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81D3F49F-1F15-4DDA-A783-077956635B40}" xr6:coauthVersionLast="45" xr6:coauthVersionMax="46" xr10:uidLastSave="{00000000-0000-0000-0000-000000000000}"/>
  <bookViews>
    <workbookView xWindow="-110" yWindow="-110" windowWidth="19420" windowHeight="10420" activeTab="4" xr2:uid="{A2ED2E73-F223-47EC-9041-EDA3E1B5327D}"/>
  </bookViews>
  <sheets>
    <sheet name="Home" sheetId="4" r:id="rId1"/>
    <sheet name="General" sheetId="5" r:id="rId2"/>
    <sheet name="Sup Feed" sheetId="11" r:id="rId3"/>
    <sheet name="Crop" sheetId="1" r:id="rId4"/>
    <sheet name="Periods" sheetId="17" r:id="rId5"/>
    <sheet name="Annual" sheetId="9" r:id="rId6"/>
    <sheet name="Labour" sheetId="10" r:id="rId7"/>
    <sheet name="Mach" sheetId="2" r:id="rId8"/>
    <sheet name="Sheep" sheetId="15" r:id="rId9"/>
    <sheet name="FeedSupply" sheetId="16" r:id="rId10"/>
    <sheet name="Stubble" sheetId="6" r:id="rId11"/>
    <sheet name="Finance" sheetId="3" r:id="rId12"/>
    <sheet name="Report Settings" sheetId="13" r:id="rId13"/>
  </sheets>
  <externalReferences>
    <externalReference r:id="rId14"/>
    <externalReference r:id="rId15"/>
  </externalReferences>
  <definedNames>
    <definedName name="_xlnm._FilterDatabase" localSheetId="5" hidden="1">Annual!$G$139:$O$149</definedName>
    <definedName name="_xlnm._FilterDatabase" localSheetId="9" hidden="1">FeedSupply!$E$13:$CV$31</definedName>
    <definedName name="_xlnm._FilterDatabase" localSheetId="8" hidden="1">Sheep!$H$573:$V$682</definedName>
    <definedName name="a_c2_c0" localSheetId="8">Sheep!$K$168:$M$168</definedName>
    <definedName name="approx_hay_yield" localSheetId="7">Mach!$B$42</definedName>
    <definedName name="arable" localSheetId="3">Crop!$H$86:$M$87</definedName>
    <definedName name="ave_pad_distance" localSheetId="7">Mach!$B$9</definedName>
    <definedName name="bank_bal_start">Finance!$B$4</definedName>
    <definedName name="bas">Labour!$L$69:$M$73</definedName>
    <definedName name="BaseLevelInput" localSheetId="5">Annual!$K$214:$K$223</definedName>
    <definedName name="chem" localSheetId="3">Crop!$N$188:$S$194</definedName>
    <definedName name="chem_by_lmu">Crop!$I$351:$N$357</definedName>
    <definedName name="chem_cost" localSheetId="3">Crop!$H$211:$N$236</definedName>
    <definedName name="chem_info">Crop!$I$372:$K$378</definedName>
    <definedName name="clover_propn_in_sward_stubble">Stubble!$L$65</definedName>
    <definedName name="component_dmd">Stubble!$H$94:$M$102</definedName>
    <definedName name="CPDry" localSheetId="5">Annual!$V$295:$V$304</definedName>
    <definedName name="CPGrn" localSheetId="5">Annual!$X$269:$X$278</definedName>
    <definedName name="daily_harvest_hours" localSheetId="7">Mach!$B$12</definedName>
    <definedName name="daily_hours">Labour!$G$48:$J$52</definedName>
    <definedName name="daily_seed_hours" localSheetId="7">Mach!$B$14</definedName>
    <definedName name="Date_Destocking" localSheetId="5">Annual!$J$110</definedName>
    <definedName name="Date_ResownGrazing" localSheetId="5">Annual!$J$113</definedName>
    <definedName name="Date_Seeding" localSheetId="5">Annual!$J$111</definedName>
    <definedName name="DigDeclineFOO" localSheetId="5">Annual!$R$269:$R$278</definedName>
    <definedName name="DigDryAve" localSheetId="5">Annual!$G$295:$G$304</definedName>
    <definedName name="DigDryRange" localSheetId="5">Annual!$H$295:$H$304</definedName>
    <definedName name="DigGrn" localSheetId="5">Annual!$J$268:$O$278</definedName>
    <definedName name="DigPOC" localSheetId="5">Annual!$J$353:$J$362</definedName>
    <definedName name="DigRednSenesce" localSheetId="5">Annual!$V$269:$V$278</definedName>
    <definedName name="DigSpread" localSheetId="5">Annual!$T$269:$T$278</definedName>
    <definedName name="dry_seed_start" localSheetId="3">Crop!$I$32</definedName>
    <definedName name="empty_rate">'Sup Feed'!$G$60:$I$68</definedName>
    <definedName name="EndGS" localSheetId="5">Annual!$J$69</definedName>
    <definedName name="ErosionLimit" localSheetId="5">Annual!$J$378:$O$388</definedName>
    <definedName name="FaG_digDry" localSheetId="5">Annual!$M$125:$Q$125</definedName>
    <definedName name="FaG_LMU" localSheetId="5">Annual!$M$122:$Q$122</definedName>
    <definedName name="FaG_PropnGrn" localSheetId="5">Annual!$L$124</definedName>
    <definedName name="feed_freq">'Sup Feed'!$O$58</definedName>
    <definedName name="feed_periods" localSheetId="8">Sheep!$J$73:$L$84</definedName>
    <definedName name="feed_periods">Periods!$F$9:$H$20</definedName>
    <definedName name="feed_rate">'Sup Feed'!$N$61:$P$68</definedName>
    <definedName name="fert" localSheetId="3">Crop!$T$188:$W$194</definedName>
    <definedName name="fert_by_lmu" localSheetId="3">Crop!$H$328:$M$335</definedName>
    <definedName name="fert_info" localSheetId="3">Crop!$H$306:$L$313</definedName>
    <definedName name="fert_passes" localSheetId="3">Crop!$X$188:$AA$194</definedName>
    <definedName name="fert_prep">Labour!$M$97:$N$100</definedName>
    <definedName name="fixed_control" localSheetId="3">Crop!$G$103:$R$128</definedName>
    <definedName name="fixed_crop_monitoring">Labour!$E$116:$Q$117</definedName>
    <definedName name="fixed_fert" localSheetId="3">Crop!$G$103:$J$128</definedName>
    <definedName name="fixed_fert_passes" localSheetId="3">Crop!$L$103:$O$128</definedName>
    <definedName name="fixed_rotphases">Crop!$G$188:$L$194</definedName>
    <definedName name="FOOatGrazing" localSheetId="5">Annual!$L$122</definedName>
    <definedName name="FOOatSeeding" localSheetId="5">Annual!$J$115</definedName>
    <definedName name="FOODryH" localSheetId="5">Annual!$M$295:$M$304</definedName>
    <definedName name="FOOGrazePropn" localSheetId="5">Annual!$O$225:$O$228</definedName>
    <definedName name="FOOPOC" localSheetId="5">Annual!$M$353:$M$362</definedName>
    <definedName name="frost" localSheetId="3">Crop!$H$281:$M$291</definedName>
    <definedName name="GermPhases" localSheetId="5">Annual!$H$139:$O$149</definedName>
    <definedName name="GermScalarLMU" localSheetId="5">Annual!$M$91:$Q$91</definedName>
    <definedName name="GermStd" localSheetId="5">Annual!$L$91</definedName>
    <definedName name="harv_date" localSheetId="3">Periods!$H$46</definedName>
    <definedName name="harv_period_lengths" localSheetId="3">Periods!$H$48:$H$49</definedName>
    <definedName name="harv_period_lengths" localSheetId="4">Periods!$H$48:$H$49</definedName>
    <definedName name="harvest_helper">Labour!$G$97:$H$109</definedName>
    <definedName name="harvest_index">Stubble!$H$72:$I$80</definedName>
    <definedName name="harvest_prep">Labour!$J$97:$K$99</definedName>
    <definedName name="hay_making_date" localSheetId="3">Crop!$I$66</definedName>
    <definedName name="hay_making_len" localSheetId="3">Crop!$I$68</definedName>
    <definedName name="i_a_idx" localSheetId="8">Sheep!$H$224:$H$226</definedName>
    <definedName name="i_a_len" localSheetId="8">Sheep!$L$223</definedName>
    <definedName name="i_a0_pos" localSheetId="8">Sheep!$M$223</definedName>
    <definedName name="i_a1_pos" localSheetId="8">Sheep!$N$294</definedName>
    <definedName name="i_adjp_cfw_initial_a" localSheetId="8">Sheep!$X$224:$X$226</definedName>
    <definedName name="i_adjp_cfw_initial_w0">OFFSET([1]Structural!$J$428,0,0,[1]Structural!$J$328,1)</definedName>
    <definedName name="i_adjp_cfw_initial_w1">OFFSET([1]Structural!$L$428,0,0,[1]Structural!$L$328,1)</definedName>
    <definedName name="i_adjp_cfw_initial_w3">OFFSET([1]Structural!$P$428,0,0,[1]Structural!$P$328,1)</definedName>
    <definedName name="i_adjp_fd_initial_a" localSheetId="8">Sheep!$Y$224:$Y$226</definedName>
    <definedName name="i_adjp_fd_initial_w0">OFFSET([1]Structural!$J$509,0,0,[1]Structural!$J$328,1)</definedName>
    <definedName name="i_adjp_fd_initial_w1">OFFSET([1]Structural!$L$509,0,0,[1]Structural!$L$328,1)</definedName>
    <definedName name="i_adjp_fd_initial_w3">OFFSET([1]Structural!$P$509,0,0,[1]Structural!$P$328,1)</definedName>
    <definedName name="i_adjp_fl_initial_a" localSheetId="8">Sheep!$Z$224:$Z$226</definedName>
    <definedName name="i_adjp_fl_initial_w0">OFFSET([1]Structural!$J$590,0,0,[1]Structural!$J$328,1)</definedName>
    <definedName name="i_adjp_fl_initial_w1">OFFSET([1]Structural!$L$590,0,0,[1]Structural!$L$328,1)</definedName>
    <definedName name="i_adjp_fl_initial_w3">OFFSET([1]Structural!$P$590,0,0,[1]Structural!$P$328,1)</definedName>
    <definedName name="i_adjp_lw_initial_a" localSheetId="8">Sheep!$W$224:$W$226</definedName>
    <definedName name="i_adjp_lw_initial_w0">OFFSET([1]Structural!$J$347,0,0,[1]Structural!$J$328,1)</definedName>
    <definedName name="i_adjp_lw_initial_w1">OFFSET([1]Structural!$L$347,0,0,[1]Structural!$L$328,1)</definedName>
    <definedName name="i_adjp_lw_initial_w3">OFFSET([1]Structural!$P$347,0,0,[1]Structural!$P$328,1)</definedName>
    <definedName name="i_age_wean_a0g3" localSheetId="8">Sheep!$R$224:$U$226</definedName>
    <definedName name="i_d_idx" localSheetId="8">Sheep!$J$187:$J$194</definedName>
    <definedName name="i_dam_cycle_diffman" localSheetId="8">Sheep!$J$275</definedName>
    <definedName name="i_dam_lsln_diffman_t" localSheetId="8">Sheep!$K$275:$N$275</definedName>
    <definedName name="i_dam_wean_diffman" localSheetId="8">Sheep!$I$275</definedName>
    <definedName name="i_date_born1st_idg3" localSheetId="8">Sheep!$R$179:$U$194</definedName>
    <definedName name="i_date_born1st_ig0" localSheetId="8">Sheep!$K$174:$M$175</definedName>
    <definedName name="i_date_born1st_ig1" localSheetId="8">Sheep!$N$174:$Q$175</definedName>
    <definedName name="i_date_born1st_oig2" localSheetId="8">Sheep!$N$179:$Q$194</definedName>
    <definedName name="i_date_purch_ig0" localSheetId="8">Sheep!$K$481:$M$482</definedName>
    <definedName name="i_date_sale_ig0" localSheetId="8">Sheep!$K$485:$M$486</definedName>
    <definedName name="i_date_shear_sixg0" localSheetId="8">Sheep!$K$377:$M$424</definedName>
    <definedName name="i_date_shear_sixg1" localSheetId="8">Sheep!$N$377:$Q$424</definedName>
    <definedName name="i_date_shear_sixg3" localSheetId="8">Sheep!$R$377:$U$424</definedName>
    <definedName name="i_density_n1">OFFSET([1]Structural!$M$336,0,0,[1]Structural!$L$329,1)</definedName>
    <definedName name="i_density_n3">OFFSET([1]Structural!$Q$336,0,0,[1]Structural!$P$329,1)</definedName>
    <definedName name="i_density_p6z" localSheetId="8">Sheep!$W$74:$W$83</definedName>
    <definedName name="i_dressp" localSheetId="8">Sheep!$J$61</definedName>
    <definedName name="i_dry_retained_forced" localSheetId="8">Sheep!$I$272</definedName>
    <definedName name="i_dry_sales_forced" localSheetId="8">Sheep!$I$271</definedName>
    <definedName name="i_drysretained_birth" localSheetId="8">Sheep!$I$269</definedName>
    <definedName name="i_drysretained_scan" localSheetId="8">Sheep!$I$268</definedName>
    <definedName name="i_dse_group" localSheetId="8">Sheep!$J$119:$S$125</definedName>
    <definedName name="i_dse_mj" localSheetId="8">Sheep!$J$131</definedName>
    <definedName name="i_dse_nw" localSheetId="8">Sheep!$J$116</definedName>
    <definedName name="i_dse_type" localSheetId="8">Sheep!$J$135</definedName>
    <definedName name="i_dsp_fp" localSheetId="4">Periods!$E$62:$W$74</definedName>
    <definedName name="i_dsp_lp" localSheetId="4">Periods!$E$90:$N$104</definedName>
    <definedName name="i_e1_pos" localSheetId="8">Sheep!$M$304</definedName>
    <definedName name="i_eqn_date_g0_p7" localSheetId="8">Sheep!$I$66:$J$66</definedName>
    <definedName name="i_eqn_date_g1_p7" localSheetId="8">Sheep!$K$66:$L$66</definedName>
    <definedName name="i_eqn_date_g2_p7" localSheetId="8">Sheep!$M$66:$N$66</definedName>
    <definedName name="i_eqn_date_g3_p7" localSheetId="8">Sheep!$O$66:$P$66</definedName>
    <definedName name="i_feedbud_pu_monitorings_h9" localSheetId="8">Sheep!$J$687:$M$687</definedName>
    <definedName name="i_feedbud_pu_rates_h9" localSheetId="8">Sheep!$J$686:$M$686</definedName>
    <definedName name="i_feedoptions_r1pj0">FeedSupply!$K$67:$SI$84</definedName>
    <definedName name="i_feedoptions_var_r2p">FeedSupply!$K$89:$SI$119</definedName>
    <definedName name="i_feedselected_len" localSheetId="8">Sheep!$K$290</definedName>
    <definedName name="i_feedsupply_slope_std" localSheetId="8">Sheep!$J$60</definedName>
    <definedName name="i_fvp0_offset_ig3" localSheetId="8">Sheep!$R$281:$U$282</definedName>
    <definedName name="i_fvp1_offset_ig3" localSheetId="8">Sheep!$R$284:$U$285</definedName>
    <definedName name="i_fvp2_offset_ig3" localSheetId="8">Sheep!$R$287:$U$288</definedName>
    <definedName name="i_g_idx_dams" localSheetId="8">Sheep!$N$161:$Q$161</definedName>
    <definedName name="i_g_idx_offs" localSheetId="8">Sheep!$R$161:$U$161</definedName>
    <definedName name="i_g_idx_sire" localSheetId="8">Sheep!$K$161:$M$161</definedName>
    <definedName name="i_g3_inc" localSheetId="8">Sheep!$R$169:$U$169</definedName>
    <definedName name="i_gbal_og1" localSheetId="8">Sheep!$N$241:$Q$248</definedName>
    <definedName name="i_gender_propn_x" localSheetId="8">Sheep!$V$377:$V$379</definedName>
    <definedName name="i_h2_len" localSheetId="8">Sheep!$L$573</definedName>
    <definedName name="i_h5_len" localSheetId="8">Sheep!$M$573</definedName>
    <definedName name="i_hf">Stubble!$J$15</definedName>
    <definedName name="i_hr_scalar" localSheetId="8">Sheep!$J$58</definedName>
    <definedName name="i_husb_operations_triggerlevels_h5h7h2" localSheetId="8">Sheep!$L$574:$V$681</definedName>
    <definedName name="i_i_idx" localSheetId="8">Sheep!$H$174:$H$175</definedName>
    <definedName name="i_i_len" localSheetId="8">Sheep!$K$178</definedName>
    <definedName name="i_i_pos" localSheetId="8">Sheep!$M$178</definedName>
    <definedName name="i_initial_a1" localSheetId="8">Sheep!$J$224:$J$226</definedName>
    <definedName name="i_j0_len">FeedSupply!$K$65</definedName>
    <definedName name="i_join_cycles_ig1" localSheetId="8">Sheep!$N$220:$Q$221</definedName>
    <definedName name="i_k0_len" localSheetId="8">Sheep!$L$294</definedName>
    <definedName name="i_k1_len" localSheetId="8">Sheep!$L$304</definedName>
    <definedName name="i_k2_len" localSheetId="8">Sheep!$L$314</definedName>
    <definedName name="i_k3_idx_offs" localSheetId="8">Sheep!$J$179:$J$181</definedName>
    <definedName name="i_k3_len" localSheetId="8">Sheep!$L$330</definedName>
    <definedName name="i_k4_len" localSheetId="8">Sheep!$L$348</definedName>
    <definedName name="i_k5_len" localSheetId="8">Sheep!$L$360</definedName>
    <definedName name="i_latitude" localSheetId="8">Sheep!$J$54</definedName>
    <definedName name="i_legume" localSheetId="8">Sheep!$J$57</definedName>
    <definedName name="i_legume_p6z" localSheetId="8">Sheep!$V$74:$V$83</definedName>
    <definedName name="i_lw_idx_dams">OFFSET([1]Structural!$I$347,0,0,[1]Structural!$L$328,1)</definedName>
    <definedName name="i_lw_idx_offs">OFFSET([1]Structural!$I$347,0,0,[1]Structural!$P$328,1)</definedName>
    <definedName name="i_lw_idx_sire">OFFSET([1]Structural!$I$347,0,0,[1]Structural!$J$328,1)</definedName>
    <definedName name="i_mask_a" localSheetId="8">Sheep!$I$224:$I$226</definedName>
    <definedName name="i_mask_i" localSheetId="8">Sheep!$J$174:$J$175</definedName>
    <definedName name="i_mask_p8" localSheetId="8">Sheep!$J$215:$J$217</definedName>
    <definedName name="i_mask_z" localSheetId="1">General!$K$47</definedName>
    <definedName name="i_mask_z" localSheetId="8">Sheep!$N$143</definedName>
    <definedName name="i_masksire_i" localSheetId="8">Sheep!$I$174:$I$175</definedName>
    <definedName name="i_md_supp" localSheetId="8">Sheep!$J$59</definedName>
    <definedName name="i_mobsize_dams_p6i" localSheetId="8">Sheep!$AB$74:$AC$83</definedName>
    <definedName name="i_mobsize_offs_p6i" localSheetId="8">Sheep!$AD$74:$AE$83</definedName>
    <definedName name="i_mobsize_sire_p6i" localSheetId="8">Sheep!$Z$74:$AA$83</definedName>
    <definedName name="i_n_dam_sales" localSheetId="8">Sheep!$M$456</definedName>
    <definedName name="i_nut_idx_dams">OFFSET([1]Structural!$I$336,0,0,[1]Structural!$L$334,1)</definedName>
    <definedName name="i_nut_idx_offs">OFFSET([1]Structural!$I$336,0,0,[1]Structural!$P$334,1)</definedName>
    <definedName name="i_nut_idx_sire">OFFSET([1]Structural!$I$336,0,0,[1]Structural!$J$334,1)</definedName>
    <definedName name="i_nut_spread_n1">OFFSET([1]Structural!$L$336,0,0,[1]Structural!$L$329,1)</definedName>
    <definedName name="i_nut_spread_n3">OFFSET([1]Structural!$P$336,0,0,[1]Structural!$P$329,1)</definedName>
    <definedName name="i_o_len" localSheetId="8">Sheep!$L$178</definedName>
    <definedName name="i_off_btrt_diffman_t" localSheetId="8">Sheep!$K$276:$N$276</definedName>
    <definedName name="i_off_cycle_diffman" localSheetId="8">Sheep!$J$276</definedName>
    <definedName name="i_off_wean_diffman" localSheetId="8">Sheep!$I$276</definedName>
    <definedName name="i_offspring_fvp_early" localSheetId="8">Sheep!$K$92:$R$92</definedName>
    <definedName name="i_offspring_fvp_late" localSheetId="8">Sheep!$K$93:$M$93</definedName>
    <definedName name="i_p6_len" localSheetId="8">Sheep!$N$74</definedName>
    <definedName name="i_padstocked_propn_p6g0" localSheetId="8">Sheep!$Y$74:$Y$83</definedName>
    <definedName name="i_paststd_dmd_p6zj0" localSheetId="8">Sheep!$R$74:$T$83</definedName>
    <definedName name="i_paststd_foo_p6zj0" localSheetId="8">Sheep!$O$74:$Q$83</definedName>
    <definedName name="i_pasture_stage_p6z" localSheetId="8">Sheep!$U$74:$U$83</definedName>
    <definedName name="i_pasture_type" localSheetId="8">Sheep!$J$53</definedName>
    <definedName name="i_pmb_interval" localSheetId="8">Sheep!$K$96:$M$96</definedName>
    <definedName name="i_pmb_m4s" localSheetId="8">Sheep!$K$98:$M$109</definedName>
    <definedName name="i_propn_e_i" localSheetId="8">Sheep!$I$220:$I$221</definedName>
    <definedName name="i_purchcost_sire_ig0">Sheep!$K$489:$M$490</definedName>
    <definedName name="i_r1_len">FeedSupply!$J$65</definedName>
    <definedName name="i_r2_len">FeedSupply!$J$87</definedName>
    <definedName name="i_rain_distribution_m4m1" localSheetId="8">Sheep!$U$98:$AA$109</definedName>
    <definedName name="i_rain_m4" localSheetId="8">Sheep!$S$98:$S$109</definedName>
    <definedName name="i_region" localSheetId="8">Sheep!$J$52</definedName>
    <definedName name="i_s_len" localSheetId="8">Sheep!$L$376</definedName>
    <definedName name="i_sai_lw_dams_owi" localSheetId="8">Sheep!$AC$197:$BC$212</definedName>
    <definedName name="i_sai_lw_offs_swix" localSheetId="8">Sheep!$AC$377:$BC$424</definedName>
    <definedName name="i_sales_delay_og1" localSheetId="8">Sheep!$N$468:$Q$475</definedName>
    <definedName name="i_sales_delay_sg0" localSheetId="8">Sheep!$K$458:$M$465</definedName>
    <definedName name="i_sales_delay_sg1" localSheetId="8">Sheep!$N$458:$Q$465</definedName>
    <definedName name="i_sales_delay_sg3" localSheetId="8">Sheep!$R$458:$U$465</definedName>
    <definedName name="i_sales_offset_tsg3" localSheetId="8">Sheep!$AD$526:$AG$552</definedName>
    <definedName name="i_sales_propn_min_g0" localSheetId="8">Sheep!$K$427:$M$434</definedName>
    <definedName name="i_sales_propn_min_g1" localSheetId="8">Sheep!$N$427:$Q$434</definedName>
    <definedName name="i_sales_propn_min_g3" localSheetId="8">Sheep!$R$427:$U$434</definedName>
    <definedName name="i_scan_day" localSheetId="8">Sheep!$I$261:$I$265</definedName>
    <definedName name="i_scan_og1" localSheetId="8">Sheep!$N$231:$Q$238</definedName>
    <definedName name="i_season_propn_z" localSheetId="1">General!$J$47</definedName>
    <definedName name="i_season_propn_z" localSheetId="8">Sheep!$M$143</definedName>
    <definedName name="i_sf" localSheetId="8">Sheep!$J$56</definedName>
    <definedName name="i_shear_len" localSheetId="8">Sheep!$K$376</definedName>
    <definedName name="i_shear_prior_tsg3" localSheetId="8">Sheep!$AL$526:$AO$552</definedName>
    <definedName name="i_sim_periods_year">FeedSupply!$P$28</definedName>
    <definedName name="i_sire_periods_p8g0" localSheetId="8">Sheep!$K$215:$M$217</definedName>
    <definedName name="i_sire_propn_oig1" localSheetId="8">Sheep!$N$197:$Q$212</definedName>
    <definedName name="i_sire_recovery" localSheetId="8">Sheep!$H$215</definedName>
    <definedName name="i_sr_constraint_t" localSheetId="8">Sheep!$I$139:$K$139</definedName>
    <definedName name="i_startyear" localSheetId="8">Sheep!$I$177</definedName>
    <definedName name="i_steepness" localSheetId="8">Sheep!$J$55</definedName>
    <definedName name="i_store_fec_rep">'Report Settings'!$J$18</definedName>
    <definedName name="i_store_lw_rep">'Report Settings'!$G$18</definedName>
    <definedName name="i_t0_len" localSheetId="8">Sheep!$K$456</definedName>
    <definedName name="i_t1_len" localSheetId="8">Sheep!$N$456</definedName>
    <definedName name="i_t2_len" localSheetId="8">Sheep!$L$516</definedName>
    <definedName name="i_t3_len" localSheetId="8">Sheep!$L$524</definedName>
    <definedName name="i_target_weight_tsg3" localSheetId="8">Sheep!$AH$526:$AK$552</definedName>
    <definedName name="i_temp_ave_m4" localSheetId="8">Sheep!$Q$98:$Q$109</definedName>
    <definedName name="i_temp_max_m4" localSheetId="8">Sheep!$P$98:$P$109</definedName>
    <definedName name="i_temp_min_m4" localSheetId="8">Sheep!$O$98:$O$109</definedName>
    <definedName name="i_vm_m4" localSheetId="8">Sheep!$J$98:$J$109</definedName>
    <definedName name="i_wean_og1" localSheetId="8">Sheep!$N$251:$Q$258</definedName>
    <definedName name="i_wg_propn_p6" localSheetId="8">Sheep!$J$127:$S$127</definedName>
    <definedName name="i_ws_m4" localSheetId="8">Sheep!$R$98:$R$109</definedName>
    <definedName name="i_x_idx" localSheetId="8">Sheep!$J$377:$J$379</definedName>
    <definedName name="i_x_len" localSheetId="8">Sheep!$M$376</definedName>
    <definedName name="i_z_idx" localSheetId="1">General!$I$47</definedName>
    <definedName name="i_z_len" localSheetId="8">Sheep!$L$290</definedName>
    <definedName name="i_z_pos" localSheetId="8">Sheep!$M$290</definedName>
    <definedName name="ia_g0_g1" localSheetId="8">Sheep!$N$164:$Q$164</definedName>
    <definedName name="ia_g1_g2" localSheetId="8">Sheep!$R$165:$U$165</definedName>
    <definedName name="ia_g3_g0" localSheetId="8">Sheep!$K$163:$M$163</definedName>
    <definedName name="ia_g3_g1" localSheetId="8">Sheep!$N$163:$Q$163</definedName>
    <definedName name="ia_i_idg2" localSheetId="8">Sheep!$AC$179:$AF$194</definedName>
    <definedName name="ia_r1_zig0" localSheetId="8">Sheep!$K$291:$M$292</definedName>
    <definedName name="ia_r1_zig1" localSheetId="8">Sheep!$N$291:$Q$292</definedName>
    <definedName name="ia_r1_zig3" localSheetId="8">Sheep!$R$291:$U$292</definedName>
    <definedName name="ia_r2_ik0g3" localSheetId="8">Sheep!$R$295:$U$302</definedName>
    <definedName name="ia_r2_ik3g3" localSheetId="8">Sheep!$R$331:$U$346</definedName>
    <definedName name="ia_r2_ik4g3" localSheetId="8">Sheep!$R$349:$U$358</definedName>
    <definedName name="ia_r2_ik5g3" localSheetId="8">Sheep!$R$361:$U$368</definedName>
    <definedName name="ia_r2_k0ig1" localSheetId="8">Sheep!$N$295:$Q$302</definedName>
    <definedName name="ia_r2_k1ig1" localSheetId="8">Sheep!$N$305:$Q$312</definedName>
    <definedName name="ia_r2_k2ig1" localSheetId="8">Sheep!$N$315:$Q$328</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5">Annual!$K$17</definedName>
    <definedName name="lmu_area" localSheetId="1">General!$G$12:$H$17</definedName>
    <definedName name="LowFOO" localSheetId="5">Annual!$J$163:$O$173</definedName>
    <definedName name="LowPGR" localSheetId="5">Annual!$Q$163:$V$173</definedName>
    <definedName name="MaintenanceEff" localSheetId="5">Annual!$K$406:$P$416</definedName>
    <definedName name="MaintenanceFEC">Annual!$L$418</definedName>
    <definedName name="max_casual">Labour!$L$12</definedName>
    <definedName name="max_casual_seedharv">Labour!$L$15</definedName>
    <definedName name="max_managers">Labour!$H$12</definedName>
    <definedName name="max_perm">Labour!$J$12</definedName>
    <definedName name="MedFOO" localSheetId="5">Annual!$J$187:$O$197</definedName>
    <definedName name="MedPGR" localSheetId="5">Annual!$Q$187:$V$197</definedName>
    <definedName name="min_casual">Labour!$L$11</definedName>
    <definedName name="min_casual_seedharv">Labour!$L$14</definedName>
    <definedName name="min_managers">Labour!$H$11</definedName>
    <definedName name="min_perm">Labour!$J$11</definedName>
    <definedName name="nap_fert">Crop!$H$145:$N$158</definedName>
    <definedName name="nap_passes">Crop!$H$160:$N$173</definedName>
    <definedName name="number_harv_gear">Mach!$B$7</definedName>
    <definedName name="number_seeding_gear" localSheetId="7">Mach!$B$5</definedName>
    <definedName name="option" localSheetId="7">Mach!$B$3</definedName>
    <definedName name="overdraw_limit" localSheetId="11">Finance!$B$2</definedName>
    <definedName name="overheads">General!$I$71:$J$80</definedName>
    <definedName name="own_seed">Crop!$P$394:$P$411</definedName>
    <definedName name="pad_size">General!$N$12</definedName>
    <definedName name="pas_inc">General!$I$31</definedName>
    <definedName name="PastDecay" localSheetId="5">Annual!$J$70</definedName>
    <definedName name="PGRScalarH" localSheetId="5">Annual!$M$214:$M$223</definedName>
    <definedName name="planning">Labour!$I$69:$J$80</definedName>
    <definedName name="poc_destock">Crop!$I$71</definedName>
    <definedName name="POCCons" localSheetId="5">Annual!$L$324:$Q$334</definedName>
    <definedName name="_xlnm.Print_Area" localSheetId="9">FeedSupply!$H$40:$AC$124</definedName>
    <definedName name="proportion_grain_harv">Stubble!$H$83:$I$91</definedName>
    <definedName name="quality_deterioration">Stubble!$H$105:$M$113</definedName>
    <definedName name="quantity_deterioration">Stubble!$N$72:$O$80</definedName>
    <definedName name="rail_cartage" localSheetId="1">General!$K$12</definedName>
    <definedName name="RIFOO" localSheetId="5">Annual!$K$18</definedName>
    <definedName name="road_cartage_distance" localSheetId="1">General!$K$14</definedName>
    <definedName name="seed_info">Crop!$G$426:$Q$444</definedName>
    <definedName name="seed_period_lengths" localSheetId="3">Periods!$H$38:$H$41</definedName>
    <definedName name="seed_period_lengths" localSheetId="4">Periods!$H$38:$H$41</definedName>
    <definedName name="seed_prep">Labour!$S$97:$T$100</definedName>
    <definedName name="seeder_speed_lmu_adj" localSheetId="7">Mach!$A$33:$B$38</definedName>
    <definedName name="seeding_after_season_start" localSheetId="4">Periods!$H$43</definedName>
    <definedName name="seeding_fuel_lmu_adj" localSheetId="7">Mach!$A$19:$B$24</definedName>
    <definedName name="seeding_helper">Labour!$E$98</definedName>
    <definedName name="seeding_length">Annual!$J$112</definedName>
    <definedName name="seeding_occur" localSheetId="7">Mach!$B$17</definedName>
    <definedName name="seeding_rate" localSheetId="3">Crop!$I$393:$N$411</definedName>
    <definedName name="SenesceEOS" localSheetId="5">Annual!$N$246:$N$255</definedName>
    <definedName name="SenescePropn" localSheetId="5">Annual!$K$246:$K$255</definedName>
    <definedName name="sick_leave_permanent">Labour!$J$31</definedName>
    <definedName name="spray_prep">Labour!$P$97:$Q$100</definedName>
    <definedName name="start_harvest_crops" localSheetId="3">Crop!$H$53:$I$64</definedName>
    <definedName name="steady_state">General!$M$47</definedName>
    <definedName name="step_size">Stubble!$H$65</definedName>
    <definedName name="storage_cost_date">'Sup Feed'!$K$32</definedName>
    <definedName name="storage_type">'Sup Feed'!$I$13:$K$18</definedName>
    <definedName name="stub_cat_prop">Stubble!$H$116:$L$124</definedName>
    <definedName name="stub_cat_qual">Stubble!$H$127:$L$135</definedName>
    <definedName name="stub_handling_date" localSheetId="7">Mach!$B$45</definedName>
    <definedName name="stub_handling_length" localSheetId="7">Mach!$B$47</definedName>
    <definedName name="stubble_handling" localSheetId="10">Stubble!$G$35:$H$46</definedName>
    <definedName name="super">Labour!$O$69:$P$73</definedName>
    <definedName name="tax">Labour!$F$69:$G$72</definedName>
    <definedName name="TI.PeriodDate" localSheetId="8">Sheep!$K$74:$K$85</definedName>
    <definedName name="TI.PeriodLen" localSheetId="8">Sheep!$L$74:$L$85</definedName>
    <definedName name="tillage_maint_lmu_adj" localSheetId="7">Mach!$A$26:$B$31</definedName>
    <definedName name="time_between_pad">'Sup Feed'!$O$57</definedName>
    <definedName name="time_fill_feeder">'Sup Feed'!$G$50:$I$53</definedName>
    <definedName name="Trampling" localSheetId="5">Annual!$J$68</definedName>
    <definedName name="trampling">Stubble!$N$83:$O$91</definedName>
    <definedName name="user_crop_rot">Crop!$J$182</definedName>
    <definedName name="variable_crop_monitoring">Labour!$E$122:$Q$134</definedName>
    <definedName name="yield_by_lmu" localSheetId="3">Crop!$I$253:$N$265</definedName>
    <definedName name="yield_penalty" localSheetId="3">Crop!$H$37:$J$49</definedName>
    <definedName name="yields" localSheetId="3">Crop!$M$189:$M$194</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62" i="17" l="1"/>
  <c r="U62" i="17"/>
  <c r="S62" i="17"/>
  <c r="Q62" i="17"/>
  <c r="O62" i="17"/>
  <c r="M62" i="17"/>
  <c r="K62" i="17"/>
  <c r="I62" i="17"/>
  <c r="G62" i="17"/>
  <c r="G34" i="5"/>
  <c r="L96" i="17"/>
  <c r="L97" i="17" s="1"/>
  <c r="L98" i="17" s="1"/>
  <c r="M96" i="17"/>
  <c r="M97" i="17" s="1"/>
  <c r="M98" i="17" s="1"/>
  <c r="N96" i="17"/>
  <c r="N97" i="17" s="1"/>
  <c r="N98" i="17" s="1"/>
  <c r="L95" i="17"/>
  <c r="M95" i="17"/>
  <c r="N95" i="17"/>
  <c r="J95" i="17"/>
  <c r="J96" i="17" s="1"/>
  <c r="J97" i="17" s="1"/>
  <c r="J98" i="17" s="1"/>
  <c r="K95" i="17"/>
  <c r="K96" i="17" s="1"/>
  <c r="K97" i="17" s="1"/>
  <c r="K98" i="17" s="1"/>
  <c r="V64" i="17"/>
  <c r="W64" i="17" s="1"/>
  <c r="T64" i="17"/>
  <c r="U64" i="17" s="1"/>
  <c r="J65" i="17"/>
  <c r="J66" i="17"/>
  <c r="H65" i="17"/>
  <c r="H66" i="17"/>
  <c r="J64" i="17"/>
  <c r="H64" i="17"/>
  <c r="F94" i="17"/>
  <c r="F95" i="17" s="1"/>
  <c r="F96" i="17" s="1"/>
  <c r="F97" i="17" s="1"/>
  <c r="F98" i="17" s="1"/>
  <c r="G94" i="17"/>
  <c r="G95" i="17" s="1"/>
  <c r="G96" i="17" s="1"/>
  <c r="G97" i="17" s="1"/>
  <c r="G98" i="17" s="1"/>
  <c r="H94" i="17"/>
  <c r="H95" i="17" s="1"/>
  <c r="H96" i="17" s="1"/>
  <c r="H97" i="17" s="1"/>
  <c r="H98" i="17" s="1"/>
  <c r="I95" i="17"/>
  <c r="I96" i="17" s="1"/>
  <c r="I97" i="17" s="1"/>
  <c r="I98" i="17" s="1"/>
  <c r="I94" i="17"/>
  <c r="J94" i="17"/>
  <c r="K94" i="17"/>
  <c r="L94" i="17"/>
  <c r="M94" i="17"/>
  <c r="N94" i="17"/>
  <c r="W65" i="17"/>
  <c r="W66" i="17"/>
  <c r="W67" i="17"/>
  <c r="W68" i="17"/>
  <c r="W69" i="17"/>
  <c r="W70" i="17"/>
  <c r="W71" i="17"/>
  <c r="W72" i="17"/>
  <c r="W73" i="17"/>
  <c r="S64" i="17"/>
  <c r="S65" i="17"/>
  <c r="U65" i="17"/>
  <c r="S66" i="17"/>
  <c r="U66" i="17"/>
  <c r="S67" i="17"/>
  <c r="U67" i="17"/>
  <c r="S68" i="17"/>
  <c r="U68" i="17"/>
  <c r="S69" i="17"/>
  <c r="U69" i="17"/>
  <c r="S70" i="17"/>
  <c r="U70" i="17"/>
  <c r="S71" i="17"/>
  <c r="U71" i="17"/>
  <c r="S72" i="17"/>
  <c r="U72" i="17"/>
  <c r="S73" i="17"/>
  <c r="U73" i="17"/>
  <c r="M64" i="17"/>
  <c r="O64" i="17"/>
  <c r="Q64" i="17"/>
  <c r="M65" i="17"/>
  <c r="O65" i="17"/>
  <c r="Q65" i="17"/>
  <c r="M66" i="17"/>
  <c r="O66" i="17"/>
  <c r="Q66" i="17"/>
  <c r="K67" i="17"/>
  <c r="M67" i="17"/>
  <c r="O67" i="17"/>
  <c r="Q67" i="17"/>
  <c r="K68" i="17"/>
  <c r="M68" i="17"/>
  <c r="O68" i="17"/>
  <c r="Q68" i="17"/>
  <c r="K69" i="17"/>
  <c r="M69" i="17"/>
  <c r="O69" i="17"/>
  <c r="Q69" i="17"/>
  <c r="K70" i="17"/>
  <c r="M70" i="17"/>
  <c r="O70" i="17"/>
  <c r="Q70" i="17"/>
  <c r="K71" i="17"/>
  <c r="M71" i="17"/>
  <c r="O71" i="17"/>
  <c r="Q71" i="17"/>
  <c r="K72" i="17"/>
  <c r="M72" i="17"/>
  <c r="O72" i="17"/>
  <c r="Q72" i="17"/>
  <c r="K73" i="17"/>
  <c r="M73" i="17"/>
  <c r="O73" i="17"/>
  <c r="Q73" i="17"/>
  <c r="I65" i="17"/>
  <c r="I66" i="17"/>
  <c r="I67" i="17"/>
  <c r="I68" i="17"/>
  <c r="I69" i="17"/>
  <c r="I70" i="17"/>
  <c r="I71" i="17"/>
  <c r="I72" i="17"/>
  <c r="I73" i="17"/>
  <c r="I64" i="17" l="1"/>
  <c r="K65" i="17"/>
  <c r="K66" i="17"/>
  <c r="K64" i="17"/>
  <c r="H46" i="17"/>
  <c r="E26" i="17"/>
  <c r="H19" i="17"/>
  <c r="H18" i="17"/>
  <c r="H17" i="17"/>
  <c r="H16" i="17"/>
  <c r="H15" i="17"/>
  <c r="H14" i="17"/>
  <c r="H13" i="17"/>
  <c r="H12" i="17"/>
  <c r="H11" i="17"/>
  <c r="H10" i="17"/>
  <c r="E53" i="17"/>
  <c r="G73" i="17"/>
  <c r="G72" i="17"/>
  <c r="G71" i="17"/>
  <c r="G70" i="17"/>
  <c r="G69" i="17"/>
  <c r="G68" i="17"/>
  <c r="G67" i="17"/>
  <c r="G66" i="17"/>
  <c r="G65" i="17"/>
  <c r="G64" i="17"/>
  <c r="E80" i="17"/>
  <c r="E108" i="17"/>
  <c r="N102" i="17" l="1"/>
  <c r="N103" i="17" s="1"/>
  <c r="N104" i="17" s="1"/>
  <c r="G102" i="17"/>
  <c r="G103" i="17" s="1"/>
  <c r="G104" i="17" s="1"/>
  <c r="F102" i="17"/>
  <c r="F103" i="17" s="1"/>
  <c r="F104" i="17" s="1"/>
  <c r="H102" i="17"/>
  <c r="H103" i="17" s="1"/>
  <c r="H104" i="17" s="1"/>
  <c r="I102" i="17"/>
  <c r="I103" i="17" s="1"/>
  <c r="I104" i="17" s="1"/>
  <c r="J102" i="17"/>
  <c r="J103" i="17" s="1"/>
  <c r="J104" i="17" s="1"/>
  <c r="K102" i="17"/>
  <c r="K103" i="17" s="1"/>
  <c r="K104" i="17" s="1"/>
  <c r="L102" i="17"/>
  <c r="L103" i="17" s="1"/>
  <c r="L104" i="17" s="1"/>
  <c r="M102" i="17"/>
  <c r="M103" i="17" s="1"/>
  <c r="M104" i="17" s="1"/>
  <c r="K74" i="15"/>
  <c r="AE73" i="15" l="1"/>
  <c r="AD73" i="15"/>
  <c r="AA73" i="15"/>
  <c r="Z73" i="15"/>
  <c r="AC73" i="15"/>
  <c r="AB73" i="15"/>
  <c r="H490" i="15"/>
  <c r="C490" i="15"/>
  <c r="H489" i="15"/>
  <c r="C489" i="15"/>
  <c r="C488" i="15"/>
  <c r="C487" i="15"/>
  <c r="G122" i="10"/>
  <c r="H122" i="10"/>
  <c r="I122" i="10"/>
  <c r="J122" i="10"/>
  <c r="K122" i="10"/>
  <c r="L122" i="10"/>
  <c r="M122" i="10"/>
  <c r="N122" i="10"/>
  <c r="O122" i="10"/>
  <c r="P122" i="10"/>
  <c r="Q122" i="10"/>
  <c r="F122" i="10"/>
  <c r="H119" i="16" l="1"/>
  <c r="H118" i="16"/>
  <c r="H116" i="16"/>
  <c r="H114" i="16"/>
  <c r="H112" i="16"/>
  <c r="H110" i="16"/>
  <c r="H109" i="16"/>
  <c r="H108" i="16"/>
  <c r="H105" i="16"/>
  <c r="H102" i="16"/>
  <c r="H96" i="16"/>
  <c r="H90" i="16"/>
  <c r="J50" i="16"/>
  <c r="J47"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JN101" i="16"/>
  <c r="LN101" i="16" s="1"/>
  <c r="NN101" i="16" s="1"/>
  <c r="PN101" i="16" s="1"/>
  <c r="RN101" i="16" s="1"/>
  <c r="IX101" i="16"/>
  <c r="KX101" i="16" s="1"/>
  <c r="MX101" i="16" s="1"/>
  <c r="OX101" i="16" s="1"/>
  <c r="QX101" i="16" s="1"/>
  <c r="HT101" i="16"/>
  <c r="JT101" i="16" s="1"/>
  <c r="LT101" i="16" s="1"/>
  <c r="NT101" i="16" s="1"/>
  <c r="PT101" i="16" s="1"/>
  <c r="RT101" i="16" s="1"/>
  <c r="GC101" i="16"/>
  <c r="IC101" i="16" s="1"/>
  <c r="KC101" i="16" s="1"/>
  <c r="MC101" i="16" s="1"/>
  <c r="OC101" i="16" s="1"/>
  <c r="QC101" i="16" s="1"/>
  <c r="SC101" i="16" s="1"/>
  <c r="GB101" i="16"/>
  <c r="IB101" i="16" s="1"/>
  <c r="KB101" i="16" s="1"/>
  <c r="MB101" i="16" s="1"/>
  <c r="OB101" i="16" s="1"/>
  <c r="QB101" i="16" s="1"/>
  <c r="SB101" i="16" s="1"/>
  <c r="GA101" i="16"/>
  <c r="IA101" i="16" s="1"/>
  <c r="KA101" i="16" s="1"/>
  <c r="MA101" i="16" s="1"/>
  <c r="OA101" i="16" s="1"/>
  <c r="QA101" i="16" s="1"/>
  <c r="SA101" i="16" s="1"/>
  <c r="FZ101" i="16"/>
  <c r="HZ101" i="16" s="1"/>
  <c r="JZ101" i="16" s="1"/>
  <c r="LZ101" i="16" s="1"/>
  <c r="NZ101" i="16" s="1"/>
  <c r="PZ101" i="16" s="1"/>
  <c r="RZ101" i="16" s="1"/>
  <c r="FY101" i="16"/>
  <c r="HY101" i="16" s="1"/>
  <c r="JY101" i="16" s="1"/>
  <c r="LY101" i="16" s="1"/>
  <c r="NY101" i="16" s="1"/>
  <c r="PY101" i="16" s="1"/>
  <c r="RY101" i="16" s="1"/>
  <c r="FX101" i="16"/>
  <c r="HX101" i="16" s="1"/>
  <c r="JX101" i="16" s="1"/>
  <c r="LX101" i="16" s="1"/>
  <c r="NX101" i="16" s="1"/>
  <c r="PX101" i="16" s="1"/>
  <c r="RX101" i="16" s="1"/>
  <c r="FW101" i="16"/>
  <c r="HW101" i="16" s="1"/>
  <c r="JW101" i="16" s="1"/>
  <c r="LW101" i="16" s="1"/>
  <c r="NW101" i="16" s="1"/>
  <c r="PW101" i="16" s="1"/>
  <c r="RW101" i="16" s="1"/>
  <c r="FV101" i="16"/>
  <c r="HV101" i="16" s="1"/>
  <c r="JV101" i="16" s="1"/>
  <c r="LV101" i="16" s="1"/>
  <c r="NV101" i="16" s="1"/>
  <c r="PV101" i="16" s="1"/>
  <c r="RV101" i="16" s="1"/>
  <c r="FU101" i="16"/>
  <c r="HU101" i="16" s="1"/>
  <c r="JU101" i="16" s="1"/>
  <c r="LU101" i="16" s="1"/>
  <c r="NU101" i="16" s="1"/>
  <c r="PU101" i="16" s="1"/>
  <c r="RU101" i="16" s="1"/>
  <c r="FT101" i="16"/>
  <c r="FS101" i="16"/>
  <c r="HS101" i="16" s="1"/>
  <c r="JS101" i="16" s="1"/>
  <c r="LS101" i="16" s="1"/>
  <c r="NS101" i="16" s="1"/>
  <c r="PS101" i="16" s="1"/>
  <c r="RS101" i="16" s="1"/>
  <c r="FR101" i="16"/>
  <c r="HR101" i="16" s="1"/>
  <c r="JR101" i="16" s="1"/>
  <c r="LR101" i="16" s="1"/>
  <c r="NR101" i="16" s="1"/>
  <c r="PR101" i="16" s="1"/>
  <c r="RR101" i="16" s="1"/>
  <c r="FQ101" i="16"/>
  <c r="HQ101" i="16" s="1"/>
  <c r="JQ101" i="16" s="1"/>
  <c r="LQ101" i="16" s="1"/>
  <c r="NQ101" i="16" s="1"/>
  <c r="PQ101" i="16" s="1"/>
  <c r="RQ101" i="16" s="1"/>
  <c r="FP101" i="16"/>
  <c r="HP101" i="16" s="1"/>
  <c r="JP101" i="16" s="1"/>
  <c r="LP101" i="16" s="1"/>
  <c r="NP101" i="16" s="1"/>
  <c r="PP101" i="16" s="1"/>
  <c r="RP101" i="16" s="1"/>
  <c r="FO101" i="16"/>
  <c r="HO101" i="16" s="1"/>
  <c r="JO101" i="16" s="1"/>
  <c r="LO101" i="16" s="1"/>
  <c r="NO101" i="16" s="1"/>
  <c r="PO101" i="16" s="1"/>
  <c r="RO101" i="16" s="1"/>
  <c r="FN101" i="16"/>
  <c r="HN101" i="16" s="1"/>
  <c r="FM101" i="16"/>
  <c r="HM101" i="16" s="1"/>
  <c r="JM101" i="16" s="1"/>
  <c r="LM101" i="16" s="1"/>
  <c r="NM101" i="16" s="1"/>
  <c r="PM101" i="16" s="1"/>
  <c r="RM101" i="16" s="1"/>
  <c r="FL101" i="16"/>
  <c r="HL101" i="16" s="1"/>
  <c r="JL101" i="16" s="1"/>
  <c r="LL101" i="16" s="1"/>
  <c r="NL101" i="16" s="1"/>
  <c r="PL101" i="16" s="1"/>
  <c r="RL101" i="16" s="1"/>
  <c r="FK101" i="16"/>
  <c r="HK101" i="16" s="1"/>
  <c r="JK101" i="16" s="1"/>
  <c r="LK101" i="16" s="1"/>
  <c r="NK101" i="16" s="1"/>
  <c r="PK101" i="16" s="1"/>
  <c r="RK101" i="16" s="1"/>
  <c r="FJ101" i="16"/>
  <c r="HJ101" i="16" s="1"/>
  <c r="JJ101" i="16" s="1"/>
  <c r="LJ101" i="16" s="1"/>
  <c r="NJ101" i="16" s="1"/>
  <c r="PJ101" i="16" s="1"/>
  <c r="RJ101" i="16" s="1"/>
  <c r="FI101" i="16"/>
  <c r="HI101" i="16" s="1"/>
  <c r="JI101" i="16" s="1"/>
  <c r="LI101" i="16" s="1"/>
  <c r="NI101" i="16" s="1"/>
  <c r="PI101" i="16" s="1"/>
  <c r="RI101" i="16" s="1"/>
  <c r="FH101" i="16"/>
  <c r="HH101" i="16" s="1"/>
  <c r="JH101" i="16" s="1"/>
  <c r="LH101" i="16" s="1"/>
  <c r="NH101" i="16" s="1"/>
  <c r="PH101" i="16" s="1"/>
  <c r="RH101" i="16" s="1"/>
  <c r="FG101" i="16"/>
  <c r="HG101" i="16" s="1"/>
  <c r="JG101" i="16" s="1"/>
  <c r="LG101" i="16" s="1"/>
  <c r="NG101" i="16" s="1"/>
  <c r="PG101" i="16" s="1"/>
  <c r="RG101" i="16" s="1"/>
  <c r="FF101" i="16"/>
  <c r="HF101" i="16" s="1"/>
  <c r="JF101" i="16" s="1"/>
  <c r="LF101" i="16" s="1"/>
  <c r="NF101" i="16" s="1"/>
  <c r="PF101" i="16" s="1"/>
  <c r="RF101" i="16" s="1"/>
  <c r="FE101" i="16"/>
  <c r="HE101" i="16" s="1"/>
  <c r="JE101" i="16" s="1"/>
  <c r="LE101" i="16" s="1"/>
  <c r="NE101" i="16" s="1"/>
  <c r="PE101" i="16" s="1"/>
  <c r="RE101" i="16" s="1"/>
  <c r="FD101" i="16"/>
  <c r="HD101" i="16" s="1"/>
  <c r="JD101" i="16" s="1"/>
  <c r="LD101" i="16" s="1"/>
  <c r="ND101" i="16" s="1"/>
  <c r="PD101" i="16" s="1"/>
  <c r="RD101" i="16" s="1"/>
  <c r="FC101" i="16"/>
  <c r="HC101" i="16" s="1"/>
  <c r="JC101" i="16" s="1"/>
  <c r="LC101" i="16" s="1"/>
  <c r="NC101" i="16" s="1"/>
  <c r="PC101" i="16" s="1"/>
  <c r="RC101" i="16" s="1"/>
  <c r="FB101" i="16"/>
  <c r="HB101" i="16" s="1"/>
  <c r="JB101" i="16" s="1"/>
  <c r="LB101" i="16" s="1"/>
  <c r="NB101" i="16" s="1"/>
  <c r="PB101" i="16" s="1"/>
  <c r="RB101" i="16" s="1"/>
  <c r="FA101" i="16"/>
  <c r="HA101" i="16" s="1"/>
  <c r="JA101" i="16" s="1"/>
  <c r="LA101" i="16" s="1"/>
  <c r="NA101" i="16" s="1"/>
  <c r="PA101" i="16" s="1"/>
  <c r="RA101" i="16" s="1"/>
  <c r="EZ101" i="16"/>
  <c r="GZ101" i="16" s="1"/>
  <c r="IZ101" i="16" s="1"/>
  <c r="KZ101" i="16" s="1"/>
  <c r="MZ101" i="16" s="1"/>
  <c r="OZ101" i="16" s="1"/>
  <c r="QZ101" i="16" s="1"/>
  <c r="EY101" i="16"/>
  <c r="GY101" i="16" s="1"/>
  <c r="IY101" i="16" s="1"/>
  <c r="KY101" i="16" s="1"/>
  <c r="MY101" i="16" s="1"/>
  <c r="OY101" i="16" s="1"/>
  <c r="QY101" i="16" s="1"/>
  <c r="EX101" i="16"/>
  <c r="GX101" i="16" s="1"/>
  <c r="EW101" i="16"/>
  <c r="GW101" i="16" s="1"/>
  <c r="IW101" i="16" s="1"/>
  <c r="KW101" i="16" s="1"/>
  <c r="MW101" i="16" s="1"/>
  <c r="OW101" i="16" s="1"/>
  <c r="QW101" i="16" s="1"/>
  <c r="EV101" i="16"/>
  <c r="GV101" i="16" s="1"/>
  <c r="IV101" i="16" s="1"/>
  <c r="KV101" i="16" s="1"/>
  <c r="MV101" i="16" s="1"/>
  <c r="OV101" i="16" s="1"/>
  <c r="QV101" i="16" s="1"/>
  <c r="EU101" i="16"/>
  <c r="GU101" i="16" s="1"/>
  <c r="IU101" i="16" s="1"/>
  <c r="KU101" i="16" s="1"/>
  <c r="MU101" i="16" s="1"/>
  <c r="OU101" i="16" s="1"/>
  <c r="QU101" i="16" s="1"/>
  <c r="ET101" i="16"/>
  <c r="GT101" i="16" s="1"/>
  <c r="IT101" i="16" s="1"/>
  <c r="KT101" i="16" s="1"/>
  <c r="MT101" i="16" s="1"/>
  <c r="OT101" i="16" s="1"/>
  <c r="QT101" i="16" s="1"/>
  <c r="ES101" i="16"/>
  <c r="GS101" i="16" s="1"/>
  <c r="IS101" i="16" s="1"/>
  <c r="KS101" i="16" s="1"/>
  <c r="MS101" i="16" s="1"/>
  <c r="OS101" i="16" s="1"/>
  <c r="QS101" i="16" s="1"/>
  <c r="ER101" i="16"/>
  <c r="GR101" i="16" s="1"/>
  <c r="IR101" i="16" s="1"/>
  <c r="KR101" i="16" s="1"/>
  <c r="MR101" i="16" s="1"/>
  <c r="OR101" i="16" s="1"/>
  <c r="QR101" i="16" s="1"/>
  <c r="EQ101" i="16"/>
  <c r="GQ101" i="16" s="1"/>
  <c r="IQ101" i="16" s="1"/>
  <c r="KQ101" i="16" s="1"/>
  <c r="MQ101" i="16" s="1"/>
  <c r="OQ101" i="16" s="1"/>
  <c r="QQ101" i="16" s="1"/>
  <c r="EP101" i="16"/>
  <c r="GP101" i="16" s="1"/>
  <c r="IP101" i="16" s="1"/>
  <c r="KP101" i="16" s="1"/>
  <c r="MP101" i="16" s="1"/>
  <c r="OP101" i="16" s="1"/>
  <c r="QP101" i="16" s="1"/>
  <c r="EO101" i="16"/>
  <c r="GO101" i="16" s="1"/>
  <c r="IO101" i="16" s="1"/>
  <c r="KO101" i="16" s="1"/>
  <c r="MO101" i="16" s="1"/>
  <c r="OO101" i="16" s="1"/>
  <c r="QO101" i="16" s="1"/>
  <c r="EN101" i="16"/>
  <c r="GN101" i="16" s="1"/>
  <c r="IN101" i="16" s="1"/>
  <c r="KN101" i="16" s="1"/>
  <c r="MN101" i="16" s="1"/>
  <c r="ON101" i="16" s="1"/>
  <c r="QN101" i="16" s="1"/>
  <c r="EM101" i="16"/>
  <c r="GM101" i="16" s="1"/>
  <c r="IM101" i="16" s="1"/>
  <c r="KM101" i="16" s="1"/>
  <c r="MM101" i="16" s="1"/>
  <c r="OM101" i="16" s="1"/>
  <c r="QM101" i="16" s="1"/>
  <c r="EL101" i="16"/>
  <c r="GL101" i="16" s="1"/>
  <c r="IL101" i="16" s="1"/>
  <c r="KL101" i="16" s="1"/>
  <c r="ML101" i="16" s="1"/>
  <c r="OL101" i="16" s="1"/>
  <c r="QL101" i="16" s="1"/>
  <c r="EK101" i="16"/>
  <c r="GK101" i="16" s="1"/>
  <c r="IK101" i="16" s="1"/>
  <c r="KK101" i="16" s="1"/>
  <c r="MK101" i="16" s="1"/>
  <c r="OK101" i="16" s="1"/>
  <c r="QK101" i="16" s="1"/>
  <c r="EJ101" i="16"/>
  <c r="GJ101" i="16" s="1"/>
  <c r="IJ101" i="16" s="1"/>
  <c r="KJ101" i="16" s="1"/>
  <c r="MJ101" i="16" s="1"/>
  <c r="OJ101" i="16" s="1"/>
  <c r="QJ101" i="16" s="1"/>
  <c r="EI101" i="16"/>
  <c r="GI101" i="16" s="1"/>
  <c r="II101" i="16" s="1"/>
  <c r="KI101" i="16" s="1"/>
  <c r="MI101" i="16" s="1"/>
  <c r="OI101" i="16" s="1"/>
  <c r="QI101" i="16" s="1"/>
  <c r="EH101" i="16"/>
  <c r="GH101" i="16" s="1"/>
  <c r="IH101" i="16" s="1"/>
  <c r="KH101" i="16" s="1"/>
  <c r="MH101" i="16" s="1"/>
  <c r="OH101" i="16" s="1"/>
  <c r="QH101" i="16" s="1"/>
  <c r="SH101" i="16" s="1"/>
  <c r="EG101" i="16"/>
  <c r="GG101" i="16" s="1"/>
  <c r="IG101" i="16" s="1"/>
  <c r="KG101" i="16" s="1"/>
  <c r="MG101" i="16" s="1"/>
  <c r="OG101" i="16" s="1"/>
  <c r="QG101" i="16" s="1"/>
  <c r="SG101" i="16" s="1"/>
  <c r="EF101" i="16"/>
  <c r="GF101" i="16" s="1"/>
  <c r="IF101" i="16" s="1"/>
  <c r="KF101" i="16" s="1"/>
  <c r="MF101" i="16" s="1"/>
  <c r="OF101" i="16" s="1"/>
  <c r="QF101" i="16" s="1"/>
  <c r="SF101" i="16" s="1"/>
  <c r="EE101" i="16"/>
  <c r="GE101" i="16" s="1"/>
  <c r="IE101" i="16" s="1"/>
  <c r="KE101" i="16" s="1"/>
  <c r="ME101" i="16" s="1"/>
  <c r="OE101" i="16" s="1"/>
  <c r="QE101" i="16" s="1"/>
  <c r="SE101" i="16" s="1"/>
  <c r="ED101" i="16"/>
  <c r="GD101" i="16" s="1"/>
  <c r="ID101" i="16" s="1"/>
  <c r="KD101" i="16" s="1"/>
  <c r="MD101" i="16" s="1"/>
  <c r="OD101" i="16" s="1"/>
  <c r="QD101" i="16" s="1"/>
  <c r="SD101" i="16" s="1"/>
  <c r="C101" i="16"/>
  <c r="HO100" i="16"/>
  <c r="JO100" i="16" s="1"/>
  <c r="LO100" i="16" s="1"/>
  <c r="NO100" i="16" s="1"/>
  <c r="PO100" i="16" s="1"/>
  <c r="RO100" i="16" s="1"/>
  <c r="HN100" i="16"/>
  <c r="JN100" i="16" s="1"/>
  <c r="LN100" i="16" s="1"/>
  <c r="NN100" i="16" s="1"/>
  <c r="PN100" i="16" s="1"/>
  <c r="RN100" i="16" s="1"/>
  <c r="GC100" i="16"/>
  <c r="IC100" i="16" s="1"/>
  <c r="KC100" i="16" s="1"/>
  <c r="MC100" i="16" s="1"/>
  <c r="OC100" i="16" s="1"/>
  <c r="QC100" i="16" s="1"/>
  <c r="SC100" i="16" s="1"/>
  <c r="GB100" i="16"/>
  <c r="IB100" i="16" s="1"/>
  <c r="KB100" i="16" s="1"/>
  <c r="MB100" i="16" s="1"/>
  <c r="OB100" i="16" s="1"/>
  <c r="QB100" i="16" s="1"/>
  <c r="SB100" i="16" s="1"/>
  <c r="GA100" i="16"/>
  <c r="IA100" i="16" s="1"/>
  <c r="KA100" i="16" s="1"/>
  <c r="MA100" i="16" s="1"/>
  <c r="OA100" i="16" s="1"/>
  <c r="QA100" i="16" s="1"/>
  <c r="SA100" i="16" s="1"/>
  <c r="FZ100" i="16"/>
  <c r="HZ100" i="16" s="1"/>
  <c r="JZ100" i="16" s="1"/>
  <c r="LZ100" i="16" s="1"/>
  <c r="NZ100" i="16" s="1"/>
  <c r="PZ100" i="16" s="1"/>
  <c r="RZ100" i="16" s="1"/>
  <c r="FY100" i="16"/>
  <c r="HY100" i="16" s="1"/>
  <c r="JY100" i="16" s="1"/>
  <c r="LY100" i="16" s="1"/>
  <c r="NY100" i="16" s="1"/>
  <c r="PY100" i="16" s="1"/>
  <c r="RY100" i="16" s="1"/>
  <c r="FX100" i="16"/>
  <c r="HX100" i="16" s="1"/>
  <c r="JX100" i="16" s="1"/>
  <c r="LX100" i="16" s="1"/>
  <c r="NX100" i="16" s="1"/>
  <c r="PX100" i="16" s="1"/>
  <c r="RX100" i="16" s="1"/>
  <c r="FW100" i="16"/>
  <c r="HW100" i="16" s="1"/>
  <c r="JW100" i="16" s="1"/>
  <c r="LW100" i="16" s="1"/>
  <c r="NW100" i="16" s="1"/>
  <c r="PW100" i="16" s="1"/>
  <c r="RW100" i="16" s="1"/>
  <c r="FV100" i="16"/>
  <c r="HV100" i="16" s="1"/>
  <c r="JV100" i="16" s="1"/>
  <c r="LV100" i="16" s="1"/>
  <c r="NV100" i="16" s="1"/>
  <c r="PV100" i="16" s="1"/>
  <c r="RV100" i="16" s="1"/>
  <c r="FU100" i="16"/>
  <c r="HU100" i="16" s="1"/>
  <c r="JU100" i="16" s="1"/>
  <c r="LU100" i="16" s="1"/>
  <c r="NU100" i="16" s="1"/>
  <c r="PU100" i="16" s="1"/>
  <c r="RU100" i="16" s="1"/>
  <c r="FT100" i="16"/>
  <c r="HT100" i="16" s="1"/>
  <c r="JT100" i="16" s="1"/>
  <c r="LT100" i="16" s="1"/>
  <c r="NT100" i="16" s="1"/>
  <c r="PT100" i="16" s="1"/>
  <c r="RT100" i="16" s="1"/>
  <c r="FS100" i="16"/>
  <c r="HS100" i="16" s="1"/>
  <c r="JS100" i="16" s="1"/>
  <c r="LS100" i="16" s="1"/>
  <c r="NS100" i="16" s="1"/>
  <c r="PS100" i="16" s="1"/>
  <c r="RS100" i="16" s="1"/>
  <c r="FR100" i="16"/>
  <c r="HR100" i="16" s="1"/>
  <c r="JR100" i="16" s="1"/>
  <c r="LR100" i="16" s="1"/>
  <c r="NR100" i="16" s="1"/>
  <c r="PR100" i="16" s="1"/>
  <c r="RR100" i="16" s="1"/>
  <c r="FQ100" i="16"/>
  <c r="HQ100" i="16" s="1"/>
  <c r="JQ100" i="16" s="1"/>
  <c r="LQ100" i="16" s="1"/>
  <c r="NQ100" i="16" s="1"/>
  <c r="PQ100" i="16" s="1"/>
  <c r="RQ100" i="16" s="1"/>
  <c r="FP100" i="16"/>
  <c r="HP100" i="16" s="1"/>
  <c r="JP100" i="16" s="1"/>
  <c r="LP100" i="16" s="1"/>
  <c r="NP100" i="16" s="1"/>
  <c r="PP100" i="16" s="1"/>
  <c r="RP100" i="16" s="1"/>
  <c r="FO100" i="16"/>
  <c r="FN100" i="16"/>
  <c r="FM100" i="16"/>
  <c r="HM100" i="16" s="1"/>
  <c r="JM100" i="16" s="1"/>
  <c r="LM100" i="16" s="1"/>
  <c r="NM100" i="16" s="1"/>
  <c r="PM100" i="16" s="1"/>
  <c r="RM100" i="16" s="1"/>
  <c r="FL100" i="16"/>
  <c r="HL100" i="16" s="1"/>
  <c r="JL100" i="16" s="1"/>
  <c r="LL100" i="16" s="1"/>
  <c r="NL100" i="16" s="1"/>
  <c r="PL100" i="16" s="1"/>
  <c r="RL100" i="16" s="1"/>
  <c r="FK100" i="16"/>
  <c r="HK100" i="16" s="1"/>
  <c r="JK100" i="16" s="1"/>
  <c r="LK100" i="16" s="1"/>
  <c r="NK100" i="16" s="1"/>
  <c r="PK100" i="16" s="1"/>
  <c r="RK100" i="16" s="1"/>
  <c r="FJ100" i="16"/>
  <c r="HJ100" i="16" s="1"/>
  <c r="JJ100" i="16" s="1"/>
  <c r="LJ100" i="16" s="1"/>
  <c r="NJ100" i="16" s="1"/>
  <c r="PJ100" i="16" s="1"/>
  <c r="RJ100" i="16" s="1"/>
  <c r="FI100" i="16"/>
  <c r="HI100" i="16" s="1"/>
  <c r="JI100" i="16" s="1"/>
  <c r="LI100" i="16" s="1"/>
  <c r="NI100" i="16" s="1"/>
  <c r="PI100" i="16" s="1"/>
  <c r="RI100" i="16" s="1"/>
  <c r="FH100" i="16"/>
  <c r="HH100" i="16" s="1"/>
  <c r="JH100" i="16" s="1"/>
  <c r="LH100" i="16" s="1"/>
  <c r="NH100" i="16" s="1"/>
  <c r="PH100" i="16" s="1"/>
  <c r="RH100" i="16" s="1"/>
  <c r="FG100" i="16"/>
  <c r="HG100" i="16" s="1"/>
  <c r="JG100" i="16" s="1"/>
  <c r="LG100" i="16" s="1"/>
  <c r="NG100" i="16" s="1"/>
  <c r="PG100" i="16" s="1"/>
  <c r="RG100" i="16" s="1"/>
  <c r="FF100" i="16"/>
  <c r="HF100" i="16" s="1"/>
  <c r="JF100" i="16" s="1"/>
  <c r="LF100" i="16" s="1"/>
  <c r="NF100" i="16" s="1"/>
  <c r="PF100" i="16" s="1"/>
  <c r="RF100" i="16" s="1"/>
  <c r="FE100" i="16"/>
  <c r="HE100" i="16" s="1"/>
  <c r="JE100" i="16" s="1"/>
  <c r="LE100" i="16" s="1"/>
  <c r="NE100" i="16" s="1"/>
  <c r="PE100" i="16" s="1"/>
  <c r="RE100" i="16" s="1"/>
  <c r="FD100" i="16"/>
  <c r="HD100" i="16" s="1"/>
  <c r="JD100" i="16" s="1"/>
  <c r="LD100" i="16" s="1"/>
  <c r="ND100" i="16" s="1"/>
  <c r="PD100" i="16" s="1"/>
  <c r="RD100" i="16" s="1"/>
  <c r="FC100" i="16"/>
  <c r="HC100" i="16" s="1"/>
  <c r="JC100" i="16" s="1"/>
  <c r="LC100" i="16" s="1"/>
  <c r="NC100" i="16" s="1"/>
  <c r="PC100" i="16" s="1"/>
  <c r="RC100" i="16" s="1"/>
  <c r="FB100" i="16"/>
  <c r="HB100" i="16" s="1"/>
  <c r="JB100" i="16" s="1"/>
  <c r="LB100" i="16" s="1"/>
  <c r="NB100" i="16" s="1"/>
  <c r="PB100" i="16" s="1"/>
  <c r="RB100" i="16" s="1"/>
  <c r="FA100" i="16"/>
  <c r="HA100" i="16" s="1"/>
  <c r="JA100" i="16" s="1"/>
  <c r="LA100" i="16" s="1"/>
  <c r="NA100" i="16" s="1"/>
  <c r="PA100" i="16" s="1"/>
  <c r="RA100" i="16" s="1"/>
  <c r="EZ100" i="16"/>
  <c r="GZ100" i="16" s="1"/>
  <c r="IZ100" i="16" s="1"/>
  <c r="KZ100" i="16" s="1"/>
  <c r="MZ100" i="16" s="1"/>
  <c r="OZ100" i="16" s="1"/>
  <c r="QZ100" i="16" s="1"/>
  <c r="EY100" i="16"/>
  <c r="GY100" i="16" s="1"/>
  <c r="IY100" i="16" s="1"/>
  <c r="KY100" i="16" s="1"/>
  <c r="MY100" i="16" s="1"/>
  <c r="OY100" i="16" s="1"/>
  <c r="QY100" i="16" s="1"/>
  <c r="EX100" i="16"/>
  <c r="GX100" i="16" s="1"/>
  <c r="IX100" i="16" s="1"/>
  <c r="KX100" i="16" s="1"/>
  <c r="MX100" i="16" s="1"/>
  <c r="OX100" i="16" s="1"/>
  <c r="QX100" i="16" s="1"/>
  <c r="EW100" i="16"/>
  <c r="GW100" i="16" s="1"/>
  <c r="IW100" i="16" s="1"/>
  <c r="KW100" i="16" s="1"/>
  <c r="MW100" i="16" s="1"/>
  <c r="OW100" i="16" s="1"/>
  <c r="QW100" i="16" s="1"/>
  <c r="EV100" i="16"/>
  <c r="GV100" i="16" s="1"/>
  <c r="IV100" i="16" s="1"/>
  <c r="KV100" i="16" s="1"/>
  <c r="MV100" i="16" s="1"/>
  <c r="OV100" i="16" s="1"/>
  <c r="QV100" i="16" s="1"/>
  <c r="EU100" i="16"/>
  <c r="GU100" i="16" s="1"/>
  <c r="IU100" i="16" s="1"/>
  <c r="KU100" i="16" s="1"/>
  <c r="MU100" i="16" s="1"/>
  <c r="OU100" i="16" s="1"/>
  <c r="QU100" i="16" s="1"/>
  <c r="ET100" i="16"/>
  <c r="GT100" i="16" s="1"/>
  <c r="IT100" i="16" s="1"/>
  <c r="KT100" i="16" s="1"/>
  <c r="MT100" i="16" s="1"/>
  <c r="OT100" i="16" s="1"/>
  <c r="QT100" i="16" s="1"/>
  <c r="ES100" i="16"/>
  <c r="GS100" i="16" s="1"/>
  <c r="IS100" i="16" s="1"/>
  <c r="KS100" i="16" s="1"/>
  <c r="MS100" i="16" s="1"/>
  <c r="OS100" i="16" s="1"/>
  <c r="QS100" i="16" s="1"/>
  <c r="ER100" i="16"/>
  <c r="GR100" i="16" s="1"/>
  <c r="IR100" i="16" s="1"/>
  <c r="KR100" i="16" s="1"/>
  <c r="MR100" i="16" s="1"/>
  <c r="OR100" i="16" s="1"/>
  <c r="QR100" i="16" s="1"/>
  <c r="EQ100" i="16"/>
  <c r="GQ100" i="16" s="1"/>
  <c r="IQ100" i="16" s="1"/>
  <c r="KQ100" i="16" s="1"/>
  <c r="MQ100" i="16" s="1"/>
  <c r="OQ100" i="16" s="1"/>
  <c r="QQ100" i="16" s="1"/>
  <c r="EP100" i="16"/>
  <c r="GP100" i="16" s="1"/>
  <c r="IP100" i="16" s="1"/>
  <c r="KP100" i="16" s="1"/>
  <c r="MP100" i="16" s="1"/>
  <c r="OP100" i="16" s="1"/>
  <c r="QP100" i="16" s="1"/>
  <c r="EO100" i="16"/>
  <c r="GO100" i="16" s="1"/>
  <c r="IO100" i="16" s="1"/>
  <c r="KO100" i="16" s="1"/>
  <c r="MO100" i="16" s="1"/>
  <c r="OO100" i="16" s="1"/>
  <c r="QO100" i="16" s="1"/>
  <c r="EN100" i="16"/>
  <c r="GN100" i="16" s="1"/>
  <c r="IN100" i="16" s="1"/>
  <c r="KN100" i="16" s="1"/>
  <c r="MN100" i="16" s="1"/>
  <c r="ON100" i="16" s="1"/>
  <c r="QN100" i="16" s="1"/>
  <c r="EM100" i="16"/>
  <c r="GM100" i="16" s="1"/>
  <c r="IM100" i="16" s="1"/>
  <c r="KM100" i="16" s="1"/>
  <c r="MM100" i="16" s="1"/>
  <c r="OM100" i="16" s="1"/>
  <c r="QM100" i="16" s="1"/>
  <c r="EL100" i="16"/>
  <c r="GL100" i="16" s="1"/>
  <c r="IL100" i="16" s="1"/>
  <c r="KL100" i="16" s="1"/>
  <c r="ML100" i="16" s="1"/>
  <c r="OL100" i="16" s="1"/>
  <c r="QL100" i="16" s="1"/>
  <c r="EK100" i="16"/>
  <c r="GK100" i="16" s="1"/>
  <c r="IK100" i="16" s="1"/>
  <c r="KK100" i="16" s="1"/>
  <c r="MK100" i="16" s="1"/>
  <c r="OK100" i="16" s="1"/>
  <c r="QK100" i="16" s="1"/>
  <c r="EJ100" i="16"/>
  <c r="GJ100" i="16" s="1"/>
  <c r="IJ100" i="16" s="1"/>
  <c r="KJ100" i="16" s="1"/>
  <c r="MJ100" i="16" s="1"/>
  <c r="OJ100" i="16" s="1"/>
  <c r="QJ100" i="16" s="1"/>
  <c r="EI100" i="16"/>
  <c r="GI100" i="16" s="1"/>
  <c r="II100" i="16" s="1"/>
  <c r="KI100" i="16" s="1"/>
  <c r="MI100" i="16" s="1"/>
  <c r="OI100" i="16" s="1"/>
  <c r="QI100" i="16" s="1"/>
  <c r="EH100" i="16"/>
  <c r="GH100" i="16" s="1"/>
  <c r="IH100" i="16" s="1"/>
  <c r="KH100" i="16" s="1"/>
  <c r="MH100" i="16" s="1"/>
  <c r="OH100" i="16" s="1"/>
  <c r="QH100" i="16" s="1"/>
  <c r="SH100" i="16" s="1"/>
  <c r="EG100" i="16"/>
  <c r="GG100" i="16" s="1"/>
  <c r="IG100" i="16" s="1"/>
  <c r="KG100" i="16" s="1"/>
  <c r="MG100" i="16" s="1"/>
  <c r="OG100" i="16" s="1"/>
  <c r="QG100" i="16" s="1"/>
  <c r="SG100" i="16" s="1"/>
  <c r="EF100" i="16"/>
  <c r="GF100" i="16" s="1"/>
  <c r="IF100" i="16" s="1"/>
  <c r="KF100" i="16" s="1"/>
  <c r="MF100" i="16" s="1"/>
  <c r="OF100" i="16" s="1"/>
  <c r="QF100" i="16" s="1"/>
  <c r="SF100" i="16" s="1"/>
  <c r="EE100" i="16"/>
  <c r="GE100" i="16" s="1"/>
  <c r="IE100" i="16" s="1"/>
  <c r="KE100" i="16" s="1"/>
  <c r="ME100" i="16" s="1"/>
  <c r="OE100" i="16" s="1"/>
  <c r="QE100" i="16" s="1"/>
  <c r="SE100" i="16" s="1"/>
  <c r="ED100" i="16"/>
  <c r="GD100" i="16" s="1"/>
  <c r="ID100" i="16" s="1"/>
  <c r="KD100" i="16" s="1"/>
  <c r="MD100" i="16" s="1"/>
  <c r="OD100" i="16" s="1"/>
  <c r="QD100" i="16" s="1"/>
  <c r="SD100" i="16" s="1"/>
  <c r="C100" i="16"/>
  <c r="GY99" i="16"/>
  <c r="IY99" i="16" s="1"/>
  <c r="KY99" i="16" s="1"/>
  <c r="MY99" i="16" s="1"/>
  <c r="OY99" i="16" s="1"/>
  <c r="QY99" i="16" s="1"/>
  <c r="GC99" i="16"/>
  <c r="IC99" i="16" s="1"/>
  <c r="KC99" i="16" s="1"/>
  <c r="MC99" i="16" s="1"/>
  <c r="OC99" i="16" s="1"/>
  <c r="QC99" i="16" s="1"/>
  <c r="SC99" i="16" s="1"/>
  <c r="GB99" i="16"/>
  <c r="IB99" i="16" s="1"/>
  <c r="KB99" i="16" s="1"/>
  <c r="MB99" i="16" s="1"/>
  <c r="OB99" i="16" s="1"/>
  <c r="QB99" i="16" s="1"/>
  <c r="SB99" i="16" s="1"/>
  <c r="GA99" i="16"/>
  <c r="IA99" i="16" s="1"/>
  <c r="KA99" i="16" s="1"/>
  <c r="MA99" i="16" s="1"/>
  <c r="OA99" i="16" s="1"/>
  <c r="QA99" i="16" s="1"/>
  <c r="SA99" i="16" s="1"/>
  <c r="FZ99" i="16"/>
  <c r="HZ99" i="16" s="1"/>
  <c r="JZ99" i="16" s="1"/>
  <c r="LZ99" i="16" s="1"/>
  <c r="NZ99" i="16" s="1"/>
  <c r="PZ99" i="16" s="1"/>
  <c r="RZ99" i="16" s="1"/>
  <c r="FY99" i="16"/>
  <c r="HY99" i="16" s="1"/>
  <c r="JY99" i="16" s="1"/>
  <c r="LY99" i="16" s="1"/>
  <c r="NY99" i="16" s="1"/>
  <c r="PY99" i="16" s="1"/>
  <c r="RY99" i="16" s="1"/>
  <c r="FX99" i="16"/>
  <c r="HX99" i="16" s="1"/>
  <c r="JX99" i="16" s="1"/>
  <c r="LX99" i="16" s="1"/>
  <c r="NX99" i="16" s="1"/>
  <c r="PX99" i="16" s="1"/>
  <c r="RX99" i="16" s="1"/>
  <c r="FW99" i="16"/>
  <c r="HW99" i="16" s="1"/>
  <c r="JW99" i="16" s="1"/>
  <c r="LW99" i="16" s="1"/>
  <c r="NW99" i="16" s="1"/>
  <c r="PW99" i="16" s="1"/>
  <c r="RW99" i="16" s="1"/>
  <c r="FV99" i="16"/>
  <c r="HV99" i="16" s="1"/>
  <c r="JV99" i="16" s="1"/>
  <c r="LV99" i="16" s="1"/>
  <c r="NV99" i="16" s="1"/>
  <c r="PV99" i="16" s="1"/>
  <c r="RV99" i="16" s="1"/>
  <c r="FU99" i="16"/>
  <c r="HU99" i="16" s="1"/>
  <c r="JU99" i="16" s="1"/>
  <c r="LU99" i="16" s="1"/>
  <c r="NU99" i="16" s="1"/>
  <c r="PU99" i="16" s="1"/>
  <c r="RU99" i="16" s="1"/>
  <c r="FT99" i="16"/>
  <c r="HT99" i="16" s="1"/>
  <c r="JT99" i="16" s="1"/>
  <c r="LT99" i="16" s="1"/>
  <c r="NT99" i="16" s="1"/>
  <c r="PT99" i="16" s="1"/>
  <c r="RT99" i="16" s="1"/>
  <c r="FS99" i="16"/>
  <c r="HS99" i="16" s="1"/>
  <c r="JS99" i="16" s="1"/>
  <c r="LS99" i="16" s="1"/>
  <c r="NS99" i="16" s="1"/>
  <c r="PS99" i="16" s="1"/>
  <c r="RS99" i="16" s="1"/>
  <c r="FR99" i="16"/>
  <c r="HR99" i="16" s="1"/>
  <c r="JR99" i="16" s="1"/>
  <c r="LR99" i="16" s="1"/>
  <c r="NR99" i="16" s="1"/>
  <c r="PR99" i="16" s="1"/>
  <c r="RR99" i="16" s="1"/>
  <c r="FQ99" i="16"/>
  <c r="HQ99" i="16" s="1"/>
  <c r="JQ99" i="16" s="1"/>
  <c r="LQ99" i="16" s="1"/>
  <c r="NQ99" i="16" s="1"/>
  <c r="PQ99" i="16" s="1"/>
  <c r="RQ99" i="16" s="1"/>
  <c r="FP99" i="16"/>
  <c r="HP99" i="16" s="1"/>
  <c r="JP99" i="16" s="1"/>
  <c r="LP99" i="16" s="1"/>
  <c r="NP99" i="16" s="1"/>
  <c r="PP99" i="16" s="1"/>
  <c r="RP99" i="16" s="1"/>
  <c r="FO99" i="16"/>
  <c r="HO99" i="16" s="1"/>
  <c r="JO99" i="16" s="1"/>
  <c r="LO99" i="16" s="1"/>
  <c r="NO99" i="16" s="1"/>
  <c r="PO99" i="16" s="1"/>
  <c r="RO99" i="16" s="1"/>
  <c r="FN99" i="16"/>
  <c r="HN99" i="16" s="1"/>
  <c r="JN99" i="16" s="1"/>
  <c r="LN99" i="16" s="1"/>
  <c r="NN99" i="16" s="1"/>
  <c r="PN99" i="16" s="1"/>
  <c r="RN99" i="16" s="1"/>
  <c r="FM99" i="16"/>
  <c r="HM99" i="16" s="1"/>
  <c r="JM99" i="16" s="1"/>
  <c r="LM99" i="16" s="1"/>
  <c r="NM99" i="16" s="1"/>
  <c r="PM99" i="16" s="1"/>
  <c r="RM99" i="16" s="1"/>
  <c r="FL99" i="16"/>
  <c r="HL99" i="16" s="1"/>
  <c r="JL99" i="16" s="1"/>
  <c r="LL99" i="16" s="1"/>
  <c r="NL99" i="16" s="1"/>
  <c r="PL99" i="16" s="1"/>
  <c r="RL99" i="16" s="1"/>
  <c r="FK99" i="16"/>
  <c r="HK99" i="16" s="1"/>
  <c r="JK99" i="16" s="1"/>
  <c r="LK99" i="16" s="1"/>
  <c r="NK99" i="16" s="1"/>
  <c r="PK99" i="16" s="1"/>
  <c r="RK99" i="16" s="1"/>
  <c r="FJ99" i="16"/>
  <c r="HJ99" i="16" s="1"/>
  <c r="JJ99" i="16" s="1"/>
  <c r="LJ99" i="16" s="1"/>
  <c r="NJ99" i="16" s="1"/>
  <c r="PJ99" i="16" s="1"/>
  <c r="RJ99" i="16" s="1"/>
  <c r="FI99" i="16"/>
  <c r="HI99" i="16" s="1"/>
  <c r="JI99" i="16" s="1"/>
  <c r="LI99" i="16" s="1"/>
  <c r="NI99" i="16" s="1"/>
  <c r="PI99" i="16" s="1"/>
  <c r="RI99" i="16" s="1"/>
  <c r="FH99" i="16"/>
  <c r="HH99" i="16" s="1"/>
  <c r="JH99" i="16" s="1"/>
  <c r="LH99" i="16" s="1"/>
  <c r="NH99" i="16" s="1"/>
  <c r="PH99" i="16" s="1"/>
  <c r="RH99" i="16" s="1"/>
  <c r="FG99" i="16"/>
  <c r="HG99" i="16" s="1"/>
  <c r="JG99" i="16" s="1"/>
  <c r="LG99" i="16" s="1"/>
  <c r="NG99" i="16" s="1"/>
  <c r="PG99" i="16" s="1"/>
  <c r="RG99" i="16" s="1"/>
  <c r="FF99" i="16"/>
  <c r="HF99" i="16" s="1"/>
  <c r="JF99" i="16" s="1"/>
  <c r="LF99" i="16" s="1"/>
  <c r="NF99" i="16" s="1"/>
  <c r="PF99" i="16" s="1"/>
  <c r="RF99" i="16" s="1"/>
  <c r="FE99" i="16"/>
  <c r="HE99" i="16" s="1"/>
  <c r="JE99" i="16" s="1"/>
  <c r="LE99" i="16" s="1"/>
  <c r="NE99" i="16" s="1"/>
  <c r="PE99" i="16" s="1"/>
  <c r="RE99" i="16" s="1"/>
  <c r="FD99" i="16"/>
  <c r="HD99" i="16" s="1"/>
  <c r="JD99" i="16" s="1"/>
  <c r="LD99" i="16" s="1"/>
  <c r="ND99" i="16" s="1"/>
  <c r="PD99" i="16" s="1"/>
  <c r="RD99" i="16" s="1"/>
  <c r="FC99" i="16"/>
  <c r="HC99" i="16" s="1"/>
  <c r="JC99" i="16" s="1"/>
  <c r="LC99" i="16" s="1"/>
  <c r="NC99" i="16" s="1"/>
  <c r="PC99" i="16" s="1"/>
  <c r="RC99" i="16" s="1"/>
  <c r="FB99" i="16"/>
  <c r="HB99" i="16" s="1"/>
  <c r="JB99" i="16" s="1"/>
  <c r="LB99" i="16" s="1"/>
  <c r="NB99" i="16" s="1"/>
  <c r="PB99" i="16" s="1"/>
  <c r="RB99" i="16" s="1"/>
  <c r="FA99" i="16"/>
  <c r="HA99" i="16" s="1"/>
  <c r="JA99" i="16" s="1"/>
  <c r="LA99" i="16" s="1"/>
  <c r="NA99" i="16" s="1"/>
  <c r="PA99" i="16" s="1"/>
  <c r="RA99" i="16" s="1"/>
  <c r="EZ99" i="16"/>
  <c r="GZ99" i="16" s="1"/>
  <c r="IZ99" i="16" s="1"/>
  <c r="KZ99" i="16" s="1"/>
  <c r="MZ99" i="16" s="1"/>
  <c r="OZ99" i="16" s="1"/>
  <c r="QZ99" i="16" s="1"/>
  <c r="EY99" i="16"/>
  <c r="EX99" i="16"/>
  <c r="GX99" i="16" s="1"/>
  <c r="IX99" i="16" s="1"/>
  <c r="KX99" i="16" s="1"/>
  <c r="MX99" i="16" s="1"/>
  <c r="OX99" i="16" s="1"/>
  <c r="QX99" i="16" s="1"/>
  <c r="EW99" i="16"/>
  <c r="GW99" i="16" s="1"/>
  <c r="IW99" i="16" s="1"/>
  <c r="KW99" i="16" s="1"/>
  <c r="MW99" i="16" s="1"/>
  <c r="OW99" i="16" s="1"/>
  <c r="QW99" i="16" s="1"/>
  <c r="EV99" i="16"/>
  <c r="GV99" i="16" s="1"/>
  <c r="IV99" i="16" s="1"/>
  <c r="KV99" i="16" s="1"/>
  <c r="MV99" i="16" s="1"/>
  <c r="OV99" i="16" s="1"/>
  <c r="QV99" i="16" s="1"/>
  <c r="EU99" i="16"/>
  <c r="GU99" i="16" s="1"/>
  <c r="IU99" i="16" s="1"/>
  <c r="KU99" i="16" s="1"/>
  <c r="MU99" i="16" s="1"/>
  <c r="OU99" i="16" s="1"/>
  <c r="QU99" i="16" s="1"/>
  <c r="ET99" i="16"/>
  <c r="GT99" i="16" s="1"/>
  <c r="IT99" i="16" s="1"/>
  <c r="KT99" i="16" s="1"/>
  <c r="MT99" i="16" s="1"/>
  <c r="OT99" i="16" s="1"/>
  <c r="QT99" i="16" s="1"/>
  <c r="ES99" i="16"/>
  <c r="GS99" i="16" s="1"/>
  <c r="IS99" i="16" s="1"/>
  <c r="KS99" i="16" s="1"/>
  <c r="MS99" i="16" s="1"/>
  <c r="OS99" i="16" s="1"/>
  <c r="QS99" i="16" s="1"/>
  <c r="ER99" i="16"/>
  <c r="GR99" i="16" s="1"/>
  <c r="IR99" i="16" s="1"/>
  <c r="KR99" i="16" s="1"/>
  <c r="MR99" i="16" s="1"/>
  <c r="OR99" i="16" s="1"/>
  <c r="QR99" i="16" s="1"/>
  <c r="EQ99" i="16"/>
  <c r="GQ99" i="16" s="1"/>
  <c r="IQ99" i="16" s="1"/>
  <c r="KQ99" i="16" s="1"/>
  <c r="MQ99" i="16" s="1"/>
  <c r="OQ99" i="16" s="1"/>
  <c r="QQ99" i="16" s="1"/>
  <c r="EP99" i="16"/>
  <c r="GP99" i="16" s="1"/>
  <c r="IP99" i="16" s="1"/>
  <c r="KP99" i="16" s="1"/>
  <c r="MP99" i="16" s="1"/>
  <c r="OP99" i="16" s="1"/>
  <c r="QP99" i="16" s="1"/>
  <c r="EO99" i="16"/>
  <c r="GO99" i="16" s="1"/>
  <c r="IO99" i="16" s="1"/>
  <c r="KO99" i="16" s="1"/>
  <c r="MO99" i="16" s="1"/>
  <c r="OO99" i="16" s="1"/>
  <c r="QO99" i="16" s="1"/>
  <c r="EN99" i="16"/>
  <c r="GN99" i="16" s="1"/>
  <c r="IN99" i="16" s="1"/>
  <c r="KN99" i="16" s="1"/>
  <c r="MN99" i="16" s="1"/>
  <c r="ON99" i="16" s="1"/>
  <c r="QN99" i="16" s="1"/>
  <c r="EM99" i="16"/>
  <c r="GM99" i="16" s="1"/>
  <c r="IM99" i="16" s="1"/>
  <c r="KM99" i="16" s="1"/>
  <c r="MM99" i="16" s="1"/>
  <c r="OM99" i="16" s="1"/>
  <c r="QM99" i="16" s="1"/>
  <c r="EL99" i="16"/>
  <c r="GL99" i="16" s="1"/>
  <c r="IL99" i="16" s="1"/>
  <c r="KL99" i="16" s="1"/>
  <c r="ML99" i="16" s="1"/>
  <c r="OL99" i="16" s="1"/>
  <c r="QL99" i="16" s="1"/>
  <c r="EK99" i="16"/>
  <c r="GK99" i="16" s="1"/>
  <c r="IK99" i="16" s="1"/>
  <c r="KK99" i="16" s="1"/>
  <c r="MK99" i="16" s="1"/>
  <c r="OK99" i="16" s="1"/>
  <c r="QK99" i="16" s="1"/>
  <c r="EJ99" i="16"/>
  <c r="GJ99" i="16" s="1"/>
  <c r="IJ99" i="16" s="1"/>
  <c r="KJ99" i="16" s="1"/>
  <c r="MJ99" i="16" s="1"/>
  <c r="OJ99" i="16" s="1"/>
  <c r="QJ99" i="16" s="1"/>
  <c r="EI99" i="16"/>
  <c r="GI99" i="16" s="1"/>
  <c r="II99" i="16" s="1"/>
  <c r="KI99" i="16" s="1"/>
  <c r="MI99" i="16" s="1"/>
  <c r="OI99" i="16" s="1"/>
  <c r="QI99" i="16" s="1"/>
  <c r="EH99" i="16"/>
  <c r="GH99" i="16" s="1"/>
  <c r="IH99" i="16" s="1"/>
  <c r="KH99" i="16" s="1"/>
  <c r="MH99" i="16" s="1"/>
  <c r="OH99" i="16" s="1"/>
  <c r="QH99" i="16" s="1"/>
  <c r="SH99" i="16" s="1"/>
  <c r="EG99" i="16"/>
  <c r="GG99" i="16" s="1"/>
  <c r="IG99" i="16" s="1"/>
  <c r="KG99" i="16" s="1"/>
  <c r="MG99" i="16" s="1"/>
  <c r="OG99" i="16" s="1"/>
  <c r="QG99" i="16" s="1"/>
  <c r="SG99" i="16" s="1"/>
  <c r="EF99" i="16"/>
  <c r="GF99" i="16" s="1"/>
  <c r="IF99" i="16" s="1"/>
  <c r="KF99" i="16" s="1"/>
  <c r="MF99" i="16" s="1"/>
  <c r="OF99" i="16" s="1"/>
  <c r="QF99" i="16" s="1"/>
  <c r="SF99" i="16" s="1"/>
  <c r="EE99" i="16"/>
  <c r="GE99" i="16" s="1"/>
  <c r="IE99" i="16" s="1"/>
  <c r="KE99" i="16" s="1"/>
  <c r="ME99" i="16" s="1"/>
  <c r="OE99" i="16" s="1"/>
  <c r="QE99" i="16" s="1"/>
  <c r="SE99" i="16" s="1"/>
  <c r="ED99" i="16"/>
  <c r="GD99" i="16" s="1"/>
  <c r="ID99" i="16" s="1"/>
  <c r="KD99" i="16" s="1"/>
  <c r="MD99" i="16" s="1"/>
  <c r="OD99" i="16" s="1"/>
  <c r="QD99" i="16" s="1"/>
  <c r="SD99" i="16" s="1"/>
  <c r="C99" i="16"/>
  <c r="HX98" i="16"/>
  <c r="JX98" i="16" s="1"/>
  <c r="LX98" i="16" s="1"/>
  <c r="NX98" i="16" s="1"/>
  <c r="PX98" i="16" s="1"/>
  <c r="RX98" i="16" s="1"/>
  <c r="HP98" i="16"/>
  <c r="JP98" i="16" s="1"/>
  <c r="LP98" i="16" s="1"/>
  <c r="NP98" i="16" s="1"/>
  <c r="PP98" i="16" s="1"/>
  <c r="RP98" i="16" s="1"/>
  <c r="HK98" i="16"/>
  <c r="JK98" i="16" s="1"/>
  <c r="LK98" i="16" s="1"/>
  <c r="NK98" i="16" s="1"/>
  <c r="PK98" i="16" s="1"/>
  <c r="RK98" i="16" s="1"/>
  <c r="HH98" i="16"/>
  <c r="JH98" i="16" s="1"/>
  <c r="LH98" i="16" s="1"/>
  <c r="NH98" i="16" s="1"/>
  <c r="PH98" i="16" s="1"/>
  <c r="RH98" i="16" s="1"/>
  <c r="GE98" i="16"/>
  <c r="IE98" i="16" s="1"/>
  <c r="KE98" i="16" s="1"/>
  <c r="ME98" i="16" s="1"/>
  <c r="OE98" i="16" s="1"/>
  <c r="QE98" i="16" s="1"/>
  <c r="SE98" i="16" s="1"/>
  <c r="GC98" i="16"/>
  <c r="IC98" i="16" s="1"/>
  <c r="KC98" i="16" s="1"/>
  <c r="MC98" i="16" s="1"/>
  <c r="OC98" i="16" s="1"/>
  <c r="QC98" i="16" s="1"/>
  <c r="SC98" i="16" s="1"/>
  <c r="GB98" i="16"/>
  <c r="IB98" i="16" s="1"/>
  <c r="KB98" i="16" s="1"/>
  <c r="MB98" i="16" s="1"/>
  <c r="OB98" i="16" s="1"/>
  <c r="QB98" i="16" s="1"/>
  <c r="SB98" i="16" s="1"/>
  <c r="GA98" i="16"/>
  <c r="IA98" i="16" s="1"/>
  <c r="KA98" i="16" s="1"/>
  <c r="MA98" i="16" s="1"/>
  <c r="OA98" i="16" s="1"/>
  <c r="QA98" i="16" s="1"/>
  <c r="SA98" i="16" s="1"/>
  <c r="FZ98" i="16"/>
  <c r="HZ98" i="16" s="1"/>
  <c r="JZ98" i="16" s="1"/>
  <c r="LZ98" i="16" s="1"/>
  <c r="NZ98" i="16" s="1"/>
  <c r="PZ98" i="16" s="1"/>
  <c r="RZ98" i="16" s="1"/>
  <c r="FY98" i="16"/>
  <c r="HY98" i="16" s="1"/>
  <c r="JY98" i="16" s="1"/>
  <c r="LY98" i="16" s="1"/>
  <c r="NY98" i="16" s="1"/>
  <c r="PY98" i="16" s="1"/>
  <c r="RY98" i="16" s="1"/>
  <c r="FX98" i="16"/>
  <c r="FW98" i="16"/>
  <c r="HW98" i="16" s="1"/>
  <c r="JW98" i="16" s="1"/>
  <c r="LW98" i="16" s="1"/>
  <c r="NW98" i="16" s="1"/>
  <c r="PW98" i="16" s="1"/>
  <c r="RW98" i="16" s="1"/>
  <c r="FV98" i="16"/>
  <c r="HV98" i="16" s="1"/>
  <c r="JV98" i="16" s="1"/>
  <c r="LV98" i="16" s="1"/>
  <c r="NV98" i="16" s="1"/>
  <c r="PV98" i="16" s="1"/>
  <c r="RV98" i="16" s="1"/>
  <c r="FU98" i="16"/>
  <c r="HU98" i="16" s="1"/>
  <c r="JU98" i="16" s="1"/>
  <c r="LU98" i="16" s="1"/>
  <c r="NU98" i="16" s="1"/>
  <c r="PU98" i="16" s="1"/>
  <c r="RU98" i="16" s="1"/>
  <c r="FT98" i="16"/>
  <c r="HT98" i="16" s="1"/>
  <c r="JT98" i="16" s="1"/>
  <c r="LT98" i="16" s="1"/>
  <c r="NT98" i="16" s="1"/>
  <c r="PT98" i="16" s="1"/>
  <c r="RT98" i="16" s="1"/>
  <c r="FS98" i="16"/>
  <c r="HS98" i="16" s="1"/>
  <c r="JS98" i="16" s="1"/>
  <c r="LS98" i="16" s="1"/>
  <c r="NS98" i="16" s="1"/>
  <c r="PS98" i="16" s="1"/>
  <c r="RS98" i="16" s="1"/>
  <c r="FR98" i="16"/>
  <c r="HR98" i="16" s="1"/>
  <c r="JR98" i="16" s="1"/>
  <c r="LR98" i="16" s="1"/>
  <c r="NR98" i="16" s="1"/>
  <c r="PR98" i="16" s="1"/>
  <c r="RR98" i="16" s="1"/>
  <c r="FQ98" i="16"/>
  <c r="HQ98" i="16" s="1"/>
  <c r="JQ98" i="16" s="1"/>
  <c r="LQ98" i="16" s="1"/>
  <c r="NQ98" i="16" s="1"/>
  <c r="PQ98" i="16" s="1"/>
  <c r="RQ98" i="16" s="1"/>
  <c r="FP98" i="16"/>
  <c r="FO98" i="16"/>
  <c r="HO98" i="16" s="1"/>
  <c r="JO98" i="16" s="1"/>
  <c r="LO98" i="16" s="1"/>
  <c r="NO98" i="16" s="1"/>
  <c r="PO98" i="16" s="1"/>
  <c r="RO98" i="16" s="1"/>
  <c r="FN98" i="16"/>
  <c r="HN98" i="16" s="1"/>
  <c r="JN98" i="16" s="1"/>
  <c r="LN98" i="16" s="1"/>
  <c r="NN98" i="16" s="1"/>
  <c r="PN98" i="16" s="1"/>
  <c r="RN98" i="16" s="1"/>
  <c r="FM98" i="16"/>
  <c r="HM98" i="16" s="1"/>
  <c r="JM98" i="16" s="1"/>
  <c r="LM98" i="16" s="1"/>
  <c r="NM98" i="16" s="1"/>
  <c r="PM98" i="16" s="1"/>
  <c r="RM98" i="16" s="1"/>
  <c r="FL98" i="16"/>
  <c r="HL98" i="16" s="1"/>
  <c r="JL98" i="16" s="1"/>
  <c r="LL98" i="16" s="1"/>
  <c r="NL98" i="16" s="1"/>
  <c r="PL98" i="16" s="1"/>
  <c r="RL98" i="16" s="1"/>
  <c r="FK98" i="16"/>
  <c r="FJ98" i="16"/>
  <c r="HJ98" i="16" s="1"/>
  <c r="JJ98" i="16" s="1"/>
  <c r="LJ98" i="16" s="1"/>
  <c r="NJ98" i="16" s="1"/>
  <c r="PJ98" i="16" s="1"/>
  <c r="RJ98" i="16" s="1"/>
  <c r="FI98" i="16"/>
  <c r="HI98" i="16" s="1"/>
  <c r="JI98" i="16" s="1"/>
  <c r="LI98" i="16" s="1"/>
  <c r="NI98" i="16" s="1"/>
  <c r="PI98" i="16" s="1"/>
  <c r="RI98" i="16" s="1"/>
  <c r="FH98" i="16"/>
  <c r="FG98" i="16"/>
  <c r="HG98" i="16" s="1"/>
  <c r="JG98" i="16" s="1"/>
  <c r="LG98" i="16" s="1"/>
  <c r="NG98" i="16" s="1"/>
  <c r="PG98" i="16" s="1"/>
  <c r="RG98" i="16" s="1"/>
  <c r="FF98" i="16"/>
  <c r="HF98" i="16" s="1"/>
  <c r="JF98" i="16" s="1"/>
  <c r="LF98" i="16" s="1"/>
  <c r="NF98" i="16" s="1"/>
  <c r="PF98" i="16" s="1"/>
  <c r="RF98" i="16" s="1"/>
  <c r="FE98" i="16"/>
  <c r="HE98" i="16" s="1"/>
  <c r="JE98" i="16" s="1"/>
  <c r="LE98" i="16" s="1"/>
  <c r="NE98" i="16" s="1"/>
  <c r="PE98" i="16" s="1"/>
  <c r="RE98" i="16" s="1"/>
  <c r="FD98" i="16"/>
  <c r="HD98" i="16" s="1"/>
  <c r="JD98" i="16" s="1"/>
  <c r="LD98" i="16" s="1"/>
  <c r="ND98" i="16" s="1"/>
  <c r="PD98" i="16" s="1"/>
  <c r="RD98" i="16" s="1"/>
  <c r="FC98" i="16"/>
  <c r="HC98" i="16" s="1"/>
  <c r="JC98" i="16" s="1"/>
  <c r="LC98" i="16" s="1"/>
  <c r="NC98" i="16" s="1"/>
  <c r="PC98" i="16" s="1"/>
  <c r="RC98" i="16" s="1"/>
  <c r="FB98" i="16"/>
  <c r="HB98" i="16" s="1"/>
  <c r="JB98" i="16" s="1"/>
  <c r="LB98" i="16" s="1"/>
  <c r="NB98" i="16" s="1"/>
  <c r="PB98" i="16" s="1"/>
  <c r="RB98" i="16" s="1"/>
  <c r="FA98" i="16"/>
  <c r="HA98" i="16" s="1"/>
  <c r="JA98" i="16" s="1"/>
  <c r="LA98" i="16" s="1"/>
  <c r="NA98" i="16" s="1"/>
  <c r="PA98" i="16" s="1"/>
  <c r="RA98" i="16" s="1"/>
  <c r="EZ98" i="16"/>
  <c r="GZ98" i="16" s="1"/>
  <c r="IZ98" i="16" s="1"/>
  <c r="KZ98" i="16" s="1"/>
  <c r="MZ98" i="16" s="1"/>
  <c r="OZ98" i="16" s="1"/>
  <c r="QZ98" i="16" s="1"/>
  <c r="EY98" i="16"/>
  <c r="GY98" i="16" s="1"/>
  <c r="IY98" i="16" s="1"/>
  <c r="KY98" i="16" s="1"/>
  <c r="MY98" i="16" s="1"/>
  <c r="OY98" i="16" s="1"/>
  <c r="QY98" i="16" s="1"/>
  <c r="EX98" i="16"/>
  <c r="GX98" i="16" s="1"/>
  <c r="IX98" i="16" s="1"/>
  <c r="KX98" i="16" s="1"/>
  <c r="MX98" i="16" s="1"/>
  <c r="OX98" i="16" s="1"/>
  <c r="QX98" i="16" s="1"/>
  <c r="EW98" i="16"/>
  <c r="GW98" i="16" s="1"/>
  <c r="IW98" i="16" s="1"/>
  <c r="KW98" i="16" s="1"/>
  <c r="MW98" i="16" s="1"/>
  <c r="OW98" i="16" s="1"/>
  <c r="QW98" i="16" s="1"/>
  <c r="EV98" i="16"/>
  <c r="GV98" i="16" s="1"/>
  <c r="IV98" i="16" s="1"/>
  <c r="KV98" i="16" s="1"/>
  <c r="MV98" i="16" s="1"/>
  <c r="OV98" i="16" s="1"/>
  <c r="QV98" i="16" s="1"/>
  <c r="EU98" i="16"/>
  <c r="GU98" i="16" s="1"/>
  <c r="IU98" i="16" s="1"/>
  <c r="KU98" i="16" s="1"/>
  <c r="MU98" i="16" s="1"/>
  <c r="OU98" i="16" s="1"/>
  <c r="QU98" i="16" s="1"/>
  <c r="ET98" i="16"/>
  <c r="GT98" i="16" s="1"/>
  <c r="IT98" i="16" s="1"/>
  <c r="KT98" i="16" s="1"/>
  <c r="MT98" i="16" s="1"/>
  <c r="OT98" i="16" s="1"/>
  <c r="QT98" i="16" s="1"/>
  <c r="ES98" i="16"/>
  <c r="GS98" i="16" s="1"/>
  <c r="IS98" i="16" s="1"/>
  <c r="KS98" i="16" s="1"/>
  <c r="MS98" i="16" s="1"/>
  <c r="OS98" i="16" s="1"/>
  <c r="QS98" i="16" s="1"/>
  <c r="ER98" i="16"/>
  <c r="GR98" i="16" s="1"/>
  <c r="IR98" i="16" s="1"/>
  <c r="KR98" i="16" s="1"/>
  <c r="MR98" i="16" s="1"/>
  <c r="OR98" i="16" s="1"/>
  <c r="QR98" i="16" s="1"/>
  <c r="EQ98" i="16"/>
  <c r="GQ98" i="16" s="1"/>
  <c r="IQ98" i="16" s="1"/>
  <c r="KQ98" i="16" s="1"/>
  <c r="MQ98" i="16" s="1"/>
  <c r="OQ98" i="16" s="1"/>
  <c r="QQ98" i="16" s="1"/>
  <c r="EP98" i="16"/>
  <c r="GP98" i="16" s="1"/>
  <c r="IP98" i="16" s="1"/>
  <c r="KP98" i="16" s="1"/>
  <c r="MP98" i="16" s="1"/>
  <c r="OP98" i="16" s="1"/>
  <c r="QP98" i="16" s="1"/>
  <c r="EO98" i="16"/>
  <c r="GO98" i="16" s="1"/>
  <c r="IO98" i="16" s="1"/>
  <c r="KO98" i="16" s="1"/>
  <c r="MO98" i="16" s="1"/>
  <c r="OO98" i="16" s="1"/>
  <c r="QO98" i="16" s="1"/>
  <c r="EN98" i="16"/>
  <c r="GN98" i="16" s="1"/>
  <c r="IN98" i="16" s="1"/>
  <c r="KN98" i="16" s="1"/>
  <c r="MN98" i="16" s="1"/>
  <c r="ON98" i="16" s="1"/>
  <c r="QN98" i="16" s="1"/>
  <c r="EM98" i="16"/>
  <c r="GM98" i="16" s="1"/>
  <c r="IM98" i="16" s="1"/>
  <c r="KM98" i="16" s="1"/>
  <c r="MM98" i="16" s="1"/>
  <c r="OM98" i="16" s="1"/>
  <c r="QM98" i="16" s="1"/>
  <c r="EL98" i="16"/>
  <c r="GL98" i="16" s="1"/>
  <c r="IL98" i="16" s="1"/>
  <c r="KL98" i="16" s="1"/>
  <c r="ML98" i="16" s="1"/>
  <c r="OL98" i="16" s="1"/>
  <c r="QL98" i="16" s="1"/>
  <c r="EK98" i="16"/>
  <c r="GK98" i="16" s="1"/>
  <c r="IK98" i="16" s="1"/>
  <c r="KK98" i="16" s="1"/>
  <c r="MK98" i="16" s="1"/>
  <c r="OK98" i="16" s="1"/>
  <c r="QK98" i="16" s="1"/>
  <c r="EJ98" i="16"/>
  <c r="GJ98" i="16" s="1"/>
  <c r="IJ98" i="16" s="1"/>
  <c r="KJ98" i="16" s="1"/>
  <c r="MJ98" i="16" s="1"/>
  <c r="OJ98" i="16" s="1"/>
  <c r="QJ98" i="16" s="1"/>
  <c r="EI98" i="16"/>
  <c r="GI98" i="16" s="1"/>
  <c r="II98" i="16" s="1"/>
  <c r="KI98" i="16" s="1"/>
  <c r="MI98" i="16" s="1"/>
  <c r="OI98" i="16" s="1"/>
  <c r="QI98" i="16" s="1"/>
  <c r="EH98" i="16"/>
  <c r="GH98" i="16" s="1"/>
  <c r="IH98" i="16" s="1"/>
  <c r="KH98" i="16" s="1"/>
  <c r="MH98" i="16" s="1"/>
  <c r="OH98" i="16" s="1"/>
  <c r="QH98" i="16" s="1"/>
  <c r="SH98" i="16" s="1"/>
  <c r="EG98" i="16"/>
  <c r="GG98" i="16" s="1"/>
  <c r="IG98" i="16" s="1"/>
  <c r="KG98" i="16" s="1"/>
  <c r="MG98" i="16" s="1"/>
  <c r="OG98" i="16" s="1"/>
  <c r="QG98" i="16" s="1"/>
  <c r="SG98" i="16" s="1"/>
  <c r="EF98" i="16"/>
  <c r="GF98" i="16" s="1"/>
  <c r="IF98" i="16" s="1"/>
  <c r="KF98" i="16" s="1"/>
  <c r="MF98" i="16" s="1"/>
  <c r="OF98" i="16" s="1"/>
  <c r="QF98" i="16" s="1"/>
  <c r="SF98" i="16" s="1"/>
  <c r="EE98" i="16"/>
  <c r="ED98" i="16"/>
  <c r="GD98" i="16" s="1"/>
  <c r="ID98" i="16" s="1"/>
  <c r="KD98" i="16" s="1"/>
  <c r="MD98" i="16" s="1"/>
  <c r="OD98" i="16" s="1"/>
  <c r="QD98" i="16" s="1"/>
  <c r="SD98" i="16" s="1"/>
  <c r="C98" i="16"/>
  <c r="NW97" i="16"/>
  <c r="PW97" i="16" s="1"/>
  <c r="RW97" i="16" s="1"/>
  <c r="IC97" i="16"/>
  <c r="KC97" i="16" s="1"/>
  <c r="MC97" i="16" s="1"/>
  <c r="OC97" i="16" s="1"/>
  <c r="QC97" i="16" s="1"/>
  <c r="SC97" i="16" s="1"/>
  <c r="HS97" i="16"/>
  <c r="JS97" i="16" s="1"/>
  <c r="LS97" i="16" s="1"/>
  <c r="NS97" i="16" s="1"/>
  <c r="PS97" i="16" s="1"/>
  <c r="RS97" i="16" s="1"/>
  <c r="GW97" i="16"/>
  <c r="IW97" i="16" s="1"/>
  <c r="KW97" i="16" s="1"/>
  <c r="MW97" i="16" s="1"/>
  <c r="OW97" i="16" s="1"/>
  <c r="QW97" i="16" s="1"/>
  <c r="GU97" i="16"/>
  <c r="IU97" i="16" s="1"/>
  <c r="KU97" i="16" s="1"/>
  <c r="MU97" i="16" s="1"/>
  <c r="OU97" i="16" s="1"/>
  <c r="QU97" i="16" s="1"/>
  <c r="GM97" i="16"/>
  <c r="IM97" i="16" s="1"/>
  <c r="KM97" i="16" s="1"/>
  <c r="MM97" i="16" s="1"/>
  <c r="OM97" i="16" s="1"/>
  <c r="QM97" i="16" s="1"/>
  <c r="GE97" i="16"/>
  <c r="IE97" i="16" s="1"/>
  <c r="KE97" i="16" s="1"/>
  <c r="ME97" i="16" s="1"/>
  <c r="OE97" i="16" s="1"/>
  <c r="QE97" i="16" s="1"/>
  <c r="SE97" i="16" s="1"/>
  <c r="GC97" i="16"/>
  <c r="GB97" i="16"/>
  <c r="IB97" i="16" s="1"/>
  <c r="KB97" i="16" s="1"/>
  <c r="MB97" i="16" s="1"/>
  <c r="OB97" i="16" s="1"/>
  <c r="QB97" i="16" s="1"/>
  <c r="SB97" i="16" s="1"/>
  <c r="GA97" i="16"/>
  <c r="IA97" i="16" s="1"/>
  <c r="KA97" i="16" s="1"/>
  <c r="MA97" i="16" s="1"/>
  <c r="OA97" i="16" s="1"/>
  <c r="QA97" i="16" s="1"/>
  <c r="SA97" i="16" s="1"/>
  <c r="FZ97" i="16"/>
  <c r="HZ97" i="16" s="1"/>
  <c r="JZ97" i="16" s="1"/>
  <c r="LZ97" i="16" s="1"/>
  <c r="NZ97" i="16" s="1"/>
  <c r="PZ97" i="16" s="1"/>
  <c r="RZ97" i="16" s="1"/>
  <c r="FY97" i="16"/>
  <c r="HY97" i="16" s="1"/>
  <c r="JY97" i="16" s="1"/>
  <c r="LY97" i="16" s="1"/>
  <c r="NY97" i="16" s="1"/>
  <c r="PY97" i="16" s="1"/>
  <c r="RY97" i="16" s="1"/>
  <c r="FX97" i="16"/>
  <c r="HX97" i="16" s="1"/>
  <c r="JX97" i="16" s="1"/>
  <c r="LX97" i="16" s="1"/>
  <c r="NX97" i="16" s="1"/>
  <c r="PX97" i="16" s="1"/>
  <c r="RX97" i="16" s="1"/>
  <c r="FW97" i="16"/>
  <c r="HW97" i="16" s="1"/>
  <c r="JW97" i="16" s="1"/>
  <c r="LW97" i="16" s="1"/>
  <c r="FV97" i="16"/>
  <c r="HV97" i="16" s="1"/>
  <c r="JV97" i="16" s="1"/>
  <c r="LV97" i="16" s="1"/>
  <c r="NV97" i="16" s="1"/>
  <c r="PV97" i="16" s="1"/>
  <c r="RV97" i="16" s="1"/>
  <c r="FU97" i="16"/>
  <c r="HU97" i="16" s="1"/>
  <c r="JU97" i="16" s="1"/>
  <c r="LU97" i="16" s="1"/>
  <c r="NU97" i="16" s="1"/>
  <c r="PU97" i="16" s="1"/>
  <c r="RU97" i="16" s="1"/>
  <c r="FT97" i="16"/>
  <c r="HT97" i="16" s="1"/>
  <c r="JT97" i="16" s="1"/>
  <c r="LT97" i="16" s="1"/>
  <c r="NT97" i="16" s="1"/>
  <c r="PT97" i="16" s="1"/>
  <c r="RT97" i="16" s="1"/>
  <c r="FS97" i="16"/>
  <c r="FR97" i="16"/>
  <c r="HR97" i="16" s="1"/>
  <c r="JR97" i="16" s="1"/>
  <c r="LR97" i="16" s="1"/>
  <c r="NR97" i="16" s="1"/>
  <c r="PR97" i="16" s="1"/>
  <c r="RR97" i="16" s="1"/>
  <c r="FQ97" i="16"/>
  <c r="HQ97" i="16" s="1"/>
  <c r="JQ97" i="16" s="1"/>
  <c r="LQ97" i="16" s="1"/>
  <c r="NQ97" i="16" s="1"/>
  <c r="PQ97" i="16" s="1"/>
  <c r="RQ97" i="16" s="1"/>
  <c r="FP97" i="16"/>
  <c r="HP97" i="16" s="1"/>
  <c r="JP97" i="16" s="1"/>
  <c r="LP97" i="16" s="1"/>
  <c r="NP97" i="16" s="1"/>
  <c r="PP97" i="16" s="1"/>
  <c r="RP97" i="16" s="1"/>
  <c r="FO97" i="16"/>
  <c r="HO97" i="16" s="1"/>
  <c r="JO97" i="16" s="1"/>
  <c r="LO97" i="16" s="1"/>
  <c r="NO97" i="16" s="1"/>
  <c r="PO97" i="16" s="1"/>
  <c r="RO97" i="16" s="1"/>
  <c r="FN97" i="16"/>
  <c r="HN97" i="16" s="1"/>
  <c r="JN97" i="16" s="1"/>
  <c r="LN97" i="16" s="1"/>
  <c r="NN97" i="16" s="1"/>
  <c r="PN97" i="16" s="1"/>
  <c r="RN97" i="16" s="1"/>
  <c r="FM97" i="16"/>
  <c r="HM97" i="16" s="1"/>
  <c r="JM97" i="16" s="1"/>
  <c r="LM97" i="16" s="1"/>
  <c r="NM97" i="16" s="1"/>
  <c r="PM97" i="16" s="1"/>
  <c r="RM97" i="16" s="1"/>
  <c r="FL97" i="16"/>
  <c r="HL97" i="16" s="1"/>
  <c r="JL97" i="16" s="1"/>
  <c r="LL97" i="16" s="1"/>
  <c r="NL97" i="16" s="1"/>
  <c r="PL97" i="16" s="1"/>
  <c r="RL97" i="16" s="1"/>
  <c r="FK97" i="16"/>
  <c r="HK97" i="16" s="1"/>
  <c r="JK97" i="16" s="1"/>
  <c r="LK97" i="16" s="1"/>
  <c r="NK97" i="16" s="1"/>
  <c r="PK97" i="16" s="1"/>
  <c r="RK97" i="16" s="1"/>
  <c r="FJ97" i="16"/>
  <c r="HJ97" i="16" s="1"/>
  <c r="JJ97" i="16" s="1"/>
  <c r="LJ97" i="16" s="1"/>
  <c r="NJ97" i="16" s="1"/>
  <c r="PJ97" i="16" s="1"/>
  <c r="RJ97" i="16" s="1"/>
  <c r="FI97" i="16"/>
  <c r="HI97" i="16" s="1"/>
  <c r="JI97" i="16" s="1"/>
  <c r="LI97" i="16" s="1"/>
  <c r="NI97" i="16" s="1"/>
  <c r="PI97" i="16" s="1"/>
  <c r="RI97" i="16" s="1"/>
  <c r="FH97" i="16"/>
  <c r="HH97" i="16" s="1"/>
  <c r="JH97" i="16" s="1"/>
  <c r="LH97" i="16" s="1"/>
  <c r="NH97" i="16" s="1"/>
  <c r="PH97" i="16" s="1"/>
  <c r="RH97" i="16" s="1"/>
  <c r="FG97" i="16"/>
  <c r="HG97" i="16" s="1"/>
  <c r="JG97" i="16" s="1"/>
  <c r="LG97" i="16" s="1"/>
  <c r="NG97" i="16" s="1"/>
  <c r="PG97" i="16" s="1"/>
  <c r="RG97" i="16" s="1"/>
  <c r="FF97" i="16"/>
  <c r="HF97" i="16" s="1"/>
  <c r="JF97" i="16" s="1"/>
  <c r="LF97" i="16" s="1"/>
  <c r="NF97" i="16" s="1"/>
  <c r="PF97" i="16" s="1"/>
  <c r="RF97" i="16" s="1"/>
  <c r="FE97" i="16"/>
  <c r="HE97" i="16" s="1"/>
  <c r="JE97" i="16" s="1"/>
  <c r="LE97" i="16" s="1"/>
  <c r="NE97" i="16" s="1"/>
  <c r="PE97" i="16" s="1"/>
  <c r="RE97" i="16" s="1"/>
  <c r="FD97" i="16"/>
  <c r="HD97" i="16" s="1"/>
  <c r="JD97" i="16" s="1"/>
  <c r="LD97" i="16" s="1"/>
  <c r="ND97" i="16" s="1"/>
  <c r="PD97" i="16" s="1"/>
  <c r="RD97" i="16" s="1"/>
  <c r="FC97" i="16"/>
  <c r="HC97" i="16" s="1"/>
  <c r="JC97" i="16" s="1"/>
  <c r="LC97" i="16" s="1"/>
  <c r="NC97" i="16" s="1"/>
  <c r="PC97" i="16" s="1"/>
  <c r="RC97" i="16" s="1"/>
  <c r="FB97" i="16"/>
  <c r="HB97" i="16" s="1"/>
  <c r="JB97" i="16" s="1"/>
  <c r="LB97" i="16" s="1"/>
  <c r="NB97" i="16" s="1"/>
  <c r="PB97" i="16" s="1"/>
  <c r="RB97" i="16" s="1"/>
  <c r="FA97" i="16"/>
  <c r="HA97" i="16" s="1"/>
  <c r="JA97" i="16" s="1"/>
  <c r="LA97" i="16" s="1"/>
  <c r="NA97" i="16" s="1"/>
  <c r="PA97" i="16" s="1"/>
  <c r="RA97" i="16" s="1"/>
  <c r="EZ97" i="16"/>
  <c r="GZ97" i="16" s="1"/>
  <c r="IZ97" i="16" s="1"/>
  <c r="KZ97" i="16" s="1"/>
  <c r="MZ97" i="16" s="1"/>
  <c r="OZ97" i="16" s="1"/>
  <c r="QZ97" i="16" s="1"/>
  <c r="EY97" i="16"/>
  <c r="GY97" i="16" s="1"/>
  <c r="IY97" i="16" s="1"/>
  <c r="KY97" i="16" s="1"/>
  <c r="MY97" i="16" s="1"/>
  <c r="OY97" i="16" s="1"/>
  <c r="QY97" i="16" s="1"/>
  <c r="EX97" i="16"/>
  <c r="GX97" i="16" s="1"/>
  <c r="IX97" i="16" s="1"/>
  <c r="KX97" i="16" s="1"/>
  <c r="MX97" i="16" s="1"/>
  <c r="OX97" i="16" s="1"/>
  <c r="QX97" i="16" s="1"/>
  <c r="EW97" i="16"/>
  <c r="EV97" i="16"/>
  <c r="GV97" i="16" s="1"/>
  <c r="IV97" i="16" s="1"/>
  <c r="KV97" i="16" s="1"/>
  <c r="MV97" i="16" s="1"/>
  <c r="OV97" i="16" s="1"/>
  <c r="QV97" i="16" s="1"/>
  <c r="EU97" i="16"/>
  <c r="ET97" i="16"/>
  <c r="GT97" i="16" s="1"/>
  <c r="IT97" i="16" s="1"/>
  <c r="KT97" i="16" s="1"/>
  <c r="MT97" i="16" s="1"/>
  <c r="OT97" i="16" s="1"/>
  <c r="QT97" i="16" s="1"/>
  <c r="ES97" i="16"/>
  <c r="GS97" i="16" s="1"/>
  <c r="IS97" i="16" s="1"/>
  <c r="KS97" i="16" s="1"/>
  <c r="MS97" i="16" s="1"/>
  <c r="OS97" i="16" s="1"/>
  <c r="QS97" i="16" s="1"/>
  <c r="ER97" i="16"/>
  <c r="GR97" i="16" s="1"/>
  <c r="IR97" i="16" s="1"/>
  <c r="KR97" i="16" s="1"/>
  <c r="MR97" i="16" s="1"/>
  <c r="OR97" i="16" s="1"/>
  <c r="QR97" i="16" s="1"/>
  <c r="EQ97" i="16"/>
  <c r="GQ97" i="16" s="1"/>
  <c r="IQ97" i="16" s="1"/>
  <c r="KQ97" i="16" s="1"/>
  <c r="MQ97" i="16" s="1"/>
  <c r="OQ97" i="16" s="1"/>
  <c r="QQ97" i="16" s="1"/>
  <c r="EP97" i="16"/>
  <c r="GP97" i="16" s="1"/>
  <c r="IP97" i="16" s="1"/>
  <c r="KP97" i="16" s="1"/>
  <c r="MP97" i="16" s="1"/>
  <c r="OP97" i="16" s="1"/>
  <c r="QP97" i="16" s="1"/>
  <c r="EO97" i="16"/>
  <c r="GO97" i="16" s="1"/>
  <c r="IO97" i="16" s="1"/>
  <c r="KO97" i="16" s="1"/>
  <c r="MO97" i="16" s="1"/>
  <c r="OO97" i="16" s="1"/>
  <c r="QO97" i="16" s="1"/>
  <c r="EN97" i="16"/>
  <c r="GN97" i="16" s="1"/>
  <c r="IN97" i="16" s="1"/>
  <c r="KN97" i="16" s="1"/>
  <c r="MN97" i="16" s="1"/>
  <c r="ON97" i="16" s="1"/>
  <c r="QN97" i="16" s="1"/>
  <c r="EM97" i="16"/>
  <c r="EL97" i="16"/>
  <c r="GL97" i="16" s="1"/>
  <c r="IL97" i="16" s="1"/>
  <c r="KL97" i="16" s="1"/>
  <c r="ML97" i="16" s="1"/>
  <c r="OL97" i="16" s="1"/>
  <c r="QL97" i="16" s="1"/>
  <c r="EK97" i="16"/>
  <c r="GK97" i="16" s="1"/>
  <c r="IK97" i="16" s="1"/>
  <c r="KK97" i="16" s="1"/>
  <c r="MK97" i="16" s="1"/>
  <c r="OK97" i="16" s="1"/>
  <c r="QK97" i="16" s="1"/>
  <c r="EJ97" i="16"/>
  <c r="GJ97" i="16" s="1"/>
  <c r="IJ97" i="16" s="1"/>
  <c r="KJ97" i="16" s="1"/>
  <c r="MJ97" i="16" s="1"/>
  <c r="OJ97" i="16" s="1"/>
  <c r="QJ97" i="16" s="1"/>
  <c r="EI97" i="16"/>
  <c r="GI97" i="16" s="1"/>
  <c r="II97" i="16" s="1"/>
  <c r="KI97" i="16" s="1"/>
  <c r="MI97" i="16" s="1"/>
  <c r="OI97" i="16" s="1"/>
  <c r="QI97" i="16" s="1"/>
  <c r="EH97" i="16"/>
  <c r="GH97" i="16" s="1"/>
  <c r="IH97" i="16" s="1"/>
  <c r="KH97" i="16" s="1"/>
  <c r="MH97" i="16" s="1"/>
  <c r="OH97" i="16" s="1"/>
  <c r="QH97" i="16" s="1"/>
  <c r="SH97" i="16" s="1"/>
  <c r="EG97" i="16"/>
  <c r="GG97" i="16" s="1"/>
  <c r="IG97" i="16" s="1"/>
  <c r="KG97" i="16" s="1"/>
  <c r="MG97" i="16" s="1"/>
  <c r="OG97" i="16" s="1"/>
  <c r="QG97" i="16" s="1"/>
  <c r="SG97" i="16" s="1"/>
  <c r="EF97" i="16"/>
  <c r="GF97" i="16" s="1"/>
  <c r="IF97" i="16" s="1"/>
  <c r="KF97" i="16" s="1"/>
  <c r="MF97" i="16" s="1"/>
  <c r="OF97" i="16" s="1"/>
  <c r="QF97" i="16" s="1"/>
  <c r="SF97" i="16" s="1"/>
  <c r="EE97" i="16"/>
  <c r="ED97" i="16"/>
  <c r="GD97" i="16" s="1"/>
  <c r="ID97" i="16" s="1"/>
  <c r="KD97" i="16" s="1"/>
  <c r="MD97" i="16" s="1"/>
  <c r="OD97" i="16" s="1"/>
  <c r="QD97" i="16" s="1"/>
  <c r="SD97" i="16" s="1"/>
  <c r="C97" i="16"/>
  <c r="RJ96" i="16"/>
  <c r="GY96" i="16"/>
  <c r="IY96" i="16" s="1"/>
  <c r="KY96" i="16" s="1"/>
  <c r="MY96" i="16" s="1"/>
  <c r="OY96" i="16" s="1"/>
  <c r="QY96" i="16" s="1"/>
  <c r="GT96" i="16"/>
  <c r="IT96" i="16" s="1"/>
  <c r="KT96" i="16" s="1"/>
  <c r="MT96" i="16" s="1"/>
  <c r="OT96" i="16" s="1"/>
  <c r="QT96" i="16" s="1"/>
  <c r="GC96" i="16"/>
  <c r="IC96" i="16" s="1"/>
  <c r="KC96" i="16" s="1"/>
  <c r="MC96" i="16" s="1"/>
  <c r="OC96" i="16" s="1"/>
  <c r="QC96" i="16" s="1"/>
  <c r="SC96" i="16" s="1"/>
  <c r="GB96" i="16"/>
  <c r="IB96" i="16" s="1"/>
  <c r="KB96" i="16" s="1"/>
  <c r="MB96" i="16" s="1"/>
  <c r="OB96" i="16" s="1"/>
  <c r="QB96" i="16" s="1"/>
  <c r="SB96" i="16" s="1"/>
  <c r="GA96" i="16"/>
  <c r="IA96" i="16" s="1"/>
  <c r="KA96" i="16" s="1"/>
  <c r="MA96" i="16" s="1"/>
  <c r="OA96" i="16" s="1"/>
  <c r="QA96" i="16" s="1"/>
  <c r="SA96" i="16" s="1"/>
  <c r="FZ96" i="16"/>
  <c r="HZ96" i="16" s="1"/>
  <c r="JZ96" i="16" s="1"/>
  <c r="LZ96" i="16" s="1"/>
  <c r="NZ96" i="16" s="1"/>
  <c r="PZ96" i="16" s="1"/>
  <c r="RZ96" i="16" s="1"/>
  <c r="FY96" i="16"/>
  <c r="HY96" i="16" s="1"/>
  <c r="JY96" i="16" s="1"/>
  <c r="LY96" i="16" s="1"/>
  <c r="NY96" i="16" s="1"/>
  <c r="PY96" i="16" s="1"/>
  <c r="RY96" i="16" s="1"/>
  <c r="FX96" i="16"/>
  <c r="HX96" i="16" s="1"/>
  <c r="JX96" i="16" s="1"/>
  <c r="LX96" i="16" s="1"/>
  <c r="NX96" i="16" s="1"/>
  <c r="PX96" i="16" s="1"/>
  <c r="RX96" i="16" s="1"/>
  <c r="FW96" i="16"/>
  <c r="HW96" i="16" s="1"/>
  <c r="JW96" i="16" s="1"/>
  <c r="LW96" i="16" s="1"/>
  <c r="NW96" i="16" s="1"/>
  <c r="PW96" i="16" s="1"/>
  <c r="RW96" i="16" s="1"/>
  <c r="FV96" i="16"/>
  <c r="HV96" i="16" s="1"/>
  <c r="JV96" i="16" s="1"/>
  <c r="LV96" i="16" s="1"/>
  <c r="NV96" i="16" s="1"/>
  <c r="PV96" i="16" s="1"/>
  <c r="RV96" i="16" s="1"/>
  <c r="FU96" i="16"/>
  <c r="HU96" i="16" s="1"/>
  <c r="JU96" i="16" s="1"/>
  <c r="LU96" i="16" s="1"/>
  <c r="NU96" i="16" s="1"/>
  <c r="PU96" i="16" s="1"/>
  <c r="RU96" i="16" s="1"/>
  <c r="FT96" i="16"/>
  <c r="HT96" i="16" s="1"/>
  <c r="JT96" i="16" s="1"/>
  <c r="LT96" i="16" s="1"/>
  <c r="NT96" i="16" s="1"/>
  <c r="PT96" i="16" s="1"/>
  <c r="RT96" i="16" s="1"/>
  <c r="FS96" i="16"/>
  <c r="HS96" i="16" s="1"/>
  <c r="JS96" i="16" s="1"/>
  <c r="LS96" i="16" s="1"/>
  <c r="NS96" i="16" s="1"/>
  <c r="PS96" i="16" s="1"/>
  <c r="RS96" i="16" s="1"/>
  <c r="FR96" i="16"/>
  <c r="HR96" i="16" s="1"/>
  <c r="JR96" i="16" s="1"/>
  <c r="LR96" i="16" s="1"/>
  <c r="NR96" i="16" s="1"/>
  <c r="PR96" i="16" s="1"/>
  <c r="RR96" i="16" s="1"/>
  <c r="FQ96" i="16"/>
  <c r="HQ96" i="16" s="1"/>
  <c r="JQ96" i="16" s="1"/>
  <c r="LQ96" i="16" s="1"/>
  <c r="NQ96" i="16" s="1"/>
  <c r="PQ96" i="16" s="1"/>
  <c r="RQ96" i="16" s="1"/>
  <c r="FP96" i="16"/>
  <c r="HP96" i="16" s="1"/>
  <c r="JP96" i="16" s="1"/>
  <c r="LP96" i="16" s="1"/>
  <c r="NP96" i="16" s="1"/>
  <c r="PP96" i="16" s="1"/>
  <c r="RP96" i="16" s="1"/>
  <c r="FO96" i="16"/>
  <c r="HO96" i="16" s="1"/>
  <c r="JO96" i="16" s="1"/>
  <c r="LO96" i="16" s="1"/>
  <c r="NO96" i="16" s="1"/>
  <c r="PO96" i="16" s="1"/>
  <c r="RO96" i="16" s="1"/>
  <c r="FN96" i="16"/>
  <c r="HN96" i="16" s="1"/>
  <c r="JN96" i="16" s="1"/>
  <c r="LN96" i="16" s="1"/>
  <c r="NN96" i="16" s="1"/>
  <c r="PN96" i="16" s="1"/>
  <c r="RN96" i="16" s="1"/>
  <c r="FM96" i="16"/>
  <c r="HM96" i="16" s="1"/>
  <c r="JM96" i="16" s="1"/>
  <c r="LM96" i="16" s="1"/>
  <c r="NM96" i="16" s="1"/>
  <c r="PM96" i="16" s="1"/>
  <c r="RM96" i="16" s="1"/>
  <c r="FL96" i="16"/>
  <c r="HL96" i="16" s="1"/>
  <c r="JL96" i="16" s="1"/>
  <c r="LL96" i="16" s="1"/>
  <c r="NL96" i="16" s="1"/>
  <c r="PL96" i="16" s="1"/>
  <c r="RL96" i="16" s="1"/>
  <c r="FK96" i="16"/>
  <c r="HK96" i="16" s="1"/>
  <c r="JK96" i="16" s="1"/>
  <c r="LK96" i="16" s="1"/>
  <c r="NK96" i="16" s="1"/>
  <c r="PK96" i="16" s="1"/>
  <c r="RK96" i="16" s="1"/>
  <c r="FJ96" i="16"/>
  <c r="HJ96" i="16" s="1"/>
  <c r="JJ96" i="16" s="1"/>
  <c r="LJ96" i="16" s="1"/>
  <c r="NJ96" i="16" s="1"/>
  <c r="PJ96" i="16" s="1"/>
  <c r="FI96" i="16"/>
  <c r="HI96" i="16" s="1"/>
  <c r="JI96" i="16" s="1"/>
  <c r="LI96" i="16" s="1"/>
  <c r="NI96" i="16" s="1"/>
  <c r="PI96" i="16" s="1"/>
  <c r="RI96" i="16" s="1"/>
  <c r="FH96" i="16"/>
  <c r="HH96" i="16" s="1"/>
  <c r="JH96" i="16" s="1"/>
  <c r="LH96" i="16" s="1"/>
  <c r="NH96" i="16" s="1"/>
  <c r="PH96" i="16" s="1"/>
  <c r="RH96" i="16" s="1"/>
  <c r="FG96" i="16"/>
  <c r="HG96" i="16" s="1"/>
  <c r="JG96" i="16" s="1"/>
  <c r="LG96" i="16" s="1"/>
  <c r="NG96" i="16" s="1"/>
  <c r="PG96" i="16" s="1"/>
  <c r="RG96" i="16" s="1"/>
  <c r="FF96" i="16"/>
  <c r="HF96" i="16" s="1"/>
  <c r="JF96" i="16" s="1"/>
  <c r="LF96" i="16" s="1"/>
  <c r="NF96" i="16" s="1"/>
  <c r="PF96" i="16" s="1"/>
  <c r="RF96" i="16" s="1"/>
  <c r="FE96" i="16"/>
  <c r="HE96" i="16" s="1"/>
  <c r="JE96" i="16" s="1"/>
  <c r="LE96" i="16" s="1"/>
  <c r="NE96" i="16" s="1"/>
  <c r="PE96" i="16" s="1"/>
  <c r="RE96" i="16" s="1"/>
  <c r="FD96" i="16"/>
  <c r="HD96" i="16" s="1"/>
  <c r="JD96" i="16" s="1"/>
  <c r="LD96" i="16" s="1"/>
  <c r="ND96" i="16" s="1"/>
  <c r="PD96" i="16" s="1"/>
  <c r="RD96" i="16" s="1"/>
  <c r="FC96" i="16"/>
  <c r="HC96" i="16" s="1"/>
  <c r="JC96" i="16" s="1"/>
  <c r="LC96" i="16" s="1"/>
  <c r="NC96" i="16" s="1"/>
  <c r="PC96" i="16" s="1"/>
  <c r="RC96" i="16" s="1"/>
  <c r="FB96" i="16"/>
  <c r="HB96" i="16" s="1"/>
  <c r="JB96" i="16" s="1"/>
  <c r="LB96" i="16" s="1"/>
  <c r="NB96" i="16" s="1"/>
  <c r="PB96" i="16" s="1"/>
  <c r="RB96" i="16" s="1"/>
  <c r="FA96" i="16"/>
  <c r="HA96" i="16" s="1"/>
  <c r="JA96" i="16" s="1"/>
  <c r="LA96" i="16" s="1"/>
  <c r="NA96" i="16" s="1"/>
  <c r="PA96" i="16" s="1"/>
  <c r="RA96" i="16" s="1"/>
  <c r="EZ96" i="16"/>
  <c r="GZ96" i="16" s="1"/>
  <c r="IZ96" i="16" s="1"/>
  <c r="KZ96" i="16" s="1"/>
  <c r="MZ96" i="16" s="1"/>
  <c r="OZ96" i="16" s="1"/>
  <c r="QZ96" i="16" s="1"/>
  <c r="EY96" i="16"/>
  <c r="EX96" i="16"/>
  <c r="GX96" i="16" s="1"/>
  <c r="IX96" i="16" s="1"/>
  <c r="KX96" i="16" s="1"/>
  <c r="MX96" i="16" s="1"/>
  <c r="OX96" i="16" s="1"/>
  <c r="QX96" i="16" s="1"/>
  <c r="EW96" i="16"/>
  <c r="GW96" i="16" s="1"/>
  <c r="IW96" i="16" s="1"/>
  <c r="KW96" i="16" s="1"/>
  <c r="MW96" i="16" s="1"/>
  <c r="OW96" i="16" s="1"/>
  <c r="QW96" i="16" s="1"/>
  <c r="EV96" i="16"/>
  <c r="GV96" i="16" s="1"/>
  <c r="IV96" i="16" s="1"/>
  <c r="KV96" i="16" s="1"/>
  <c r="MV96" i="16" s="1"/>
  <c r="OV96" i="16" s="1"/>
  <c r="QV96" i="16" s="1"/>
  <c r="EU96" i="16"/>
  <c r="GU96" i="16" s="1"/>
  <c r="IU96" i="16" s="1"/>
  <c r="KU96" i="16" s="1"/>
  <c r="MU96" i="16" s="1"/>
  <c r="OU96" i="16" s="1"/>
  <c r="QU96" i="16" s="1"/>
  <c r="ET96" i="16"/>
  <c r="ES96" i="16"/>
  <c r="GS96" i="16" s="1"/>
  <c r="IS96" i="16" s="1"/>
  <c r="KS96" i="16" s="1"/>
  <c r="MS96" i="16" s="1"/>
  <c r="OS96" i="16" s="1"/>
  <c r="QS96" i="16" s="1"/>
  <c r="ER96" i="16"/>
  <c r="GR96" i="16" s="1"/>
  <c r="IR96" i="16" s="1"/>
  <c r="KR96" i="16" s="1"/>
  <c r="MR96" i="16" s="1"/>
  <c r="OR96" i="16" s="1"/>
  <c r="QR96" i="16" s="1"/>
  <c r="EQ96" i="16"/>
  <c r="GQ96" i="16" s="1"/>
  <c r="IQ96" i="16" s="1"/>
  <c r="KQ96" i="16" s="1"/>
  <c r="MQ96" i="16" s="1"/>
  <c r="OQ96" i="16" s="1"/>
  <c r="QQ96" i="16" s="1"/>
  <c r="EP96" i="16"/>
  <c r="GP96" i="16" s="1"/>
  <c r="IP96" i="16" s="1"/>
  <c r="KP96" i="16" s="1"/>
  <c r="MP96" i="16" s="1"/>
  <c r="OP96" i="16" s="1"/>
  <c r="QP96" i="16" s="1"/>
  <c r="EO96" i="16"/>
  <c r="GO96" i="16" s="1"/>
  <c r="IO96" i="16" s="1"/>
  <c r="KO96" i="16" s="1"/>
  <c r="MO96" i="16" s="1"/>
  <c r="OO96" i="16" s="1"/>
  <c r="QO96" i="16" s="1"/>
  <c r="EN96" i="16"/>
  <c r="GN96" i="16" s="1"/>
  <c r="IN96" i="16" s="1"/>
  <c r="KN96" i="16" s="1"/>
  <c r="MN96" i="16" s="1"/>
  <c r="ON96" i="16" s="1"/>
  <c r="QN96" i="16" s="1"/>
  <c r="EM96" i="16"/>
  <c r="GM96" i="16" s="1"/>
  <c r="IM96" i="16" s="1"/>
  <c r="KM96" i="16" s="1"/>
  <c r="MM96" i="16" s="1"/>
  <c r="OM96" i="16" s="1"/>
  <c r="QM96" i="16" s="1"/>
  <c r="EL96" i="16"/>
  <c r="GL96" i="16" s="1"/>
  <c r="IL96" i="16" s="1"/>
  <c r="KL96" i="16" s="1"/>
  <c r="ML96" i="16" s="1"/>
  <c r="OL96" i="16" s="1"/>
  <c r="QL96" i="16" s="1"/>
  <c r="EK96" i="16"/>
  <c r="GK96" i="16" s="1"/>
  <c r="IK96" i="16" s="1"/>
  <c r="KK96" i="16" s="1"/>
  <c r="MK96" i="16" s="1"/>
  <c r="OK96" i="16" s="1"/>
  <c r="QK96" i="16" s="1"/>
  <c r="EJ96" i="16"/>
  <c r="GJ96" i="16" s="1"/>
  <c r="IJ96" i="16" s="1"/>
  <c r="KJ96" i="16" s="1"/>
  <c r="MJ96" i="16" s="1"/>
  <c r="OJ96" i="16" s="1"/>
  <c r="QJ96" i="16" s="1"/>
  <c r="EI96" i="16"/>
  <c r="GI96" i="16" s="1"/>
  <c r="II96" i="16" s="1"/>
  <c r="KI96" i="16" s="1"/>
  <c r="MI96" i="16" s="1"/>
  <c r="OI96" i="16" s="1"/>
  <c r="QI96" i="16" s="1"/>
  <c r="EH96" i="16"/>
  <c r="GH96" i="16" s="1"/>
  <c r="IH96" i="16" s="1"/>
  <c r="KH96" i="16" s="1"/>
  <c r="MH96" i="16" s="1"/>
  <c r="OH96" i="16" s="1"/>
  <c r="QH96" i="16" s="1"/>
  <c r="SH96" i="16" s="1"/>
  <c r="EG96" i="16"/>
  <c r="GG96" i="16" s="1"/>
  <c r="IG96" i="16" s="1"/>
  <c r="KG96" i="16" s="1"/>
  <c r="MG96" i="16" s="1"/>
  <c r="OG96" i="16" s="1"/>
  <c r="QG96" i="16" s="1"/>
  <c r="SG96" i="16" s="1"/>
  <c r="EF96" i="16"/>
  <c r="GF96" i="16" s="1"/>
  <c r="IF96" i="16" s="1"/>
  <c r="KF96" i="16" s="1"/>
  <c r="MF96" i="16" s="1"/>
  <c r="OF96" i="16" s="1"/>
  <c r="QF96" i="16" s="1"/>
  <c r="SF96" i="16" s="1"/>
  <c r="EE96" i="16"/>
  <c r="GE96" i="16" s="1"/>
  <c r="IE96" i="16" s="1"/>
  <c r="KE96" i="16" s="1"/>
  <c r="ME96" i="16" s="1"/>
  <c r="OE96" i="16" s="1"/>
  <c r="QE96" i="16" s="1"/>
  <c r="SE96" i="16" s="1"/>
  <c r="ED96" i="16"/>
  <c r="GD96" i="16" s="1"/>
  <c r="ID96" i="16" s="1"/>
  <c r="KD96" i="16" s="1"/>
  <c r="MD96" i="16" s="1"/>
  <c r="OD96" i="16" s="1"/>
  <c r="QD96" i="16" s="1"/>
  <c r="SD96" i="16" s="1"/>
  <c r="C96" i="16"/>
  <c r="PZ95" i="16"/>
  <c r="RZ95" i="16" s="1"/>
  <c r="MW95" i="16"/>
  <c r="OW95" i="16" s="1"/>
  <c r="QW95" i="16" s="1"/>
  <c r="HO95" i="16"/>
  <c r="JO95" i="16" s="1"/>
  <c r="LO95" i="16" s="1"/>
  <c r="NO95" i="16" s="1"/>
  <c r="PO95" i="16" s="1"/>
  <c r="RO95" i="16" s="1"/>
  <c r="HJ95" i="16"/>
  <c r="JJ95" i="16" s="1"/>
  <c r="LJ95" i="16" s="1"/>
  <c r="NJ95" i="16" s="1"/>
  <c r="PJ95" i="16" s="1"/>
  <c r="RJ95" i="16" s="1"/>
  <c r="GC95" i="16"/>
  <c r="IC95" i="16" s="1"/>
  <c r="KC95" i="16" s="1"/>
  <c r="MC95" i="16" s="1"/>
  <c r="OC95" i="16" s="1"/>
  <c r="QC95" i="16" s="1"/>
  <c r="SC95" i="16" s="1"/>
  <c r="GB95" i="16"/>
  <c r="IB95" i="16" s="1"/>
  <c r="KB95" i="16" s="1"/>
  <c r="MB95" i="16" s="1"/>
  <c r="OB95" i="16" s="1"/>
  <c r="QB95" i="16" s="1"/>
  <c r="SB95" i="16" s="1"/>
  <c r="GA95" i="16"/>
  <c r="IA95" i="16" s="1"/>
  <c r="KA95" i="16" s="1"/>
  <c r="MA95" i="16" s="1"/>
  <c r="OA95" i="16" s="1"/>
  <c r="QA95" i="16" s="1"/>
  <c r="SA95" i="16" s="1"/>
  <c r="FZ95" i="16"/>
  <c r="HZ95" i="16" s="1"/>
  <c r="JZ95" i="16" s="1"/>
  <c r="LZ95" i="16" s="1"/>
  <c r="NZ95" i="16" s="1"/>
  <c r="FY95" i="16"/>
  <c r="HY95" i="16" s="1"/>
  <c r="JY95" i="16" s="1"/>
  <c r="LY95" i="16" s="1"/>
  <c r="NY95" i="16" s="1"/>
  <c r="PY95" i="16" s="1"/>
  <c r="RY95" i="16" s="1"/>
  <c r="FX95" i="16"/>
  <c r="HX95" i="16" s="1"/>
  <c r="JX95" i="16" s="1"/>
  <c r="LX95" i="16" s="1"/>
  <c r="NX95" i="16" s="1"/>
  <c r="PX95" i="16" s="1"/>
  <c r="RX95" i="16" s="1"/>
  <c r="FW95" i="16"/>
  <c r="HW95" i="16" s="1"/>
  <c r="JW95" i="16" s="1"/>
  <c r="LW95" i="16" s="1"/>
  <c r="NW95" i="16" s="1"/>
  <c r="PW95" i="16" s="1"/>
  <c r="RW95" i="16" s="1"/>
  <c r="FV95" i="16"/>
  <c r="HV95" i="16" s="1"/>
  <c r="JV95" i="16" s="1"/>
  <c r="LV95" i="16" s="1"/>
  <c r="NV95" i="16" s="1"/>
  <c r="PV95" i="16" s="1"/>
  <c r="RV95" i="16" s="1"/>
  <c r="FU95" i="16"/>
  <c r="HU95" i="16" s="1"/>
  <c r="JU95" i="16" s="1"/>
  <c r="LU95" i="16" s="1"/>
  <c r="NU95" i="16" s="1"/>
  <c r="PU95" i="16" s="1"/>
  <c r="RU95" i="16" s="1"/>
  <c r="FT95" i="16"/>
  <c r="HT95" i="16" s="1"/>
  <c r="JT95" i="16" s="1"/>
  <c r="LT95" i="16" s="1"/>
  <c r="NT95" i="16" s="1"/>
  <c r="PT95" i="16" s="1"/>
  <c r="RT95" i="16" s="1"/>
  <c r="FS95" i="16"/>
  <c r="HS95" i="16" s="1"/>
  <c r="JS95" i="16" s="1"/>
  <c r="LS95" i="16" s="1"/>
  <c r="NS95" i="16" s="1"/>
  <c r="PS95" i="16" s="1"/>
  <c r="RS95" i="16" s="1"/>
  <c r="FR95" i="16"/>
  <c r="HR95" i="16" s="1"/>
  <c r="JR95" i="16" s="1"/>
  <c r="LR95" i="16" s="1"/>
  <c r="NR95" i="16" s="1"/>
  <c r="PR95" i="16" s="1"/>
  <c r="RR95" i="16" s="1"/>
  <c r="FQ95" i="16"/>
  <c r="HQ95" i="16" s="1"/>
  <c r="JQ95" i="16" s="1"/>
  <c r="LQ95" i="16" s="1"/>
  <c r="NQ95" i="16" s="1"/>
  <c r="PQ95" i="16" s="1"/>
  <c r="RQ95" i="16" s="1"/>
  <c r="FP95" i="16"/>
  <c r="HP95" i="16" s="1"/>
  <c r="JP95" i="16" s="1"/>
  <c r="LP95" i="16" s="1"/>
  <c r="NP95" i="16" s="1"/>
  <c r="PP95" i="16" s="1"/>
  <c r="RP95" i="16" s="1"/>
  <c r="FO95" i="16"/>
  <c r="FN95" i="16"/>
  <c r="HN95" i="16" s="1"/>
  <c r="JN95" i="16" s="1"/>
  <c r="LN95" i="16" s="1"/>
  <c r="NN95" i="16" s="1"/>
  <c r="PN95" i="16" s="1"/>
  <c r="RN95" i="16" s="1"/>
  <c r="FM95" i="16"/>
  <c r="HM95" i="16" s="1"/>
  <c r="JM95" i="16" s="1"/>
  <c r="LM95" i="16" s="1"/>
  <c r="NM95" i="16" s="1"/>
  <c r="PM95" i="16" s="1"/>
  <c r="RM95" i="16" s="1"/>
  <c r="FL95" i="16"/>
  <c r="HL95" i="16" s="1"/>
  <c r="JL95" i="16" s="1"/>
  <c r="LL95" i="16" s="1"/>
  <c r="NL95" i="16" s="1"/>
  <c r="PL95" i="16" s="1"/>
  <c r="RL95" i="16" s="1"/>
  <c r="FK95" i="16"/>
  <c r="HK95" i="16" s="1"/>
  <c r="JK95" i="16" s="1"/>
  <c r="LK95" i="16" s="1"/>
  <c r="NK95" i="16" s="1"/>
  <c r="PK95" i="16" s="1"/>
  <c r="RK95" i="16" s="1"/>
  <c r="FJ95" i="16"/>
  <c r="FI95" i="16"/>
  <c r="HI95" i="16" s="1"/>
  <c r="JI95" i="16" s="1"/>
  <c r="LI95" i="16" s="1"/>
  <c r="NI95" i="16" s="1"/>
  <c r="PI95" i="16" s="1"/>
  <c r="RI95" i="16" s="1"/>
  <c r="FH95" i="16"/>
  <c r="HH95" i="16" s="1"/>
  <c r="JH95" i="16" s="1"/>
  <c r="LH95" i="16" s="1"/>
  <c r="NH95" i="16" s="1"/>
  <c r="PH95" i="16" s="1"/>
  <c r="RH95" i="16" s="1"/>
  <c r="FG95" i="16"/>
  <c r="HG95" i="16" s="1"/>
  <c r="JG95" i="16" s="1"/>
  <c r="LG95" i="16" s="1"/>
  <c r="NG95" i="16" s="1"/>
  <c r="PG95" i="16" s="1"/>
  <c r="RG95" i="16" s="1"/>
  <c r="FF95" i="16"/>
  <c r="HF95" i="16" s="1"/>
  <c r="JF95" i="16" s="1"/>
  <c r="LF95" i="16" s="1"/>
  <c r="NF95" i="16" s="1"/>
  <c r="PF95" i="16" s="1"/>
  <c r="RF95" i="16" s="1"/>
  <c r="FE95" i="16"/>
  <c r="HE95" i="16" s="1"/>
  <c r="JE95" i="16" s="1"/>
  <c r="LE95" i="16" s="1"/>
  <c r="NE95" i="16" s="1"/>
  <c r="PE95" i="16" s="1"/>
  <c r="RE95" i="16" s="1"/>
  <c r="FD95" i="16"/>
  <c r="HD95" i="16" s="1"/>
  <c r="JD95" i="16" s="1"/>
  <c r="LD95" i="16" s="1"/>
  <c r="ND95" i="16" s="1"/>
  <c r="PD95" i="16" s="1"/>
  <c r="RD95" i="16" s="1"/>
  <c r="FC95" i="16"/>
  <c r="HC95" i="16" s="1"/>
  <c r="JC95" i="16" s="1"/>
  <c r="LC95" i="16" s="1"/>
  <c r="NC95" i="16" s="1"/>
  <c r="PC95" i="16" s="1"/>
  <c r="RC95" i="16" s="1"/>
  <c r="FB95" i="16"/>
  <c r="HB95" i="16" s="1"/>
  <c r="JB95" i="16" s="1"/>
  <c r="LB95" i="16" s="1"/>
  <c r="NB95" i="16" s="1"/>
  <c r="PB95" i="16" s="1"/>
  <c r="RB95" i="16" s="1"/>
  <c r="FA95" i="16"/>
  <c r="HA95" i="16" s="1"/>
  <c r="JA95" i="16" s="1"/>
  <c r="LA95" i="16" s="1"/>
  <c r="NA95" i="16" s="1"/>
  <c r="PA95" i="16" s="1"/>
  <c r="RA95" i="16" s="1"/>
  <c r="EZ95" i="16"/>
  <c r="GZ95" i="16" s="1"/>
  <c r="IZ95" i="16" s="1"/>
  <c r="KZ95" i="16" s="1"/>
  <c r="MZ95" i="16" s="1"/>
  <c r="OZ95" i="16" s="1"/>
  <c r="QZ95" i="16" s="1"/>
  <c r="EY95" i="16"/>
  <c r="GY95" i="16" s="1"/>
  <c r="IY95" i="16" s="1"/>
  <c r="KY95" i="16" s="1"/>
  <c r="MY95" i="16" s="1"/>
  <c r="OY95" i="16" s="1"/>
  <c r="QY95" i="16" s="1"/>
  <c r="EX95" i="16"/>
  <c r="GX95" i="16" s="1"/>
  <c r="IX95" i="16" s="1"/>
  <c r="KX95" i="16" s="1"/>
  <c r="MX95" i="16" s="1"/>
  <c r="OX95" i="16" s="1"/>
  <c r="QX95" i="16" s="1"/>
  <c r="EW95" i="16"/>
  <c r="GW95" i="16" s="1"/>
  <c r="IW95" i="16" s="1"/>
  <c r="KW95" i="16" s="1"/>
  <c r="EV95" i="16"/>
  <c r="GV95" i="16" s="1"/>
  <c r="IV95" i="16" s="1"/>
  <c r="KV95" i="16" s="1"/>
  <c r="MV95" i="16" s="1"/>
  <c r="OV95" i="16" s="1"/>
  <c r="QV95" i="16" s="1"/>
  <c r="EU95" i="16"/>
  <c r="GU95" i="16" s="1"/>
  <c r="IU95" i="16" s="1"/>
  <c r="KU95" i="16" s="1"/>
  <c r="MU95" i="16" s="1"/>
  <c r="OU95" i="16" s="1"/>
  <c r="QU95" i="16" s="1"/>
  <c r="ET95" i="16"/>
  <c r="GT95" i="16" s="1"/>
  <c r="IT95" i="16" s="1"/>
  <c r="KT95" i="16" s="1"/>
  <c r="MT95" i="16" s="1"/>
  <c r="OT95" i="16" s="1"/>
  <c r="QT95" i="16" s="1"/>
  <c r="ES95" i="16"/>
  <c r="GS95" i="16" s="1"/>
  <c r="IS95" i="16" s="1"/>
  <c r="KS95" i="16" s="1"/>
  <c r="MS95" i="16" s="1"/>
  <c r="OS95" i="16" s="1"/>
  <c r="QS95" i="16" s="1"/>
  <c r="ER95" i="16"/>
  <c r="GR95" i="16" s="1"/>
  <c r="IR95" i="16" s="1"/>
  <c r="KR95" i="16" s="1"/>
  <c r="MR95" i="16" s="1"/>
  <c r="OR95" i="16" s="1"/>
  <c r="QR95" i="16" s="1"/>
  <c r="EQ95" i="16"/>
  <c r="GQ95" i="16" s="1"/>
  <c r="IQ95" i="16" s="1"/>
  <c r="KQ95" i="16" s="1"/>
  <c r="MQ95" i="16" s="1"/>
  <c r="OQ95" i="16" s="1"/>
  <c r="QQ95" i="16" s="1"/>
  <c r="EP95" i="16"/>
  <c r="GP95" i="16" s="1"/>
  <c r="IP95" i="16" s="1"/>
  <c r="KP95" i="16" s="1"/>
  <c r="MP95" i="16" s="1"/>
  <c r="OP95" i="16" s="1"/>
  <c r="QP95" i="16" s="1"/>
  <c r="EO95" i="16"/>
  <c r="GO95" i="16" s="1"/>
  <c r="IO95" i="16" s="1"/>
  <c r="KO95" i="16" s="1"/>
  <c r="MO95" i="16" s="1"/>
  <c r="OO95" i="16" s="1"/>
  <c r="QO95" i="16" s="1"/>
  <c r="EN95" i="16"/>
  <c r="GN95" i="16" s="1"/>
  <c r="IN95" i="16" s="1"/>
  <c r="KN95" i="16" s="1"/>
  <c r="MN95" i="16" s="1"/>
  <c r="ON95" i="16" s="1"/>
  <c r="QN95" i="16" s="1"/>
  <c r="EM95" i="16"/>
  <c r="GM95" i="16" s="1"/>
  <c r="IM95" i="16" s="1"/>
  <c r="KM95" i="16" s="1"/>
  <c r="MM95" i="16" s="1"/>
  <c r="OM95" i="16" s="1"/>
  <c r="QM95" i="16" s="1"/>
  <c r="EL95" i="16"/>
  <c r="GL95" i="16" s="1"/>
  <c r="IL95" i="16" s="1"/>
  <c r="KL95" i="16" s="1"/>
  <c r="ML95" i="16" s="1"/>
  <c r="OL95" i="16" s="1"/>
  <c r="QL95" i="16" s="1"/>
  <c r="EK95" i="16"/>
  <c r="GK95" i="16" s="1"/>
  <c r="IK95" i="16" s="1"/>
  <c r="KK95" i="16" s="1"/>
  <c r="MK95" i="16" s="1"/>
  <c r="OK95" i="16" s="1"/>
  <c r="QK95" i="16" s="1"/>
  <c r="EJ95" i="16"/>
  <c r="GJ95" i="16" s="1"/>
  <c r="IJ95" i="16" s="1"/>
  <c r="KJ95" i="16" s="1"/>
  <c r="MJ95" i="16" s="1"/>
  <c r="OJ95" i="16" s="1"/>
  <c r="QJ95" i="16" s="1"/>
  <c r="EI95" i="16"/>
  <c r="GI95" i="16" s="1"/>
  <c r="II95" i="16" s="1"/>
  <c r="KI95" i="16" s="1"/>
  <c r="MI95" i="16" s="1"/>
  <c r="OI95" i="16" s="1"/>
  <c r="QI95" i="16" s="1"/>
  <c r="EH95" i="16"/>
  <c r="GH95" i="16" s="1"/>
  <c r="IH95" i="16" s="1"/>
  <c r="KH95" i="16" s="1"/>
  <c r="MH95" i="16" s="1"/>
  <c r="OH95" i="16" s="1"/>
  <c r="QH95" i="16" s="1"/>
  <c r="SH95" i="16" s="1"/>
  <c r="EG95" i="16"/>
  <c r="GG95" i="16" s="1"/>
  <c r="IG95" i="16" s="1"/>
  <c r="KG95" i="16" s="1"/>
  <c r="MG95" i="16" s="1"/>
  <c r="OG95" i="16" s="1"/>
  <c r="QG95" i="16" s="1"/>
  <c r="SG95" i="16" s="1"/>
  <c r="EF95" i="16"/>
  <c r="GF95" i="16" s="1"/>
  <c r="IF95" i="16" s="1"/>
  <c r="KF95" i="16" s="1"/>
  <c r="MF95" i="16" s="1"/>
  <c r="OF95" i="16" s="1"/>
  <c r="QF95" i="16" s="1"/>
  <c r="SF95" i="16" s="1"/>
  <c r="EE95" i="16"/>
  <c r="GE95" i="16" s="1"/>
  <c r="IE95" i="16" s="1"/>
  <c r="KE95" i="16" s="1"/>
  <c r="ME95" i="16" s="1"/>
  <c r="OE95" i="16" s="1"/>
  <c r="QE95" i="16" s="1"/>
  <c r="SE95" i="16" s="1"/>
  <c r="ED95" i="16"/>
  <c r="GD95" i="16" s="1"/>
  <c r="ID95" i="16" s="1"/>
  <c r="KD95" i="16" s="1"/>
  <c r="MD95" i="16" s="1"/>
  <c r="OD95" i="16" s="1"/>
  <c r="QD95" i="16" s="1"/>
  <c r="SD95" i="16" s="1"/>
  <c r="C95" i="16"/>
  <c r="HO94" i="16"/>
  <c r="JO94" i="16" s="1"/>
  <c r="LO94" i="16" s="1"/>
  <c r="NO94" i="16" s="1"/>
  <c r="PO94" i="16" s="1"/>
  <c r="RO94" i="16" s="1"/>
  <c r="HM94" i="16"/>
  <c r="JM94" i="16" s="1"/>
  <c r="LM94" i="16" s="1"/>
  <c r="NM94" i="16" s="1"/>
  <c r="PM94" i="16" s="1"/>
  <c r="RM94" i="16" s="1"/>
  <c r="HG94" i="16"/>
  <c r="JG94" i="16" s="1"/>
  <c r="LG94" i="16" s="1"/>
  <c r="NG94" i="16" s="1"/>
  <c r="PG94" i="16" s="1"/>
  <c r="RG94" i="16" s="1"/>
  <c r="GT94" i="16"/>
  <c r="IT94" i="16" s="1"/>
  <c r="KT94" i="16" s="1"/>
  <c r="MT94" i="16" s="1"/>
  <c r="OT94" i="16" s="1"/>
  <c r="QT94" i="16" s="1"/>
  <c r="GQ94" i="16"/>
  <c r="IQ94" i="16" s="1"/>
  <c r="KQ94" i="16" s="1"/>
  <c r="MQ94" i="16" s="1"/>
  <c r="OQ94" i="16" s="1"/>
  <c r="QQ94" i="16" s="1"/>
  <c r="GC94" i="16"/>
  <c r="IC94" i="16" s="1"/>
  <c r="KC94" i="16" s="1"/>
  <c r="MC94" i="16" s="1"/>
  <c r="OC94" i="16" s="1"/>
  <c r="QC94" i="16" s="1"/>
  <c r="SC94" i="16" s="1"/>
  <c r="GB94" i="16"/>
  <c r="IB94" i="16" s="1"/>
  <c r="KB94" i="16" s="1"/>
  <c r="MB94" i="16" s="1"/>
  <c r="OB94" i="16" s="1"/>
  <c r="QB94" i="16" s="1"/>
  <c r="SB94" i="16" s="1"/>
  <c r="GA94" i="16"/>
  <c r="IA94" i="16" s="1"/>
  <c r="KA94" i="16" s="1"/>
  <c r="MA94" i="16" s="1"/>
  <c r="OA94" i="16" s="1"/>
  <c r="QA94" i="16" s="1"/>
  <c r="SA94" i="16" s="1"/>
  <c r="FZ94" i="16"/>
  <c r="HZ94" i="16" s="1"/>
  <c r="JZ94" i="16" s="1"/>
  <c r="LZ94" i="16" s="1"/>
  <c r="NZ94" i="16" s="1"/>
  <c r="PZ94" i="16" s="1"/>
  <c r="RZ94" i="16" s="1"/>
  <c r="FY94" i="16"/>
  <c r="HY94" i="16" s="1"/>
  <c r="JY94" i="16" s="1"/>
  <c r="LY94" i="16" s="1"/>
  <c r="NY94" i="16" s="1"/>
  <c r="PY94" i="16" s="1"/>
  <c r="RY94" i="16" s="1"/>
  <c r="FX94" i="16"/>
  <c r="HX94" i="16" s="1"/>
  <c r="JX94" i="16" s="1"/>
  <c r="LX94" i="16" s="1"/>
  <c r="NX94" i="16" s="1"/>
  <c r="PX94" i="16" s="1"/>
  <c r="RX94" i="16" s="1"/>
  <c r="FW94" i="16"/>
  <c r="HW94" i="16" s="1"/>
  <c r="JW94" i="16" s="1"/>
  <c r="LW94" i="16" s="1"/>
  <c r="NW94" i="16" s="1"/>
  <c r="PW94" i="16" s="1"/>
  <c r="RW94" i="16" s="1"/>
  <c r="FV94" i="16"/>
  <c r="HV94" i="16" s="1"/>
  <c r="JV94" i="16" s="1"/>
  <c r="LV94" i="16" s="1"/>
  <c r="NV94" i="16" s="1"/>
  <c r="PV94" i="16" s="1"/>
  <c r="RV94" i="16" s="1"/>
  <c r="FU94" i="16"/>
  <c r="HU94" i="16" s="1"/>
  <c r="JU94" i="16" s="1"/>
  <c r="LU94" i="16" s="1"/>
  <c r="NU94" i="16" s="1"/>
  <c r="PU94" i="16" s="1"/>
  <c r="RU94" i="16" s="1"/>
  <c r="FT94" i="16"/>
  <c r="HT94" i="16" s="1"/>
  <c r="JT94" i="16" s="1"/>
  <c r="LT94" i="16" s="1"/>
  <c r="NT94" i="16" s="1"/>
  <c r="PT94" i="16" s="1"/>
  <c r="RT94" i="16" s="1"/>
  <c r="FS94" i="16"/>
  <c r="HS94" i="16" s="1"/>
  <c r="JS94" i="16" s="1"/>
  <c r="LS94" i="16" s="1"/>
  <c r="NS94" i="16" s="1"/>
  <c r="PS94" i="16" s="1"/>
  <c r="RS94" i="16" s="1"/>
  <c r="FR94" i="16"/>
  <c r="HR94" i="16" s="1"/>
  <c r="JR94" i="16" s="1"/>
  <c r="LR94" i="16" s="1"/>
  <c r="NR94" i="16" s="1"/>
  <c r="PR94" i="16" s="1"/>
  <c r="RR94" i="16" s="1"/>
  <c r="FQ94" i="16"/>
  <c r="HQ94" i="16" s="1"/>
  <c r="JQ94" i="16" s="1"/>
  <c r="LQ94" i="16" s="1"/>
  <c r="NQ94" i="16" s="1"/>
  <c r="PQ94" i="16" s="1"/>
  <c r="RQ94" i="16" s="1"/>
  <c r="FP94" i="16"/>
  <c r="HP94" i="16" s="1"/>
  <c r="JP94" i="16" s="1"/>
  <c r="LP94" i="16" s="1"/>
  <c r="NP94" i="16" s="1"/>
  <c r="PP94" i="16" s="1"/>
  <c r="RP94" i="16" s="1"/>
  <c r="FO94" i="16"/>
  <c r="FN94" i="16"/>
  <c r="HN94" i="16" s="1"/>
  <c r="JN94" i="16" s="1"/>
  <c r="LN94" i="16" s="1"/>
  <c r="NN94" i="16" s="1"/>
  <c r="PN94" i="16" s="1"/>
  <c r="RN94" i="16" s="1"/>
  <c r="FM94" i="16"/>
  <c r="FL94" i="16"/>
  <c r="HL94" i="16" s="1"/>
  <c r="JL94" i="16" s="1"/>
  <c r="LL94" i="16" s="1"/>
  <c r="NL94" i="16" s="1"/>
  <c r="PL94" i="16" s="1"/>
  <c r="RL94" i="16" s="1"/>
  <c r="FK94" i="16"/>
  <c r="HK94" i="16" s="1"/>
  <c r="JK94" i="16" s="1"/>
  <c r="LK94" i="16" s="1"/>
  <c r="NK94" i="16" s="1"/>
  <c r="PK94" i="16" s="1"/>
  <c r="RK94" i="16" s="1"/>
  <c r="FJ94" i="16"/>
  <c r="HJ94" i="16" s="1"/>
  <c r="JJ94" i="16" s="1"/>
  <c r="LJ94" i="16" s="1"/>
  <c r="NJ94" i="16" s="1"/>
  <c r="PJ94" i="16" s="1"/>
  <c r="RJ94" i="16" s="1"/>
  <c r="FI94" i="16"/>
  <c r="HI94" i="16" s="1"/>
  <c r="JI94" i="16" s="1"/>
  <c r="LI94" i="16" s="1"/>
  <c r="NI94" i="16" s="1"/>
  <c r="PI94" i="16" s="1"/>
  <c r="RI94" i="16" s="1"/>
  <c r="FH94" i="16"/>
  <c r="HH94" i="16" s="1"/>
  <c r="JH94" i="16" s="1"/>
  <c r="LH94" i="16" s="1"/>
  <c r="NH94" i="16" s="1"/>
  <c r="PH94" i="16" s="1"/>
  <c r="RH94" i="16" s="1"/>
  <c r="FG94" i="16"/>
  <c r="FF94" i="16"/>
  <c r="HF94" i="16" s="1"/>
  <c r="JF94" i="16" s="1"/>
  <c r="LF94" i="16" s="1"/>
  <c r="NF94" i="16" s="1"/>
  <c r="PF94" i="16" s="1"/>
  <c r="RF94" i="16" s="1"/>
  <c r="FE94" i="16"/>
  <c r="HE94" i="16" s="1"/>
  <c r="JE94" i="16" s="1"/>
  <c r="LE94" i="16" s="1"/>
  <c r="NE94" i="16" s="1"/>
  <c r="PE94" i="16" s="1"/>
  <c r="RE94" i="16" s="1"/>
  <c r="FD94" i="16"/>
  <c r="HD94" i="16" s="1"/>
  <c r="JD94" i="16" s="1"/>
  <c r="LD94" i="16" s="1"/>
  <c r="ND94" i="16" s="1"/>
  <c r="PD94" i="16" s="1"/>
  <c r="RD94" i="16" s="1"/>
  <c r="FC94" i="16"/>
  <c r="HC94" i="16" s="1"/>
  <c r="JC94" i="16" s="1"/>
  <c r="LC94" i="16" s="1"/>
  <c r="NC94" i="16" s="1"/>
  <c r="PC94" i="16" s="1"/>
  <c r="RC94" i="16" s="1"/>
  <c r="FB94" i="16"/>
  <c r="HB94" i="16" s="1"/>
  <c r="JB94" i="16" s="1"/>
  <c r="LB94" i="16" s="1"/>
  <c r="NB94" i="16" s="1"/>
  <c r="PB94" i="16" s="1"/>
  <c r="RB94" i="16" s="1"/>
  <c r="FA94" i="16"/>
  <c r="HA94" i="16" s="1"/>
  <c r="JA94" i="16" s="1"/>
  <c r="LA94" i="16" s="1"/>
  <c r="NA94" i="16" s="1"/>
  <c r="PA94" i="16" s="1"/>
  <c r="RA94" i="16" s="1"/>
  <c r="EZ94" i="16"/>
  <c r="GZ94" i="16" s="1"/>
  <c r="IZ94" i="16" s="1"/>
  <c r="KZ94" i="16" s="1"/>
  <c r="MZ94" i="16" s="1"/>
  <c r="OZ94" i="16" s="1"/>
  <c r="QZ94" i="16" s="1"/>
  <c r="EY94" i="16"/>
  <c r="GY94" i="16" s="1"/>
  <c r="IY94" i="16" s="1"/>
  <c r="KY94" i="16" s="1"/>
  <c r="MY94" i="16" s="1"/>
  <c r="OY94" i="16" s="1"/>
  <c r="QY94" i="16" s="1"/>
  <c r="EX94" i="16"/>
  <c r="GX94" i="16" s="1"/>
  <c r="IX94" i="16" s="1"/>
  <c r="KX94" i="16" s="1"/>
  <c r="MX94" i="16" s="1"/>
  <c r="OX94" i="16" s="1"/>
  <c r="QX94" i="16" s="1"/>
  <c r="EW94" i="16"/>
  <c r="GW94" i="16" s="1"/>
  <c r="IW94" i="16" s="1"/>
  <c r="KW94" i="16" s="1"/>
  <c r="MW94" i="16" s="1"/>
  <c r="OW94" i="16" s="1"/>
  <c r="QW94" i="16" s="1"/>
  <c r="EV94" i="16"/>
  <c r="GV94" i="16" s="1"/>
  <c r="IV94" i="16" s="1"/>
  <c r="KV94" i="16" s="1"/>
  <c r="MV94" i="16" s="1"/>
  <c r="OV94" i="16" s="1"/>
  <c r="QV94" i="16" s="1"/>
  <c r="EU94" i="16"/>
  <c r="GU94" i="16" s="1"/>
  <c r="IU94" i="16" s="1"/>
  <c r="KU94" i="16" s="1"/>
  <c r="MU94" i="16" s="1"/>
  <c r="OU94" i="16" s="1"/>
  <c r="QU94" i="16" s="1"/>
  <c r="ET94" i="16"/>
  <c r="ES94" i="16"/>
  <c r="GS94" i="16" s="1"/>
  <c r="IS94" i="16" s="1"/>
  <c r="KS94" i="16" s="1"/>
  <c r="MS94" i="16" s="1"/>
  <c r="OS94" i="16" s="1"/>
  <c r="QS94" i="16" s="1"/>
  <c r="ER94" i="16"/>
  <c r="GR94" i="16" s="1"/>
  <c r="IR94" i="16" s="1"/>
  <c r="KR94" i="16" s="1"/>
  <c r="MR94" i="16" s="1"/>
  <c r="OR94" i="16" s="1"/>
  <c r="QR94" i="16" s="1"/>
  <c r="EQ94" i="16"/>
  <c r="EP94" i="16"/>
  <c r="GP94" i="16" s="1"/>
  <c r="IP94" i="16" s="1"/>
  <c r="KP94" i="16" s="1"/>
  <c r="MP94" i="16" s="1"/>
  <c r="OP94" i="16" s="1"/>
  <c r="QP94" i="16" s="1"/>
  <c r="EO94" i="16"/>
  <c r="GO94" i="16" s="1"/>
  <c r="IO94" i="16" s="1"/>
  <c r="KO94" i="16" s="1"/>
  <c r="MO94" i="16" s="1"/>
  <c r="OO94" i="16" s="1"/>
  <c r="QO94" i="16" s="1"/>
  <c r="EN94" i="16"/>
  <c r="GN94" i="16" s="1"/>
  <c r="IN94" i="16" s="1"/>
  <c r="KN94" i="16" s="1"/>
  <c r="MN94" i="16" s="1"/>
  <c r="ON94" i="16" s="1"/>
  <c r="QN94" i="16" s="1"/>
  <c r="EM94" i="16"/>
  <c r="GM94" i="16" s="1"/>
  <c r="IM94" i="16" s="1"/>
  <c r="KM94" i="16" s="1"/>
  <c r="MM94" i="16" s="1"/>
  <c r="OM94" i="16" s="1"/>
  <c r="QM94" i="16" s="1"/>
  <c r="EL94" i="16"/>
  <c r="GL94" i="16" s="1"/>
  <c r="IL94" i="16" s="1"/>
  <c r="KL94" i="16" s="1"/>
  <c r="ML94" i="16" s="1"/>
  <c r="OL94" i="16" s="1"/>
  <c r="QL94" i="16" s="1"/>
  <c r="EK94" i="16"/>
  <c r="GK94" i="16" s="1"/>
  <c r="IK94" i="16" s="1"/>
  <c r="KK94" i="16" s="1"/>
  <c r="MK94" i="16" s="1"/>
  <c r="OK94" i="16" s="1"/>
  <c r="QK94" i="16" s="1"/>
  <c r="EJ94" i="16"/>
  <c r="GJ94" i="16" s="1"/>
  <c r="IJ94" i="16" s="1"/>
  <c r="KJ94" i="16" s="1"/>
  <c r="MJ94" i="16" s="1"/>
  <c r="OJ94" i="16" s="1"/>
  <c r="QJ94" i="16" s="1"/>
  <c r="EI94" i="16"/>
  <c r="GI94" i="16" s="1"/>
  <c r="II94" i="16" s="1"/>
  <c r="KI94" i="16" s="1"/>
  <c r="MI94" i="16" s="1"/>
  <c r="OI94" i="16" s="1"/>
  <c r="QI94" i="16" s="1"/>
  <c r="EH94" i="16"/>
  <c r="GH94" i="16" s="1"/>
  <c r="IH94" i="16" s="1"/>
  <c r="KH94" i="16" s="1"/>
  <c r="MH94" i="16" s="1"/>
  <c r="OH94" i="16" s="1"/>
  <c r="QH94" i="16" s="1"/>
  <c r="SH94" i="16" s="1"/>
  <c r="EG94" i="16"/>
  <c r="GG94" i="16" s="1"/>
  <c r="IG94" i="16" s="1"/>
  <c r="KG94" i="16" s="1"/>
  <c r="MG94" i="16" s="1"/>
  <c r="OG94" i="16" s="1"/>
  <c r="QG94" i="16" s="1"/>
  <c r="SG94" i="16" s="1"/>
  <c r="EF94" i="16"/>
  <c r="GF94" i="16" s="1"/>
  <c r="IF94" i="16" s="1"/>
  <c r="KF94" i="16" s="1"/>
  <c r="MF94" i="16" s="1"/>
  <c r="OF94" i="16" s="1"/>
  <c r="QF94" i="16" s="1"/>
  <c r="SF94" i="16" s="1"/>
  <c r="EE94" i="16"/>
  <c r="GE94" i="16" s="1"/>
  <c r="IE94" i="16" s="1"/>
  <c r="KE94" i="16" s="1"/>
  <c r="ME94" i="16" s="1"/>
  <c r="OE94" i="16" s="1"/>
  <c r="QE94" i="16" s="1"/>
  <c r="SE94" i="16" s="1"/>
  <c r="ED94" i="16"/>
  <c r="GD94" i="16" s="1"/>
  <c r="ID94" i="16" s="1"/>
  <c r="KD94" i="16" s="1"/>
  <c r="MD94" i="16" s="1"/>
  <c r="OD94" i="16" s="1"/>
  <c r="QD94" i="16" s="1"/>
  <c r="SD94" i="16" s="1"/>
  <c r="C94" i="16"/>
  <c r="HJ93" i="16"/>
  <c r="JJ93" i="16" s="1"/>
  <c r="LJ93" i="16" s="1"/>
  <c r="NJ93" i="16" s="1"/>
  <c r="PJ93" i="16" s="1"/>
  <c r="RJ93" i="16" s="1"/>
  <c r="GY93" i="16"/>
  <c r="IY93" i="16" s="1"/>
  <c r="KY93" i="16" s="1"/>
  <c r="MY93" i="16" s="1"/>
  <c r="OY93" i="16" s="1"/>
  <c r="QY93" i="16" s="1"/>
  <c r="GU93" i="16"/>
  <c r="IU93" i="16" s="1"/>
  <c r="KU93" i="16" s="1"/>
  <c r="MU93" i="16" s="1"/>
  <c r="OU93" i="16" s="1"/>
  <c r="QU93" i="16" s="1"/>
  <c r="GR93" i="16"/>
  <c r="IR93" i="16" s="1"/>
  <c r="KR93" i="16" s="1"/>
  <c r="MR93" i="16" s="1"/>
  <c r="OR93" i="16" s="1"/>
  <c r="QR93" i="16" s="1"/>
  <c r="GD93" i="16"/>
  <c r="ID93" i="16" s="1"/>
  <c r="KD93" i="16" s="1"/>
  <c r="MD93" i="16" s="1"/>
  <c r="OD93" i="16" s="1"/>
  <c r="QD93" i="16" s="1"/>
  <c r="SD93" i="16" s="1"/>
  <c r="GC93" i="16"/>
  <c r="IC93" i="16" s="1"/>
  <c r="KC93" i="16" s="1"/>
  <c r="MC93" i="16" s="1"/>
  <c r="OC93" i="16" s="1"/>
  <c r="QC93" i="16" s="1"/>
  <c r="SC93" i="16" s="1"/>
  <c r="GB93" i="16"/>
  <c r="IB93" i="16" s="1"/>
  <c r="KB93" i="16" s="1"/>
  <c r="MB93" i="16" s="1"/>
  <c r="OB93" i="16" s="1"/>
  <c r="QB93" i="16" s="1"/>
  <c r="SB93" i="16" s="1"/>
  <c r="GA93" i="16"/>
  <c r="IA93" i="16" s="1"/>
  <c r="KA93" i="16" s="1"/>
  <c r="MA93" i="16" s="1"/>
  <c r="OA93" i="16" s="1"/>
  <c r="QA93" i="16" s="1"/>
  <c r="SA93" i="16" s="1"/>
  <c r="FZ93" i="16"/>
  <c r="HZ93" i="16" s="1"/>
  <c r="JZ93" i="16" s="1"/>
  <c r="LZ93" i="16" s="1"/>
  <c r="NZ93" i="16" s="1"/>
  <c r="PZ93" i="16" s="1"/>
  <c r="RZ93" i="16" s="1"/>
  <c r="FY93" i="16"/>
  <c r="HY93" i="16" s="1"/>
  <c r="JY93" i="16" s="1"/>
  <c r="LY93" i="16" s="1"/>
  <c r="NY93" i="16" s="1"/>
  <c r="PY93" i="16" s="1"/>
  <c r="RY93" i="16" s="1"/>
  <c r="FX93" i="16"/>
  <c r="HX93" i="16" s="1"/>
  <c r="JX93" i="16" s="1"/>
  <c r="LX93" i="16" s="1"/>
  <c r="NX93" i="16" s="1"/>
  <c r="PX93" i="16" s="1"/>
  <c r="RX93" i="16" s="1"/>
  <c r="FW93" i="16"/>
  <c r="HW93" i="16" s="1"/>
  <c r="JW93" i="16" s="1"/>
  <c r="LW93" i="16" s="1"/>
  <c r="NW93" i="16" s="1"/>
  <c r="PW93" i="16" s="1"/>
  <c r="RW93" i="16" s="1"/>
  <c r="FV93" i="16"/>
  <c r="HV93" i="16" s="1"/>
  <c r="JV93" i="16" s="1"/>
  <c r="LV93" i="16" s="1"/>
  <c r="NV93" i="16" s="1"/>
  <c r="PV93" i="16" s="1"/>
  <c r="RV93" i="16" s="1"/>
  <c r="FU93" i="16"/>
  <c r="HU93" i="16" s="1"/>
  <c r="JU93" i="16" s="1"/>
  <c r="LU93" i="16" s="1"/>
  <c r="NU93" i="16" s="1"/>
  <c r="PU93" i="16" s="1"/>
  <c r="RU93" i="16" s="1"/>
  <c r="FT93" i="16"/>
  <c r="HT93" i="16" s="1"/>
  <c r="JT93" i="16" s="1"/>
  <c r="LT93" i="16" s="1"/>
  <c r="NT93" i="16" s="1"/>
  <c r="PT93" i="16" s="1"/>
  <c r="RT93" i="16" s="1"/>
  <c r="FS93" i="16"/>
  <c r="HS93" i="16" s="1"/>
  <c r="JS93" i="16" s="1"/>
  <c r="LS93" i="16" s="1"/>
  <c r="NS93" i="16" s="1"/>
  <c r="PS93" i="16" s="1"/>
  <c r="RS93" i="16" s="1"/>
  <c r="FR93" i="16"/>
  <c r="HR93" i="16" s="1"/>
  <c r="JR93" i="16" s="1"/>
  <c r="LR93" i="16" s="1"/>
  <c r="NR93" i="16" s="1"/>
  <c r="PR93" i="16" s="1"/>
  <c r="RR93" i="16" s="1"/>
  <c r="FQ93" i="16"/>
  <c r="HQ93" i="16" s="1"/>
  <c r="JQ93" i="16" s="1"/>
  <c r="LQ93" i="16" s="1"/>
  <c r="NQ93" i="16" s="1"/>
  <c r="PQ93" i="16" s="1"/>
  <c r="RQ93" i="16" s="1"/>
  <c r="FP93" i="16"/>
  <c r="HP93" i="16" s="1"/>
  <c r="JP93" i="16" s="1"/>
  <c r="LP93" i="16" s="1"/>
  <c r="NP93" i="16" s="1"/>
  <c r="PP93" i="16" s="1"/>
  <c r="RP93" i="16" s="1"/>
  <c r="FO93" i="16"/>
  <c r="HO93" i="16" s="1"/>
  <c r="JO93" i="16" s="1"/>
  <c r="LO93" i="16" s="1"/>
  <c r="NO93" i="16" s="1"/>
  <c r="PO93" i="16" s="1"/>
  <c r="RO93" i="16" s="1"/>
  <c r="FN93" i="16"/>
  <c r="HN93" i="16" s="1"/>
  <c r="JN93" i="16" s="1"/>
  <c r="LN93" i="16" s="1"/>
  <c r="NN93" i="16" s="1"/>
  <c r="PN93" i="16" s="1"/>
  <c r="RN93" i="16" s="1"/>
  <c r="FM93" i="16"/>
  <c r="HM93" i="16" s="1"/>
  <c r="JM93" i="16" s="1"/>
  <c r="LM93" i="16" s="1"/>
  <c r="NM93" i="16" s="1"/>
  <c r="PM93" i="16" s="1"/>
  <c r="RM93" i="16" s="1"/>
  <c r="FL93" i="16"/>
  <c r="HL93" i="16" s="1"/>
  <c r="JL93" i="16" s="1"/>
  <c r="LL93" i="16" s="1"/>
  <c r="NL93" i="16" s="1"/>
  <c r="PL93" i="16" s="1"/>
  <c r="RL93" i="16" s="1"/>
  <c r="FK93" i="16"/>
  <c r="HK93" i="16" s="1"/>
  <c r="JK93" i="16" s="1"/>
  <c r="LK93" i="16" s="1"/>
  <c r="NK93" i="16" s="1"/>
  <c r="PK93" i="16" s="1"/>
  <c r="RK93" i="16" s="1"/>
  <c r="FJ93" i="16"/>
  <c r="FI93" i="16"/>
  <c r="HI93" i="16" s="1"/>
  <c r="JI93" i="16" s="1"/>
  <c r="LI93" i="16" s="1"/>
  <c r="NI93" i="16" s="1"/>
  <c r="PI93" i="16" s="1"/>
  <c r="RI93" i="16" s="1"/>
  <c r="FH93" i="16"/>
  <c r="HH93" i="16" s="1"/>
  <c r="JH93" i="16" s="1"/>
  <c r="LH93" i="16" s="1"/>
  <c r="NH93" i="16" s="1"/>
  <c r="PH93" i="16" s="1"/>
  <c r="RH93" i="16" s="1"/>
  <c r="FG93" i="16"/>
  <c r="HG93" i="16" s="1"/>
  <c r="JG93" i="16" s="1"/>
  <c r="LG93" i="16" s="1"/>
  <c r="NG93" i="16" s="1"/>
  <c r="PG93" i="16" s="1"/>
  <c r="RG93" i="16" s="1"/>
  <c r="FF93" i="16"/>
  <c r="HF93" i="16" s="1"/>
  <c r="JF93" i="16" s="1"/>
  <c r="LF93" i="16" s="1"/>
  <c r="NF93" i="16" s="1"/>
  <c r="PF93" i="16" s="1"/>
  <c r="RF93" i="16" s="1"/>
  <c r="FE93" i="16"/>
  <c r="HE93" i="16" s="1"/>
  <c r="JE93" i="16" s="1"/>
  <c r="LE93" i="16" s="1"/>
  <c r="NE93" i="16" s="1"/>
  <c r="PE93" i="16" s="1"/>
  <c r="RE93" i="16" s="1"/>
  <c r="FD93" i="16"/>
  <c r="HD93" i="16" s="1"/>
  <c r="JD93" i="16" s="1"/>
  <c r="LD93" i="16" s="1"/>
  <c r="ND93" i="16" s="1"/>
  <c r="PD93" i="16" s="1"/>
  <c r="RD93" i="16" s="1"/>
  <c r="FC93" i="16"/>
  <c r="HC93" i="16" s="1"/>
  <c r="JC93" i="16" s="1"/>
  <c r="LC93" i="16" s="1"/>
  <c r="NC93" i="16" s="1"/>
  <c r="PC93" i="16" s="1"/>
  <c r="RC93" i="16" s="1"/>
  <c r="FB93" i="16"/>
  <c r="HB93" i="16" s="1"/>
  <c r="JB93" i="16" s="1"/>
  <c r="LB93" i="16" s="1"/>
  <c r="NB93" i="16" s="1"/>
  <c r="PB93" i="16" s="1"/>
  <c r="RB93" i="16" s="1"/>
  <c r="FA93" i="16"/>
  <c r="HA93" i="16" s="1"/>
  <c r="JA93" i="16" s="1"/>
  <c r="LA93" i="16" s="1"/>
  <c r="NA93" i="16" s="1"/>
  <c r="PA93" i="16" s="1"/>
  <c r="RA93" i="16" s="1"/>
  <c r="EZ93" i="16"/>
  <c r="GZ93" i="16" s="1"/>
  <c r="IZ93" i="16" s="1"/>
  <c r="KZ93" i="16" s="1"/>
  <c r="MZ93" i="16" s="1"/>
  <c r="OZ93" i="16" s="1"/>
  <c r="QZ93" i="16" s="1"/>
  <c r="EY93" i="16"/>
  <c r="EX93" i="16"/>
  <c r="GX93" i="16" s="1"/>
  <c r="IX93" i="16" s="1"/>
  <c r="KX93" i="16" s="1"/>
  <c r="MX93" i="16" s="1"/>
  <c r="OX93" i="16" s="1"/>
  <c r="QX93" i="16" s="1"/>
  <c r="EW93" i="16"/>
  <c r="GW93" i="16" s="1"/>
  <c r="IW93" i="16" s="1"/>
  <c r="KW93" i="16" s="1"/>
  <c r="MW93" i="16" s="1"/>
  <c r="OW93" i="16" s="1"/>
  <c r="QW93" i="16" s="1"/>
  <c r="EV93" i="16"/>
  <c r="GV93" i="16" s="1"/>
  <c r="IV93" i="16" s="1"/>
  <c r="KV93" i="16" s="1"/>
  <c r="MV93" i="16" s="1"/>
  <c r="OV93" i="16" s="1"/>
  <c r="QV93" i="16" s="1"/>
  <c r="EU93" i="16"/>
  <c r="ET93" i="16"/>
  <c r="GT93" i="16" s="1"/>
  <c r="IT93" i="16" s="1"/>
  <c r="KT93" i="16" s="1"/>
  <c r="MT93" i="16" s="1"/>
  <c r="OT93" i="16" s="1"/>
  <c r="QT93" i="16" s="1"/>
  <c r="ES93" i="16"/>
  <c r="GS93" i="16" s="1"/>
  <c r="IS93" i="16" s="1"/>
  <c r="KS93" i="16" s="1"/>
  <c r="MS93" i="16" s="1"/>
  <c r="OS93" i="16" s="1"/>
  <c r="QS93" i="16" s="1"/>
  <c r="ER93" i="16"/>
  <c r="EQ93" i="16"/>
  <c r="GQ93" i="16" s="1"/>
  <c r="IQ93" i="16" s="1"/>
  <c r="KQ93" i="16" s="1"/>
  <c r="MQ93" i="16" s="1"/>
  <c r="OQ93" i="16" s="1"/>
  <c r="QQ93" i="16" s="1"/>
  <c r="EP93" i="16"/>
  <c r="GP93" i="16" s="1"/>
  <c r="IP93" i="16" s="1"/>
  <c r="KP93" i="16" s="1"/>
  <c r="MP93" i="16" s="1"/>
  <c r="OP93" i="16" s="1"/>
  <c r="QP93" i="16" s="1"/>
  <c r="EO93" i="16"/>
  <c r="GO93" i="16" s="1"/>
  <c r="IO93" i="16" s="1"/>
  <c r="KO93" i="16" s="1"/>
  <c r="MO93" i="16" s="1"/>
  <c r="OO93" i="16" s="1"/>
  <c r="QO93" i="16" s="1"/>
  <c r="EN93" i="16"/>
  <c r="GN93" i="16" s="1"/>
  <c r="IN93" i="16" s="1"/>
  <c r="KN93" i="16" s="1"/>
  <c r="MN93" i="16" s="1"/>
  <c r="ON93" i="16" s="1"/>
  <c r="QN93" i="16" s="1"/>
  <c r="EM93" i="16"/>
  <c r="GM93" i="16" s="1"/>
  <c r="IM93" i="16" s="1"/>
  <c r="KM93" i="16" s="1"/>
  <c r="MM93" i="16" s="1"/>
  <c r="OM93" i="16" s="1"/>
  <c r="QM93" i="16" s="1"/>
  <c r="EL93" i="16"/>
  <c r="GL93" i="16" s="1"/>
  <c r="IL93" i="16" s="1"/>
  <c r="KL93" i="16" s="1"/>
  <c r="ML93" i="16" s="1"/>
  <c r="OL93" i="16" s="1"/>
  <c r="QL93" i="16" s="1"/>
  <c r="EK93" i="16"/>
  <c r="GK93" i="16" s="1"/>
  <c r="IK93" i="16" s="1"/>
  <c r="KK93" i="16" s="1"/>
  <c r="MK93" i="16" s="1"/>
  <c r="OK93" i="16" s="1"/>
  <c r="QK93" i="16" s="1"/>
  <c r="EJ93" i="16"/>
  <c r="GJ93" i="16" s="1"/>
  <c r="IJ93" i="16" s="1"/>
  <c r="KJ93" i="16" s="1"/>
  <c r="MJ93" i="16" s="1"/>
  <c r="OJ93" i="16" s="1"/>
  <c r="QJ93" i="16" s="1"/>
  <c r="EI93" i="16"/>
  <c r="GI93" i="16" s="1"/>
  <c r="II93" i="16" s="1"/>
  <c r="KI93" i="16" s="1"/>
  <c r="MI93" i="16" s="1"/>
  <c r="OI93" i="16" s="1"/>
  <c r="QI93" i="16" s="1"/>
  <c r="EH93" i="16"/>
  <c r="GH93" i="16" s="1"/>
  <c r="IH93" i="16" s="1"/>
  <c r="KH93" i="16" s="1"/>
  <c r="MH93" i="16" s="1"/>
  <c r="OH93" i="16" s="1"/>
  <c r="QH93" i="16" s="1"/>
  <c r="SH93" i="16" s="1"/>
  <c r="EG93" i="16"/>
  <c r="GG93" i="16" s="1"/>
  <c r="IG93" i="16" s="1"/>
  <c r="KG93" i="16" s="1"/>
  <c r="MG93" i="16" s="1"/>
  <c r="OG93" i="16" s="1"/>
  <c r="QG93" i="16" s="1"/>
  <c r="SG93" i="16" s="1"/>
  <c r="EF93" i="16"/>
  <c r="GF93" i="16" s="1"/>
  <c r="IF93" i="16" s="1"/>
  <c r="KF93" i="16" s="1"/>
  <c r="MF93" i="16" s="1"/>
  <c r="OF93" i="16" s="1"/>
  <c r="QF93" i="16" s="1"/>
  <c r="SF93" i="16" s="1"/>
  <c r="EE93" i="16"/>
  <c r="GE93" i="16" s="1"/>
  <c r="IE93" i="16" s="1"/>
  <c r="KE93" i="16" s="1"/>
  <c r="ME93" i="16" s="1"/>
  <c r="OE93" i="16" s="1"/>
  <c r="QE93" i="16" s="1"/>
  <c r="SE93" i="16" s="1"/>
  <c r="ED93" i="16"/>
  <c r="C93" i="16"/>
  <c r="HY92" i="16"/>
  <c r="JY92" i="16" s="1"/>
  <c r="LY92" i="16" s="1"/>
  <c r="NY92" i="16" s="1"/>
  <c r="PY92" i="16" s="1"/>
  <c r="RY92" i="16" s="1"/>
  <c r="HW92" i="16"/>
  <c r="JW92" i="16" s="1"/>
  <c r="LW92" i="16" s="1"/>
  <c r="NW92" i="16" s="1"/>
  <c r="PW92" i="16" s="1"/>
  <c r="RW92" i="16" s="1"/>
  <c r="HI92" i="16"/>
  <c r="JI92" i="16" s="1"/>
  <c r="LI92" i="16" s="1"/>
  <c r="NI92" i="16" s="1"/>
  <c r="PI92" i="16" s="1"/>
  <c r="RI92" i="16" s="1"/>
  <c r="HB92" i="16"/>
  <c r="JB92" i="16" s="1"/>
  <c r="LB92" i="16" s="1"/>
  <c r="NB92" i="16" s="1"/>
  <c r="PB92" i="16" s="1"/>
  <c r="RB92" i="16" s="1"/>
  <c r="GC92" i="16"/>
  <c r="IC92" i="16" s="1"/>
  <c r="KC92" i="16" s="1"/>
  <c r="MC92" i="16" s="1"/>
  <c r="OC92" i="16" s="1"/>
  <c r="QC92" i="16" s="1"/>
  <c r="SC92" i="16" s="1"/>
  <c r="GB92" i="16"/>
  <c r="IB92" i="16" s="1"/>
  <c r="KB92" i="16" s="1"/>
  <c r="MB92" i="16" s="1"/>
  <c r="OB92" i="16" s="1"/>
  <c r="QB92" i="16" s="1"/>
  <c r="SB92" i="16" s="1"/>
  <c r="GA92" i="16"/>
  <c r="IA92" i="16" s="1"/>
  <c r="KA92" i="16" s="1"/>
  <c r="MA92" i="16" s="1"/>
  <c r="OA92" i="16" s="1"/>
  <c r="QA92" i="16" s="1"/>
  <c r="SA92" i="16" s="1"/>
  <c r="FZ92" i="16"/>
  <c r="HZ92" i="16" s="1"/>
  <c r="JZ92" i="16" s="1"/>
  <c r="LZ92" i="16" s="1"/>
  <c r="NZ92" i="16" s="1"/>
  <c r="PZ92" i="16" s="1"/>
  <c r="RZ92" i="16" s="1"/>
  <c r="FY92" i="16"/>
  <c r="FX92" i="16"/>
  <c r="HX92" i="16" s="1"/>
  <c r="JX92" i="16" s="1"/>
  <c r="LX92" i="16" s="1"/>
  <c r="NX92" i="16" s="1"/>
  <c r="PX92" i="16" s="1"/>
  <c r="RX92" i="16" s="1"/>
  <c r="FW92" i="16"/>
  <c r="FV92" i="16"/>
  <c r="HV92" i="16" s="1"/>
  <c r="JV92" i="16" s="1"/>
  <c r="LV92" i="16" s="1"/>
  <c r="NV92" i="16" s="1"/>
  <c r="PV92" i="16" s="1"/>
  <c r="RV92" i="16" s="1"/>
  <c r="FU92" i="16"/>
  <c r="HU92" i="16" s="1"/>
  <c r="JU92" i="16" s="1"/>
  <c r="LU92" i="16" s="1"/>
  <c r="NU92" i="16" s="1"/>
  <c r="PU92" i="16" s="1"/>
  <c r="RU92" i="16" s="1"/>
  <c r="FT92" i="16"/>
  <c r="HT92" i="16" s="1"/>
  <c r="JT92" i="16" s="1"/>
  <c r="LT92" i="16" s="1"/>
  <c r="NT92" i="16" s="1"/>
  <c r="PT92" i="16" s="1"/>
  <c r="RT92" i="16" s="1"/>
  <c r="FS92" i="16"/>
  <c r="HS92" i="16" s="1"/>
  <c r="JS92" i="16" s="1"/>
  <c r="LS92" i="16" s="1"/>
  <c r="NS92" i="16" s="1"/>
  <c r="PS92" i="16" s="1"/>
  <c r="RS92" i="16" s="1"/>
  <c r="FR92" i="16"/>
  <c r="HR92" i="16" s="1"/>
  <c r="JR92" i="16" s="1"/>
  <c r="LR92" i="16" s="1"/>
  <c r="NR92" i="16" s="1"/>
  <c r="PR92" i="16" s="1"/>
  <c r="RR92" i="16" s="1"/>
  <c r="FQ92" i="16"/>
  <c r="HQ92" i="16" s="1"/>
  <c r="JQ92" i="16" s="1"/>
  <c r="LQ92" i="16" s="1"/>
  <c r="NQ92" i="16" s="1"/>
  <c r="PQ92" i="16" s="1"/>
  <c r="RQ92" i="16" s="1"/>
  <c r="FP92" i="16"/>
  <c r="HP92" i="16" s="1"/>
  <c r="JP92" i="16" s="1"/>
  <c r="LP92" i="16" s="1"/>
  <c r="NP92" i="16" s="1"/>
  <c r="PP92" i="16" s="1"/>
  <c r="RP92" i="16" s="1"/>
  <c r="FO92" i="16"/>
  <c r="HO92" i="16" s="1"/>
  <c r="JO92" i="16" s="1"/>
  <c r="LO92" i="16" s="1"/>
  <c r="NO92" i="16" s="1"/>
  <c r="PO92" i="16" s="1"/>
  <c r="RO92" i="16" s="1"/>
  <c r="FN92" i="16"/>
  <c r="HN92" i="16" s="1"/>
  <c r="JN92" i="16" s="1"/>
  <c r="LN92" i="16" s="1"/>
  <c r="NN92" i="16" s="1"/>
  <c r="PN92" i="16" s="1"/>
  <c r="RN92" i="16" s="1"/>
  <c r="FM92" i="16"/>
  <c r="HM92" i="16" s="1"/>
  <c r="JM92" i="16" s="1"/>
  <c r="LM92" i="16" s="1"/>
  <c r="NM92" i="16" s="1"/>
  <c r="PM92" i="16" s="1"/>
  <c r="RM92" i="16" s="1"/>
  <c r="FL92" i="16"/>
  <c r="HL92" i="16" s="1"/>
  <c r="JL92" i="16" s="1"/>
  <c r="LL92" i="16" s="1"/>
  <c r="NL92" i="16" s="1"/>
  <c r="PL92" i="16" s="1"/>
  <c r="RL92" i="16" s="1"/>
  <c r="FK92" i="16"/>
  <c r="HK92" i="16" s="1"/>
  <c r="JK92" i="16" s="1"/>
  <c r="LK92" i="16" s="1"/>
  <c r="NK92" i="16" s="1"/>
  <c r="PK92" i="16" s="1"/>
  <c r="RK92" i="16" s="1"/>
  <c r="FJ92" i="16"/>
  <c r="HJ92" i="16" s="1"/>
  <c r="JJ92" i="16" s="1"/>
  <c r="LJ92" i="16" s="1"/>
  <c r="NJ92" i="16" s="1"/>
  <c r="PJ92" i="16" s="1"/>
  <c r="RJ92" i="16" s="1"/>
  <c r="FI92" i="16"/>
  <c r="FH92" i="16"/>
  <c r="HH92" i="16" s="1"/>
  <c r="JH92" i="16" s="1"/>
  <c r="LH92" i="16" s="1"/>
  <c r="NH92" i="16" s="1"/>
  <c r="PH92" i="16" s="1"/>
  <c r="RH92" i="16" s="1"/>
  <c r="FG92" i="16"/>
  <c r="HG92" i="16" s="1"/>
  <c r="JG92" i="16" s="1"/>
  <c r="LG92" i="16" s="1"/>
  <c r="NG92" i="16" s="1"/>
  <c r="PG92" i="16" s="1"/>
  <c r="RG92" i="16" s="1"/>
  <c r="FF92" i="16"/>
  <c r="HF92" i="16" s="1"/>
  <c r="JF92" i="16" s="1"/>
  <c r="LF92" i="16" s="1"/>
  <c r="NF92" i="16" s="1"/>
  <c r="PF92" i="16" s="1"/>
  <c r="RF92" i="16" s="1"/>
  <c r="FE92" i="16"/>
  <c r="HE92" i="16" s="1"/>
  <c r="JE92" i="16" s="1"/>
  <c r="LE92" i="16" s="1"/>
  <c r="NE92" i="16" s="1"/>
  <c r="PE92" i="16" s="1"/>
  <c r="RE92" i="16" s="1"/>
  <c r="FD92" i="16"/>
  <c r="HD92" i="16" s="1"/>
  <c r="JD92" i="16" s="1"/>
  <c r="LD92" i="16" s="1"/>
  <c r="ND92" i="16" s="1"/>
  <c r="PD92" i="16" s="1"/>
  <c r="RD92" i="16" s="1"/>
  <c r="FC92" i="16"/>
  <c r="HC92" i="16" s="1"/>
  <c r="JC92" i="16" s="1"/>
  <c r="LC92" i="16" s="1"/>
  <c r="NC92" i="16" s="1"/>
  <c r="PC92" i="16" s="1"/>
  <c r="RC92" i="16" s="1"/>
  <c r="FB92" i="16"/>
  <c r="FA92" i="16"/>
  <c r="HA92" i="16" s="1"/>
  <c r="JA92" i="16" s="1"/>
  <c r="LA92" i="16" s="1"/>
  <c r="NA92" i="16" s="1"/>
  <c r="PA92" i="16" s="1"/>
  <c r="RA92" i="16" s="1"/>
  <c r="EZ92" i="16"/>
  <c r="GZ92" i="16" s="1"/>
  <c r="IZ92" i="16" s="1"/>
  <c r="KZ92" i="16" s="1"/>
  <c r="MZ92" i="16" s="1"/>
  <c r="OZ92" i="16" s="1"/>
  <c r="QZ92" i="16" s="1"/>
  <c r="EY92" i="16"/>
  <c r="GY92" i="16" s="1"/>
  <c r="IY92" i="16" s="1"/>
  <c r="KY92" i="16" s="1"/>
  <c r="MY92" i="16" s="1"/>
  <c r="OY92" i="16" s="1"/>
  <c r="QY92" i="16" s="1"/>
  <c r="EX92" i="16"/>
  <c r="GX92" i="16" s="1"/>
  <c r="IX92" i="16" s="1"/>
  <c r="KX92" i="16" s="1"/>
  <c r="MX92" i="16" s="1"/>
  <c r="OX92" i="16" s="1"/>
  <c r="QX92" i="16" s="1"/>
  <c r="EW92" i="16"/>
  <c r="GW92" i="16" s="1"/>
  <c r="IW92" i="16" s="1"/>
  <c r="KW92" i="16" s="1"/>
  <c r="MW92" i="16" s="1"/>
  <c r="OW92" i="16" s="1"/>
  <c r="QW92" i="16" s="1"/>
  <c r="EV92" i="16"/>
  <c r="GV92" i="16" s="1"/>
  <c r="IV92" i="16" s="1"/>
  <c r="KV92" i="16" s="1"/>
  <c r="MV92" i="16" s="1"/>
  <c r="OV92" i="16" s="1"/>
  <c r="QV92" i="16" s="1"/>
  <c r="EU92" i="16"/>
  <c r="GU92" i="16" s="1"/>
  <c r="IU92" i="16" s="1"/>
  <c r="KU92" i="16" s="1"/>
  <c r="MU92" i="16" s="1"/>
  <c r="OU92" i="16" s="1"/>
  <c r="QU92" i="16" s="1"/>
  <c r="ET92" i="16"/>
  <c r="GT92" i="16" s="1"/>
  <c r="IT92" i="16" s="1"/>
  <c r="KT92" i="16" s="1"/>
  <c r="MT92" i="16" s="1"/>
  <c r="OT92" i="16" s="1"/>
  <c r="QT92" i="16" s="1"/>
  <c r="ES92" i="16"/>
  <c r="GS92" i="16" s="1"/>
  <c r="IS92" i="16" s="1"/>
  <c r="KS92" i="16" s="1"/>
  <c r="MS92" i="16" s="1"/>
  <c r="OS92" i="16" s="1"/>
  <c r="QS92" i="16" s="1"/>
  <c r="ER92" i="16"/>
  <c r="GR92" i="16" s="1"/>
  <c r="IR92" i="16" s="1"/>
  <c r="KR92" i="16" s="1"/>
  <c r="MR92" i="16" s="1"/>
  <c r="OR92" i="16" s="1"/>
  <c r="QR92" i="16" s="1"/>
  <c r="EQ92" i="16"/>
  <c r="GQ92" i="16" s="1"/>
  <c r="IQ92" i="16" s="1"/>
  <c r="KQ92" i="16" s="1"/>
  <c r="MQ92" i="16" s="1"/>
  <c r="OQ92" i="16" s="1"/>
  <c r="QQ92" i="16" s="1"/>
  <c r="EP92" i="16"/>
  <c r="GP92" i="16" s="1"/>
  <c r="IP92" i="16" s="1"/>
  <c r="KP92" i="16" s="1"/>
  <c r="MP92" i="16" s="1"/>
  <c r="OP92" i="16" s="1"/>
  <c r="QP92" i="16" s="1"/>
  <c r="EO92" i="16"/>
  <c r="GO92" i="16" s="1"/>
  <c r="IO92" i="16" s="1"/>
  <c r="KO92" i="16" s="1"/>
  <c r="MO92" i="16" s="1"/>
  <c r="OO92" i="16" s="1"/>
  <c r="QO92" i="16" s="1"/>
  <c r="EN92" i="16"/>
  <c r="GN92" i="16" s="1"/>
  <c r="IN92" i="16" s="1"/>
  <c r="KN92" i="16" s="1"/>
  <c r="MN92" i="16" s="1"/>
  <c r="ON92" i="16" s="1"/>
  <c r="QN92" i="16" s="1"/>
  <c r="EM92" i="16"/>
  <c r="GM92" i="16" s="1"/>
  <c r="IM92" i="16" s="1"/>
  <c r="KM92" i="16" s="1"/>
  <c r="MM92" i="16" s="1"/>
  <c r="OM92" i="16" s="1"/>
  <c r="QM92" i="16" s="1"/>
  <c r="EL92" i="16"/>
  <c r="GL92" i="16" s="1"/>
  <c r="IL92" i="16" s="1"/>
  <c r="KL92" i="16" s="1"/>
  <c r="ML92" i="16" s="1"/>
  <c r="OL92" i="16" s="1"/>
  <c r="QL92" i="16" s="1"/>
  <c r="EK92" i="16"/>
  <c r="GK92" i="16" s="1"/>
  <c r="IK92" i="16" s="1"/>
  <c r="KK92" i="16" s="1"/>
  <c r="MK92" i="16" s="1"/>
  <c r="OK92" i="16" s="1"/>
  <c r="QK92" i="16" s="1"/>
  <c r="EJ92" i="16"/>
  <c r="GJ92" i="16" s="1"/>
  <c r="IJ92" i="16" s="1"/>
  <c r="KJ92" i="16" s="1"/>
  <c r="MJ92" i="16" s="1"/>
  <c r="OJ92" i="16" s="1"/>
  <c r="QJ92" i="16" s="1"/>
  <c r="EI92" i="16"/>
  <c r="GI92" i="16" s="1"/>
  <c r="II92" i="16" s="1"/>
  <c r="KI92" i="16" s="1"/>
  <c r="MI92" i="16" s="1"/>
  <c r="OI92" i="16" s="1"/>
  <c r="QI92" i="16" s="1"/>
  <c r="EH92" i="16"/>
  <c r="GH92" i="16" s="1"/>
  <c r="IH92" i="16" s="1"/>
  <c r="KH92" i="16" s="1"/>
  <c r="MH92" i="16" s="1"/>
  <c r="OH92" i="16" s="1"/>
  <c r="QH92" i="16" s="1"/>
  <c r="SH92" i="16" s="1"/>
  <c r="EG92" i="16"/>
  <c r="GG92" i="16" s="1"/>
  <c r="IG92" i="16" s="1"/>
  <c r="KG92" i="16" s="1"/>
  <c r="MG92" i="16" s="1"/>
  <c r="OG92" i="16" s="1"/>
  <c r="QG92" i="16" s="1"/>
  <c r="SG92" i="16" s="1"/>
  <c r="EF92" i="16"/>
  <c r="GF92" i="16" s="1"/>
  <c r="IF92" i="16" s="1"/>
  <c r="KF92" i="16" s="1"/>
  <c r="MF92" i="16" s="1"/>
  <c r="OF92" i="16" s="1"/>
  <c r="QF92" i="16" s="1"/>
  <c r="SF92" i="16" s="1"/>
  <c r="EE92" i="16"/>
  <c r="GE92" i="16" s="1"/>
  <c r="IE92" i="16" s="1"/>
  <c r="KE92" i="16" s="1"/>
  <c r="ME92" i="16" s="1"/>
  <c r="OE92" i="16" s="1"/>
  <c r="QE92" i="16" s="1"/>
  <c r="SE92" i="16" s="1"/>
  <c r="ED92" i="16"/>
  <c r="GD92" i="16" s="1"/>
  <c r="ID92" i="16" s="1"/>
  <c r="KD92" i="16" s="1"/>
  <c r="MD92" i="16" s="1"/>
  <c r="OD92" i="16" s="1"/>
  <c r="QD92" i="16" s="1"/>
  <c r="SD92" i="16" s="1"/>
  <c r="C92" i="16"/>
  <c r="HW91" i="16"/>
  <c r="JW91" i="16" s="1"/>
  <c r="LW91" i="16" s="1"/>
  <c r="NW91" i="16" s="1"/>
  <c r="PW91" i="16" s="1"/>
  <c r="RW91" i="16" s="1"/>
  <c r="HR91" i="16"/>
  <c r="JR91" i="16" s="1"/>
  <c r="LR91" i="16" s="1"/>
  <c r="NR91" i="16" s="1"/>
  <c r="PR91" i="16" s="1"/>
  <c r="RR91" i="16" s="1"/>
  <c r="GL91" i="16"/>
  <c r="IL91" i="16" s="1"/>
  <c r="KL91" i="16" s="1"/>
  <c r="ML91" i="16" s="1"/>
  <c r="OL91" i="16" s="1"/>
  <c r="QL91" i="16" s="1"/>
  <c r="GC91" i="16"/>
  <c r="IC91" i="16" s="1"/>
  <c r="KC91" i="16" s="1"/>
  <c r="MC91" i="16" s="1"/>
  <c r="OC91" i="16" s="1"/>
  <c r="QC91" i="16" s="1"/>
  <c r="SC91" i="16" s="1"/>
  <c r="GB91" i="16"/>
  <c r="IB91" i="16" s="1"/>
  <c r="KB91" i="16" s="1"/>
  <c r="MB91" i="16" s="1"/>
  <c r="OB91" i="16" s="1"/>
  <c r="QB91" i="16" s="1"/>
  <c r="SB91" i="16" s="1"/>
  <c r="GA91" i="16"/>
  <c r="IA91" i="16" s="1"/>
  <c r="KA91" i="16" s="1"/>
  <c r="MA91" i="16" s="1"/>
  <c r="OA91" i="16" s="1"/>
  <c r="QA91" i="16" s="1"/>
  <c r="SA91" i="16" s="1"/>
  <c r="FZ91" i="16"/>
  <c r="HZ91" i="16" s="1"/>
  <c r="JZ91" i="16" s="1"/>
  <c r="LZ91" i="16" s="1"/>
  <c r="NZ91" i="16" s="1"/>
  <c r="PZ91" i="16" s="1"/>
  <c r="RZ91" i="16" s="1"/>
  <c r="FY91" i="16"/>
  <c r="HY91" i="16" s="1"/>
  <c r="JY91" i="16" s="1"/>
  <c r="LY91" i="16" s="1"/>
  <c r="NY91" i="16" s="1"/>
  <c r="PY91" i="16" s="1"/>
  <c r="RY91" i="16" s="1"/>
  <c r="FX91" i="16"/>
  <c r="HX91" i="16" s="1"/>
  <c r="JX91" i="16" s="1"/>
  <c r="LX91" i="16" s="1"/>
  <c r="NX91" i="16" s="1"/>
  <c r="PX91" i="16" s="1"/>
  <c r="RX91" i="16" s="1"/>
  <c r="FW91" i="16"/>
  <c r="FV91" i="16"/>
  <c r="HV91" i="16" s="1"/>
  <c r="JV91" i="16" s="1"/>
  <c r="LV91" i="16" s="1"/>
  <c r="NV91" i="16" s="1"/>
  <c r="PV91" i="16" s="1"/>
  <c r="RV91" i="16" s="1"/>
  <c r="FU91" i="16"/>
  <c r="HU91" i="16" s="1"/>
  <c r="JU91" i="16" s="1"/>
  <c r="LU91" i="16" s="1"/>
  <c r="NU91" i="16" s="1"/>
  <c r="PU91" i="16" s="1"/>
  <c r="RU91" i="16" s="1"/>
  <c r="FT91" i="16"/>
  <c r="HT91" i="16" s="1"/>
  <c r="JT91" i="16" s="1"/>
  <c r="LT91" i="16" s="1"/>
  <c r="NT91" i="16" s="1"/>
  <c r="PT91" i="16" s="1"/>
  <c r="RT91" i="16" s="1"/>
  <c r="FS91" i="16"/>
  <c r="HS91" i="16" s="1"/>
  <c r="JS91" i="16" s="1"/>
  <c r="LS91" i="16" s="1"/>
  <c r="NS91" i="16" s="1"/>
  <c r="PS91" i="16" s="1"/>
  <c r="RS91" i="16" s="1"/>
  <c r="FR91" i="16"/>
  <c r="FQ91" i="16"/>
  <c r="HQ91" i="16" s="1"/>
  <c r="JQ91" i="16" s="1"/>
  <c r="LQ91" i="16" s="1"/>
  <c r="NQ91" i="16" s="1"/>
  <c r="PQ91" i="16" s="1"/>
  <c r="RQ91" i="16" s="1"/>
  <c r="FP91" i="16"/>
  <c r="HP91" i="16" s="1"/>
  <c r="JP91" i="16" s="1"/>
  <c r="LP91" i="16" s="1"/>
  <c r="NP91" i="16" s="1"/>
  <c r="PP91" i="16" s="1"/>
  <c r="RP91" i="16" s="1"/>
  <c r="FO91" i="16"/>
  <c r="HO91" i="16" s="1"/>
  <c r="JO91" i="16" s="1"/>
  <c r="LO91" i="16" s="1"/>
  <c r="NO91" i="16" s="1"/>
  <c r="PO91" i="16" s="1"/>
  <c r="RO91" i="16" s="1"/>
  <c r="FN91" i="16"/>
  <c r="HN91" i="16" s="1"/>
  <c r="JN91" i="16" s="1"/>
  <c r="LN91" i="16" s="1"/>
  <c r="NN91" i="16" s="1"/>
  <c r="PN91" i="16" s="1"/>
  <c r="RN91" i="16" s="1"/>
  <c r="FM91" i="16"/>
  <c r="HM91" i="16" s="1"/>
  <c r="JM91" i="16" s="1"/>
  <c r="LM91" i="16" s="1"/>
  <c r="NM91" i="16" s="1"/>
  <c r="PM91" i="16" s="1"/>
  <c r="RM91" i="16" s="1"/>
  <c r="FL91" i="16"/>
  <c r="HL91" i="16" s="1"/>
  <c r="JL91" i="16" s="1"/>
  <c r="LL91" i="16" s="1"/>
  <c r="NL91" i="16" s="1"/>
  <c r="PL91" i="16" s="1"/>
  <c r="RL91" i="16" s="1"/>
  <c r="FK91" i="16"/>
  <c r="HK91" i="16" s="1"/>
  <c r="JK91" i="16" s="1"/>
  <c r="LK91" i="16" s="1"/>
  <c r="NK91" i="16" s="1"/>
  <c r="PK91" i="16" s="1"/>
  <c r="RK91" i="16" s="1"/>
  <c r="FJ91" i="16"/>
  <c r="HJ91" i="16" s="1"/>
  <c r="JJ91" i="16" s="1"/>
  <c r="LJ91" i="16" s="1"/>
  <c r="NJ91" i="16" s="1"/>
  <c r="PJ91" i="16" s="1"/>
  <c r="RJ91" i="16" s="1"/>
  <c r="FI91" i="16"/>
  <c r="HI91" i="16" s="1"/>
  <c r="JI91" i="16" s="1"/>
  <c r="LI91" i="16" s="1"/>
  <c r="NI91" i="16" s="1"/>
  <c r="PI91" i="16" s="1"/>
  <c r="RI91" i="16" s="1"/>
  <c r="FH91" i="16"/>
  <c r="HH91" i="16" s="1"/>
  <c r="JH91" i="16" s="1"/>
  <c r="LH91" i="16" s="1"/>
  <c r="NH91" i="16" s="1"/>
  <c r="PH91" i="16" s="1"/>
  <c r="RH91" i="16" s="1"/>
  <c r="FG91" i="16"/>
  <c r="HG91" i="16" s="1"/>
  <c r="JG91" i="16" s="1"/>
  <c r="LG91" i="16" s="1"/>
  <c r="NG91" i="16" s="1"/>
  <c r="PG91" i="16" s="1"/>
  <c r="RG91" i="16" s="1"/>
  <c r="FF91" i="16"/>
  <c r="HF91" i="16" s="1"/>
  <c r="JF91" i="16" s="1"/>
  <c r="LF91" i="16" s="1"/>
  <c r="NF91" i="16" s="1"/>
  <c r="PF91" i="16" s="1"/>
  <c r="RF91" i="16" s="1"/>
  <c r="FE91" i="16"/>
  <c r="HE91" i="16" s="1"/>
  <c r="JE91" i="16" s="1"/>
  <c r="LE91" i="16" s="1"/>
  <c r="NE91" i="16" s="1"/>
  <c r="PE91" i="16" s="1"/>
  <c r="RE91" i="16" s="1"/>
  <c r="FD91" i="16"/>
  <c r="HD91" i="16" s="1"/>
  <c r="JD91" i="16" s="1"/>
  <c r="LD91" i="16" s="1"/>
  <c r="ND91" i="16" s="1"/>
  <c r="PD91" i="16" s="1"/>
  <c r="RD91" i="16" s="1"/>
  <c r="FC91" i="16"/>
  <c r="HC91" i="16" s="1"/>
  <c r="JC91" i="16" s="1"/>
  <c r="LC91" i="16" s="1"/>
  <c r="NC91" i="16" s="1"/>
  <c r="PC91" i="16" s="1"/>
  <c r="RC91" i="16" s="1"/>
  <c r="FB91" i="16"/>
  <c r="HB91" i="16" s="1"/>
  <c r="JB91" i="16" s="1"/>
  <c r="LB91" i="16" s="1"/>
  <c r="NB91" i="16" s="1"/>
  <c r="PB91" i="16" s="1"/>
  <c r="RB91" i="16" s="1"/>
  <c r="FA91" i="16"/>
  <c r="HA91" i="16" s="1"/>
  <c r="JA91" i="16" s="1"/>
  <c r="LA91" i="16" s="1"/>
  <c r="NA91" i="16" s="1"/>
  <c r="PA91" i="16" s="1"/>
  <c r="RA91" i="16" s="1"/>
  <c r="EZ91" i="16"/>
  <c r="GZ91" i="16" s="1"/>
  <c r="IZ91" i="16" s="1"/>
  <c r="KZ91" i="16" s="1"/>
  <c r="MZ91" i="16" s="1"/>
  <c r="OZ91" i="16" s="1"/>
  <c r="QZ91" i="16" s="1"/>
  <c r="EY91" i="16"/>
  <c r="GY91" i="16" s="1"/>
  <c r="IY91" i="16" s="1"/>
  <c r="KY91" i="16" s="1"/>
  <c r="MY91" i="16" s="1"/>
  <c r="OY91" i="16" s="1"/>
  <c r="QY91" i="16" s="1"/>
  <c r="EX91" i="16"/>
  <c r="GX91" i="16" s="1"/>
  <c r="IX91" i="16" s="1"/>
  <c r="KX91" i="16" s="1"/>
  <c r="MX91" i="16" s="1"/>
  <c r="OX91" i="16" s="1"/>
  <c r="QX91" i="16" s="1"/>
  <c r="EW91" i="16"/>
  <c r="GW91" i="16" s="1"/>
  <c r="IW91" i="16" s="1"/>
  <c r="KW91" i="16" s="1"/>
  <c r="MW91" i="16" s="1"/>
  <c r="OW91" i="16" s="1"/>
  <c r="QW91" i="16" s="1"/>
  <c r="EV91" i="16"/>
  <c r="GV91" i="16" s="1"/>
  <c r="IV91" i="16" s="1"/>
  <c r="KV91" i="16" s="1"/>
  <c r="MV91" i="16" s="1"/>
  <c r="OV91" i="16" s="1"/>
  <c r="QV91" i="16" s="1"/>
  <c r="EU91" i="16"/>
  <c r="GU91" i="16" s="1"/>
  <c r="IU91" i="16" s="1"/>
  <c r="KU91" i="16" s="1"/>
  <c r="MU91" i="16" s="1"/>
  <c r="OU91" i="16" s="1"/>
  <c r="QU91" i="16" s="1"/>
  <c r="ET91" i="16"/>
  <c r="GT91" i="16" s="1"/>
  <c r="IT91" i="16" s="1"/>
  <c r="KT91" i="16" s="1"/>
  <c r="MT91" i="16" s="1"/>
  <c r="OT91" i="16" s="1"/>
  <c r="QT91" i="16" s="1"/>
  <c r="ES91" i="16"/>
  <c r="GS91" i="16" s="1"/>
  <c r="IS91" i="16" s="1"/>
  <c r="KS91" i="16" s="1"/>
  <c r="MS91" i="16" s="1"/>
  <c r="OS91" i="16" s="1"/>
  <c r="QS91" i="16" s="1"/>
  <c r="ER91" i="16"/>
  <c r="GR91" i="16" s="1"/>
  <c r="IR91" i="16" s="1"/>
  <c r="KR91" i="16" s="1"/>
  <c r="MR91" i="16" s="1"/>
  <c r="OR91" i="16" s="1"/>
  <c r="QR91" i="16" s="1"/>
  <c r="EQ91" i="16"/>
  <c r="GQ91" i="16" s="1"/>
  <c r="IQ91" i="16" s="1"/>
  <c r="KQ91" i="16" s="1"/>
  <c r="MQ91" i="16" s="1"/>
  <c r="OQ91" i="16" s="1"/>
  <c r="QQ91" i="16" s="1"/>
  <c r="EP91" i="16"/>
  <c r="GP91" i="16" s="1"/>
  <c r="IP91" i="16" s="1"/>
  <c r="KP91" i="16" s="1"/>
  <c r="MP91" i="16" s="1"/>
  <c r="OP91" i="16" s="1"/>
  <c r="QP91" i="16" s="1"/>
  <c r="EO91" i="16"/>
  <c r="GO91" i="16" s="1"/>
  <c r="IO91" i="16" s="1"/>
  <c r="KO91" i="16" s="1"/>
  <c r="MO91" i="16" s="1"/>
  <c r="OO91" i="16" s="1"/>
  <c r="QO91" i="16" s="1"/>
  <c r="EN91" i="16"/>
  <c r="GN91" i="16" s="1"/>
  <c r="IN91" i="16" s="1"/>
  <c r="KN91" i="16" s="1"/>
  <c r="MN91" i="16" s="1"/>
  <c r="ON91" i="16" s="1"/>
  <c r="QN91" i="16" s="1"/>
  <c r="EM91" i="16"/>
  <c r="GM91" i="16" s="1"/>
  <c r="IM91" i="16" s="1"/>
  <c r="KM91" i="16" s="1"/>
  <c r="MM91" i="16" s="1"/>
  <c r="OM91" i="16" s="1"/>
  <c r="QM91" i="16" s="1"/>
  <c r="EL91" i="16"/>
  <c r="EK91" i="16"/>
  <c r="GK91" i="16" s="1"/>
  <c r="IK91" i="16" s="1"/>
  <c r="KK91" i="16" s="1"/>
  <c r="MK91" i="16" s="1"/>
  <c r="OK91" i="16" s="1"/>
  <c r="QK91" i="16" s="1"/>
  <c r="EJ91" i="16"/>
  <c r="GJ91" i="16" s="1"/>
  <c r="IJ91" i="16" s="1"/>
  <c r="KJ91" i="16" s="1"/>
  <c r="MJ91" i="16" s="1"/>
  <c r="OJ91" i="16" s="1"/>
  <c r="QJ91" i="16" s="1"/>
  <c r="EI91" i="16"/>
  <c r="GI91" i="16" s="1"/>
  <c r="II91" i="16" s="1"/>
  <c r="KI91" i="16" s="1"/>
  <c r="MI91" i="16" s="1"/>
  <c r="OI91" i="16" s="1"/>
  <c r="QI91" i="16" s="1"/>
  <c r="EH91" i="16"/>
  <c r="GH91" i="16" s="1"/>
  <c r="IH91" i="16" s="1"/>
  <c r="KH91" i="16" s="1"/>
  <c r="MH91" i="16" s="1"/>
  <c r="OH91" i="16" s="1"/>
  <c r="QH91" i="16" s="1"/>
  <c r="SH91" i="16" s="1"/>
  <c r="EG91" i="16"/>
  <c r="GG91" i="16" s="1"/>
  <c r="IG91" i="16" s="1"/>
  <c r="KG91" i="16" s="1"/>
  <c r="MG91" i="16" s="1"/>
  <c r="OG91" i="16" s="1"/>
  <c r="QG91" i="16" s="1"/>
  <c r="SG91" i="16" s="1"/>
  <c r="EF91" i="16"/>
  <c r="GF91" i="16" s="1"/>
  <c r="IF91" i="16" s="1"/>
  <c r="KF91" i="16" s="1"/>
  <c r="MF91" i="16" s="1"/>
  <c r="OF91" i="16" s="1"/>
  <c r="QF91" i="16" s="1"/>
  <c r="SF91" i="16" s="1"/>
  <c r="EE91" i="16"/>
  <c r="GE91" i="16" s="1"/>
  <c r="IE91" i="16" s="1"/>
  <c r="KE91" i="16" s="1"/>
  <c r="ME91" i="16" s="1"/>
  <c r="OE91" i="16" s="1"/>
  <c r="QE91" i="16" s="1"/>
  <c r="SE91" i="16" s="1"/>
  <c r="ED91" i="16"/>
  <c r="GD91" i="16" s="1"/>
  <c r="ID91" i="16" s="1"/>
  <c r="KD91" i="16" s="1"/>
  <c r="MD91" i="16" s="1"/>
  <c r="OD91" i="16" s="1"/>
  <c r="QD91" i="16" s="1"/>
  <c r="SD91" i="16" s="1"/>
  <c r="C91" i="16"/>
  <c r="MV90" i="16"/>
  <c r="OV90" i="16" s="1"/>
  <c r="QV90" i="16" s="1"/>
  <c r="JV90" i="16"/>
  <c r="LV90" i="16" s="1"/>
  <c r="NV90" i="16" s="1"/>
  <c r="PV90" i="16" s="1"/>
  <c r="RV90" i="16" s="1"/>
  <c r="IV90" i="16"/>
  <c r="KV90" i="16" s="1"/>
  <c r="IN90" i="16"/>
  <c r="KN90" i="16" s="1"/>
  <c r="MN90" i="16" s="1"/>
  <c r="ON90" i="16" s="1"/>
  <c r="QN90" i="16" s="1"/>
  <c r="HX90" i="16"/>
  <c r="JX90" i="16" s="1"/>
  <c r="LX90" i="16" s="1"/>
  <c r="NX90" i="16" s="1"/>
  <c r="PX90" i="16" s="1"/>
  <c r="RX90" i="16" s="1"/>
  <c r="HH90" i="16"/>
  <c r="JH90" i="16" s="1"/>
  <c r="LH90" i="16" s="1"/>
  <c r="NH90" i="16" s="1"/>
  <c r="PH90" i="16" s="1"/>
  <c r="RH90" i="16" s="1"/>
  <c r="GR90" i="16"/>
  <c r="IR90" i="16" s="1"/>
  <c r="KR90" i="16" s="1"/>
  <c r="MR90" i="16" s="1"/>
  <c r="OR90" i="16" s="1"/>
  <c r="QR90" i="16" s="1"/>
  <c r="GC90" i="16"/>
  <c r="IC90" i="16" s="1"/>
  <c r="KC90" i="16" s="1"/>
  <c r="MC90" i="16" s="1"/>
  <c r="OC90" i="16" s="1"/>
  <c r="QC90" i="16" s="1"/>
  <c r="SC90" i="16" s="1"/>
  <c r="GB90" i="16"/>
  <c r="IB90" i="16" s="1"/>
  <c r="KB90" i="16" s="1"/>
  <c r="MB90" i="16" s="1"/>
  <c r="OB90" i="16" s="1"/>
  <c r="QB90" i="16" s="1"/>
  <c r="SB90" i="16" s="1"/>
  <c r="GA90" i="16"/>
  <c r="IA90" i="16" s="1"/>
  <c r="KA90" i="16" s="1"/>
  <c r="MA90" i="16" s="1"/>
  <c r="OA90" i="16" s="1"/>
  <c r="QA90" i="16" s="1"/>
  <c r="SA90" i="16" s="1"/>
  <c r="FZ90" i="16"/>
  <c r="HZ90" i="16" s="1"/>
  <c r="JZ90" i="16" s="1"/>
  <c r="LZ90" i="16" s="1"/>
  <c r="NZ90" i="16" s="1"/>
  <c r="PZ90" i="16" s="1"/>
  <c r="RZ90" i="16" s="1"/>
  <c r="FY90" i="16"/>
  <c r="HY90" i="16" s="1"/>
  <c r="JY90" i="16" s="1"/>
  <c r="LY90" i="16" s="1"/>
  <c r="NY90" i="16" s="1"/>
  <c r="PY90" i="16" s="1"/>
  <c r="RY90" i="16" s="1"/>
  <c r="FX90" i="16"/>
  <c r="FW90" i="16"/>
  <c r="HW90" i="16" s="1"/>
  <c r="JW90" i="16" s="1"/>
  <c r="LW90" i="16" s="1"/>
  <c r="NW90" i="16" s="1"/>
  <c r="PW90" i="16" s="1"/>
  <c r="RW90" i="16" s="1"/>
  <c r="FV90" i="16"/>
  <c r="HV90" i="16" s="1"/>
  <c r="FU90" i="16"/>
  <c r="HU90" i="16" s="1"/>
  <c r="JU90" i="16" s="1"/>
  <c r="LU90" i="16" s="1"/>
  <c r="NU90" i="16" s="1"/>
  <c r="PU90" i="16" s="1"/>
  <c r="RU90" i="16" s="1"/>
  <c r="FT90" i="16"/>
  <c r="HT90" i="16" s="1"/>
  <c r="JT90" i="16" s="1"/>
  <c r="LT90" i="16" s="1"/>
  <c r="NT90" i="16" s="1"/>
  <c r="PT90" i="16" s="1"/>
  <c r="RT90" i="16" s="1"/>
  <c r="FS90" i="16"/>
  <c r="HS90" i="16" s="1"/>
  <c r="JS90" i="16" s="1"/>
  <c r="LS90" i="16" s="1"/>
  <c r="NS90" i="16" s="1"/>
  <c r="PS90" i="16" s="1"/>
  <c r="RS90" i="16" s="1"/>
  <c r="FR90" i="16"/>
  <c r="HR90" i="16" s="1"/>
  <c r="JR90" i="16" s="1"/>
  <c r="LR90" i="16" s="1"/>
  <c r="NR90" i="16" s="1"/>
  <c r="PR90" i="16" s="1"/>
  <c r="RR90" i="16" s="1"/>
  <c r="FQ90" i="16"/>
  <c r="HQ90" i="16" s="1"/>
  <c r="JQ90" i="16" s="1"/>
  <c r="LQ90" i="16" s="1"/>
  <c r="NQ90" i="16" s="1"/>
  <c r="PQ90" i="16" s="1"/>
  <c r="RQ90" i="16" s="1"/>
  <c r="FP90" i="16"/>
  <c r="HP90" i="16" s="1"/>
  <c r="JP90" i="16" s="1"/>
  <c r="LP90" i="16" s="1"/>
  <c r="NP90" i="16" s="1"/>
  <c r="PP90" i="16" s="1"/>
  <c r="RP90" i="16" s="1"/>
  <c r="FO90" i="16"/>
  <c r="HO90" i="16" s="1"/>
  <c r="JO90" i="16" s="1"/>
  <c r="LO90" i="16" s="1"/>
  <c r="NO90" i="16" s="1"/>
  <c r="PO90" i="16" s="1"/>
  <c r="RO90" i="16" s="1"/>
  <c r="FN90" i="16"/>
  <c r="HN90" i="16" s="1"/>
  <c r="JN90" i="16" s="1"/>
  <c r="LN90" i="16" s="1"/>
  <c r="NN90" i="16" s="1"/>
  <c r="PN90" i="16" s="1"/>
  <c r="RN90" i="16" s="1"/>
  <c r="FM90" i="16"/>
  <c r="HM90" i="16" s="1"/>
  <c r="JM90" i="16" s="1"/>
  <c r="LM90" i="16" s="1"/>
  <c r="NM90" i="16" s="1"/>
  <c r="PM90" i="16" s="1"/>
  <c r="RM90" i="16" s="1"/>
  <c r="FL90" i="16"/>
  <c r="HL90" i="16" s="1"/>
  <c r="JL90" i="16" s="1"/>
  <c r="LL90" i="16" s="1"/>
  <c r="NL90" i="16" s="1"/>
  <c r="PL90" i="16" s="1"/>
  <c r="RL90" i="16" s="1"/>
  <c r="FK90" i="16"/>
  <c r="HK90" i="16" s="1"/>
  <c r="JK90" i="16" s="1"/>
  <c r="LK90" i="16" s="1"/>
  <c r="NK90" i="16" s="1"/>
  <c r="PK90" i="16" s="1"/>
  <c r="RK90" i="16" s="1"/>
  <c r="FJ90" i="16"/>
  <c r="HJ90" i="16" s="1"/>
  <c r="JJ90" i="16" s="1"/>
  <c r="LJ90" i="16" s="1"/>
  <c r="NJ90" i="16" s="1"/>
  <c r="PJ90" i="16" s="1"/>
  <c r="RJ90" i="16" s="1"/>
  <c r="FI90" i="16"/>
  <c r="HI90" i="16" s="1"/>
  <c r="JI90" i="16" s="1"/>
  <c r="LI90" i="16" s="1"/>
  <c r="NI90" i="16" s="1"/>
  <c r="PI90" i="16" s="1"/>
  <c r="RI90" i="16" s="1"/>
  <c r="FH90" i="16"/>
  <c r="FG90" i="16"/>
  <c r="HG90" i="16" s="1"/>
  <c r="JG90" i="16" s="1"/>
  <c r="LG90" i="16" s="1"/>
  <c r="NG90" i="16" s="1"/>
  <c r="PG90" i="16" s="1"/>
  <c r="RG90" i="16" s="1"/>
  <c r="FF90" i="16"/>
  <c r="HF90" i="16" s="1"/>
  <c r="JF90" i="16" s="1"/>
  <c r="LF90" i="16" s="1"/>
  <c r="NF90" i="16" s="1"/>
  <c r="PF90" i="16" s="1"/>
  <c r="RF90" i="16" s="1"/>
  <c r="FE90" i="16"/>
  <c r="HE90" i="16" s="1"/>
  <c r="JE90" i="16" s="1"/>
  <c r="LE90" i="16" s="1"/>
  <c r="NE90" i="16" s="1"/>
  <c r="PE90" i="16" s="1"/>
  <c r="RE90" i="16" s="1"/>
  <c r="FD90" i="16"/>
  <c r="HD90" i="16" s="1"/>
  <c r="JD90" i="16" s="1"/>
  <c r="LD90" i="16" s="1"/>
  <c r="ND90" i="16" s="1"/>
  <c r="PD90" i="16" s="1"/>
  <c r="RD90" i="16" s="1"/>
  <c r="FC90" i="16"/>
  <c r="HC90" i="16" s="1"/>
  <c r="JC90" i="16" s="1"/>
  <c r="LC90" i="16" s="1"/>
  <c r="NC90" i="16" s="1"/>
  <c r="PC90" i="16" s="1"/>
  <c r="RC90" i="16" s="1"/>
  <c r="FB90" i="16"/>
  <c r="HB90" i="16" s="1"/>
  <c r="JB90" i="16" s="1"/>
  <c r="LB90" i="16" s="1"/>
  <c r="NB90" i="16" s="1"/>
  <c r="PB90" i="16" s="1"/>
  <c r="RB90" i="16" s="1"/>
  <c r="FA90" i="16"/>
  <c r="HA90" i="16" s="1"/>
  <c r="JA90" i="16" s="1"/>
  <c r="LA90" i="16" s="1"/>
  <c r="NA90" i="16" s="1"/>
  <c r="PA90" i="16" s="1"/>
  <c r="RA90" i="16" s="1"/>
  <c r="EZ90" i="16"/>
  <c r="GZ90" i="16" s="1"/>
  <c r="IZ90" i="16" s="1"/>
  <c r="KZ90" i="16" s="1"/>
  <c r="MZ90" i="16" s="1"/>
  <c r="OZ90" i="16" s="1"/>
  <c r="QZ90" i="16" s="1"/>
  <c r="EY90" i="16"/>
  <c r="GY90" i="16" s="1"/>
  <c r="IY90" i="16" s="1"/>
  <c r="KY90" i="16" s="1"/>
  <c r="MY90" i="16" s="1"/>
  <c r="OY90" i="16" s="1"/>
  <c r="QY90" i="16" s="1"/>
  <c r="EX90" i="16"/>
  <c r="GX90" i="16" s="1"/>
  <c r="IX90" i="16" s="1"/>
  <c r="KX90" i="16" s="1"/>
  <c r="MX90" i="16" s="1"/>
  <c r="OX90" i="16" s="1"/>
  <c r="QX90" i="16" s="1"/>
  <c r="EW90" i="16"/>
  <c r="GW90" i="16" s="1"/>
  <c r="IW90" i="16" s="1"/>
  <c r="KW90" i="16" s="1"/>
  <c r="MW90" i="16" s="1"/>
  <c r="OW90" i="16" s="1"/>
  <c r="QW90" i="16" s="1"/>
  <c r="EV90" i="16"/>
  <c r="GV90" i="16" s="1"/>
  <c r="EU90" i="16"/>
  <c r="GU90" i="16" s="1"/>
  <c r="IU90" i="16" s="1"/>
  <c r="KU90" i="16" s="1"/>
  <c r="MU90" i="16" s="1"/>
  <c r="OU90" i="16" s="1"/>
  <c r="QU90" i="16" s="1"/>
  <c r="ET90" i="16"/>
  <c r="GT90" i="16" s="1"/>
  <c r="IT90" i="16" s="1"/>
  <c r="KT90" i="16" s="1"/>
  <c r="MT90" i="16" s="1"/>
  <c r="OT90" i="16" s="1"/>
  <c r="QT90" i="16" s="1"/>
  <c r="ES90" i="16"/>
  <c r="GS90" i="16" s="1"/>
  <c r="IS90" i="16" s="1"/>
  <c r="KS90" i="16" s="1"/>
  <c r="MS90" i="16" s="1"/>
  <c r="OS90" i="16" s="1"/>
  <c r="QS90" i="16" s="1"/>
  <c r="ER90" i="16"/>
  <c r="EQ90" i="16"/>
  <c r="GQ90" i="16" s="1"/>
  <c r="IQ90" i="16" s="1"/>
  <c r="KQ90" i="16" s="1"/>
  <c r="MQ90" i="16" s="1"/>
  <c r="OQ90" i="16" s="1"/>
  <c r="QQ90" i="16" s="1"/>
  <c r="EP90" i="16"/>
  <c r="GP90" i="16" s="1"/>
  <c r="IP90" i="16" s="1"/>
  <c r="KP90" i="16" s="1"/>
  <c r="MP90" i="16" s="1"/>
  <c r="OP90" i="16" s="1"/>
  <c r="QP90" i="16" s="1"/>
  <c r="EO90" i="16"/>
  <c r="GO90" i="16" s="1"/>
  <c r="IO90" i="16" s="1"/>
  <c r="KO90" i="16" s="1"/>
  <c r="MO90" i="16" s="1"/>
  <c r="OO90" i="16" s="1"/>
  <c r="QO90" i="16" s="1"/>
  <c r="EN90" i="16"/>
  <c r="GN90" i="16" s="1"/>
  <c r="EM90" i="16"/>
  <c r="GM90" i="16" s="1"/>
  <c r="IM90" i="16" s="1"/>
  <c r="KM90" i="16" s="1"/>
  <c r="MM90" i="16" s="1"/>
  <c r="OM90" i="16" s="1"/>
  <c r="QM90" i="16" s="1"/>
  <c r="EL90" i="16"/>
  <c r="GL90" i="16" s="1"/>
  <c r="IL90" i="16" s="1"/>
  <c r="KL90" i="16" s="1"/>
  <c r="ML90" i="16" s="1"/>
  <c r="OL90" i="16" s="1"/>
  <c r="QL90" i="16" s="1"/>
  <c r="EK90" i="16"/>
  <c r="GK90" i="16" s="1"/>
  <c r="IK90" i="16" s="1"/>
  <c r="KK90" i="16" s="1"/>
  <c r="MK90" i="16" s="1"/>
  <c r="OK90" i="16" s="1"/>
  <c r="QK90" i="16" s="1"/>
  <c r="EJ90" i="16"/>
  <c r="GJ90" i="16" s="1"/>
  <c r="IJ90" i="16" s="1"/>
  <c r="KJ90" i="16" s="1"/>
  <c r="MJ90" i="16" s="1"/>
  <c r="OJ90" i="16" s="1"/>
  <c r="QJ90" i="16" s="1"/>
  <c r="EI90" i="16"/>
  <c r="GI90" i="16" s="1"/>
  <c r="II90" i="16" s="1"/>
  <c r="KI90" i="16" s="1"/>
  <c r="MI90" i="16" s="1"/>
  <c r="OI90" i="16" s="1"/>
  <c r="QI90" i="16" s="1"/>
  <c r="EH90" i="16"/>
  <c r="GH90" i="16" s="1"/>
  <c r="IH90" i="16" s="1"/>
  <c r="KH90" i="16" s="1"/>
  <c r="MH90" i="16" s="1"/>
  <c r="OH90" i="16" s="1"/>
  <c r="QH90" i="16" s="1"/>
  <c r="SH90" i="16" s="1"/>
  <c r="EG90" i="16"/>
  <c r="GG90" i="16" s="1"/>
  <c r="IG90" i="16" s="1"/>
  <c r="KG90" i="16" s="1"/>
  <c r="MG90" i="16" s="1"/>
  <c r="OG90" i="16" s="1"/>
  <c r="QG90" i="16" s="1"/>
  <c r="SG90" i="16" s="1"/>
  <c r="EF90" i="16"/>
  <c r="GF90" i="16" s="1"/>
  <c r="IF90" i="16" s="1"/>
  <c r="KF90" i="16" s="1"/>
  <c r="MF90" i="16" s="1"/>
  <c r="OF90" i="16" s="1"/>
  <c r="QF90" i="16" s="1"/>
  <c r="SF90" i="16" s="1"/>
  <c r="EE90" i="16"/>
  <c r="GE90" i="16" s="1"/>
  <c r="IE90" i="16" s="1"/>
  <c r="KE90" i="16" s="1"/>
  <c r="ME90" i="16" s="1"/>
  <c r="OE90" i="16" s="1"/>
  <c r="QE90" i="16" s="1"/>
  <c r="SE90" i="16" s="1"/>
  <c r="ED90" i="16"/>
  <c r="GD90" i="16" s="1"/>
  <c r="ID90" i="16" s="1"/>
  <c r="KD90" i="16" s="1"/>
  <c r="MD90" i="16" s="1"/>
  <c r="OD90" i="16" s="1"/>
  <c r="QD90" i="16" s="1"/>
  <c r="SD90" i="16" s="1"/>
  <c r="J90" i="16"/>
  <c r="J91" i="16" s="1"/>
  <c r="J92" i="16" s="1"/>
  <c r="J93" i="16" s="1"/>
  <c r="J94" i="16" s="1"/>
  <c r="J95" i="16" s="1"/>
  <c r="J96" i="16" s="1"/>
  <c r="J97" i="16" s="1"/>
  <c r="J98" i="16" s="1"/>
  <c r="J99" i="16" s="1"/>
  <c r="J100" i="16" s="1"/>
  <c r="J101" i="16" s="1"/>
  <c r="J102" i="16" s="1"/>
  <c r="J103" i="16" s="1"/>
  <c r="J104" i="16" s="1"/>
  <c r="J105" i="16" s="1"/>
  <c r="J106" i="16" s="1"/>
  <c r="J107" i="16" s="1"/>
  <c r="J108" i="16" s="1"/>
  <c r="J109" i="16" s="1"/>
  <c r="J110" i="16" s="1"/>
  <c r="J111" i="16" s="1"/>
  <c r="J112" i="16" s="1"/>
  <c r="J113" i="16" s="1"/>
  <c r="J114" i="16" s="1"/>
  <c r="J115" i="16" s="1"/>
  <c r="J116" i="16" s="1"/>
  <c r="J117" i="16" s="1"/>
  <c r="J118" i="16" s="1"/>
  <c r="J119" i="16" s="1"/>
  <c r="C90" i="16"/>
  <c r="C89" i="16"/>
  <c r="C88" i="16"/>
  <c r="C86" i="16"/>
  <c r="C85" i="16"/>
  <c r="C84" i="16"/>
  <c r="C83" i="16"/>
  <c r="QI82" i="16"/>
  <c r="C82" i="16"/>
  <c r="C81" i="16"/>
  <c r="C80" i="16"/>
  <c r="SG79" i="16"/>
  <c r="SG82" i="16" s="1"/>
  <c r="SF79" i="16"/>
  <c r="SF82" i="16" s="1"/>
  <c r="SE79" i="16"/>
  <c r="SE82" i="16" s="1"/>
  <c r="SD79" i="16"/>
  <c r="SD82" i="16" s="1"/>
  <c r="SC79" i="16"/>
  <c r="SC82" i="16" s="1"/>
  <c r="SB79" i="16"/>
  <c r="SB82" i="16" s="1"/>
  <c r="SA79" i="16"/>
  <c r="SA82" i="16" s="1"/>
  <c r="RZ79" i="16"/>
  <c r="RZ82" i="16" s="1"/>
  <c r="RY79" i="16"/>
  <c r="RY82" i="16" s="1"/>
  <c r="RX79" i="16"/>
  <c r="RX82" i="16" s="1"/>
  <c r="RW79" i="16"/>
  <c r="RW82" i="16" s="1"/>
  <c r="RV79" i="16"/>
  <c r="RV82" i="16" s="1"/>
  <c r="RU79" i="16"/>
  <c r="RU82" i="16" s="1"/>
  <c r="RT79" i="16"/>
  <c r="RT82" i="16" s="1"/>
  <c r="RS79" i="16"/>
  <c r="RS82" i="16" s="1"/>
  <c r="RR79" i="16"/>
  <c r="RR82" i="16" s="1"/>
  <c r="RQ79" i="16"/>
  <c r="RQ82" i="16" s="1"/>
  <c r="RP79" i="16"/>
  <c r="RP82" i="16" s="1"/>
  <c r="RO79" i="16"/>
  <c r="RO82" i="16" s="1"/>
  <c r="RN79" i="16"/>
  <c r="RN82" i="16" s="1"/>
  <c r="RM79" i="16"/>
  <c r="RM82" i="16" s="1"/>
  <c r="RL79" i="16"/>
  <c r="RL82" i="16" s="1"/>
  <c r="RK79" i="16"/>
  <c r="RK82" i="16" s="1"/>
  <c r="RJ79" i="16"/>
  <c r="RJ82" i="16" s="1"/>
  <c r="RI79" i="16"/>
  <c r="RI82" i="16" s="1"/>
  <c r="RH79" i="16"/>
  <c r="RH82" i="16" s="1"/>
  <c r="RG79" i="16"/>
  <c r="RG82" i="16" s="1"/>
  <c r="RF79" i="16"/>
  <c r="RF82" i="16" s="1"/>
  <c r="RE79" i="16"/>
  <c r="RE82" i="16" s="1"/>
  <c r="RD79" i="16"/>
  <c r="RD82" i="16" s="1"/>
  <c r="RC79" i="16"/>
  <c r="RC82" i="16" s="1"/>
  <c r="RB79" i="16"/>
  <c r="RB82" i="16" s="1"/>
  <c r="RA79" i="16"/>
  <c r="RA82" i="16" s="1"/>
  <c r="QZ79" i="16"/>
  <c r="QZ82" i="16" s="1"/>
  <c r="QY79" i="16"/>
  <c r="QY82" i="16" s="1"/>
  <c r="QX79" i="16"/>
  <c r="QX82" i="16" s="1"/>
  <c r="QW79" i="16"/>
  <c r="QW82" i="16" s="1"/>
  <c r="QV79" i="16"/>
  <c r="QV82" i="16" s="1"/>
  <c r="QU79" i="16"/>
  <c r="QU82" i="16" s="1"/>
  <c r="QT79" i="16"/>
  <c r="QT82" i="16" s="1"/>
  <c r="QS79" i="16"/>
  <c r="QS82" i="16" s="1"/>
  <c r="QR79" i="16"/>
  <c r="QR82" i="16" s="1"/>
  <c r="QQ79" i="16"/>
  <c r="QQ82" i="16" s="1"/>
  <c r="QP79" i="16"/>
  <c r="QP82" i="16" s="1"/>
  <c r="QO79" i="16"/>
  <c r="QO82" i="16" s="1"/>
  <c r="QN79" i="16"/>
  <c r="QN82" i="16" s="1"/>
  <c r="QM79" i="16"/>
  <c r="QM82" i="16" s="1"/>
  <c r="QL79" i="16"/>
  <c r="QL82" i="16" s="1"/>
  <c r="QK79" i="16"/>
  <c r="QK82" i="16" s="1"/>
  <c r="QJ79" i="16"/>
  <c r="QJ82" i="16" s="1"/>
  <c r="QI79" i="16"/>
  <c r="QH79" i="16"/>
  <c r="QH82" i="16" s="1"/>
  <c r="QG79" i="16"/>
  <c r="QG82" i="16" s="1"/>
  <c r="QF79" i="16"/>
  <c r="QF82" i="16" s="1"/>
  <c r="QE79" i="16"/>
  <c r="QE82" i="16" s="1"/>
  <c r="QD79" i="16"/>
  <c r="QD82" i="16" s="1"/>
  <c r="QC79" i="16"/>
  <c r="QC82" i="16" s="1"/>
  <c r="QB79" i="16"/>
  <c r="QB82" i="16" s="1"/>
  <c r="QA79" i="16"/>
  <c r="QA82" i="16" s="1"/>
  <c r="PZ79" i="16"/>
  <c r="PZ82" i="16" s="1"/>
  <c r="PY79" i="16"/>
  <c r="PY82" i="16" s="1"/>
  <c r="PX79" i="16"/>
  <c r="PX82" i="16" s="1"/>
  <c r="PW79" i="16"/>
  <c r="PW82" i="16" s="1"/>
  <c r="PV79" i="16"/>
  <c r="PV82" i="16" s="1"/>
  <c r="PU79" i="16"/>
  <c r="PU82" i="16" s="1"/>
  <c r="PT79" i="16"/>
  <c r="PT82" i="16" s="1"/>
  <c r="PS79" i="16"/>
  <c r="PS82" i="16" s="1"/>
  <c r="PR79" i="16"/>
  <c r="PR82" i="16" s="1"/>
  <c r="PQ79" i="16"/>
  <c r="PQ82" i="16" s="1"/>
  <c r="PP79" i="16"/>
  <c r="PP82" i="16" s="1"/>
  <c r="PO79" i="16"/>
  <c r="PO82" i="16" s="1"/>
  <c r="PN79" i="16"/>
  <c r="PN82" i="16" s="1"/>
  <c r="PM79" i="16"/>
  <c r="PM82" i="16" s="1"/>
  <c r="PL79" i="16"/>
  <c r="PL82" i="16" s="1"/>
  <c r="PK79" i="16"/>
  <c r="PK82" i="16" s="1"/>
  <c r="PJ79" i="16"/>
  <c r="PJ82" i="16" s="1"/>
  <c r="PI79" i="16"/>
  <c r="PI82" i="16" s="1"/>
  <c r="PH79" i="16"/>
  <c r="PH82" i="16" s="1"/>
  <c r="PG79" i="16"/>
  <c r="PG82" i="16" s="1"/>
  <c r="PF79" i="16"/>
  <c r="PF82" i="16" s="1"/>
  <c r="PE79" i="16"/>
  <c r="PE82" i="16" s="1"/>
  <c r="PD79" i="16"/>
  <c r="PD82" i="16" s="1"/>
  <c r="PC79" i="16"/>
  <c r="PC82" i="16" s="1"/>
  <c r="PB79" i="16"/>
  <c r="PB82" i="16" s="1"/>
  <c r="PA79" i="16"/>
  <c r="PA82" i="16" s="1"/>
  <c r="OZ79" i="16"/>
  <c r="OZ82" i="16" s="1"/>
  <c r="OY79" i="16"/>
  <c r="OY82" i="16" s="1"/>
  <c r="OX79" i="16"/>
  <c r="OX82" i="16" s="1"/>
  <c r="OW79" i="16"/>
  <c r="OW82" i="16" s="1"/>
  <c r="OV79" i="16"/>
  <c r="OV82" i="16" s="1"/>
  <c r="OU79" i="16"/>
  <c r="OU82" i="16" s="1"/>
  <c r="OT79" i="16"/>
  <c r="OT82" i="16" s="1"/>
  <c r="OS79" i="16"/>
  <c r="OS82" i="16" s="1"/>
  <c r="OR79" i="16"/>
  <c r="OR82" i="16" s="1"/>
  <c r="OQ79" i="16"/>
  <c r="OQ82" i="16" s="1"/>
  <c r="OP79" i="16"/>
  <c r="OP82" i="16" s="1"/>
  <c r="OO79" i="16"/>
  <c r="OO82" i="16" s="1"/>
  <c r="ON79" i="16"/>
  <c r="ON82" i="16" s="1"/>
  <c r="OM79" i="16"/>
  <c r="OM82" i="16" s="1"/>
  <c r="OL79" i="16"/>
  <c r="OL82" i="16" s="1"/>
  <c r="OK79" i="16"/>
  <c r="OK82" i="16" s="1"/>
  <c r="OJ79" i="16"/>
  <c r="OJ82" i="16" s="1"/>
  <c r="OI79" i="16"/>
  <c r="OI82" i="16" s="1"/>
  <c r="OH79" i="16"/>
  <c r="OH82" i="16" s="1"/>
  <c r="OG79" i="16"/>
  <c r="OG82" i="16" s="1"/>
  <c r="OF79" i="16"/>
  <c r="OF82" i="16" s="1"/>
  <c r="OE79" i="16"/>
  <c r="OE82" i="16" s="1"/>
  <c r="OD79" i="16"/>
  <c r="OD82" i="16" s="1"/>
  <c r="OC79" i="16"/>
  <c r="OC82" i="16" s="1"/>
  <c r="OB79" i="16"/>
  <c r="OB82" i="16" s="1"/>
  <c r="OA79" i="16"/>
  <c r="OA82" i="16" s="1"/>
  <c r="NZ79" i="16"/>
  <c r="NZ82" i="16" s="1"/>
  <c r="NY79" i="16"/>
  <c r="NY82" i="16" s="1"/>
  <c r="NX79" i="16"/>
  <c r="NX82" i="16" s="1"/>
  <c r="NW79" i="16"/>
  <c r="NW82" i="16" s="1"/>
  <c r="NV79" i="16"/>
  <c r="NV82" i="16" s="1"/>
  <c r="NU79" i="16"/>
  <c r="NU82" i="16" s="1"/>
  <c r="NT79" i="16"/>
  <c r="NT82" i="16" s="1"/>
  <c r="NS79" i="16"/>
  <c r="NS82" i="16" s="1"/>
  <c r="NR79" i="16"/>
  <c r="NR82" i="16" s="1"/>
  <c r="NQ79" i="16"/>
  <c r="NQ82" i="16" s="1"/>
  <c r="NP79" i="16"/>
  <c r="NP82" i="16" s="1"/>
  <c r="NO79" i="16"/>
  <c r="NO82" i="16" s="1"/>
  <c r="NN79" i="16"/>
  <c r="NN82" i="16" s="1"/>
  <c r="NM79" i="16"/>
  <c r="NM82" i="16" s="1"/>
  <c r="NL79" i="16"/>
  <c r="NL82" i="16" s="1"/>
  <c r="NK79" i="16"/>
  <c r="NK82" i="16" s="1"/>
  <c r="NJ79" i="16"/>
  <c r="NJ82" i="16" s="1"/>
  <c r="NI79" i="16"/>
  <c r="NI82" i="16" s="1"/>
  <c r="NH79" i="16"/>
  <c r="NH82" i="16" s="1"/>
  <c r="NG79" i="16"/>
  <c r="NG82" i="16" s="1"/>
  <c r="NF79" i="16"/>
  <c r="NF82" i="16" s="1"/>
  <c r="NE79" i="16"/>
  <c r="NE82" i="16" s="1"/>
  <c r="ND79" i="16"/>
  <c r="ND82" i="16" s="1"/>
  <c r="NC79" i="16"/>
  <c r="NC82" i="16" s="1"/>
  <c r="NB79" i="16"/>
  <c r="NB82" i="16" s="1"/>
  <c r="NA79" i="16"/>
  <c r="NA82" i="16" s="1"/>
  <c r="MZ79" i="16"/>
  <c r="MZ82" i="16" s="1"/>
  <c r="MY79" i="16"/>
  <c r="MY82" i="16" s="1"/>
  <c r="MX79" i="16"/>
  <c r="MX82" i="16" s="1"/>
  <c r="MW79" i="16"/>
  <c r="MW82" i="16" s="1"/>
  <c r="MV79" i="16"/>
  <c r="MV82" i="16" s="1"/>
  <c r="MU79" i="16"/>
  <c r="MU82" i="16" s="1"/>
  <c r="MT79" i="16"/>
  <c r="MT82" i="16" s="1"/>
  <c r="MS79" i="16"/>
  <c r="MS82" i="16" s="1"/>
  <c r="MR79" i="16"/>
  <c r="MR82" i="16" s="1"/>
  <c r="MQ79" i="16"/>
  <c r="MQ82" i="16" s="1"/>
  <c r="MP79" i="16"/>
  <c r="MP82" i="16" s="1"/>
  <c r="MO79" i="16"/>
  <c r="MO82" i="16" s="1"/>
  <c r="MN79" i="16"/>
  <c r="MN82" i="16" s="1"/>
  <c r="MM79" i="16"/>
  <c r="MM82" i="16" s="1"/>
  <c r="ML79" i="16"/>
  <c r="ML82" i="16" s="1"/>
  <c r="MK79" i="16"/>
  <c r="MK82" i="16" s="1"/>
  <c r="MJ79" i="16"/>
  <c r="MJ82" i="16" s="1"/>
  <c r="MI79" i="16"/>
  <c r="MI82" i="16" s="1"/>
  <c r="MH79" i="16"/>
  <c r="MH82" i="16" s="1"/>
  <c r="MG79" i="16"/>
  <c r="MG82" i="16" s="1"/>
  <c r="MF79" i="16"/>
  <c r="MF82" i="16" s="1"/>
  <c r="ME79" i="16"/>
  <c r="ME82" i="16" s="1"/>
  <c r="MD79" i="16"/>
  <c r="MD82" i="16" s="1"/>
  <c r="MC79" i="16"/>
  <c r="MC82" i="16" s="1"/>
  <c r="MB79" i="16"/>
  <c r="MB82" i="16" s="1"/>
  <c r="MA79" i="16"/>
  <c r="MA82" i="16" s="1"/>
  <c r="LZ79" i="16"/>
  <c r="LZ82" i="16" s="1"/>
  <c r="LY79" i="16"/>
  <c r="LY82" i="16" s="1"/>
  <c r="LX79" i="16"/>
  <c r="LX82" i="16" s="1"/>
  <c r="LW79" i="16"/>
  <c r="LW82" i="16" s="1"/>
  <c r="LV79" i="16"/>
  <c r="LV82" i="16" s="1"/>
  <c r="LU79" i="16"/>
  <c r="LU82" i="16" s="1"/>
  <c r="LT79" i="16"/>
  <c r="LT82" i="16" s="1"/>
  <c r="LS79" i="16"/>
  <c r="LS82" i="16" s="1"/>
  <c r="LR79" i="16"/>
  <c r="LR82" i="16" s="1"/>
  <c r="LQ79" i="16"/>
  <c r="LQ82" i="16" s="1"/>
  <c r="LP79" i="16"/>
  <c r="LP82" i="16" s="1"/>
  <c r="LO79" i="16"/>
  <c r="LO82" i="16" s="1"/>
  <c r="LN79" i="16"/>
  <c r="LN82" i="16" s="1"/>
  <c r="LM79" i="16"/>
  <c r="LM82" i="16" s="1"/>
  <c r="LL79" i="16"/>
  <c r="LL82" i="16" s="1"/>
  <c r="LK79" i="16"/>
  <c r="LK82" i="16" s="1"/>
  <c r="LJ79" i="16"/>
  <c r="LJ82" i="16" s="1"/>
  <c r="LI79" i="16"/>
  <c r="LI82" i="16" s="1"/>
  <c r="LH79" i="16"/>
  <c r="LH82" i="16" s="1"/>
  <c r="LG79" i="16"/>
  <c r="LG82" i="16" s="1"/>
  <c r="LF79" i="16"/>
  <c r="LF82" i="16" s="1"/>
  <c r="LE79" i="16"/>
  <c r="LE82" i="16" s="1"/>
  <c r="LD79" i="16"/>
  <c r="LD82" i="16" s="1"/>
  <c r="LC79" i="16"/>
  <c r="LC82" i="16" s="1"/>
  <c r="LB79" i="16"/>
  <c r="LB82" i="16" s="1"/>
  <c r="LA79" i="16"/>
  <c r="LA82" i="16" s="1"/>
  <c r="KZ79" i="16"/>
  <c r="KZ82" i="16" s="1"/>
  <c r="KY79" i="16"/>
  <c r="KY82" i="16" s="1"/>
  <c r="KX79" i="16"/>
  <c r="KX82" i="16" s="1"/>
  <c r="KW79" i="16"/>
  <c r="KW82" i="16" s="1"/>
  <c r="KV79" i="16"/>
  <c r="KV82" i="16" s="1"/>
  <c r="KU79" i="16"/>
  <c r="KU82" i="16" s="1"/>
  <c r="KT79" i="16"/>
  <c r="KT82" i="16" s="1"/>
  <c r="KS79" i="16"/>
  <c r="KS82" i="16" s="1"/>
  <c r="KR79" i="16"/>
  <c r="KR82" i="16" s="1"/>
  <c r="KQ79" i="16"/>
  <c r="KQ82" i="16" s="1"/>
  <c r="KP79" i="16"/>
  <c r="KP82" i="16" s="1"/>
  <c r="KO79" i="16"/>
  <c r="KO82" i="16" s="1"/>
  <c r="KN79" i="16"/>
  <c r="KN82" i="16" s="1"/>
  <c r="KM79" i="16"/>
  <c r="KM82" i="16" s="1"/>
  <c r="KL79" i="16"/>
  <c r="KL82" i="16" s="1"/>
  <c r="KK79" i="16"/>
  <c r="KK82" i="16" s="1"/>
  <c r="KJ79" i="16"/>
  <c r="KJ82" i="16" s="1"/>
  <c r="KI79" i="16"/>
  <c r="KI82" i="16" s="1"/>
  <c r="KH79" i="16"/>
  <c r="KH82" i="16" s="1"/>
  <c r="KG79" i="16"/>
  <c r="KG82" i="16" s="1"/>
  <c r="KF79" i="16"/>
  <c r="KF82" i="16" s="1"/>
  <c r="KE79" i="16"/>
  <c r="KE82" i="16" s="1"/>
  <c r="KD79" i="16"/>
  <c r="KD82" i="16" s="1"/>
  <c r="KC79" i="16"/>
  <c r="KC82" i="16" s="1"/>
  <c r="KB79" i="16"/>
  <c r="KB82" i="16" s="1"/>
  <c r="KA79" i="16"/>
  <c r="KA82" i="16" s="1"/>
  <c r="JZ79" i="16"/>
  <c r="JZ82" i="16" s="1"/>
  <c r="JY79" i="16"/>
  <c r="JY82" i="16" s="1"/>
  <c r="JX79" i="16"/>
  <c r="JX82" i="16" s="1"/>
  <c r="JW79" i="16"/>
  <c r="JW82" i="16" s="1"/>
  <c r="JV79" i="16"/>
  <c r="JV82" i="16" s="1"/>
  <c r="JU79" i="16"/>
  <c r="JU82" i="16" s="1"/>
  <c r="JT79" i="16"/>
  <c r="JT82" i="16" s="1"/>
  <c r="JS79" i="16"/>
  <c r="JS82" i="16" s="1"/>
  <c r="JR79" i="16"/>
  <c r="JR82" i="16" s="1"/>
  <c r="JQ79" i="16"/>
  <c r="JQ82" i="16" s="1"/>
  <c r="JP79" i="16"/>
  <c r="JP82" i="16" s="1"/>
  <c r="JO79" i="16"/>
  <c r="JO82" i="16" s="1"/>
  <c r="JN79" i="16"/>
  <c r="JN82" i="16" s="1"/>
  <c r="JM79" i="16"/>
  <c r="JM82" i="16" s="1"/>
  <c r="JL79" i="16"/>
  <c r="JL82" i="16" s="1"/>
  <c r="JK79" i="16"/>
  <c r="JK82" i="16" s="1"/>
  <c r="JJ79" i="16"/>
  <c r="JJ82" i="16" s="1"/>
  <c r="JI79" i="16"/>
  <c r="JI82" i="16" s="1"/>
  <c r="JH79" i="16"/>
  <c r="JH82" i="16" s="1"/>
  <c r="JG79" i="16"/>
  <c r="JG82" i="16" s="1"/>
  <c r="JF79" i="16"/>
  <c r="JF82" i="16" s="1"/>
  <c r="JE79" i="16"/>
  <c r="JE82" i="16" s="1"/>
  <c r="JD79" i="16"/>
  <c r="JD82" i="16" s="1"/>
  <c r="JC79" i="16"/>
  <c r="JC82" i="16" s="1"/>
  <c r="JB79" i="16"/>
  <c r="JB82" i="16" s="1"/>
  <c r="JA79" i="16"/>
  <c r="JA82" i="16" s="1"/>
  <c r="IZ79" i="16"/>
  <c r="IZ82" i="16" s="1"/>
  <c r="IY79" i="16"/>
  <c r="IY82" i="16" s="1"/>
  <c r="IX79" i="16"/>
  <c r="IX82" i="16" s="1"/>
  <c r="IW79" i="16"/>
  <c r="IW82" i="16" s="1"/>
  <c r="IV79" i="16"/>
  <c r="IV82" i="16" s="1"/>
  <c r="IU79" i="16"/>
  <c r="IU82" i="16" s="1"/>
  <c r="IT79" i="16"/>
  <c r="IT82" i="16" s="1"/>
  <c r="IS79" i="16"/>
  <c r="IS82" i="16" s="1"/>
  <c r="IR79" i="16"/>
  <c r="IR82" i="16" s="1"/>
  <c r="IQ79" i="16"/>
  <c r="IQ82" i="16" s="1"/>
  <c r="IP79" i="16"/>
  <c r="IP82" i="16" s="1"/>
  <c r="IO79" i="16"/>
  <c r="IO82" i="16" s="1"/>
  <c r="IN79" i="16"/>
  <c r="IN82" i="16" s="1"/>
  <c r="IM79" i="16"/>
  <c r="IM82" i="16" s="1"/>
  <c r="IL79" i="16"/>
  <c r="IL82" i="16" s="1"/>
  <c r="IK79" i="16"/>
  <c r="IK82" i="16" s="1"/>
  <c r="IJ79" i="16"/>
  <c r="IJ82" i="16" s="1"/>
  <c r="II79" i="16"/>
  <c r="II82" i="16" s="1"/>
  <c r="IH79" i="16"/>
  <c r="IH82" i="16" s="1"/>
  <c r="IG79" i="16"/>
  <c r="IG82" i="16" s="1"/>
  <c r="IF79" i="16"/>
  <c r="IF82" i="16" s="1"/>
  <c r="IE79" i="16"/>
  <c r="IE82" i="16" s="1"/>
  <c r="ID79" i="16"/>
  <c r="ID82" i="16" s="1"/>
  <c r="IC79" i="16"/>
  <c r="IC82" i="16" s="1"/>
  <c r="IB79" i="16"/>
  <c r="IB82" i="16" s="1"/>
  <c r="IA79" i="16"/>
  <c r="IA82" i="16" s="1"/>
  <c r="HZ79" i="16"/>
  <c r="HZ82" i="16" s="1"/>
  <c r="HY79" i="16"/>
  <c r="HY82" i="16" s="1"/>
  <c r="HX79" i="16"/>
  <c r="HX82" i="16" s="1"/>
  <c r="HW79" i="16"/>
  <c r="HW82" i="16" s="1"/>
  <c r="HV79" i="16"/>
  <c r="HV82" i="16" s="1"/>
  <c r="HU79" i="16"/>
  <c r="HU82" i="16" s="1"/>
  <c r="HT79" i="16"/>
  <c r="HT82" i="16" s="1"/>
  <c r="HS79" i="16"/>
  <c r="HS82" i="16" s="1"/>
  <c r="HR79" i="16"/>
  <c r="HR82" i="16" s="1"/>
  <c r="HQ79" i="16"/>
  <c r="HQ82" i="16" s="1"/>
  <c r="HP79" i="16"/>
  <c r="HP82" i="16" s="1"/>
  <c r="HO79" i="16"/>
  <c r="HO82" i="16" s="1"/>
  <c r="HN79" i="16"/>
  <c r="HN82" i="16" s="1"/>
  <c r="HM79" i="16"/>
  <c r="HM82" i="16" s="1"/>
  <c r="HL79" i="16"/>
  <c r="HL82" i="16" s="1"/>
  <c r="HK79" i="16"/>
  <c r="HK82" i="16" s="1"/>
  <c r="HJ79" i="16"/>
  <c r="HJ82" i="16" s="1"/>
  <c r="HI79" i="16"/>
  <c r="HI82" i="16" s="1"/>
  <c r="HH79" i="16"/>
  <c r="HH82" i="16" s="1"/>
  <c r="HG79" i="16"/>
  <c r="HG82" i="16" s="1"/>
  <c r="HF79" i="16"/>
  <c r="HF82" i="16" s="1"/>
  <c r="HE79" i="16"/>
  <c r="HE82" i="16" s="1"/>
  <c r="HD79" i="16"/>
  <c r="HD82" i="16" s="1"/>
  <c r="HC79" i="16"/>
  <c r="HC82" i="16" s="1"/>
  <c r="HB79" i="16"/>
  <c r="HB82" i="16" s="1"/>
  <c r="HA79" i="16"/>
  <c r="HA82" i="16" s="1"/>
  <c r="GZ79" i="16"/>
  <c r="GZ82" i="16" s="1"/>
  <c r="GY79" i="16"/>
  <c r="GY82" i="16" s="1"/>
  <c r="GX79" i="16"/>
  <c r="GX82" i="16" s="1"/>
  <c r="GW79" i="16"/>
  <c r="GW82" i="16" s="1"/>
  <c r="GV79" i="16"/>
  <c r="GV82" i="16" s="1"/>
  <c r="GU79" i="16"/>
  <c r="GU82" i="16" s="1"/>
  <c r="GT79" i="16"/>
  <c r="GT82" i="16" s="1"/>
  <c r="GS79" i="16"/>
  <c r="GS82" i="16" s="1"/>
  <c r="GR79" i="16"/>
  <c r="GR82" i="16" s="1"/>
  <c r="GQ79" i="16"/>
  <c r="GQ82" i="16" s="1"/>
  <c r="GP79" i="16"/>
  <c r="GP82" i="16" s="1"/>
  <c r="GO79" i="16"/>
  <c r="GO82" i="16" s="1"/>
  <c r="GN79" i="16"/>
  <c r="GN82" i="16" s="1"/>
  <c r="GM79" i="16"/>
  <c r="GM82" i="16" s="1"/>
  <c r="GL79" i="16"/>
  <c r="GL82" i="16" s="1"/>
  <c r="GK79" i="16"/>
  <c r="GK82" i="16" s="1"/>
  <c r="GJ79" i="16"/>
  <c r="GJ82" i="16" s="1"/>
  <c r="GI79" i="16"/>
  <c r="GI82" i="16" s="1"/>
  <c r="GH79" i="16"/>
  <c r="GH82" i="16" s="1"/>
  <c r="GG79" i="16"/>
  <c r="GG82" i="16" s="1"/>
  <c r="GF79" i="16"/>
  <c r="GF82" i="16" s="1"/>
  <c r="GE79" i="16"/>
  <c r="GE82" i="16" s="1"/>
  <c r="GD79" i="16"/>
  <c r="GD82" i="16" s="1"/>
  <c r="GC79" i="16"/>
  <c r="GC82" i="16" s="1"/>
  <c r="GB79" i="16"/>
  <c r="GB82" i="16" s="1"/>
  <c r="GA79" i="16"/>
  <c r="GA82" i="16" s="1"/>
  <c r="FZ79" i="16"/>
  <c r="FZ82" i="16" s="1"/>
  <c r="FY79" i="16"/>
  <c r="FY82" i="16" s="1"/>
  <c r="FX79" i="16"/>
  <c r="FX82" i="16" s="1"/>
  <c r="FW79" i="16"/>
  <c r="FW82" i="16" s="1"/>
  <c r="FV79" i="16"/>
  <c r="FV82" i="16" s="1"/>
  <c r="FU79" i="16"/>
  <c r="FU82" i="16" s="1"/>
  <c r="FT79" i="16"/>
  <c r="FT82" i="16" s="1"/>
  <c r="FS79" i="16"/>
  <c r="FS82" i="16" s="1"/>
  <c r="FR79" i="16"/>
  <c r="FR82" i="16" s="1"/>
  <c r="FQ79" i="16"/>
  <c r="FQ82" i="16" s="1"/>
  <c r="FP79" i="16"/>
  <c r="FP82" i="16" s="1"/>
  <c r="FO79" i="16"/>
  <c r="FO82" i="16" s="1"/>
  <c r="FN79" i="16"/>
  <c r="FN82" i="16" s="1"/>
  <c r="FM79" i="16"/>
  <c r="FM82" i="16" s="1"/>
  <c r="FL79" i="16"/>
  <c r="FL82" i="16" s="1"/>
  <c r="FK79" i="16"/>
  <c r="FK82" i="16" s="1"/>
  <c r="FJ79" i="16"/>
  <c r="FJ82" i="16" s="1"/>
  <c r="FI79" i="16"/>
  <c r="FI82" i="16" s="1"/>
  <c r="FH79" i="16"/>
  <c r="FH82" i="16" s="1"/>
  <c r="FG79" i="16"/>
  <c r="FG82" i="16" s="1"/>
  <c r="FF79" i="16"/>
  <c r="FF82" i="16" s="1"/>
  <c r="FE79" i="16"/>
  <c r="FE82" i="16" s="1"/>
  <c r="FD79" i="16"/>
  <c r="FD82" i="16" s="1"/>
  <c r="FC79" i="16"/>
  <c r="FC82" i="16" s="1"/>
  <c r="FB79" i="16"/>
  <c r="FB82" i="16" s="1"/>
  <c r="FA79" i="16"/>
  <c r="FA82" i="16" s="1"/>
  <c r="EZ79" i="16"/>
  <c r="EZ82" i="16" s="1"/>
  <c r="EY79" i="16"/>
  <c r="EY82" i="16" s="1"/>
  <c r="EX79" i="16"/>
  <c r="EX82" i="16" s="1"/>
  <c r="EW79" i="16"/>
  <c r="EW82" i="16" s="1"/>
  <c r="EV79" i="16"/>
  <c r="EV82" i="16" s="1"/>
  <c r="EU79" i="16"/>
  <c r="EU82" i="16" s="1"/>
  <c r="ET79" i="16"/>
  <c r="ET82" i="16" s="1"/>
  <c r="ES79" i="16"/>
  <c r="ES82" i="16" s="1"/>
  <c r="ER79" i="16"/>
  <c r="ER82" i="16" s="1"/>
  <c r="EQ79" i="16"/>
  <c r="EQ82" i="16" s="1"/>
  <c r="EP79" i="16"/>
  <c r="EP82" i="16" s="1"/>
  <c r="EO79" i="16"/>
  <c r="EO82" i="16" s="1"/>
  <c r="EN79" i="16"/>
  <c r="EN82" i="16" s="1"/>
  <c r="EM79" i="16"/>
  <c r="EM82" i="16" s="1"/>
  <c r="EL79" i="16"/>
  <c r="EL82" i="16" s="1"/>
  <c r="EK79" i="16"/>
  <c r="EK82" i="16" s="1"/>
  <c r="EJ79" i="16"/>
  <c r="EJ82" i="16" s="1"/>
  <c r="EI79" i="16"/>
  <c r="EI82" i="16" s="1"/>
  <c r="EH79" i="16"/>
  <c r="EH82" i="16" s="1"/>
  <c r="EG79" i="16"/>
  <c r="EG82" i="16" s="1"/>
  <c r="EF79" i="16"/>
  <c r="EF82" i="16" s="1"/>
  <c r="EE79" i="16"/>
  <c r="EE82" i="16" s="1"/>
  <c r="ED79" i="16"/>
  <c r="ED82" i="16" s="1"/>
  <c r="EC79" i="16"/>
  <c r="EC82" i="16" s="1"/>
  <c r="EB79" i="16"/>
  <c r="EB82" i="16" s="1"/>
  <c r="EA79" i="16"/>
  <c r="EA82" i="16" s="1"/>
  <c r="DZ79" i="16"/>
  <c r="DZ82" i="16" s="1"/>
  <c r="DY79" i="16"/>
  <c r="DY82" i="16" s="1"/>
  <c r="DX79" i="16"/>
  <c r="DX82" i="16" s="1"/>
  <c r="DW79" i="16"/>
  <c r="DW82" i="16" s="1"/>
  <c r="DV79" i="16"/>
  <c r="DV82" i="16" s="1"/>
  <c r="DU79" i="16"/>
  <c r="DU82" i="16" s="1"/>
  <c r="DT79" i="16"/>
  <c r="DT82" i="16" s="1"/>
  <c r="DS79" i="16"/>
  <c r="DS82" i="16" s="1"/>
  <c r="DR79" i="16"/>
  <c r="DR82" i="16" s="1"/>
  <c r="DQ79" i="16"/>
  <c r="DQ82" i="16" s="1"/>
  <c r="DP79" i="16"/>
  <c r="DP82" i="16" s="1"/>
  <c r="DO79" i="16"/>
  <c r="DO82" i="16" s="1"/>
  <c r="DN79" i="16"/>
  <c r="DN82" i="16" s="1"/>
  <c r="DM79" i="16"/>
  <c r="DM82" i="16" s="1"/>
  <c r="DL79" i="16"/>
  <c r="DL82" i="16" s="1"/>
  <c r="DK79" i="16"/>
  <c r="DK82" i="16" s="1"/>
  <c r="DJ79" i="16"/>
  <c r="DJ82" i="16" s="1"/>
  <c r="DI79" i="16"/>
  <c r="DI82" i="16" s="1"/>
  <c r="DH79" i="16"/>
  <c r="DH82" i="16" s="1"/>
  <c r="DG79" i="16"/>
  <c r="DG82" i="16" s="1"/>
  <c r="DF79" i="16"/>
  <c r="DF82" i="16" s="1"/>
  <c r="DE79" i="16"/>
  <c r="DE82" i="16" s="1"/>
  <c r="DD79" i="16"/>
  <c r="DD82" i="16" s="1"/>
  <c r="DC79" i="16"/>
  <c r="DC82" i="16" s="1"/>
  <c r="DB79" i="16"/>
  <c r="DB82" i="16" s="1"/>
  <c r="DA79" i="16"/>
  <c r="DA82" i="16" s="1"/>
  <c r="CZ79" i="16"/>
  <c r="CZ82" i="16" s="1"/>
  <c r="CY79" i="16"/>
  <c r="CY82" i="16" s="1"/>
  <c r="CX79" i="16"/>
  <c r="CX82" i="16" s="1"/>
  <c r="CW79" i="16"/>
  <c r="CW82" i="16" s="1"/>
  <c r="CV79" i="16"/>
  <c r="CV82" i="16" s="1"/>
  <c r="CU79" i="16"/>
  <c r="CU82" i="16" s="1"/>
  <c r="CT79" i="16"/>
  <c r="CT82" i="16" s="1"/>
  <c r="CS79" i="16"/>
  <c r="CS82" i="16" s="1"/>
  <c r="CR79" i="16"/>
  <c r="CR82" i="16" s="1"/>
  <c r="CQ79" i="16"/>
  <c r="CQ82" i="16" s="1"/>
  <c r="CP79" i="16"/>
  <c r="CP82" i="16" s="1"/>
  <c r="CO79" i="16"/>
  <c r="CO82" i="16" s="1"/>
  <c r="CN79" i="16"/>
  <c r="CN82" i="16" s="1"/>
  <c r="CM79" i="16"/>
  <c r="CM82" i="16" s="1"/>
  <c r="CL79" i="16"/>
  <c r="CL82" i="16" s="1"/>
  <c r="CK79" i="16"/>
  <c r="CK82" i="16" s="1"/>
  <c r="CJ79" i="16"/>
  <c r="CJ82" i="16" s="1"/>
  <c r="CI79" i="16"/>
  <c r="CI82" i="16" s="1"/>
  <c r="CH79" i="16"/>
  <c r="CH82" i="16" s="1"/>
  <c r="CG79" i="16"/>
  <c r="CG82" i="16" s="1"/>
  <c r="CF79" i="16"/>
  <c r="CF82" i="16" s="1"/>
  <c r="CE79" i="16"/>
  <c r="CE82" i="16" s="1"/>
  <c r="CD79" i="16"/>
  <c r="CD82" i="16" s="1"/>
  <c r="CC79" i="16"/>
  <c r="CC82" i="16" s="1"/>
  <c r="CB79" i="16"/>
  <c r="CB82" i="16" s="1"/>
  <c r="CA79" i="16"/>
  <c r="CA82" i="16" s="1"/>
  <c r="BZ79" i="16"/>
  <c r="BZ82" i="16" s="1"/>
  <c r="BY79" i="16"/>
  <c r="BY82" i="16" s="1"/>
  <c r="BX79" i="16"/>
  <c r="BX82" i="16" s="1"/>
  <c r="BW79" i="16"/>
  <c r="BW82" i="16" s="1"/>
  <c r="BV79" i="16"/>
  <c r="BV82" i="16" s="1"/>
  <c r="BU79" i="16"/>
  <c r="BU82" i="16" s="1"/>
  <c r="BT79" i="16"/>
  <c r="BT82" i="16" s="1"/>
  <c r="BS79" i="16"/>
  <c r="BS82" i="16" s="1"/>
  <c r="BR79" i="16"/>
  <c r="BR82" i="16" s="1"/>
  <c r="BQ79" i="16"/>
  <c r="BQ82" i="16" s="1"/>
  <c r="BP79" i="16"/>
  <c r="BP82" i="16" s="1"/>
  <c r="BO79" i="16"/>
  <c r="BO82" i="16" s="1"/>
  <c r="BN79" i="16"/>
  <c r="BN82" i="16" s="1"/>
  <c r="BM79" i="16"/>
  <c r="BM82" i="16" s="1"/>
  <c r="BL79" i="16"/>
  <c r="BL82" i="16" s="1"/>
  <c r="BK79" i="16"/>
  <c r="BK82" i="16" s="1"/>
  <c r="BJ79" i="16"/>
  <c r="BJ82" i="16" s="1"/>
  <c r="BI79" i="16"/>
  <c r="BI82" i="16" s="1"/>
  <c r="BH79" i="16"/>
  <c r="BH82" i="16" s="1"/>
  <c r="BG79" i="16"/>
  <c r="BG82" i="16" s="1"/>
  <c r="BF79" i="16"/>
  <c r="BF82" i="16" s="1"/>
  <c r="BE79" i="16"/>
  <c r="BE82" i="16" s="1"/>
  <c r="BD79" i="16"/>
  <c r="BD82" i="16" s="1"/>
  <c r="BC79" i="16"/>
  <c r="BC82" i="16" s="1"/>
  <c r="BB79" i="16"/>
  <c r="BB82" i="16" s="1"/>
  <c r="BA79" i="16"/>
  <c r="BA82" i="16" s="1"/>
  <c r="AZ79" i="16"/>
  <c r="AZ82" i="16" s="1"/>
  <c r="AY79" i="16"/>
  <c r="AY82" i="16" s="1"/>
  <c r="AX79" i="16"/>
  <c r="AX82" i="16" s="1"/>
  <c r="AW79" i="16"/>
  <c r="AW82" i="16" s="1"/>
  <c r="AV79" i="16"/>
  <c r="AV82" i="16" s="1"/>
  <c r="AU79" i="16"/>
  <c r="AU82" i="16" s="1"/>
  <c r="AT79" i="16"/>
  <c r="AT82" i="16" s="1"/>
  <c r="AS79" i="16"/>
  <c r="AS82" i="16" s="1"/>
  <c r="AR79" i="16"/>
  <c r="AR82" i="16" s="1"/>
  <c r="AQ79" i="16"/>
  <c r="AQ82" i="16" s="1"/>
  <c r="AP79" i="16"/>
  <c r="AP82" i="16" s="1"/>
  <c r="AO79" i="16"/>
  <c r="AO82" i="16" s="1"/>
  <c r="AN79" i="16"/>
  <c r="AN82" i="16" s="1"/>
  <c r="AM79" i="16"/>
  <c r="AM82" i="16" s="1"/>
  <c r="AL79" i="16"/>
  <c r="AL82" i="16" s="1"/>
  <c r="AK79" i="16"/>
  <c r="AK82" i="16" s="1"/>
  <c r="AJ79" i="16"/>
  <c r="AJ82" i="16" s="1"/>
  <c r="AI79" i="16"/>
  <c r="AI82" i="16" s="1"/>
  <c r="AH79" i="16"/>
  <c r="AH82" i="16" s="1"/>
  <c r="AG79" i="16"/>
  <c r="AG82" i="16" s="1"/>
  <c r="AF79" i="16"/>
  <c r="AF82" i="16" s="1"/>
  <c r="AE79" i="16"/>
  <c r="AE82" i="16" s="1"/>
  <c r="AD79" i="16"/>
  <c r="AD82" i="16" s="1"/>
  <c r="AC79" i="16"/>
  <c r="AC82" i="16" s="1"/>
  <c r="AB79" i="16"/>
  <c r="AB82" i="16" s="1"/>
  <c r="AA79" i="16"/>
  <c r="AA82" i="16" s="1"/>
  <c r="Z79" i="16"/>
  <c r="Z82" i="16" s="1"/>
  <c r="Y79" i="16"/>
  <c r="Y82" i="16" s="1"/>
  <c r="X79" i="16"/>
  <c r="X82" i="16" s="1"/>
  <c r="W79" i="16"/>
  <c r="W82" i="16" s="1"/>
  <c r="V79" i="16"/>
  <c r="V82" i="16" s="1"/>
  <c r="U79" i="16"/>
  <c r="U82" i="16" s="1"/>
  <c r="T79" i="16"/>
  <c r="T82" i="16" s="1"/>
  <c r="S79" i="16"/>
  <c r="S82" i="16" s="1"/>
  <c r="R79" i="16"/>
  <c r="R82" i="16" s="1"/>
  <c r="Q79" i="16"/>
  <c r="Q82" i="16" s="1"/>
  <c r="P79" i="16"/>
  <c r="P82" i="16" s="1"/>
  <c r="O79" i="16"/>
  <c r="O82" i="16" s="1"/>
  <c r="N79" i="16"/>
  <c r="N82" i="16" s="1"/>
  <c r="M79" i="16"/>
  <c r="M82" i="16" s="1"/>
  <c r="L79" i="16"/>
  <c r="L82" i="16" s="1"/>
  <c r="K79" i="16"/>
  <c r="K82" i="16" s="1"/>
  <c r="C79" i="16"/>
  <c r="SG78" i="16"/>
  <c r="SG81" i="16" s="1"/>
  <c r="SG84" i="16" s="1"/>
  <c r="SF78" i="16"/>
  <c r="SF81" i="16" s="1"/>
  <c r="SF84" i="16" s="1"/>
  <c r="SE78" i="16"/>
  <c r="SE81" i="16" s="1"/>
  <c r="SE84" i="16" s="1"/>
  <c r="SD78" i="16"/>
  <c r="SD81" i="16" s="1"/>
  <c r="SD84" i="16" s="1"/>
  <c r="SC78" i="16"/>
  <c r="SC81" i="16" s="1"/>
  <c r="SC84" i="16" s="1"/>
  <c r="SB78" i="16"/>
  <c r="SB81" i="16" s="1"/>
  <c r="SB84" i="16" s="1"/>
  <c r="SA78" i="16"/>
  <c r="SA81" i="16" s="1"/>
  <c r="SA84" i="16" s="1"/>
  <c r="RZ78" i="16"/>
  <c r="RZ81" i="16" s="1"/>
  <c r="RZ84" i="16" s="1"/>
  <c r="RY78" i="16"/>
  <c r="RY81" i="16" s="1"/>
  <c r="RY84" i="16" s="1"/>
  <c r="RX78" i="16"/>
  <c r="RX81" i="16" s="1"/>
  <c r="RX84" i="16" s="1"/>
  <c r="RW78" i="16"/>
  <c r="RW81" i="16" s="1"/>
  <c r="RW84" i="16" s="1"/>
  <c r="RV78" i="16"/>
  <c r="RV81" i="16" s="1"/>
  <c r="RV84" i="16" s="1"/>
  <c r="RU78" i="16"/>
  <c r="RU81" i="16" s="1"/>
  <c r="RU84" i="16" s="1"/>
  <c r="RT78" i="16"/>
  <c r="RT81" i="16" s="1"/>
  <c r="RT84" i="16" s="1"/>
  <c r="RS78" i="16"/>
  <c r="RS81" i="16" s="1"/>
  <c r="RS84" i="16" s="1"/>
  <c r="RR78" i="16"/>
  <c r="RR81" i="16" s="1"/>
  <c r="RR84" i="16" s="1"/>
  <c r="RQ78" i="16"/>
  <c r="RQ81" i="16" s="1"/>
  <c r="RQ84" i="16" s="1"/>
  <c r="RP78" i="16"/>
  <c r="RP81" i="16" s="1"/>
  <c r="RP84" i="16" s="1"/>
  <c r="RO78" i="16"/>
  <c r="RO81" i="16" s="1"/>
  <c r="RO84" i="16" s="1"/>
  <c r="RN78" i="16"/>
  <c r="RN81" i="16" s="1"/>
  <c r="RN84" i="16" s="1"/>
  <c r="RM78" i="16"/>
  <c r="RM81" i="16" s="1"/>
  <c r="RM84" i="16" s="1"/>
  <c r="RL78" i="16"/>
  <c r="RL81" i="16" s="1"/>
  <c r="RL84" i="16" s="1"/>
  <c r="RK78" i="16"/>
  <c r="RK81" i="16" s="1"/>
  <c r="RK84" i="16" s="1"/>
  <c r="RJ78" i="16"/>
  <c r="RJ81" i="16" s="1"/>
  <c r="RJ84" i="16" s="1"/>
  <c r="RI78" i="16"/>
  <c r="RI81" i="16" s="1"/>
  <c r="RI84" i="16" s="1"/>
  <c r="RH78" i="16"/>
  <c r="RH81" i="16" s="1"/>
  <c r="RH84" i="16" s="1"/>
  <c r="RG78" i="16"/>
  <c r="RG81" i="16" s="1"/>
  <c r="RG84" i="16" s="1"/>
  <c r="RF78" i="16"/>
  <c r="RF81" i="16" s="1"/>
  <c r="RF84" i="16" s="1"/>
  <c r="RE78" i="16"/>
  <c r="RE81" i="16" s="1"/>
  <c r="RE84" i="16" s="1"/>
  <c r="RD78" i="16"/>
  <c r="RD81" i="16" s="1"/>
  <c r="RD84" i="16" s="1"/>
  <c r="RC78" i="16"/>
  <c r="RC81" i="16" s="1"/>
  <c r="RC84" i="16" s="1"/>
  <c r="RB78" i="16"/>
  <c r="RB81" i="16" s="1"/>
  <c r="RB84" i="16" s="1"/>
  <c r="RA78" i="16"/>
  <c r="RA81" i="16" s="1"/>
  <c r="RA84" i="16" s="1"/>
  <c r="QZ78" i="16"/>
  <c r="QZ81" i="16" s="1"/>
  <c r="QZ84" i="16" s="1"/>
  <c r="QY78" i="16"/>
  <c r="QY81" i="16" s="1"/>
  <c r="QY84" i="16" s="1"/>
  <c r="QX78" i="16"/>
  <c r="QX81" i="16" s="1"/>
  <c r="QX84" i="16" s="1"/>
  <c r="QW78" i="16"/>
  <c r="QW81" i="16" s="1"/>
  <c r="QW84" i="16" s="1"/>
  <c r="QV78" i="16"/>
  <c r="QV81" i="16" s="1"/>
  <c r="QV84" i="16" s="1"/>
  <c r="QU78" i="16"/>
  <c r="QU81" i="16" s="1"/>
  <c r="QU84" i="16" s="1"/>
  <c r="QT78" i="16"/>
  <c r="QT81" i="16" s="1"/>
  <c r="QT84" i="16" s="1"/>
  <c r="QS78" i="16"/>
  <c r="QS81" i="16" s="1"/>
  <c r="QS84" i="16" s="1"/>
  <c r="QR78" i="16"/>
  <c r="QR81" i="16" s="1"/>
  <c r="QR84" i="16" s="1"/>
  <c r="QQ78" i="16"/>
  <c r="QQ81" i="16" s="1"/>
  <c r="QQ84" i="16" s="1"/>
  <c r="QP78" i="16"/>
  <c r="QP81" i="16" s="1"/>
  <c r="QP84" i="16" s="1"/>
  <c r="QO78" i="16"/>
  <c r="QO81" i="16" s="1"/>
  <c r="QO84" i="16" s="1"/>
  <c r="QN78" i="16"/>
  <c r="QN81" i="16" s="1"/>
  <c r="QN84" i="16" s="1"/>
  <c r="QM78" i="16"/>
  <c r="QM81" i="16" s="1"/>
  <c r="QM84" i="16" s="1"/>
  <c r="QL78" i="16"/>
  <c r="QL81" i="16" s="1"/>
  <c r="QL84" i="16" s="1"/>
  <c r="QK78" i="16"/>
  <c r="QK81" i="16" s="1"/>
  <c r="QK84" i="16" s="1"/>
  <c r="QJ78" i="16"/>
  <c r="QJ81" i="16" s="1"/>
  <c r="QJ84" i="16" s="1"/>
  <c r="QI78" i="16"/>
  <c r="QI81" i="16" s="1"/>
  <c r="QI84" i="16" s="1"/>
  <c r="QH78" i="16"/>
  <c r="QH81" i="16" s="1"/>
  <c r="QH84" i="16" s="1"/>
  <c r="QG78" i="16"/>
  <c r="QG81" i="16" s="1"/>
  <c r="QG84" i="16" s="1"/>
  <c r="QF78" i="16"/>
  <c r="QF81" i="16" s="1"/>
  <c r="QF84" i="16" s="1"/>
  <c r="QE78" i="16"/>
  <c r="QE81" i="16" s="1"/>
  <c r="QE84" i="16" s="1"/>
  <c r="QD78" i="16"/>
  <c r="QD81" i="16" s="1"/>
  <c r="QD84" i="16" s="1"/>
  <c r="QC78" i="16"/>
  <c r="QC81" i="16" s="1"/>
  <c r="QC84" i="16" s="1"/>
  <c r="QB78" i="16"/>
  <c r="QB81" i="16" s="1"/>
  <c r="QB84" i="16" s="1"/>
  <c r="QA78" i="16"/>
  <c r="QA81" i="16" s="1"/>
  <c r="QA84" i="16" s="1"/>
  <c r="PZ78" i="16"/>
  <c r="PZ81" i="16" s="1"/>
  <c r="PZ84" i="16" s="1"/>
  <c r="PY78" i="16"/>
  <c r="PY81" i="16" s="1"/>
  <c r="PY84" i="16" s="1"/>
  <c r="PX78" i="16"/>
  <c r="PX81" i="16" s="1"/>
  <c r="PX84" i="16" s="1"/>
  <c r="PW78" i="16"/>
  <c r="PW81" i="16" s="1"/>
  <c r="PW84" i="16" s="1"/>
  <c r="PV78" i="16"/>
  <c r="PV81" i="16" s="1"/>
  <c r="PV84" i="16" s="1"/>
  <c r="PU78" i="16"/>
  <c r="PU81" i="16" s="1"/>
  <c r="PU84" i="16" s="1"/>
  <c r="PT78" i="16"/>
  <c r="PT81" i="16" s="1"/>
  <c r="PT84" i="16" s="1"/>
  <c r="PS78" i="16"/>
  <c r="PS81" i="16" s="1"/>
  <c r="PS84" i="16" s="1"/>
  <c r="PR78" i="16"/>
  <c r="PR81" i="16" s="1"/>
  <c r="PR84" i="16" s="1"/>
  <c r="PQ78" i="16"/>
  <c r="PQ81" i="16" s="1"/>
  <c r="PQ84" i="16" s="1"/>
  <c r="PP78" i="16"/>
  <c r="PP81" i="16" s="1"/>
  <c r="PP84" i="16" s="1"/>
  <c r="PO78" i="16"/>
  <c r="PO81" i="16" s="1"/>
  <c r="PO84" i="16" s="1"/>
  <c r="PN78" i="16"/>
  <c r="PN81" i="16" s="1"/>
  <c r="PN84" i="16" s="1"/>
  <c r="PM78" i="16"/>
  <c r="PM81" i="16" s="1"/>
  <c r="PM84" i="16" s="1"/>
  <c r="PL78" i="16"/>
  <c r="PL81" i="16" s="1"/>
  <c r="PL84" i="16" s="1"/>
  <c r="PK78" i="16"/>
  <c r="PK81" i="16" s="1"/>
  <c r="PK84" i="16" s="1"/>
  <c r="PJ78" i="16"/>
  <c r="PJ81" i="16" s="1"/>
  <c r="PJ84" i="16" s="1"/>
  <c r="PI78" i="16"/>
  <c r="PI81" i="16" s="1"/>
  <c r="PI84" i="16" s="1"/>
  <c r="PH78" i="16"/>
  <c r="PH81" i="16" s="1"/>
  <c r="PH84" i="16" s="1"/>
  <c r="PG78" i="16"/>
  <c r="PG81" i="16" s="1"/>
  <c r="PG84" i="16" s="1"/>
  <c r="PF78" i="16"/>
  <c r="PF81" i="16" s="1"/>
  <c r="PF84" i="16" s="1"/>
  <c r="PE78" i="16"/>
  <c r="PE81" i="16" s="1"/>
  <c r="PE84" i="16" s="1"/>
  <c r="PD78" i="16"/>
  <c r="PD81" i="16" s="1"/>
  <c r="PD84" i="16" s="1"/>
  <c r="PC78" i="16"/>
  <c r="PC81" i="16" s="1"/>
  <c r="PC84" i="16" s="1"/>
  <c r="PB78" i="16"/>
  <c r="PB81" i="16" s="1"/>
  <c r="PB84" i="16" s="1"/>
  <c r="PA78" i="16"/>
  <c r="PA81" i="16" s="1"/>
  <c r="PA84" i="16" s="1"/>
  <c r="OZ78" i="16"/>
  <c r="OZ81" i="16" s="1"/>
  <c r="OZ84" i="16" s="1"/>
  <c r="OY78" i="16"/>
  <c r="OY81" i="16" s="1"/>
  <c r="OY84" i="16" s="1"/>
  <c r="OX78" i="16"/>
  <c r="OX81" i="16" s="1"/>
  <c r="OX84" i="16" s="1"/>
  <c r="OW78" i="16"/>
  <c r="OW81" i="16" s="1"/>
  <c r="OW84" i="16" s="1"/>
  <c r="OV78" i="16"/>
  <c r="OV81" i="16" s="1"/>
  <c r="OV84" i="16" s="1"/>
  <c r="OU78" i="16"/>
  <c r="OU81" i="16" s="1"/>
  <c r="OU84" i="16" s="1"/>
  <c r="OT78" i="16"/>
  <c r="OT81" i="16" s="1"/>
  <c r="OT84" i="16" s="1"/>
  <c r="OS78" i="16"/>
  <c r="OS81" i="16" s="1"/>
  <c r="OS84" i="16" s="1"/>
  <c r="OR78" i="16"/>
  <c r="OR81" i="16" s="1"/>
  <c r="OR84" i="16" s="1"/>
  <c r="OQ78" i="16"/>
  <c r="OQ81" i="16" s="1"/>
  <c r="OQ84" i="16" s="1"/>
  <c r="OP78" i="16"/>
  <c r="OP81" i="16" s="1"/>
  <c r="OP84" i="16" s="1"/>
  <c r="OO78" i="16"/>
  <c r="OO81" i="16" s="1"/>
  <c r="OO84" i="16" s="1"/>
  <c r="ON78" i="16"/>
  <c r="ON81" i="16" s="1"/>
  <c r="ON84" i="16" s="1"/>
  <c r="OM78" i="16"/>
  <c r="OM81" i="16" s="1"/>
  <c r="OM84" i="16" s="1"/>
  <c r="OL78" i="16"/>
  <c r="OL81" i="16" s="1"/>
  <c r="OL84" i="16" s="1"/>
  <c r="OK78" i="16"/>
  <c r="OK81" i="16" s="1"/>
  <c r="OK84" i="16" s="1"/>
  <c r="OJ78" i="16"/>
  <c r="OJ81" i="16" s="1"/>
  <c r="OJ84" i="16" s="1"/>
  <c r="OI78" i="16"/>
  <c r="OI81" i="16" s="1"/>
  <c r="OI84" i="16" s="1"/>
  <c r="OH78" i="16"/>
  <c r="OH81" i="16" s="1"/>
  <c r="OH84" i="16" s="1"/>
  <c r="OG78" i="16"/>
  <c r="OG81" i="16" s="1"/>
  <c r="OG84" i="16" s="1"/>
  <c r="OF78" i="16"/>
  <c r="OF81" i="16" s="1"/>
  <c r="OF84" i="16" s="1"/>
  <c r="OE78" i="16"/>
  <c r="OE81" i="16" s="1"/>
  <c r="OE84" i="16" s="1"/>
  <c r="OD78" i="16"/>
  <c r="OD81" i="16" s="1"/>
  <c r="OD84" i="16" s="1"/>
  <c r="OC78" i="16"/>
  <c r="OC81" i="16" s="1"/>
  <c r="OC84" i="16" s="1"/>
  <c r="OB78" i="16"/>
  <c r="OB81" i="16" s="1"/>
  <c r="OB84" i="16" s="1"/>
  <c r="OA78" i="16"/>
  <c r="OA81" i="16" s="1"/>
  <c r="OA84" i="16" s="1"/>
  <c r="NZ78" i="16"/>
  <c r="NZ81" i="16" s="1"/>
  <c r="NZ84" i="16" s="1"/>
  <c r="NY78" i="16"/>
  <c r="NY81" i="16" s="1"/>
  <c r="NY84" i="16" s="1"/>
  <c r="NX78" i="16"/>
  <c r="NX81" i="16" s="1"/>
  <c r="NX84" i="16" s="1"/>
  <c r="NW78" i="16"/>
  <c r="NW81" i="16" s="1"/>
  <c r="NW84" i="16" s="1"/>
  <c r="NV78" i="16"/>
  <c r="NV81" i="16" s="1"/>
  <c r="NV84" i="16" s="1"/>
  <c r="NU78" i="16"/>
  <c r="NU81" i="16" s="1"/>
  <c r="NU84" i="16" s="1"/>
  <c r="NT78" i="16"/>
  <c r="NT81" i="16" s="1"/>
  <c r="NT84" i="16" s="1"/>
  <c r="NS78" i="16"/>
  <c r="NS81" i="16" s="1"/>
  <c r="NS84" i="16" s="1"/>
  <c r="NR78" i="16"/>
  <c r="NR81" i="16" s="1"/>
  <c r="NR84" i="16" s="1"/>
  <c r="NQ78" i="16"/>
  <c r="NQ81" i="16" s="1"/>
  <c r="NQ84" i="16" s="1"/>
  <c r="NP78" i="16"/>
  <c r="NP81" i="16" s="1"/>
  <c r="NP84" i="16" s="1"/>
  <c r="NO78" i="16"/>
  <c r="NO81" i="16" s="1"/>
  <c r="NO84" i="16" s="1"/>
  <c r="NN78" i="16"/>
  <c r="NN81" i="16" s="1"/>
  <c r="NN84" i="16" s="1"/>
  <c r="NM78" i="16"/>
  <c r="NM81" i="16" s="1"/>
  <c r="NM84" i="16" s="1"/>
  <c r="NL78" i="16"/>
  <c r="NL81" i="16" s="1"/>
  <c r="NL84" i="16" s="1"/>
  <c r="NK78" i="16"/>
  <c r="NK81" i="16" s="1"/>
  <c r="NK84" i="16" s="1"/>
  <c r="NJ78" i="16"/>
  <c r="NJ81" i="16" s="1"/>
  <c r="NJ84" i="16" s="1"/>
  <c r="NI78" i="16"/>
  <c r="NI81" i="16" s="1"/>
  <c r="NI84" i="16" s="1"/>
  <c r="NH78" i="16"/>
  <c r="NH81" i="16" s="1"/>
  <c r="NH84" i="16" s="1"/>
  <c r="NG78" i="16"/>
  <c r="NG81" i="16" s="1"/>
  <c r="NG84" i="16" s="1"/>
  <c r="NF78" i="16"/>
  <c r="NF81" i="16" s="1"/>
  <c r="NF84" i="16" s="1"/>
  <c r="NE78" i="16"/>
  <c r="NE81" i="16" s="1"/>
  <c r="NE84" i="16" s="1"/>
  <c r="ND78" i="16"/>
  <c r="ND81" i="16" s="1"/>
  <c r="ND84" i="16" s="1"/>
  <c r="NC78" i="16"/>
  <c r="NC81" i="16" s="1"/>
  <c r="NC84" i="16" s="1"/>
  <c r="NB78" i="16"/>
  <c r="NB81" i="16" s="1"/>
  <c r="NB84" i="16" s="1"/>
  <c r="NA78" i="16"/>
  <c r="NA81" i="16" s="1"/>
  <c r="NA84" i="16" s="1"/>
  <c r="MZ78" i="16"/>
  <c r="MZ81" i="16" s="1"/>
  <c r="MZ84" i="16" s="1"/>
  <c r="MY78" i="16"/>
  <c r="MY81" i="16" s="1"/>
  <c r="MY84" i="16" s="1"/>
  <c r="MX78" i="16"/>
  <c r="MX81" i="16" s="1"/>
  <c r="MX84" i="16" s="1"/>
  <c r="MW78" i="16"/>
  <c r="MW81" i="16" s="1"/>
  <c r="MW84" i="16" s="1"/>
  <c r="MV78" i="16"/>
  <c r="MV81" i="16" s="1"/>
  <c r="MV84" i="16" s="1"/>
  <c r="MU78" i="16"/>
  <c r="MU81" i="16" s="1"/>
  <c r="MU84" i="16" s="1"/>
  <c r="MT78" i="16"/>
  <c r="MT81" i="16" s="1"/>
  <c r="MT84" i="16" s="1"/>
  <c r="MS78" i="16"/>
  <c r="MS81" i="16" s="1"/>
  <c r="MS84" i="16" s="1"/>
  <c r="MR78" i="16"/>
  <c r="MR81" i="16" s="1"/>
  <c r="MR84" i="16" s="1"/>
  <c r="MQ78" i="16"/>
  <c r="MQ81" i="16" s="1"/>
  <c r="MQ84" i="16" s="1"/>
  <c r="MP78" i="16"/>
  <c r="MP81" i="16" s="1"/>
  <c r="MP84" i="16" s="1"/>
  <c r="MO78" i="16"/>
  <c r="MO81" i="16" s="1"/>
  <c r="MO84" i="16" s="1"/>
  <c r="MN78" i="16"/>
  <c r="MN81" i="16" s="1"/>
  <c r="MN84" i="16" s="1"/>
  <c r="MM78" i="16"/>
  <c r="MM81" i="16" s="1"/>
  <c r="MM84" i="16" s="1"/>
  <c r="ML78" i="16"/>
  <c r="ML81" i="16" s="1"/>
  <c r="ML84" i="16" s="1"/>
  <c r="MK78" i="16"/>
  <c r="MK81" i="16" s="1"/>
  <c r="MK84" i="16" s="1"/>
  <c r="MJ78" i="16"/>
  <c r="MJ81" i="16" s="1"/>
  <c r="MJ84" i="16" s="1"/>
  <c r="MI78" i="16"/>
  <c r="MI81" i="16" s="1"/>
  <c r="MI84" i="16" s="1"/>
  <c r="MH78" i="16"/>
  <c r="MH81" i="16" s="1"/>
  <c r="MH84" i="16" s="1"/>
  <c r="MG78" i="16"/>
  <c r="MG81" i="16" s="1"/>
  <c r="MG84" i="16" s="1"/>
  <c r="MF78" i="16"/>
  <c r="MF81" i="16" s="1"/>
  <c r="MF84" i="16" s="1"/>
  <c r="ME78" i="16"/>
  <c r="ME81" i="16" s="1"/>
  <c r="ME84" i="16" s="1"/>
  <c r="MD78" i="16"/>
  <c r="MD81" i="16" s="1"/>
  <c r="MD84" i="16" s="1"/>
  <c r="MC78" i="16"/>
  <c r="MC81" i="16" s="1"/>
  <c r="MC84" i="16" s="1"/>
  <c r="MB78" i="16"/>
  <c r="MB81" i="16" s="1"/>
  <c r="MB84" i="16" s="1"/>
  <c r="MA78" i="16"/>
  <c r="MA81" i="16" s="1"/>
  <c r="MA84" i="16" s="1"/>
  <c r="LZ78" i="16"/>
  <c r="LZ81" i="16" s="1"/>
  <c r="LZ84" i="16" s="1"/>
  <c r="LY78" i="16"/>
  <c r="LY81" i="16" s="1"/>
  <c r="LY84" i="16" s="1"/>
  <c r="LX78" i="16"/>
  <c r="LX81" i="16" s="1"/>
  <c r="LX84" i="16" s="1"/>
  <c r="LW78" i="16"/>
  <c r="LW81" i="16" s="1"/>
  <c r="LW84" i="16" s="1"/>
  <c r="LV78" i="16"/>
  <c r="LV81" i="16" s="1"/>
  <c r="LV84" i="16" s="1"/>
  <c r="LU78" i="16"/>
  <c r="LU81" i="16" s="1"/>
  <c r="LU84" i="16" s="1"/>
  <c r="LT78" i="16"/>
  <c r="LT81" i="16" s="1"/>
  <c r="LT84" i="16" s="1"/>
  <c r="LS78" i="16"/>
  <c r="LS81" i="16" s="1"/>
  <c r="LS84" i="16" s="1"/>
  <c r="LR78" i="16"/>
  <c r="LR81" i="16" s="1"/>
  <c r="LR84" i="16" s="1"/>
  <c r="LQ78" i="16"/>
  <c r="LQ81" i="16" s="1"/>
  <c r="LQ84" i="16" s="1"/>
  <c r="LP78" i="16"/>
  <c r="LP81" i="16" s="1"/>
  <c r="LP84" i="16" s="1"/>
  <c r="LO78" i="16"/>
  <c r="LO81" i="16" s="1"/>
  <c r="LO84" i="16" s="1"/>
  <c r="LN78" i="16"/>
  <c r="LN81" i="16" s="1"/>
  <c r="LN84" i="16" s="1"/>
  <c r="LM78" i="16"/>
  <c r="LM81" i="16" s="1"/>
  <c r="LM84" i="16" s="1"/>
  <c r="LL78" i="16"/>
  <c r="LL81" i="16" s="1"/>
  <c r="LL84" i="16" s="1"/>
  <c r="LK78" i="16"/>
  <c r="LK81" i="16" s="1"/>
  <c r="LK84" i="16" s="1"/>
  <c r="LJ78" i="16"/>
  <c r="LJ81" i="16" s="1"/>
  <c r="LJ84" i="16" s="1"/>
  <c r="LI78" i="16"/>
  <c r="LI81" i="16" s="1"/>
  <c r="LI84" i="16" s="1"/>
  <c r="LH78" i="16"/>
  <c r="LH81" i="16" s="1"/>
  <c r="LH84" i="16" s="1"/>
  <c r="LG78" i="16"/>
  <c r="LG81" i="16" s="1"/>
  <c r="LG84" i="16" s="1"/>
  <c r="LF78" i="16"/>
  <c r="LF81" i="16" s="1"/>
  <c r="LF84" i="16" s="1"/>
  <c r="LE78" i="16"/>
  <c r="LE81" i="16" s="1"/>
  <c r="LE84" i="16" s="1"/>
  <c r="LD78" i="16"/>
  <c r="LD81" i="16" s="1"/>
  <c r="LD84" i="16" s="1"/>
  <c r="LC78" i="16"/>
  <c r="LC81" i="16" s="1"/>
  <c r="LC84" i="16" s="1"/>
  <c r="LB78" i="16"/>
  <c r="LB81" i="16" s="1"/>
  <c r="LB84" i="16" s="1"/>
  <c r="LA78" i="16"/>
  <c r="LA81" i="16" s="1"/>
  <c r="LA84" i="16" s="1"/>
  <c r="KZ78" i="16"/>
  <c r="KZ81" i="16" s="1"/>
  <c r="KZ84" i="16" s="1"/>
  <c r="KY78" i="16"/>
  <c r="KY81" i="16" s="1"/>
  <c r="KY84" i="16" s="1"/>
  <c r="KX78" i="16"/>
  <c r="KX81" i="16" s="1"/>
  <c r="KX84" i="16" s="1"/>
  <c r="KW78" i="16"/>
  <c r="KW81" i="16" s="1"/>
  <c r="KW84" i="16" s="1"/>
  <c r="KV78" i="16"/>
  <c r="KV81" i="16" s="1"/>
  <c r="KV84" i="16" s="1"/>
  <c r="KU78" i="16"/>
  <c r="KU81" i="16" s="1"/>
  <c r="KU84" i="16" s="1"/>
  <c r="KT78" i="16"/>
  <c r="KT81" i="16" s="1"/>
  <c r="KT84" i="16" s="1"/>
  <c r="KS78" i="16"/>
  <c r="KS81" i="16" s="1"/>
  <c r="KS84" i="16" s="1"/>
  <c r="KR78" i="16"/>
  <c r="KR81" i="16" s="1"/>
  <c r="KR84" i="16" s="1"/>
  <c r="KQ78" i="16"/>
  <c r="KQ81" i="16" s="1"/>
  <c r="KQ84" i="16" s="1"/>
  <c r="KP78" i="16"/>
  <c r="KP81" i="16" s="1"/>
  <c r="KP84" i="16" s="1"/>
  <c r="KO78" i="16"/>
  <c r="KO81" i="16" s="1"/>
  <c r="KO84" i="16" s="1"/>
  <c r="KN78" i="16"/>
  <c r="KN81" i="16" s="1"/>
  <c r="KN84" i="16" s="1"/>
  <c r="KM78" i="16"/>
  <c r="KM81" i="16" s="1"/>
  <c r="KM84" i="16" s="1"/>
  <c r="KL78" i="16"/>
  <c r="KL81" i="16" s="1"/>
  <c r="KL84" i="16" s="1"/>
  <c r="KK78" i="16"/>
  <c r="KK81" i="16" s="1"/>
  <c r="KK84" i="16" s="1"/>
  <c r="KJ78" i="16"/>
  <c r="KJ81" i="16" s="1"/>
  <c r="KJ84" i="16" s="1"/>
  <c r="KI78" i="16"/>
  <c r="KI81" i="16" s="1"/>
  <c r="KI84" i="16" s="1"/>
  <c r="KH78" i="16"/>
  <c r="KH81" i="16" s="1"/>
  <c r="KH84" i="16" s="1"/>
  <c r="KG78" i="16"/>
  <c r="KG81" i="16" s="1"/>
  <c r="KG84" i="16" s="1"/>
  <c r="KF78" i="16"/>
  <c r="KF81" i="16" s="1"/>
  <c r="KF84" i="16" s="1"/>
  <c r="KE78" i="16"/>
  <c r="KE81" i="16" s="1"/>
  <c r="KE84" i="16" s="1"/>
  <c r="KD78" i="16"/>
  <c r="KD81" i="16" s="1"/>
  <c r="KD84" i="16" s="1"/>
  <c r="KC78" i="16"/>
  <c r="KC81" i="16" s="1"/>
  <c r="KC84" i="16" s="1"/>
  <c r="KB78" i="16"/>
  <c r="KB81" i="16" s="1"/>
  <c r="KB84" i="16" s="1"/>
  <c r="KA78" i="16"/>
  <c r="KA81" i="16" s="1"/>
  <c r="KA84" i="16" s="1"/>
  <c r="JZ78" i="16"/>
  <c r="JZ81" i="16" s="1"/>
  <c r="JZ84" i="16" s="1"/>
  <c r="JY78" i="16"/>
  <c r="JY81" i="16" s="1"/>
  <c r="JY84" i="16" s="1"/>
  <c r="JX78" i="16"/>
  <c r="JX81" i="16" s="1"/>
  <c r="JX84" i="16" s="1"/>
  <c r="JW78" i="16"/>
  <c r="JW81" i="16" s="1"/>
  <c r="JW84" i="16" s="1"/>
  <c r="JV78" i="16"/>
  <c r="JV81" i="16" s="1"/>
  <c r="JV84" i="16" s="1"/>
  <c r="JU78" i="16"/>
  <c r="JU81" i="16" s="1"/>
  <c r="JU84" i="16" s="1"/>
  <c r="JT78" i="16"/>
  <c r="JT81" i="16" s="1"/>
  <c r="JT84" i="16" s="1"/>
  <c r="JS78" i="16"/>
  <c r="JS81" i="16" s="1"/>
  <c r="JS84" i="16" s="1"/>
  <c r="JR78" i="16"/>
  <c r="JR81" i="16" s="1"/>
  <c r="JR84" i="16" s="1"/>
  <c r="JQ78" i="16"/>
  <c r="JQ81" i="16" s="1"/>
  <c r="JQ84" i="16" s="1"/>
  <c r="JP78" i="16"/>
  <c r="JP81" i="16" s="1"/>
  <c r="JP84" i="16" s="1"/>
  <c r="JO78" i="16"/>
  <c r="JO81" i="16" s="1"/>
  <c r="JO84" i="16" s="1"/>
  <c r="JN78" i="16"/>
  <c r="JN81" i="16" s="1"/>
  <c r="JN84" i="16" s="1"/>
  <c r="JM78" i="16"/>
  <c r="JM81" i="16" s="1"/>
  <c r="JM84" i="16" s="1"/>
  <c r="JL78" i="16"/>
  <c r="JL81" i="16" s="1"/>
  <c r="JL84" i="16" s="1"/>
  <c r="JK78" i="16"/>
  <c r="JK81" i="16" s="1"/>
  <c r="JK84" i="16" s="1"/>
  <c r="JJ78" i="16"/>
  <c r="JJ81" i="16" s="1"/>
  <c r="JJ84" i="16" s="1"/>
  <c r="JI78" i="16"/>
  <c r="JI81" i="16" s="1"/>
  <c r="JI84" i="16" s="1"/>
  <c r="JH78" i="16"/>
  <c r="JH81" i="16" s="1"/>
  <c r="JH84" i="16" s="1"/>
  <c r="JG78" i="16"/>
  <c r="JG81" i="16" s="1"/>
  <c r="JG84" i="16" s="1"/>
  <c r="JF78" i="16"/>
  <c r="JF81" i="16" s="1"/>
  <c r="JF84" i="16" s="1"/>
  <c r="JE78" i="16"/>
  <c r="JE81" i="16" s="1"/>
  <c r="JE84" i="16" s="1"/>
  <c r="JD78" i="16"/>
  <c r="JD81" i="16" s="1"/>
  <c r="JD84" i="16" s="1"/>
  <c r="JC78" i="16"/>
  <c r="JC81" i="16" s="1"/>
  <c r="JC84" i="16" s="1"/>
  <c r="JB78" i="16"/>
  <c r="JB81" i="16" s="1"/>
  <c r="JB84" i="16" s="1"/>
  <c r="JA78" i="16"/>
  <c r="JA81" i="16" s="1"/>
  <c r="JA84" i="16" s="1"/>
  <c r="IZ78" i="16"/>
  <c r="IZ81" i="16" s="1"/>
  <c r="IZ84" i="16" s="1"/>
  <c r="IY78" i="16"/>
  <c r="IY81" i="16" s="1"/>
  <c r="IY84" i="16" s="1"/>
  <c r="IX78" i="16"/>
  <c r="IX81" i="16" s="1"/>
  <c r="IX84" i="16" s="1"/>
  <c r="IW78" i="16"/>
  <c r="IW81" i="16" s="1"/>
  <c r="IW84" i="16" s="1"/>
  <c r="IV78" i="16"/>
  <c r="IV81" i="16" s="1"/>
  <c r="IV84" i="16" s="1"/>
  <c r="IU78" i="16"/>
  <c r="IU81" i="16" s="1"/>
  <c r="IU84" i="16" s="1"/>
  <c r="IT78" i="16"/>
  <c r="IT81" i="16" s="1"/>
  <c r="IT84" i="16" s="1"/>
  <c r="IS78" i="16"/>
  <c r="IS81" i="16" s="1"/>
  <c r="IS84" i="16" s="1"/>
  <c r="IR78" i="16"/>
  <c r="IR81" i="16" s="1"/>
  <c r="IR84" i="16" s="1"/>
  <c r="IQ78" i="16"/>
  <c r="IQ81" i="16" s="1"/>
  <c r="IQ84" i="16" s="1"/>
  <c r="IP78" i="16"/>
  <c r="IP81" i="16" s="1"/>
  <c r="IP84" i="16" s="1"/>
  <c r="IO78" i="16"/>
  <c r="IO81" i="16" s="1"/>
  <c r="IO84" i="16" s="1"/>
  <c r="IN78" i="16"/>
  <c r="IN81" i="16" s="1"/>
  <c r="IN84" i="16" s="1"/>
  <c r="IM78" i="16"/>
  <c r="IM81" i="16" s="1"/>
  <c r="IM84" i="16" s="1"/>
  <c r="IL78" i="16"/>
  <c r="IL81" i="16" s="1"/>
  <c r="IL84" i="16" s="1"/>
  <c r="IK78" i="16"/>
  <c r="IK81" i="16" s="1"/>
  <c r="IK84" i="16" s="1"/>
  <c r="IJ78" i="16"/>
  <c r="IJ81" i="16" s="1"/>
  <c r="IJ84" i="16" s="1"/>
  <c r="II78" i="16"/>
  <c r="II81" i="16" s="1"/>
  <c r="II84" i="16" s="1"/>
  <c r="IH78" i="16"/>
  <c r="IH81" i="16" s="1"/>
  <c r="IH84" i="16" s="1"/>
  <c r="IG78" i="16"/>
  <c r="IG81" i="16" s="1"/>
  <c r="IG84" i="16" s="1"/>
  <c r="IF78" i="16"/>
  <c r="IF81" i="16" s="1"/>
  <c r="IF84" i="16" s="1"/>
  <c r="IE78" i="16"/>
  <c r="IE81" i="16" s="1"/>
  <c r="IE84" i="16" s="1"/>
  <c r="ID78" i="16"/>
  <c r="ID81" i="16" s="1"/>
  <c r="ID84" i="16" s="1"/>
  <c r="IC78" i="16"/>
  <c r="IC81" i="16" s="1"/>
  <c r="IC84" i="16" s="1"/>
  <c r="IB78" i="16"/>
  <c r="IB81" i="16" s="1"/>
  <c r="IB84" i="16" s="1"/>
  <c r="IA78" i="16"/>
  <c r="IA81" i="16" s="1"/>
  <c r="IA84" i="16" s="1"/>
  <c r="HZ78" i="16"/>
  <c r="HZ81" i="16" s="1"/>
  <c r="HZ84" i="16" s="1"/>
  <c r="HY78" i="16"/>
  <c r="HY81" i="16" s="1"/>
  <c r="HY84" i="16" s="1"/>
  <c r="HX78" i="16"/>
  <c r="HX81" i="16" s="1"/>
  <c r="HX84" i="16" s="1"/>
  <c r="HW78" i="16"/>
  <c r="HW81" i="16" s="1"/>
  <c r="HW84" i="16" s="1"/>
  <c r="HV78" i="16"/>
  <c r="HV81" i="16" s="1"/>
  <c r="HV84" i="16" s="1"/>
  <c r="HU78" i="16"/>
  <c r="HU81" i="16" s="1"/>
  <c r="HU84" i="16" s="1"/>
  <c r="HT78" i="16"/>
  <c r="HT81" i="16" s="1"/>
  <c r="HT84" i="16" s="1"/>
  <c r="HS78" i="16"/>
  <c r="HS81" i="16" s="1"/>
  <c r="HS84" i="16" s="1"/>
  <c r="HR78" i="16"/>
  <c r="HR81" i="16" s="1"/>
  <c r="HR84" i="16" s="1"/>
  <c r="HQ78" i="16"/>
  <c r="HQ81" i="16" s="1"/>
  <c r="HQ84" i="16" s="1"/>
  <c r="HP78" i="16"/>
  <c r="HP81" i="16" s="1"/>
  <c r="HP84" i="16" s="1"/>
  <c r="HO78" i="16"/>
  <c r="HO81" i="16" s="1"/>
  <c r="HO84" i="16" s="1"/>
  <c r="HN78" i="16"/>
  <c r="HN81" i="16" s="1"/>
  <c r="HN84" i="16" s="1"/>
  <c r="HM78" i="16"/>
  <c r="HM81" i="16" s="1"/>
  <c r="HM84" i="16" s="1"/>
  <c r="HL78" i="16"/>
  <c r="HL81" i="16" s="1"/>
  <c r="HL84" i="16" s="1"/>
  <c r="HK78" i="16"/>
  <c r="HK81" i="16" s="1"/>
  <c r="HK84" i="16" s="1"/>
  <c r="HJ78" i="16"/>
  <c r="HJ81" i="16" s="1"/>
  <c r="HJ84" i="16" s="1"/>
  <c r="HI78" i="16"/>
  <c r="HI81" i="16" s="1"/>
  <c r="HI84" i="16" s="1"/>
  <c r="HH78" i="16"/>
  <c r="HH81" i="16" s="1"/>
  <c r="HH84" i="16" s="1"/>
  <c r="HG78" i="16"/>
  <c r="HG81" i="16" s="1"/>
  <c r="HG84" i="16" s="1"/>
  <c r="HF78" i="16"/>
  <c r="HF81" i="16" s="1"/>
  <c r="HF84" i="16" s="1"/>
  <c r="HE78" i="16"/>
  <c r="HE81" i="16" s="1"/>
  <c r="HE84" i="16" s="1"/>
  <c r="HD78" i="16"/>
  <c r="HD81" i="16" s="1"/>
  <c r="HD84" i="16" s="1"/>
  <c r="HC78" i="16"/>
  <c r="HC81" i="16" s="1"/>
  <c r="HC84" i="16" s="1"/>
  <c r="HB78" i="16"/>
  <c r="HB81" i="16" s="1"/>
  <c r="HB84" i="16" s="1"/>
  <c r="HA78" i="16"/>
  <c r="HA81" i="16" s="1"/>
  <c r="HA84" i="16" s="1"/>
  <c r="GZ78" i="16"/>
  <c r="GZ81" i="16" s="1"/>
  <c r="GZ84" i="16" s="1"/>
  <c r="GY78" i="16"/>
  <c r="GY81" i="16" s="1"/>
  <c r="GY84" i="16" s="1"/>
  <c r="GX78" i="16"/>
  <c r="GX81" i="16" s="1"/>
  <c r="GX84" i="16" s="1"/>
  <c r="GW78" i="16"/>
  <c r="GW81" i="16" s="1"/>
  <c r="GW84" i="16" s="1"/>
  <c r="GV78" i="16"/>
  <c r="GV81" i="16" s="1"/>
  <c r="GV84" i="16" s="1"/>
  <c r="GU78" i="16"/>
  <c r="GU81" i="16" s="1"/>
  <c r="GU84" i="16" s="1"/>
  <c r="GT78" i="16"/>
  <c r="GT81" i="16" s="1"/>
  <c r="GT84" i="16" s="1"/>
  <c r="GS78" i="16"/>
  <c r="GS81" i="16" s="1"/>
  <c r="GS84" i="16" s="1"/>
  <c r="GR78" i="16"/>
  <c r="GR81" i="16" s="1"/>
  <c r="GR84" i="16" s="1"/>
  <c r="GQ78" i="16"/>
  <c r="GQ81" i="16" s="1"/>
  <c r="GQ84" i="16" s="1"/>
  <c r="GP78" i="16"/>
  <c r="GP81" i="16" s="1"/>
  <c r="GP84" i="16" s="1"/>
  <c r="GO78" i="16"/>
  <c r="GO81" i="16" s="1"/>
  <c r="GO84" i="16" s="1"/>
  <c r="GN78" i="16"/>
  <c r="GN81" i="16" s="1"/>
  <c r="GN84" i="16" s="1"/>
  <c r="GM78" i="16"/>
  <c r="GM81" i="16" s="1"/>
  <c r="GM84" i="16" s="1"/>
  <c r="GL78" i="16"/>
  <c r="GL81" i="16" s="1"/>
  <c r="GL84" i="16" s="1"/>
  <c r="GK78" i="16"/>
  <c r="GK81" i="16" s="1"/>
  <c r="GK84" i="16" s="1"/>
  <c r="GJ78" i="16"/>
  <c r="GJ81" i="16" s="1"/>
  <c r="GJ84" i="16" s="1"/>
  <c r="GI78" i="16"/>
  <c r="GI81" i="16" s="1"/>
  <c r="GI84" i="16" s="1"/>
  <c r="GH78" i="16"/>
  <c r="GH81" i="16" s="1"/>
  <c r="GH84" i="16" s="1"/>
  <c r="GG78" i="16"/>
  <c r="GG81" i="16" s="1"/>
  <c r="GG84" i="16" s="1"/>
  <c r="GF78" i="16"/>
  <c r="GF81" i="16" s="1"/>
  <c r="GF84" i="16" s="1"/>
  <c r="GE78" i="16"/>
  <c r="GE81" i="16" s="1"/>
  <c r="GE84" i="16" s="1"/>
  <c r="GD78" i="16"/>
  <c r="GD81" i="16" s="1"/>
  <c r="GD84" i="16" s="1"/>
  <c r="GC78" i="16"/>
  <c r="GC81" i="16" s="1"/>
  <c r="GC84" i="16" s="1"/>
  <c r="GB78" i="16"/>
  <c r="GB81" i="16" s="1"/>
  <c r="GB84" i="16" s="1"/>
  <c r="GA78" i="16"/>
  <c r="GA81" i="16" s="1"/>
  <c r="GA84" i="16" s="1"/>
  <c r="FZ78" i="16"/>
  <c r="FZ81" i="16" s="1"/>
  <c r="FZ84" i="16" s="1"/>
  <c r="FY78" i="16"/>
  <c r="FY81" i="16" s="1"/>
  <c r="FY84" i="16" s="1"/>
  <c r="FX78" i="16"/>
  <c r="FX81" i="16" s="1"/>
  <c r="FX84" i="16" s="1"/>
  <c r="FW78" i="16"/>
  <c r="FW81" i="16" s="1"/>
  <c r="FW84" i="16" s="1"/>
  <c r="FV78" i="16"/>
  <c r="FV81" i="16" s="1"/>
  <c r="FV84" i="16" s="1"/>
  <c r="FU78" i="16"/>
  <c r="FU81" i="16" s="1"/>
  <c r="FU84" i="16" s="1"/>
  <c r="FT78" i="16"/>
  <c r="FT81" i="16" s="1"/>
  <c r="FT84" i="16" s="1"/>
  <c r="FS78" i="16"/>
  <c r="FS81" i="16" s="1"/>
  <c r="FS84" i="16" s="1"/>
  <c r="FR78" i="16"/>
  <c r="FR81" i="16" s="1"/>
  <c r="FR84" i="16" s="1"/>
  <c r="FQ78" i="16"/>
  <c r="FQ81" i="16" s="1"/>
  <c r="FQ84" i="16" s="1"/>
  <c r="FP78" i="16"/>
  <c r="FP81" i="16" s="1"/>
  <c r="FP84" i="16" s="1"/>
  <c r="FO78" i="16"/>
  <c r="FO81" i="16" s="1"/>
  <c r="FO84" i="16" s="1"/>
  <c r="FN78" i="16"/>
  <c r="FN81" i="16" s="1"/>
  <c r="FN84" i="16" s="1"/>
  <c r="FM78" i="16"/>
  <c r="FM81" i="16" s="1"/>
  <c r="FM84" i="16" s="1"/>
  <c r="FL78" i="16"/>
  <c r="FL81" i="16" s="1"/>
  <c r="FL84" i="16" s="1"/>
  <c r="FK78" i="16"/>
  <c r="FK81" i="16" s="1"/>
  <c r="FK84" i="16" s="1"/>
  <c r="FJ78" i="16"/>
  <c r="FJ81" i="16" s="1"/>
  <c r="FJ84" i="16" s="1"/>
  <c r="FI78" i="16"/>
  <c r="FI81" i="16" s="1"/>
  <c r="FI84" i="16" s="1"/>
  <c r="FH78" i="16"/>
  <c r="FH81" i="16" s="1"/>
  <c r="FH84" i="16" s="1"/>
  <c r="FG78" i="16"/>
  <c r="FG81" i="16" s="1"/>
  <c r="FG84" i="16" s="1"/>
  <c r="FF78" i="16"/>
  <c r="FF81" i="16" s="1"/>
  <c r="FF84" i="16" s="1"/>
  <c r="FE78" i="16"/>
  <c r="FE81" i="16" s="1"/>
  <c r="FE84" i="16" s="1"/>
  <c r="FD78" i="16"/>
  <c r="FD81" i="16" s="1"/>
  <c r="FD84" i="16" s="1"/>
  <c r="FC78" i="16"/>
  <c r="FC81" i="16" s="1"/>
  <c r="FC84" i="16" s="1"/>
  <c r="FB78" i="16"/>
  <c r="FB81" i="16" s="1"/>
  <c r="FB84" i="16" s="1"/>
  <c r="FA78" i="16"/>
  <c r="FA81" i="16" s="1"/>
  <c r="FA84" i="16" s="1"/>
  <c r="EZ78" i="16"/>
  <c r="EZ81" i="16" s="1"/>
  <c r="EZ84" i="16" s="1"/>
  <c r="EY78" i="16"/>
  <c r="EY81" i="16" s="1"/>
  <c r="EY84" i="16" s="1"/>
  <c r="EX78" i="16"/>
  <c r="EX81" i="16" s="1"/>
  <c r="EX84" i="16" s="1"/>
  <c r="EW78" i="16"/>
  <c r="EW81" i="16" s="1"/>
  <c r="EW84" i="16" s="1"/>
  <c r="EV78" i="16"/>
  <c r="EV81" i="16" s="1"/>
  <c r="EV84" i="16" s="1"/>
  <c r="EU78" i="16"/>
  <c r="EU81" i="16" s="1"/>
  <c r="EU84" i="16" s="1"/>
  <c r="ET78" i="16"/>
  <c r="ET81" i="16" s="1"/>
  <c r="ET84" i="16" s="1"/>
  <c r="ES78" i="16"/>
  <c r="ES81" i="16" s="1"/>
  <c r="ES84" i="16" s="1"/>
  <c r="ER78" i="16"/>
  <c r="ER81" i="16" s="1"/>
  <c r="ER84" i="16" s="1"/>
  <c r="EQ78" i="16"/>
  <c r="EQ81" i="16" s="1"/>
  <c r="EQ84" i="16" s="1"/>
  <c r="EP78" i="16"/>
  <c r="EP81" i="16" s="1"/>
  <c r="EP84" i="16" s="1"/>
  <c r="EO78" i="16"/>
  <c r="EO81" i="16" s="1"/>
  <c r="EO84" i="16" s="1"/>
  <c r="EN78" i="16"/>
  <c r="EN81" i="16" s="1"/>
  <c r="EN84" i="16" s="1"/>
  <c r="EM78" i="16"/>
  <c r="EM81" i="16" s="1"/>
  <c r="EM84" i="16" s="1"/>
  <c r="EL78" i="16"/>
  <c r="EL81" i="16" s="1"/>
  <c r="EL84" i="16" s="1"/>
  <c r="EK78" i="16"/>
  <c r="EK81" i="16" s="1"/>
  <c r="EK84" i="16" s="1"/>
  <c r="EJ78" i="16"/>
  <c r="EJ81" i="16" s="1"/>
  <c r="EJ84" i="16" s="1"/>
  <c r="EI78" i="16"/>
  <c r="EI81" i="16" s="1"/>
  <c r="EI84" i="16" s="1"/>
  <c r="EH78" i="16"/>
  <c r="EH81" i="16" s="1"/>
  <c r="EH84" i="16" s="1"/>
  <c r="EG78" i="16"/>
  <c r="EG81" i="16" s="1"/>
  <c r="EG84" i="16" s="1"/>
  <c r="EF78" i="16"/>
  <c r="EF81" i="16" s="1"/>
  <c r="EF84" i="16" s="1"/>
  <c r="EE78" i="16"/>
  <c r="EE81" i="16" s="1"/>
  <c r="EE84" i="16" s="1"/>
  <c r="ED78" i="16"/>
  <c r="ED81" i="16" s="1"/>
  <c r="ED84" i="16" s="1"/>
  <c r="EC78" i="16"/>
  <c r="EC81" i="16" s="1"/>
  <c r="EC84" i="16" s="1"/>
  <c r="EB78" i="16"/>
  <c r="EB81" i="16" s="1"/>
  <c r="EB84" i="16" s="1"/>
  <c r="EA78" i="16"/>
  <c r="EA81" i="16" s="1"/>
  <c r="EA84" i="16" s="1"/>
  <c r="DZ78" i="16"/>
  <c r="DZ81" i="16" s="1"/>
  <c r="DZ84" i="16" s="1"/>
  <c r="DY78" i="16"/>
  <c r="DY81" i="16" s="1"/>
  <c r="DY84" i="16" s="1"/>
  <c r="DX78" i="16"/>
  <c r="DX81" i="16" s="1"/>
  <c r="DX84" i="16" s="1"/>
  <c r="DW78" i="16"/>
  <c r="DW81" i="16" s="1"/>
  <c r="DW84" i="16" s="1"/>
  <c r="DV78" i="16"/>
  <c r="DV81" i="16" s="1"/>
  <c r="DV84" i="16" s="1"/>
  <c r="DU78" i="16"/>
  <c r="DU81" i="16" s="1"/>
  <c r="DU84" i="16" s="1"/>
  <c r="DT78" i="16"/>
  <c r="DT81" i="16" s="1"/>
  <c r="DT84" i="16" s="1"/>
  <c r="DS78" i="16"/>
  <c r="DS81" i="16" s="1"/>
  <c r="DS84" i="16" s="1"/>
  <c r="DR78" i="16"/>
  <c r="DR81" i="16" s="1"/>
  <c r="DR84" i="16" s="1"/>
  <c r="DQ78" i="16"/>
  <c r="DQ81" i="16" s="1"/>
  <c r="DQ84" i="16" s="1"/>
  <c r="DP78" i="16"/>
  <c r="DP81" i="16" s="1"/>
  <c r="DP84" i="16" s="1"/>
  <c r="DO78" i="16"/>
  <c r="DO81" i="16" s="1"/>
  <c r="DO84" i="16" s="1"/>
  <c r="DN78" i="16"/>
  <c r="DN81" i="16" s="1"/>
  <c r="DN84" i="16" s="1"/>
  <c r="DM78" i="16"/>
  <c r="DM81" i="16" s="1"/>
  <c r="DM84" i="16" s="1"/>
  <c r="DL78" i="16"/>
  <c r="DL81" i="16" s="1"/>
  <c r="DL84" i="16" s="1"/>
  <c r="DK78" i="16"/>
  <c r="DK81" i="16" s="1"/>
  <c r="DK84" i="16" s="1"/>
  <c r="DJ78" i="16"/>
  <c r="DJ81" i="16" s="1"/>
  <c r="DJ84" i="16" s="1"/>
  <c r="DI78" i="16"/>
  <c r="DI81" i="16" s="1"/>
  <c r="DI84" i="16" s="1"/>
  <c r="DH78" i="16"/>
  <c r="DH81" i="16" s="1"/>
  <c r="DH84" i="16" s="1"/>
  <c r="DG78" i="16"/>
  <c r="DG81" i="16" s="1"/>
  <c r="DG84" i="16" s="1"/>
  <c r="DF78" i="16"/>
  <c r="DF81" i="16" s="1"/>
  <c r="DF84" i="16" s="1"/>
  <c r="DE78" i="16"/>
  <c r="DE81" i="16" s="1"/>
  <c r="DE84" i="16" s="1"/>
  <c r="DD78" i="16"/>
  <c r="DD81" i="16" s="1"/>
  <c r="DD84" i="16" s="1"/>
  <c r="DC78" i="16"/>
  <c r="DC81" i="16" s="1"/>
  <c r="DC84" i="16" s="1"/>
  <c r="DB78" i="16"/>
  <c r="DB81" i="16" s="1"/>
  <c r="DB84" i="16" s="1"/>
  <c r="DA78" i="16"/>
  <c r="DA81" i="16" s="1"/>
  <c r="DA84" i="16" s="1"/>
  <c r="CZ78" i="16"/>
  <c r="CZ81" i="16" s="1"/>
  <c r="CZ84" i="16" s="1"/>
  <c r="CY78" i="16"/>
  <c r="CY81" i="16" s="1"/>
  <c r="CY84" i="16" s="1"/>
  <c r="CX78" i="16"/>
  <c r="CX81" i="16" s="1"/>
  <c r="CX84" i="16" s="1"/>
  <c r="CW78" i="16"/>
  <c r="CW81" i="16" s="1"/>
  <c r="CW84" i="16" s="1"/>
  <c r="CV78" i="16"/>
  <c r="CV81" i="16" s="1"/>
  <c r="CV84" i="16" s="1"/>
  <c r="CU78" i="16"/>
  <c r="CU81" i="16" s="1"/>
  <c r="CU84" i="16" s="1"/>
  <c r="CT78" i="16"/>
  <c r="CT81" i="16" s="1"/>
  <c r="CT84" i="16" s="1"/>
  <c r="CS78" i="16"/>
  <c r="CS81" i="16" s="1"/>
  <c r="CS84" i="16" s="1"/>
  <c r="CR78" i="16"/>
  <c r="CR81" i="16" s="1"/>
  <c r="CR84" i="16" s="1"/>
  <c r="CQ78" i="16"/>
  <c r="CQ81" i="16" s="1"/>
  <c r="CQ84" i="16" s="1"/>
  <c r="CP78" i="16"/>
  <c r="CP81" i="16" s="1"/>
  <c r="CP84" i="16" s="1"/>
  <c r="CO78" i="16"/>
  <c r="CO81" i="16" s="1"/>
  <c r="CO84" i="16" s="1"/>
  <c r="CN78" i="16"/>
  <c r="CN81" i="16" s="1"/>
  <c r="CN84" i="16" s="1"/>
  <c r="CM78" i="16"/>
  <c r="CM81" i="16" s="1"/>
  <c r="CM84" i="16" s="1"/>
  <c r="CL78" i="16"/>
  <c r="CL81" i="16" s="1"/>
  <c r="CL84" i="16" s="1"/>
  <c r="CK78" i="16"/>
  <c r="CK81" i="16" s="1"/>
  <c r="CK84" i="16" s="1"/>
  <c r="CJ78" i="16"/>
  <c r="CJ81" i="16" s="1"/>
  <c r="CJ84" i="16" s="1"/>
  <c r="CI78" i="16"/>
  <c r="CI81" i="16" s="1"/>
  <c r="CI84" i="16" s="1"/>
  <c r="CH78" i="16"/>
  <c r="CH81" i="16" s="1"/>
  <c r="CH84" i="16" s="1"/>
  <c r="CG78" i="16"/>
  <c r="CG81" i="16" s="1"/>
  <c r="CG84" i="16" s="1"/>
  <c r="CF78" i="16"/>
  <c r="CF81" i="16" s="1"/>
  <c r="CF84" i="16" s="1"/>
  <c r="CE78" i="16"/>
  <c r="CE81" i="16" s="1"/>
  <c r="CE84" i="16" s="1"/>
  <c r="CD78" i="16"/>
  <c r="CD81" i="16" s="1"/>
  <c r="CD84" i="16" s="1"/>
  <c r="CC78" i="16"/>
  <c r="CC81" i="16" s="1"/>
  <c r="CC84" i="16" s="1"/>
  <c r="CB78" i="16"/>
  <c r="CB81" i="16" s="1"/>
  <c r="CB84" i="16" s="1"/>
  <c r="CA78" i="16"/>
  <c r="CA81" i="16" s="1"/>
  <c r="CA84" i="16" s="1"/>
  <c r="BZ78" i="16"/>
  <c r="BZ81" i="16" s="1"/>
  <c r="BZ84" i="16" s="1"/>
  <c r="BY78" i="16"/>
  <c r="BY81" i="16" s="1"/>
  <c r="BY84" i="16" s="1"/>
  <c r="BX78" i="16"/>
  <c r="BX81" i="16" s="1"/>
  <c r="BX84" i="16" s="1"/>
  <c r="BW78" i="16"/>
  <c r="BW81" i="16" s="1"/>
  <c r="BW84" i="16" s="1"/>
  <c r="BV78" i="16"/>
  <c r="BV81" i="16" s="1"/>
  <c r="BV84" i="16" s="1"/>
  <c r="BU78" i="16"/>
  <c r="BU81" i="16" s="1"/>
  <c r="BU84" i="16" s="1"/>
  <c r="BT78" i="16"/>
  <c r="BT81" i="16" s="1"/>
  <c r="BT84" i="16" s="1"/>
  <c r="BS78" i="16"/>
  <c r="BS81" i="16" s="1"/>
  <c r="BS84" i="16" s="1"/>
  <c r="BR78" i="16"/>
  <c r="BR81" i="16" s="1"/>
  <c r="BR84" i="16" s="1"/>
  <c r="BQ78" i="16"/>
  <c r="BQ81" i="16" s="1"/>
  <c r="BQ84" i="16" s="1"/>
  <c r="BP78" i="16"/>
  <c r="BP81" i="16" s="1"/>
  <c r="BP84" i="16" s="1"/>
  <c r="BO78" i="16"/>
  <c r="BO81" i="16" s="1"/>
  <c r="BO84" i="16" s="1"/>
  <c r="BN78" i="16"/>
  <c r="BN81" i="16" s="1"/>
  <c r="BN84" i="16" s="1"/>
  <c r="BM78" i="16"/>
  <c r="BM81" i="16" s="1"/>
  <c r="BM84" i="16" s="1"/>
  <c r="BL78" i="16"/>
  <c r="BL81" i="16" s="1"/>
  <c r="BL84" i="16" s="1"/>
  <c r="BK78" i="16"/>
  <c r="BK81" i="16" s="1"/>
  <c r="BK84" i="16" s="1"/>
  <c r="BJ78" i="16"/>
  <c r="BJ81" i="16" s="1"/>
  <c r="BJ84" i="16" s="1"/>
  <c r="BI78" i="16"/>
  <c r="BI81" i="16" s="1"/>
  <c r="BI84" i="16" s="1"/>
  <c r="BH78" i="16"/>
  <c r="BH81" i="16" s="1"/>
  <c r="BH84" i="16" s="1"/>
  <c r="BG78" i="16"/>
  <c r="BG81" i="16" s="1"/>
  <c r="BG84" i="16" s="1"/>
  <c r="BF78" i="16"/>
  <c r="BF81" i="16" s="1"/>
  <c r="BF84" i="16" s="1"/>
  <c r="BE78" i="16"/>
  <c r="BE81" i="16" s="1"/>
  <c r="BE84" i="16" s="1"/>
  <c r="BD78" i="16"/>
  <c r="BD81" i="16" s="1"/>
  <c r="BD84" i="16" s="1"/>
  <c r="BC78" i="16"/>
  <c r="BC81" i="16" s="1"/>
  <c r="BC84" i="16" s="1"/>
  <c r="BB78" i="16"/>
  <c r="BB81" i="16" s="1"/>
  <c r="BB84" i="16" s="1"/>
  <c r="BA78" i="16"/>
  <c r="BA81" i="16" s="1"/>
  <c r="BA84" i="16" s="1"/>
  <c r="AZ78" i="16"/>
  <c r="AZ81" i="16" s="1"/>
  <c r="AZ84" i="16" s="1"/>
  <c r="AY78" i="16"/>
  <c r="AY81" i="16" s="1"/>
  <c r="AY84" i="16" s="1"/>
  <c r="AX78" i="16"/>
  <c r="AX81" i="16" s="1"/>
  <c r="AX84" i="16" s="1"/>
  <c r="AW78" i="16"/>
  <c r="AW81" i="16" s="1"/>
  <c r="AW84" i="16" s="1"/>
  <c r="AV78" i="16"/>
  <c r="AV81" i="16" s="1"/>
  <c r="AV84" i="16" s="1"/>
  <c r="AU78" i="16"/>
  <c r="AU81" i="16" s="1"/>
  <c r="AU84" i="16" s="1"/>
  <c r="AT78" i="16"/>
  <c r="AT81" i="16" s="1"/>
  <c r="AT84" i="16" s="1"/>
  <c r="AS78" i="16"/>
  <c r="AS81" i="16" s="1"/>
  <c r="AS84" i="16" s="1"/>
  <c r="AR78" i="16"/>
  <c r="AR81" i="16" s="1"/>
  <c r="AR84" i="16" s="1"/>
  <c r="AQ78" i="16"/>
  <c r="AQ81" i="16" s="1"/>
  <c r="AQ84" i="16" s="1"/>
  <c r="AP78" i="16"/>
  <c r="AP81" i="16" s="1"/>
  <c r="AP84" i="16" s="1"/>
  <c r="AO78" i="16"/>
  <c r="AO81" i="16" s="1"/>
  <c r="AO84" i="16" s="1"/>
  <c r="AN78" i="16"/>
  <c r="AN81" i="16" s="1"/>
  <c r="AN84" i="16" s="1"/>
  <c r="AM78" i="16"/>
  <c r="AM81" i="16" s="1"/>
  <c r="AM84" i="16" s="1"/>
  <c r="AL78" i="16"/>
  <c r="AL81" i="16" s="1"/>
  <c r="AL84" i="16" s="1"/>
  <c r="AK78" i="16"/>
  <c r="AK81" i="16" s="1"/>
  <c r="AK84" i="16" s="1"/>
  <c r="AJ78" i="16"/>
  <c r="AJ81" i="16" s="1"/>
  <c r="AJ84" i="16" s="1"/>
  <c r="AI78" i="16"/>
  <c r="AI81" i="16" s="1"/>
  <c r="AI84" i="16" s="1"/>
  <c r="AH78" i="16"/>
  <c r="AH81" i="16" s="1"/>
  <c r="AH84" i="16" s="1"/>
  <c r="AG78" i="16"/>
  <c r="AG81" i="16" s="1"/>
  <c r="AG84" i="16" s="1"/>
  <c r="AF78" i="16"/>
  <c r="AF81" i="16" s="1"/>
  <c r="AF84" i="16" s="1"/>
  <c r="AE78" i="16"/>
  <c r="AE81" i="16" s="1"/>
  <c r="AE84" i="16" s="1"/>
  <c r="AD78" i="16"/>
  <c r="AD81" i="16" s="1"/>
  <c r="AD84" i="16" s="1"/>
  <c r="AC78" i="16"/>
  <c r="AC81" i="16" s="1"/>
  <c r="AC84" i="16" s="1"/>
  <c r="AB78" i="16"/>
  <c r="AB81" i="16" s="1"/>
  <c r="AB84" i="16" s="1"/>
  <c r="AA78" i="16"/>
  <c r="AA81" i="16" s="1"/>
  <c r="AA84" i="16" s="1"/>
  <c r="Z78" i="16"/>
  <c r="Z81" i="16" s="1"/>
  <c r="Z84" i="16" s="1"/>
  <c r="Y78" i="16"/>
  <c r="Y81" i="16" s="1"/>
  <c r="Y84" i="16" s="1"/>
  <c r="X78" i="16"/>
  <c r="X81" i="16" s="1"/>
  <c r="X84" i="16" s="1"/>
  <c r="W78" i="16"/>
  <c r="W81" i="16" s="1"/>
  <c r="W84" i="16" s="1"/>
  <c r="V78" i="16"/>
  <c r="V81" i="16" s="1"/>
  <c r="V84" i="16" s="1"/>
  <c r="U78" i="16"/>
  <c r="U81" i="16" s="1"/>
  <c r="U84" i="16" s="1"/>
  <c r="T78" i="16"/>
  <c r="T81" i="16" s="1"/>
  <c r="T84" i="16" s="1"/>
  <c r="S78" i="16"/>
  <c r="S81" i="16" s="1"/>
  <c r="S84" i="16" s="1"/>
  <c r="R78" i="16"/>
  <c r="R81" i="16" s="1"/>
  <c r="R84" i="16" s="1"/>
  <c r="Q78" i="16"/>
  <c r="Q81" i="16" s="1"/>
  <c r="Q84" i="16" s="1"/>
  <c r="P78" i="16"/>
  <c r="P81" i="16" s="1"/>
  <c r="P84" i="16" s="1"/>
  <c r="O78" i="16"/>
  <c r="O81" i="16" s="1"/>
  <c r="O84" i="16" s="1"/>
  <c r="N78" i="16"/>
  <c r="N81" i="16" s="1"/>
  <c r="N84" i="16" s="1"/>
  <c r="M78" i="16"/>
  <c r="M81" i="16" s="1"/>
  <c r="M84" i="16" s="1"/>
  <c r="L78" i="16"/>
  <c r="L81" i="16" s="1"/>
  <c r="L84" i="16" s="1"/>
  <c r="K78" i="16"/>
  <c r="K81" i="16" s="1"/>
  <c r="K84" i="16" s="1"/>
  <c r="C78" i="16"/>
  <c r="SG77" i="16"/>
  <c r="SG80" i="16" s="1"/>
  <c r="SG83" i="16" s="1"/>
  <c r="SF77" i="16"/>
  <c r="SF80" i="16" s="1"/>
  <c r="SF83" i="16" s="1"/>
  <c r="SE77" i="16"/>
  <c r="SE80" i="16" s="1"/>
  <c r="SE83" i="16" s="1"/>
  <c r="SD77" i="16"/>
  <c r="SD80" i="16" s="1"/>
  <c r="SD83" i="16" s="1"/>
  <c r="SC77" i="16"/>
  <c r="SC80" i="16" s="1"/>
  <c r="SC83" i="16" s="1"/>
  <c r="SB77" i="16"/>
  <c r="SB80" i="16" s="1"/>
  <c r="SB83" i="16" s="1"/>
  <c r="SA77" i="16"/>
  <c r="SA80" i="16" s="1"/>
  <c r="SA83" i="16" s="1"/>
  <c r="RZ77" i="16"/>
  <c r="RZ80" i="16" s="1"/>
  <c r="RZ83" i="16" s="1"/>
  <c r="RY77" i="16"/>
  <c r="RY80" i="16" s="1"/>
  <c r="RY83" i="16" s="1"/>
  <c r="RX77" i="16"/>
  <c r="RX80" i="16" s="1"/>
  <c r="RX83" i="16" s="1"/>
  <c r="RW77" i="16"/>
  <c r="RW80" i="16" s="1"/>
  <c r="RW83" i="16" s="1"/>
  <c r="RV77" i="16"/>
  <c r="RV80" i="16" s="1"/>
  <c r="RV83" i="16" s="1"/>
  <c r="RU77" i="16"/>
  <c r="RU80" i="16" s="1"/>
  <c r="RU83" i="16" s="1"/>
  <c r="RT77" i="16"/>
  <c r="RT80" i="16" s="1"/>
  <c r="RT83" i="16" s="1"/>
  <c r="RS77" i="16"/>
  <c r="RS80" i="16" s="1"/>
  <c r="RS83" i="16" s="1"/>
  <c r="RR77" i="16"/>
  <c r="RR80" i="16" s="1"/>
  <c r="RR83" i="16" s="1"/>
  <c r="RQ77" i="16"/>
  <c r="RQ80" i="16" s="1"/>
  <c r="RQ83" i="16" s="1"/>
  <c r="RP77" i="16"/>
  <c r="RP80" i="16" s="1"/>
  <c r="RP83" i="16" s="1"/>
  <c r="RO77" i="16"/>
  <c r="RO80" i="16" s="1"/>
  <c r="RO83" i="16" s="1"/>
  <c r="RN77" i="16"/>
  <c r="RN80" i="16" s="1"/>
  <c r="RN83" i="16" s="1"/>
  <c r="RM77" i="16"/>
  <c r="RM80" i="16" s="1"/>
  <c r="RM83" i="16" s="1"/>
  <c r="RL77" i="16"/>
  <c r="RL80" i="16" s="1"/>
  <c r="RL83" i="16" s="1"/>
  <c r="RK77" i="16"/>
  <c r="RK80" i="16" s="1"/>
  <c r="RK83" i="16" s="1"/>
  <c r="RJ77" i="16"/>
  <c r="RJ80" i="16" s="1"/>
  <c r="RJ83" i="16" s="1"/>
  <c r="RI77" i="16"/>
  <c r="RI80" i="16" s="1"/>
  <c r="RI83" i="16" s="1"/>
  <c r="RH77" i="16"/>
  <c r="RH80" i="16" s="1"/>
  <c r="RH83" i="16" s="1"/>
  <c r="RG77" i="16"/>
  <c r="RG80" i="16" s="1"/>
  <c r="RG83" i="16" s="1"/>
  <c r="RF77" i="16"/>
  <c r="RF80" i="16" s="1"/>
  <c r="RF83" i="16" s="1"/>
  <c r="RE77" i="16"/>
  <c r="RE80" i="16" s="1"/>
  <c r="RE83" i="16" s="1"/>
  <c r="RD77" i="16"/>
  <c r="RD80" i="16" s="1"/>
  <c r="RD83" i="16" s="1"/>
  <c r="RC77" i="16"/>
  <c r="RC80" i="16" s="1"/>
  <c r="RC83" i="16" s="1"/>
  <c r="RB77" i="16"/>
  <c r="RB80" i="16" s="1"/>
  <c r="RB83" i="16" s="1"/>
  <c r="RA77" i="16"/>
  <c r="RA80" i="16" s="1"/>
  <c r="RA83" i="16" s="1"/>
  <c r="QZ77" i="16"/>
  <c r="QZ80" i="16" s="1"/>
  <c r="QZ83" i="16" s="1"/>
  <c r="QY77" i="16"/>
  <c r="QY80" i="16" s="1"/>
  <c r="QY83" i="16" s="1"/>
  <c r="QX77" i="16"/>
  <c r="QX80" i="16" s="1"/>
  <c r="QX83" i="16" s="1"/>
  <c r="QW77" i="16"/>
  <c r="QW80" i="16" s="1"/>
  <c r="QW83" i="16" s="1"/>
  <c r="QV77" i="16"/>
  <c r="QV80" i="16" s="1"/>
  <c r="QV83" i="16" s="1"/>
  <c r="QU77" i="16"/>
  <c r="QU80" i="16" s="1"/>
  <c r="QU83" i="16" s="1"/>
  <c r="QT77" i="16"/>
  <c r="QT80" i="16" s="1"/>
  <c r="QT83" i="16" s="1"/>
  <c r="QS77" i="16"/>
  <c r="QS80" i="16" s="1"/>
  <c r="QS83" i="16" s="1"/>
  <c r="QR77" i="16"/>
  <c r="QR80" i="16" s="1"/>
  <c r="QR83" i="16" s="1"/>
  <c r="QQ77" i="16"/>
  <c r="QQ80" i="16" s="1"/>
  <c r="QQ83" i="16" s="1"/>
  <c r="QP77" i="16"/>
  <c r="QP80" i="16" s="1"/>
  <c r="QP83" i="16" s="1"/>
  <c r="QO77" i="16"/>
  <c r="QO80" i="16" s="1"/>
  <c r="QO83" i="16" s="1"/>
  <c r="QN77" i="16"/>
  <c r="QN80" i="16" s="1"/>
  <c r="QN83" i="16" s="1"/>
  <c r="QM77" i="16"/>
  <c r="QM80" i="16" s="1"/>
  <c r="QM83" i="16" s="1"/>
  <c r="QL77" i="16"/>
  <c r="QL80" i="16" s="1"/>
  <c r="QL83" i="16" s="1"/>
  <c r="QK77" i="16"/>
  <c r="QK80" i="16" s="1"/>
  <c r="QK83" i="16" s="1"/>
  <c r="QJ77" i="16"/>
  <c r="QJ80" i="16" s="1"/>
  <c r="QJ83" i="16" s="1"/>
  <c r="QI77" i="16"/>
  <c r="QI80" i="16" s="1"/>
  <c r="QI83" i="16" s="1"/>
  <c r="QH77" i="16"/>
  <c r="QH80" i="16" s="1"/>
  <c r="QH83" i="16" s="1"/>
  <c r="QG77" i="16"/>
  <c r="QG80" i="16" s="1"/>
  <c r="QG83" i="16" s="1"/>
  <c r="QF77" i="16"/>
  <c r="QF80" i="16" s="1"/>
  <c r="QF83" i="16" s="1"/>
  <c r="QE77" i="16"/>
  <c r="QE80" i="16" s="1"/>
  <c r="QE83" i="16" s="1"/>
  <c r="QD77" i="16"/>
  <c r="QD80" i="16" s="1"/>
  <c r="QD83" i="16" s="1"/>
  <c r="QC77" i="16"/>
  <c r="QC80" i="16" s="1"/>
  <c r="QC83" i="16" s="1"/>
  <c r="QB77" i="16"/>
  <c r="QB80" i="16" s="1"/>
  <c r="QB83" i="16" s="1"/>
  <c r="QA77" i="16"/>
  <c r="QA80" i="16" s="1"/>
  <c r="QA83" i="16" s="1"/>
  <c r="PZ77" i="16"/>
  <c r="PZ80" i="16" s="1"/>
  <c r="PZ83" i="16" s="1"/>
  <c r="PY77" i="16"/>
  <c r="PY80" i="16" s="1"/>
  <c r="PY83" i="16" s="1"/>
  <c r="PX77" i="16"/>
  <c r="PX80" i="16" s="1"/>
  <c r="PX83" i="16" s="1"/>
  <c r="PW77" i="16"/>
  <c r="PW80" i="16" s="1"/>
  <c r="PW83" i="16" s="1"/>
  <c r="PV77" i="16"/>
  <c r="PV80" i="16" s="1"/>
  <c r="PV83" i="16" s="1"/>
  <c r="PU77" i="16"/>
  <c r="PU80" i="16" s="1"/>
  <c r="PU83" i="16" s="1"/>
  <c r="PT77" i="16"/>
  <c r="PT80" i="16" s="1"/>
  <c r="PT83" i="16" s="1"/>
  <c r="PS77" i="16"/>
  <c r="PS80" i="16" s="1"/>
  <c r="PS83" i="16" s="1"/>
  <c r="PR77" i="16"/>
  <c r="PR80" i="16" s="1"/>
  <c r="PR83" i="16" s="1"/>
  <c r="PQ77" i="16"/>
  <c r="PQ80" i="16" s="1"/>
  <c r="PQ83" i="16" s="1"/>
  <c r="PP77" i="16"/>
  <c r="PP80" i="16" s="1"/>
  <c r="PP83" i="16" s="1"/>
  <c r="PO77" i="16"/>
  <c r="PO80" i="16" s="1"/>
  <c r="PO83" i="16" s="1"/>
  <c r="PN77" i="16"/>
  <c r="PN80" i="16" s="1"/>
  <c r="PN83" i="16" s="1"/>
  <c r="PM77" i="16"/>
  <c r="PM80" i="16" s="1"/>
  <c r="PM83" i="16" s="1"/>
  <c r="PL77" i="16"/>
  <c r="PL80" i="16" s="1"/>
  <c r="PL83" i="16" s="1"/>
  <c r="PK77" i="16"/>
  <c r="PK80" i="16" s="1"/>
  <c r="PK83" i="16" s="1"/>
  <c r="PJ77" i="16"/>
  <c r="PJ80" i="16" s="1"/>
  <c r="PJ83" i="16" s="1"/>
  <c r="PI77" i="16"/>
  <c r="PI80" i="16" s="1"/>
  <c r="PI83" i="16" s="1"/>
  <c r="PH77" i="16"/>
  <c r="PH80" i="16" s="1"/>
  <c r="PH83" i="16" s="1"/>
  <c r="PG77" i="16"/>
  <c r="PG80" i="16" s="1"/>
  <c r="PG83" i="16" s="1"/>
  <c r="PF77" i="16"/>
  <c r="PF80" i="16" s="1"/>
  <c r="PF83" i="16" s="1"/>
  <c r="PE77" i="16"/>
  <c r="PE80" i="16" s="1"/>
  <c r="PE83" i="16" s="1"/>
  <c r="PD77" i="16"/>
  <c r="PD80" i="16" s="1"/>
  <c r="PD83" i="16" s="1"/>
  <c r="PC77" i="16"/>
  <c r="PC80" i="16" s="1"/>
  <c r="PC83" i="16" s="1"/>
  <c r="PB77" i="16"/>
  <c r="PB80" i="16" s="1"/>
  <c r="PB83" i="16" s="1"/>
  <c r="PA77" i="16"/>
  <c r="PA80" i="16" s="1"/>
  <c r="PA83" i="16" s="1"/>
  <c r="OZ77" i="16"/>
  <c r="OZ80" i="16" s="1"/>
  <c r="OZ83" i="16" s="1"/>
  <c r="OY77" i="16"/>
  <c r="OY80" i="16" s="1"/>
  <c r="OY83" i="16" s="1"/>
  <c r="OX77" i="16"/>
  <c r="OX80" i="16" s="1"/>
  <c r="OX83" i="16" s="1"/>
  <c r="OW77" i="16"/>
  <c r="OW80" i="16" s="1"/>
  <c r="OW83" i="16" s="1"/>
  <c r="OV77" i="16"/>
  <c r="OV80" i="16" s="1"/>
  <c r="OV83" i="16" s="1"/>
  <c r="OU77" i="16"/>
  <c r="OU80" i="16" s="1"/>
  <c r="OU83" i="16" s="1"/>
  <c r="OT77" i="16"/>
  <c r="OT80" i="16" s="1"/>
  <c r="OT83" i="16" s="1"/>
  <c r="OS77" i="16"/>
  <c r="OS80" i="16" s="1"/>
  <c r="OS83" i="16" s="1"/>
  <c r="OR77" i="16"/>
  <c r="OR80" i="16" s="1"/>
  <c r="OR83" i="16" s="1"/>
  <c r="OQ77" i="16"/>
  <c r="OQ80" i="16" s="1"/>
  <c r="OQ83" i="16" s="1"/>
  <c r="OP77" i="16"/>
  <c r="OP80" i="16" s="1"/>
  <c r="OP83" i="16" s="1"/>
  <c r="OO77" i="16"/>
  <c r="OO80" i="16" s="1"/>
  <c r="OO83" i="16" s="1"/>
  <c r="ON77" i="16"/>
  <c r="ON80" i="16" s="1"/>
  <c r="ON83" i="16" s="1"/>
  <c r="OM77" i="16"/>
  <c r="OM80" i="16" s="1"/>
  <c r="OM83" i="16" s="1"/>
  <c r="OL77" i="16"/>
  <c r="OL80" i="16" s="1"/>
  <c r="OL83" i="16" s="1"/>
  <c r="OK77" i="16"/>
  <c r="OK80" i="16" s="1"/>
  <c r="OK83" i="16" s="1"/>
  <c r="OJ77" i="16"/>
  <c r="OJ80" i="16" s="1"/>
  <c r="OJ83" i="16" s="1"/>
  <c r="OI77" i="16"/>
  <c r="OI80" i="16" s="1"/>
  <c r="OI83" i="16" s="1"/>
  <c r="OH77" i="16"/>
  <c r="OH80" i="16" s="1"/>
  <c r="OH83" i="16" s="1"/>
  <c r="OG77" i="16"/>
  <c r="OG80" i="16" s="1"/>
  <c r="OG83" i="16" s="1"/>
  <c r="OF77" i="16"/>
  <c r="OF80" i="16" s="1"/>
  <c r="OF83" i="16" s="1"/>
  <c r="OE77" i="16"/>
  <c r="OE80" i="16" s="1"/>
  <c r="OE83" i="16" s="1"/>
  <c r="OD77" i="16"/>
  <c r="OD80" i="16" s="1"/>
  <c r="OD83" i="16" s="1"/>
  <c r="OC77" i="16"/>
  <c r="OC80" i="16" s="1"/>
  <c r="OC83" i="16" s="1"/>
  <c r="OB77" i="16"/>
  <c r="OB80" i="16" s="1"/>
  <c r="OB83" i="16" s="1"/>
  <c r="OA77" i="16"/>
  <c r="OA80" i="16" s="1"/>
  <c r="OA83" i="16" s="1"/>
  <c r="NZ77" i="16"/>
  <c r="NZ80" i="16" s="1"/>
  <c r="NZ83" i="16" s="1"/>
  <c r="NY77" i="16"/>
  <c r="NY80" i="16" s="1"/>
  <c r="NY83" i="16" s="1"/>
  <c r="NX77" i="16"/>
  <c r="NX80" i="16" s="1"/>
  <c r="NX83" i="16" s="1"/>
  <c r="NW77" i="16"/>
  <c r="NW80" i="16" s="1"/>
  <c r="NW83" i="16" s="1"/>
  <c r="NV77" i="16"/>
  <c r="NV80" i="16" s="1"/>
  <c r="NV83" i="16" s="1"/>
  <c r="NU77" i="16"/>
  <c r="NU80" i="16" s="1"/>
  <c r="NU83" i="16" s="1"/>
  <c r="NT77" i="16"/>
  <c r="NT80" i="16" s="1"/>
  <c r="NT83" i="16" s="1"/>
  <c r="NS77" i="16"/>
  <c r="NS80" i="16" s="1"/>
  <c r="NS83" i="16" s="1"/>
  <c r="NR77" i="16"/>
  <c r="NR80" i="16" s="1"/>
  <c r="NR83" i="16" s="1"/>
  <c r="NQ77" i="16"/>
  <c r="NQ80" i="16" s="1"/>
  <c r="NQ83" i="16" s="1"/>
  <c r="NP77" i="16"/>
  <c r="NP80" i="16" s="1"/>
  <c r="NP83" i="16" s="1"/>
  <c r="NO77" i="16"/>
  <c r="NO80" i="16" s="1"/>
  <c r="NO83" i="16" s="1"/>
  <c r="NN77" i="16"/>
  <c r="NN80" i="16" s="1"/>
  <c r="NN83" i="16" s="1"/>
  <c r="NM77" i="16"/>
  <c r="NM80" i="16" s="1"/>
  <c r="NM83" i="16" s="1"/>
  <c r="NL77" i="16"/>
  <c r="NL80" i="16" s="1"/>
  <c r="NL83" i="16" s="1"/>
  <c r="NK77" i="16"/>
  <c r="NK80" i="16" s="1"/>
  <c r="NK83" i="16" s="1"/>
  <c r="NJ77" i="16"/>
  <c r="NJ80" i="16" s="1"/>
  <c r="NJ83" i="16" s="1"/>
  <c r="NI77" i="16"/>
  <c r="NI80" i="16" s="1"/>
  <c r="NI83" i="16" s="1"/>
  <c r="NH77" i="16"/>
  <c r="NH80" i="16" s="1"/>
  <c r="NH83" i="16" s="1"/>
  <c r="NG77" i="16"/>
  <c r="NG80" i="16" s="1"/>
  <c r="NG83" i="16" s="1"/>
  <c r="NF77" i="16"/>
  <c r="NF80" i="16" s="1"/>
  <c r="NF83" i="16" s="1"/>
  <c r="NE77" i="16"/>
  <c r="NE80" i="16" s="1"/>
  <c r="NE83" i="16" s="1"/>
  <c r="ND77" i="16"/>
  <c r="ND80" i="16" s="1"/>
  <c r="ND83" i="16" s="1"/>
  <c r="NC77" i="16"/>
  <c r="NC80" i="16" s="1"/>
  <c r="NC83" i="16" s="1"/>
  <c r="NB77" i="16"/>
  <c r="NB80" i="16" s="1"/>
  <c r="NB83" i="16" s="1"/>
  <c r="NA77" i="16"/>
  <c r="NA80" i="16" s="1"/>
  <c r="NA83" i="16" s="1"/>
  <c r="MZ77" i="16"/>
  <c r="MZ80" i="16" s="1"/>
  <c r="MZ83" i="16" s="1"/>
  <c r="MY77" i="16"/>
  <c r="MY80" i="16" s="1"/>
  <c r="MY83" i="16" s="1"/>
  <c r="MX77" i="16"/>
  <c r="MX80" i="16" s="1"/>
  <c r="MX83" i="16" s="1"/>
  <c r="MW77" i="16"/>
  <c r="MW80" i="16" s="1"/>
  <c r="MW83" i="16" s="1"/>
  <c r="MV77" i="16"/>
  <c r="MV80" i="16" s="1"/>
  <c r="MV83" i="16" s="1"/>
  <c r="MU77" i="16"/>
  <c r="MU80" i="16" s="1"/>
  <c r="MU83" i="16" s="1"/>
  <c r="MT77" i="16"/>
  <c r="MT80" i="16" s="1"/>
  <c r="MT83" i="16" s="1"/>
  <c r="MS77" i="16"/>
  <c r="MS80" i="16" s="1"/>
  <c r="MS83" i="16" s="1"/>
  <c r="MR77" i="16"/>
  <c r="MR80" i="16" s="1"/>
  <c r="MR83" i="16" s="1"/>
  <c r="MQ77" i="16"/>
  <c r="MQ80" i="16" s="1"/>
  <c r="MQ83" i="16" s="1"/>
  <c r="MP77" i="16"/>
  <c r="MP80" i="16" s="1"/>
  <c r="MP83" i="16" s="1"/>
  <c r="MO77" i="16"/>
  <c r="MO80" i="16" s="1"/>
  <c r="MO83" i="16" s="1"/>
  <c r="MN77" i="16"/>
  <c r="MN80" i="16" s="1"/>
  <c r="MN83" i="16" s="1"/>
  <c r="MM77" i="16"/>
  <c r="MM80" i="16" s="1"/>
  <c r="MM83" i="16" s="1"/>
  <c r="ML77" i="16"/>
  <c r="ML80" i="16" s="1"/>
  <c r="ML83" i="16" s="1"/>
  <c r="MK77" i="16"/>
  <c r="MK80" i="16" s="1"/>
  <c r="MK83" i="16" s="1"/>
  <c r="MJ77" i="16"/>
  <c r="MJ80" i="16" s="1"/>
  <c r="MJ83" i="16" s="1"/>
  <c r="MI77" i="16"/>
  <c r="MI80" i="16" s="1"/>
  <c r="MI83" i="16" s="1"/>
  <c r="MH77" i="16"/>
  <c r="MH80" i="16" s="1"/>
  <c r="MH83" i="16" s="1"/>
  <c r="MG77" i="16"/>
  <c r="MG80" i="16" s="1"/>
  <c r="MG83" i="16" s="1"/>
  <c r="MF77" i="16"/>
  <c r="MF80" i="16" s="1"/>
  <c r="MF83" i="16" s="1"/>
  <c r="ME77" i="16"/>
  <c r="ME80" i="16" s="1"/>
  <c r="ME83" i="16" s="1"/>
  <c r="MD77" i="16"/>
  <c r="MD80" i="16" s="1"/>
  <c r="MD83" i="16" s="1"/>
  <c r="MC77" i="16"/>
  <c r="MC80" i="16" s="1"/>
  <c r="MC83" i="16" s="1"/>
  <c r="MB77" i="16"/>
  <c r="MB80" i="16" s="1"/>
  <c r="MB83" i="16" s="1"/>
  <c r="MA77" i="16"/>
  <c r="MA80" i="16" s="1"/>
  <c r="MA83" i="16" s="1"/>
  <c r="LZ77" i="16"/>
  <c r="LZ80" i="16" s="1"/>
  <c r="LZ83" i="16" s="1"/>
  <c r="LY77" i="16"/>
  <c r="LY80" i="16" s="1"/>
  <c r="LY83" i="16" s="1"/>
  <c r="LX77" i="16"/>
  <c r="LX80" i="16" s="1"/>
  <c r="LX83" i="16" s="1"/>
  <c r="LW77" i="16"/>
  <c r="LW80" i="16" s="1"/>
  <c r="LW83" i="16" s="1"/>
  <c r="LV77" i="16"/>
  <c r="LV80" i="16" s="1"/>
  <c r="LV83" i="16" s="1"/>
  <c r="LU77" i="16"/>
  <c r="LU80" i="16" s="1"/>
  <c r="LU83" i="16" s="1"/>
  <c r="LT77" i="16"/>
  <c r="LT80" i="16" s="1"/>
  <c r="LT83" i="16" s="1"/>
  <c r="LS77" i="16"/>
  <c r="LS80" i="16" s="1"/>
  <c r="LS83" i="16" s="1"/>
  <c r="LR77" i="16"/>
  <c r="LR80" i="16" s="1"/>
  <c r="LR83" i="16" s="1"/>
  <c r="LQ77" i="16"/>
  <c r="LQ80" i="16" s="1"/>
  <c r="LQ83" i="16" s="1"/>
  <c r="LP77" i="16"/>
  <c r="LP80" i="16" s="1"/>
  <c r="LP83" i="16" s="1"/>
  <c r="LO77" i="16"/>
  <c r="LO80" i="16" s="1"/>
  <c r="LO83" i="16" s="1"/>
  <c r="LN77" i="16"/>
  <c r="LN80" i="16" s="1"/>
  <c r="LN83" i="16" s="1"/>
  <c r="LM77" i="16"/>
  <c r="LM80" i="16" s="1"/>
  <c r="LM83" i="16" s="1"/>
  <c r="LL77" i="16"/>
  <c r="LL80" i="16" s="1"/>
  <c r="LL83" i="16" s="1"/>
  <c r="LK77" i="16"/>
  <c r="LK80" i="16" s="1"/>
  <c r="LK83" i="16" s="1"/>
  <c r="LJ77" i="16"/>
  <c r="LJ80" i="16" s="1"/>
  <c r="LJ83" i="16" s="1"/>
  <c r="LI77" i="16"/>
  <c r="LI80" i="16" s="1"/>
  <c r="LI83" i="16" s="1"/>
  <c r="LH77" i="16"/>
  <c r="LH80" i="16" s="1"/>
  <c r="LH83" i="16" s="1"/>
  <c r="LG77" i="16"/>
  <c r="LG80" i="16" s="1"/>
  <c r="LG83" i="16" s="1"/>
  <c r="LF77" i="16"/>
  <c r="LF80" i="16" s="1"/>
  <c r="LF83" i="16" s="1"/>
  <c r="LE77" i="16"/>
  <c r="LE80" i="16" s="1"/>
  <c r="LE83" i="16" s="1"/>
  <c r="LD77" i="16"/>
  <c r="LD80" i="16" s="1"/>
  <c r="LD83" i="16" s="1"/>
  <c r="LC77" i="16"/>
  <c r="LC80" i="16" s="1"/>
  <c r="LC83" i="16" s="1"/>
  <c r="LB77" i="16"/>
  <c r="LB80" i="16" s="1"/>
  <c r="LB83" i="16" s="1"/>
  <c r="LA77" i="16"/>
  <c r="LA80" i="16" s="1"/>
  <c r="LA83" i="16" s="1"/>
  <c r="KZ77" i="16"/>
  <c r="KZ80" i="16" s="1"/>
  <c r="KZ83" i="16" s="1"/>
  <c r="KY77" i="16"/>
  <c r="KY80" i="16" s="1"/>
  <c r="KY83" i="16" s="1"/>
  <c r="KX77" i="16"/>
  <c r="KX80" i="16" s="1"/>
  <c r="KX83" i="16" s="1"/>
  <c r="KW77" i="16"/>
  <c r="KW80" i="16" s="1"/>
  <c r="KW83" i="16" s="1"/>
  <c r="KV77" i="16"/>
  <c r="KV80" i="16" s="1"/>
  <c r="KV83" i="16" s="1"/>
  <c r="KU77" i="16"/>
  <c r="KU80" i="16" s="1"/>
  <c r="KU83" i="16" s="1"/>
  <c r="KT77" i="16"/>
  <c r="KT80" i="16" s="1"/>
  <c r="KT83" i="16" s="1"/>
  <c r="KS77" i="16"/>
  <c r="KS80" i="16" s="1"/>
  <c r="KS83" i="16" s="1"/>
  <c r="KR77" i="16"/>
  <c r="KR80" i="16" s="1"/>
  <c r="KR83" i="16" s="1"/>
  <c r="KQ77" i="16"/>
  <c r="KQ80" i="16" s="1"/>
  <c r="KQ83" i="16" s="1"/>
  <c r="KP77" i="16"/>
  <c r="KP80" i="16" s="1"/>
  <c r="KP83" i="16" s="1"/>
  <c r="KO77" i="16"/>
  <c r="KO80" i="16" s="1"/>
  <c r="KO83" i="16" s="1"/>
  <c r="KN77" i="16"/>
  <c r="KN80" i="16" s="1"/>
  <c r="KN83" i="16" s="1"/>
  <c r="KM77" i="16"/>
  <c r="KM80" i="16" s="1"/>
  <c r="KM83" i="16" s="1"/>
  <c r="KL77" i="16"/>
  <c r="KL80" i="16" s="1"/>
  <c r="KL83" i="16" s="1"/>
  <c r="KK77" i="16"/>
  <c r="KK80" i="16" s="1"/>
  <c r="KK83" i="16" s="1"/>
  <c r="KJ77" i="16"/>
  <c r="KJ80" i="16" s="1"/>
  <c r="KJ83" i="16" s="1"/>
  <c r="KI77" i="16"/>
  <c r="KI80" i="16" s="1"/>
  <c r="KI83" i="16" s="1"/>
  <c r="KH77" i="16"/>
  <c r="KH80" i="16" s="1"/>
  <c r="KH83" i="16" s="1"/>
  <c r="KG77" i="16"/>
  <c r="KG80" i="16" s="1"/>
  <c r="KG83" i="16" s="1"/>
  <c r="KF77" i="16"/>
  <c r="KF80" i="16" s="1"/>
  <c r="KF83" i="16" s="1"/>
  <c r="KE77" i="16"/>
  <c r="KE80" i="16" s="1"/>
  <c r="KE83" i="16" s="1"/>
  <c r="KD77" i="16"/>
  <c r="KD80" i="16" s="1"/>
  <c r="KD83" i="16" s="1"/>
  <c r="KC77" i="16"/>
  <c r="KC80" i="16" s="1"/>
  <c r="KC83" i="16" s="1"/>
  <c r="KB77" i="16"/>
  <c r="KB80" i="16" s="1"/>
  <c r="KB83" i="16" s="1"/>
  <c r="KA77" i="16"/>
  <c r="KA80" i="16" s="1"/>
  <c r="KA83" i="16" s="1"/>
  <c r="JZ77" i="16"/>
  <c r="JZ80" i="16" s="1"/>
  <c r="JZ83" i="16" s="1"/>
  <c r="JY77" i="16"/>
  <c r="JY80" i="16" s="1"/>
  <c r="JY83" i="16" s="1"/>
  <c r="JX77" i="16"/>
  <c r="JX80" i="16" s="1"/>
  <c r="JX83" i="16" s="1"/>
  <c r="JW77" i="16"/>
  <c r="JW80" i="16" s="1"/>
  <c r="JW83" i="16" s="1"/>
  <c r="JV77" i="16"/>
  <c r="JV80" i="16" s="1"/>
  <c r="JV83" i="16" s="1"/>
  <c r="JU77" i="16"/>
  <c r="JU80" i="16" s="1"/>
  <c r="JU83" i="16" s="1"/>
  <c r="JT77" i="16"/>
  <c r="JT80" i="16" s="1"/>
  <c r="JT83" i="16" s="1"/>
  <c r="JS77" i="16"/>
  <c r="JS80" i="16" s="1"/>
  <c r="JS83" i="16" s="1"/>
  <c r="JR77" i="16"/>
  <c r="JR80" i="16" s="1"/>
  <c r="JR83" i="16" s="1"/>
  <c r="JQ77" i="16"/>
  <c r="JQ80" i="16" s="1"/>
  <c r="JQ83" i="16" s="1"/>
  <c r="JP77" i="16"/>
  <c r="JP80" i="16" s="1"/>
  <c r="JP83" i="16" s="1"/>
  <c r="JO77" i="16"/>
  <c r="JO80" i="16" s="1"/>
  <c r="JO83" i="16" s="1"/>
  <c r="JN77" i="16"/>
  <c r="JN80" i="16" s="1"/>
  <c r="JN83" i="16" s="1"/>
  <c r="JM77" i="16"/>
  <c r="JM80" i="16" s="1"/>
  <c r="JM83" i="16" s="1"/>
  <c r="JL77" i="16"/>
  <c r="JL80" i="16" s="1"/>
  <c r="JL83" i="16" s="1"/>
  <c r="JK77" i="16"/>
  <c r="JK80" i="16" s="1"/>
  <c r="JK83" i="16" s="1"/>
  <c r="JJ77" i="16"/>
  <c r="JJ80" i="16" s="1"/>
  <c r="JJ83" i="16" s="1"/>
  <c r="JI77" i="16"/>
  <c r="JI80" i="16" s="1"/>
  <c r="JI83" i="16" s="1"/>
  <c r="JH77" i="16"/>
  <c r="JH80" i="16" s="1"/>
  <c r="JH83" i="16" s="1"/>
  <c r="JG77" i="16"/>
  <c r="JG80" i="16" s="1"/>
  <c r="JG83" i="16" s="1"/>
  <c r="JF77" i="16"/>
  <c r="JF80" i="16" s="1"/>
  <c r="JF83" i="16" s="1"/>
  <c r="JE77" i="16"/>
  <c r="JE80" i="16" s="1"/>
  <c r="JE83" i="16" s="1"/>
  <c r="JD77" i="16"/>
  <c r="JD80" i="16" s="1"/>
  <c r="JD83" i="16" s="1"/>
  <c r="JC77" i="16"/>
  <c r="JC80" i="16" s="1"/>
  <c r="JC83" i="16" s="1"/>
  <c r="JB77" i="16"/>
  <c r="JB80" i="16" s="1"/>
  <c r="JB83" i="16" s="1"/>
  <c r="JA77" i="16"/>
  <c r="JA80" i="16" s="1"/>
  <c r="JA83" i="16" s="1"/>
  <c r="IZ77" i="16"/>
  <c r="IZ80" i="16" s="1"/>
  <c r="IZ83" i="16" s="1"/>
  <c r="IY77" i="16"/>
  <c r="IY80" i="16" s="1"/>
  <c r="IY83" i="16" s="1"/>
  <c r="IX77" i="16"/>
  <c r="IX80" i="16" s="1"/>
  <c r="IX83" i="16" s="1"/>
  <c r="IW77" i="16"/>
  <c r="IW80" i="16" s="1"/>
  <c r="IW83" i="16" s="1"/>
  <c r="IV77" i="16"/>
  <c r="IV80" i="16" s="1"/>
  <c r="IV83" i="16" s="1"/>
  <c r="IU77" i="16"/>
  <c r="IU80" i="16" s="1"/>
  <c r="IU83" i="16" s="1"/>
  <c r="IT77" i="16"/>
  <c r="IT80" i="16" s="1"/>
  <c r="IT83" i="16" s="1"/>
  <c r="IS77" i="16"/>
  <c r="IS80" i="16" s="1"/>
  <c r="IS83" i="16" s="1"/>
  <c r="IR77" i="16"/>
  <c r="IR80" i="16" s="1"/>
  <c r="IR83" i="16" s="1"/>
  <c r="IQ77" i="16"/>
  <c r="IQ80" i="16" s="1"/>
  <c r="IQ83" i="16" s="1"/>
  <c r="IP77" i="16"/>
  <c r="IP80" i="16" s="1"/>
  <c r="IP83" i="16" s="1"/>
  <c r="IO77" i="16"/>
  <c r="IO80" i="16" s="1"/>
  <c r="IO83" i="16" s="1"/>
  <c r="IN77" i="16"/>
  <c r="IN80" i="16" s="1"/>
  <c r="IN83" i="16" s="1"/>
  <c r="IM77" i="16"/>
  <c r="IM80" i="16" s="1"/>
  <c r="IM83" i="16" s="1"/>
  <c r="IL77" i="16"/>
  <c r="IL80" i="16" s="1"/>
  <c r="IL83" i="16" s="1"/>
  <c r="IK77" i="16"/>
  <c r="IK80" i="16" s="1"/>
  <c r="IK83" i="16" s="1"/>
  <c r="IJ77" i="16"/>
  <c r="IJ80" i="16" s="1"/>
  <c r="IJ83" i="16" s="1"/>
  <c r="II77" i="16"/>
  <c r="II80" i="16" s="1"/>
  <c r="II83" i="16" s="1"/>
  <c r="IH77" i="16"/>
  <c r="IH80" i="16" s="1"/>
  <c r="IH83" i="16" s="1"/>
  <c r="IG77" i="16"/>
  <c r="IG80" i="16" s="1"/>
  <c r="IG83" i="16" s="1"/>
  <c r="IF77" i="16"/>
  <c r="IF80" i="16" s="1"/>
  <c r="IF83" i="16" s="1"/>
  <c r="IE77" i="16"/>
  <c r="IE80" i="16" s="1"/>
  <c r="IE83" i="16" s="1"/>
  <c r="ID77" i="16"/>
  <c r="ID80" i="16" s="1"/>
  <c r="ID83" i="16" s="1"/>
  <c r="IC77" i="16"/>
  <c r="IC80" i="16" s="1"/>
  <c r="IC83" i="16" s="1"/>
  <c r="IB77" i="16"/>
  <c r="IB80" i="16" s="1"/>
  <c r="IB83" i="16" s="1"/>
  <c r="IA77" i="16"/>
  <c r="IA80" i="16" s="1"/>
  <c r="IA83" i="16" s="1"/>
  <c r="HZ77" i="16"/>
  <c r="HZ80" i="16" s="1"/>
  <c r="HZ83" i="16" s="1"/>
  <c r="HY77" i="16"/>
  <c r="HY80" i="16" s="1"/>
  <c r="HY83" i="16" s="1"/>
  <c r="HX77" i="16"/>
  <c r="HX80" i="16" s="1"/>
  <c r="HX83" i="16" s="1"/>
  <c r="HW77" i="16"/>
  <c r="HW80" i="16" s="1"/>
  <c r="HW83" i="16" s="1"/>
  <c r="HV77" i="16"/>
  <c r="HV80" i="16" s="1"/>
  <c r="HV83" i="16" s="1"/>
  <c r="HU77" i="16"/>
  <c r="HU80" i="16" s="1"/>
  <c r="HU83" i="16" s="1"/>
  <c r="HT77" i="16"/>
  <c r="HT80" i="16" s="1"/>
  <c r="HT83" i="16" s="1"/>
  <c r="HS77" i="16"/>
  <c r="HS80" i="16" s="1"/>
  <c r="HS83" i="16" s="1"/>
  <c r="HR77" i="16"/>
  <c r="HR80" i="16" s="1"/>
  <c r="HR83" i="16" s="1"/>
  <c r="HQ77" i="16"/>
  <c r="HQ80" i="16" s="1"/>
  <c r="HQ83" i="16" s="1"/>
  <c r="HP77" i="16"/>
  <c r="HP80" i="16" s="1"/>
  <c r="HP83" i="16" s="1"/>
  <c r="HO77" i="16"/>
  <c r="HO80" i="16" s="1"/>
  <c r="HO83" i="16" s="1"/>
  <c r="HN77" i="16"/>
  <c r="HN80" i="16" s="1"/>
  <c r="HN83" i="16" s="1"/>
  <c r="HM77" i="16"/>
  <c r="HM80" i="16" s="1"/>
  <c r="HM83" i="16" s="1"/>
  <c r="HL77" i="16"/>
  <c r="HL80" i="16" s="1"/>
  <c r="HL83" i="16" s="1"/>
  <c r="HK77" i="16"/>
  <c r="HK80" i="16" s="1"/>
  <c r="HK83" i="16" s="1"/>
  <c r="HJ77" i="16"/>
  <c r="HJ80" i="16" s="1"/>
  <c r="HJ83" i="16" s="1"/>
  <c r="HI77" i="16"/>
  <c r="HI80" i="16" s="1"/>
  <c r="HI83" i="16" s="1"/>
  <c r="HH77" i="16"/>
  <c r="HH80" i="16" s="1"/>
  <c r="HH83" i="16" s="1"/>
  <c r="HG77" i="16"/>
  <c r="HG80" i="16" s="1"/>
  <c r="HG83" i="16" s="1"/>
  <c r="HF77" i="16"/>
  <c r="HF80" i="16" s="1"/>
  <c r="HF83" i="16" s="1"/>
  <c r="HE77" i="16"/>
  <c r="HE80" i="16" s="1"/>
  <c r="HE83" i="16" s="1"/>
  <c r="HD77" i="16"/>
  <c r="HD80" i="16" s="1"/>
  <c r="HD83" i="16" s="1"/>
  <c r="HC77" i="16"/>
  <c r="HC80" i="16" s="1"/>
  <c r="HC83" i="16" s="1"/>
  <c r="HB77" i="16"/>
  <c r="HB80" i="16" s="1"/>
  <c r="HB83" i="16" s="1"/>
  <c r="HA77" i="16"/>
  <c r="HA80" i="16" s="1"/>
  <c r="HA83" i="16" s="1"/>
  <c r="GZ77" i="16"/>
  <c r="GZ80" i="16" s="1"/>
  <c r="GZ83" i="16" s="1"/>
  <c r="GY77" i="16"/>
  <c r="GY80" i="16" s="1"/>
  <c r="GY83" i="16" s="1"/>
  <c r="GX77" i="16"/>
  <c r="GX80" i="16" s="1"/>
  <c r="GX83" i="16" s="1"/>
  <c r="GW77" i="16"/>
  <c r="GW80" i="16" s="1"/>
  <c r="GW83" i="16" s="1"/>
  <c r="GV77" i="16"/>
  <c r="GV80" i="16" s="1"/>
  <c r="GV83" i="16" s="1"/>
  <c r="GU77" i="16"/>
  <c r="GU80" i="16" s="1"/>
  <c r="GU83" i="16" s="1"/>
  <c r="GT77" i="16"/>
  <c r="GT80" i="16" s="1"/>
  <c r="GT83" i="16" s="1"/>
  <c r="GS77" i="16"/>
  <c r="GS80" i="16" s="1"/>
  <c r="GS83" i="16" s="1"/>
  <c r="GR77" i="16"/>
  <c r="GR80" i="16" s="1"/>
  <c r="GR83" i="16" s="1"/>
  <c r="GQ77" i="16"/>
  <c r="GQ80" i="16" s="1"/>
  <c r="GQ83" i="16" s="1"/>
  <c r="GP77" i="16"/>
  <c r="GP80" i="16" s="1"/>
  <c r="GP83" i="16" s="1"/>
  <c r="GO77" i="16"/>
  <c r="GO80" i="16" s="1"/>
  <c r="GO83" i="16" s="1"/>
  <c r="GN77" i="16"/>
  <c r="GN80" i="16" s="1"/>
  <c r="GN83" i="16" s="1"/>
  <c r="GM77" i="16"/>
  <c r="GM80" i="16" s="1"/>
  <c r="GM83" i="16" s="1"/>
  <c r="GL77" i="16"/>
  <c r="GL80" i="16" s="1"/>
  <c r="GL83" i="16" s="1"/>
  <c r="GK77" i="16"/>
  <c r="GK80" i="16" s="1"/>
  <c r="GK83" i="16" s="1"/>
  <c r="GJ77" i="16"/>
  <c r="GJ80" i="16" s="1"/>
  <c r="GJ83" i="16" s="1"/>
  <c r="GI77" i="16"/>
  <c r="GI80" i="16" s="1"/>
  <c r="GI83" i="16" s="1"/>
  <c r="GH77" i="16"/>
  <c r="GH80" i="16" s="1"/>
  <c r="GH83" i="16" s="1"/>
  <c r="GG77" i="16"/>
  <c r="GG80" i="16" s="1"/>
  <c r="GG83" i="16" s="1"/>
  <c r="GF77" i="16"/>
  <c r="GF80" i="16" s="1"/>
  <c r="GF83" i="16" s="1"/>
  <c r="GE77" i="16"/>
  <c r="GE80" i="16" s="1"/>
  <c r="GE83" i="16" s="1"/>
  <c r="GD77" i="16"/>
  <c r="GD80" i="16" s="1"/>
  <c r="GD83" i="16" s="1"/>
  <c r="GC77" i="16"/>
  <c r="GC80" i="16" s="1"/>
  <c r="GC83" i="16" s="1"/>
  <c r="GB77" i="16"/>
  <c r="GB80" i="16" s="1"/>
  <c r="GB83" i="16" s="1"/>
  <c r="GA77" i="16"/>
  <c r="GA80" i="16" s="1"/>
  <c r="GA83" i="16" s="1"/>
  <c r="FZ77" i="16"/>
  <c r="FZ80" i="16" s="1"/>
  <c r="FZ83" i="16" s="1"/>
  <c r="FY77" i="16"/>
  <c r="FY80" i="16" s="1"/>
  <c r="FY83" i="16" s="1"/>
  <c r="FX77" i="16"/>
  <c r="FX80" i="16" s="1"/>
  <c r="FX83" i="16" s="1"/>
  <c r="FW77" i="16"/>
  <c r="FW80" i="16" s="1"/>
  <c r="FW83" i="16" s="1"/>
  <c r="FV77" i="16"/>
  <c r="FV80" i="16" s="1"/>
  <c r="FV83" i="16" s="1"/>
  <c r="FU77" i="16"/>
  <c r="FU80" i="16" s="1"/>
  <c r="FU83" i="16" s="1"/>
  <c r="FT77" i="16"/>
  <c r="FT80" i="16" s="1"/>
  <c r="FT83" i="16" s="1"/>
  <c r="FS77" i="16"/>
  <c r="FS80" i="16" s="1"/>
  <c r="FS83" i="16" s="1"/>
  <c r="FR77" i="16"/>
  <c r="FR80" i="16" s="1"/>
  <c r="FR83" i="16" s="1"/>
  <c r="FQ77" i="16"/>
  <c r="FQ80" i="16" s="1"/>
  <c r="FQ83" i="16" s="1"/>
  <c r="FP77" i="16"/>
  <c r="FP80" i="16" s="1"/>
  <c r="FP83" i="16" s="1"/>
  <c r="FO77" i="16"/>
  <c r="FO80" i="16" s="1"/>
  <c r="FO83" i="16" s="1"/>
  <c r="FN77" i="16"/>
  <c r="FN80" i="16" s="1"/>
  <c r="FN83" i="16" s="1"/>
  <c r="FM77" i="16"/>
  <c r="FM80" i="16" s="1"/>
  <c r="FM83" i="16" s="1"/>
  <c r="FL77" i="16"/>
  <c r="FL80" i="16" s="1"/>
  <c r="FL83" i="16" s="1"/>
  <c r="FK77" i="16"/>
  <c r="FK80" i="16" s="1"/>
  <c r="FK83" i="16" s="1"/>
  <c r="FJ77" i="16"/>
  <c r="FJ80" i="16" s="1"/>
  <c r="FJ83" i="16" s="1"/>
  <c r="FI77" i="16"/>
  <c r="FI80" i="16" s="1"/>
  <c r="FI83" i="16" s="1"/>
  <c r="FH77" i="16"/>
  <c r="FH80" i="16" s="1"/>
  <c r="FH83" i="16" s="1"/>
  <c r="FG77" i="16"/>
  <c r="FG80" i="16" s="1"/>
  <c r="FG83" i="16" s="1"/>
  <c r="FF77" i="16"/>
  <c r="FF80" i="16" s="1"/>
  <c r="FF83" i="16" s="1"/>
  <c r="FE77" i="16"/>
  <c r="FE80" i="16" s="1"/>
  <c r="FE83" i="16" s="1"/>
  <c r="FD77" i="16"/>
  <c r="FD80" i="16" s="1"/>
  <c r="FD83" i="16" s="1"/>
  <c r="FC77" i="16"/>
  <c r="FC80" i="16" s="1"/>
  <c r="FC83" i="16" s="1"/>
  <c r="FB77" i="16"/>
  <c r="FB80" i="16" s="1"/>
  <c r="FB83" i="16" s="1"/>
  <c r="FA77" i="16"/>
  <c r="FA80" i="16" s="1"/>
  <c r="FA83" i="16" s="1"/>
  <c r="EZ77" i="16"/>
  <c r="EZ80" i="16" s="1"/>
  <c r="EZ83" i="16" s="1"/>
  <c r="EY77" i="16"/>
  <c r="EY80" i="16" s="1"/>
  <c r="EY83" i="16" s="1"/>
  <c r="EX77" i="16"/>
  <c r="EX80" i="16" s="1"/>
  <c r="EX83" i="16" s="1"/>
  <c r="EW77" i="16"/>
  <c r="EW80" i="16" s="1"/>
  <c r="EW83" i="16" s="1"/>
  <c r="EV77" i="16"/>
  <c r="EV80" i="16" s="1"/>
  <c r="EV83" i="16" s="1"/>
  <c r="EU77" i="16"/>
  <c r="EU80" i="16" s="1"/>
  <c r="EU83" i="16" s="1"/>
  <c r="ET77" i="16"/>
  <c r="ET80" i="16" s="1"/>
  <c r="ET83" i="16" s="1"/>
  <c r="ES77" i="16"/>
  <c r="ES80" i="16" s="1"/>
  <c r="ES83" i="16" s="1"/>
  <c r="ER77" i="16"/>
  <c r="ER80" i="16" s="1"/>
  <c r="ER83" i="16" s="1"/>
  <c r="EQ77" i="16"/>
  <c r="EQ80" i="16" s="1"/>
  <c r="EQ83" i="16" s="1"/>
  <c r="EP77" i="16"/>
  <c r="EP80" i="16" s="1"/>
  <c r="EP83" i="16" s="1"/>
  <c r="EO77" i="16"/>
  <c r="EO80" i="16" s="1"/>
  <c r="EO83" i="16" s="1"/>
  <c r="EN77" i="16"/>
  <c r="EN80" i="16" s="1"/>
  <c r="EN83" i="16" s="1"/>
  <c r="EM77" i="16"/>
  <c r="EM80" i="16" s="1"/>
  <c r="EM83" i="16" s="1"/>
  <c r="EL77" i="16"/>
  <c r="EL80" i="16" s="1"/>
  <c r="EL83" i="16" s="1"/>
  <c r="EK77" i="16"/>
  <c r="EK80" i="16" s="1"/>
  <c r="EK83" i="16" s="1"/>
  <c r="EJ77" i="16"/>
  <c r="EJ80" i="16" s="1"/>
  <c r="EJ83" i="16" s="1"/>
  <c r="EI77" i="16"/>
  <c r="EI80" i="16" s="1"/>
  <c r="EI83" i="16" s="1"/>
  <c r="EH77" i="16"/>
  <c r="EH80" i="16" s="1"/>
  <c r="EH83" i="16" s="1"/>
  <c r="EG77" i="16"/>
  <c r="EG80" i="16" s="1"/>
  <c r="EG83" i="16" s="1"/>
  <c r="EF77" i="16"/>
  <c r="EF80" i="16" s="1"/>
  <c r="EF83" i="16" s="1"/>
  <c r="EE77" i="16"/>
  <c r="EE80" i="16" s="1"/>
  <c r="EE83" i="16" s="1"/>
  <c r="ED77" i="16"/>
  <c r="ED80" i="16" s="1"/>
  <c r="ED83" i="16" s="1"/>
  <c r="EC77" i="16"/>
  <c r="EC80" i="16" s="1"/>
  <c r="EC83" i="16" s="1"/>
  <c r="EB77" i="16"/>
  <c r="EB80" i="16" s="1"/>
  <c r="EB83" i="16" s="1"/>
  <c r="EA77" i="16"/>
  <c r="EA80" i="16" s="1"/>
  <c r="EA83" i="16" s="1"/>
  <c r="DZ77" i="16"/>
  <c r="DZ80" i="16" s="1"/>
  <c r="DZ83" i="16" s="1"/>
  <c r="DY77" i="16"/>
  <c r="DY80" i="16" s="1"/>
  <c r="DY83" i="16" s="1"/>
  <c r="DX77" i="16"/>
  <c r="DX80" i="16" s="1"/>
  <c r="DX83" i="16" s="1"/>
  <c r="DW77" i="16"/>
  <c r="DW80" i="16" s="1"/>
  <c r="DW83" i="16" s="1"/>
  <c r="DV77" i="16"/>
  <c r="DV80" i="16" s="1"/>
  <c r="DV83" i="16" s="1"/>
  <c r="DU77" i="16"/>
  <c r="DU80" i="16" s="1"/>
  <c r="DU83" i="16" s="1"/>
  <c r="DT77" i="16"/>
  <c r="DT80" i="16" s="1"/>
  <c r="DT83" i="16" s="1"/>
  <c r="DS77" i="16"/>
  <c r="DS80" i="16" s="1"/>
  <c r="DS83" i="16" s="1"/>
  <c r="DR77" i="16"/>
  <c r="DR80" i="16" s="1"/>
  <c r="DR83" i="16" s="1"/>
  <c r="DQ77" i="16"/>
  <c r="DQ80" i="16" s="1"/>
  <c r="DQ83" i="16" s="1"/>
  <c r="DP77" i="16"/>
  <c r="DP80" i="16" s="1"/>
  <c r="DP83" i="16" s="1"/>
  <c r="DO77" i="16"/>
  <c r="DO80" i="16" s="1"/>
  <c r="DO83" i="16" s="1"/>
  <c r="DN77" i="16"/>
  <c r="DN80" i="16" s="1"/>
  <c r="DN83" i="16" s="1"/>
  <c r="DM77" i="16"/>
  <c r="DM80" i="16" s="1"/>
  <c r="DM83" i="16" s="1"/>
  <c r="DL77" i="16"/>
  <c r="DL80" i="16" s="1"/>
  <c r="DL83" i="16" s="1"/>
  <c r="DK77" i="16"/>
  <c r="DK80" i="16" s="1"/>
  <c r="DK83" i="16" s="1"/>
  <c r="DJ77" i="16"/>
  <c r="DJ80" i="16" s="1"/>
  <c r="DJ83" i="16" s="1"/>
  <c r="DI77" i="16"/>
  <c r="DI80" i="16" s="1"/>
  <c r="DI83" i="16" s="1"/>
  <c r="DH77" i="16"/>
  <c r="DH80" i="16" s="1"/>
  <c r="DH83" i="16" s="1"/>
  <c r="DG77" i="16"/>
  <c r="DG80" i="16" s="1"/>
  <c r="DG83" i="16" s="1"/>
  <c r="DF77" i="16"/>
  <c r="DF80" i="16" s="1"/>
  <c r="DF83" i="16" s="1"/>
  <c r="DE77" i="16"/>
  <c r="DE80" i="16" s="1"/>
  <c r="DE83" i="16" s="1"/>
  <c r="DD77" i="16"/>
  <c r="DD80" i="16" s="1"/>
  <c r="DD83" i="16" s="1"/>
  <c r="DC77" i="16"/>
  <c r="DC80" i="16" s="1"/>
  <c r="DC83" i="16" s="1"/>
  <c r="DB77" i="16"/>
  <c r="DB80" i="16" s="1"/>
  <c r="DB83" i="16" s="1"/>
  <c r="DA77" i="16"/>
  <c r="DA80" i="16" s="1"/>
  <c r="DA83" i="16" s="1"/>
  <c r="CZ77" i="16"/>
  <c r="CZ80" i="16" s="1"/>
  <c r="CZ83" i="16" s="1"/>
  <c r="CY77" i="16"/>
  <c r="CY80" i="16" s="1"/>
  <c r="CY83" i="16" s="1"/>
  <c r="CX77" i="16"/>
  <c r="CX80" i="16" s="1"/>
  <c r="CX83" i="16" s="1"/>
  <c r="CW77" i="16"/>
  <c r="CW80" i="16" s="1"/>
  <c r="CW83" i="16" s="1"/>
  <c r="CV77" i="16"/>
  <c r="CV80" i="16" s="1"/>
  <c r="CV83" i="16" s="1"/>
  <c r="CU77" i="16"/>
  <c r="CU80" i="16" s="1"/>
  <c r="CU83" i="16" s="1"/>
  <c r="CT77" i="16"/>
  <c r="CT80" i="16" s="1"/>
  <c r="CT83" i="16" s="1"/>
  <c r="CS77" i="16"/>
  <c r="CS80" i="16" s="1"/>
  <c r="CS83" i="16" s="1"/>
  <c r="CR77" i="16"/>
  <c r="CR80" i="16" s="1"/>
  <c r="CR83" i="16" s="1"/>
  <c r="CQ77" i="16"/>
  <c r="CQ80" i="16" s="1"/>
  <c r="CQ83" i="16" s="1"/>
  <c r="CP77" i="16"/>
  <c r="CP80" i="16" s="1"/>
  <c r="CP83" i="16" s="1"/>
  <c r="CO77" i="16"/>
  <c r="CO80" i="16" s="1"/>
  <c r="CO83" i="16" s="1"/>
  <c r="CN77" i="16"/>
  <c r="CN80" i="16" s="1"/>
  <c r="CN83" i="16" s="1"/>
  <c r="CM77" i="16"/>
  <c r="CM80" i="16" s="1"/>
  <c r="CM83" i="16" s="1"/>
  <c r="CL77" i="16"/>
  <c r="CL80" i="16" s="1"/>
  <c r="CL83" i="16" s="1"/>
  <c r="CK77" i="16"/>
  <c r="CK80" i="16" s="1"/>
  <c r="CK83" i="16" s="1"/>
  <c r="CJ77" i="16"/>
  <c r="CJ80" i="16" s="1"/>
  <c r="CJ83" i="16" s="1"/>
  <c r="CI77" i="16"/>
  <c r="CI80" i="16" s="1"/>
  <c r="CI83" i="16" s="1"/>
  <c r="CH77" i="16"/>
  <c r="CH80" i="16" s="1"/>
  <c r="CH83" i="16" s="1"/>
  <c r="CG77" i="16"/>
  <c r="CG80" i="16" s="1"/>
  <c r="CG83" i="16" s="1"/>
  <c r="CF77" i="16"/>
  <c r="CF80" i="16" s="1"/>
  <c r="CF83" i="16" s="1"/>
  <c r="CE77" i="16"/>
  <c r="CE80" i="16" s="1"/>
  <c r="CE83" i="16" s="1"/>
  <c r="CD77" i="16"/>
  <c r="CD80" i="16" s="1"/>
  <c r="CD83" i="16" s="1"/>
  <c r="CC77" i="16"/>
  <c r="CC80" i="16" s="1"/>
  <c r="CC83" i="16" s="1"/>
  <c r="CB77" i="16"/>
  <c r="CB80" i="16" s="1"/>
  <c r="CB83" i="16" s="1"/>
  <c r="CA77" i="16"/>
  <c r="CA80" i="16" s="1"/>
  <c r="CA83" i="16" s="1"/>
  <c r="BZ77" i="16"/>
  <c r="BZ80" i="16" s="1"/>
  <c r="BZ83" i="16" s="1"/>
  <c r="BY77" i="16"/>
  <c r="BY80" i="16" s="1"/>
  <c r="BY83" i="16" s="1"/>
  <c r="BX77" i="16"/>
  <c r="BX80" i="16" s="1"/>
  <c r="BX83" i="16" s="1"/>
  <c r="BW77" i="16"/>
  <c r="BW80" i="16" s="1"/>
  <c r="BW83" i="16" s="1"/>
  <c r="BV77" i="16"/>
  <c r="BV80" i="16" s="1"/>
  <c r="BV83" i="16" s="1"/>
  <c r="BU77" i="16"/>
  <c r="BU80" i="16" s="1"/>
  <c r="BU83" i="16" s="1"/>
  <c r="BT77" i="16"/>
  <c r="BT80" i="16" s="1"/>
  <c r="BT83" i="16" s="1"/>
  <c r="BS77" i="16"/>
  <c r="BS80" i="16" s="1"/>
  <c r="BS83" i="16" s="1"/>
  <c r="BR77" i="16"/>
  <c r="BR80" i="16" s="1"/>
  <c r="BR83" i="16" s="1"/>
  <c r="BQ77" i="16"/>
  <c r="BQ80" i="16" s="1"/>
  <c r="BQ83" i="16" s="1"/>
  <c r="BP77" i="16"/>
  <c r="BP80" i="16" s="1"/>
  <c r="BP83" i="16" s="1"/>
  <c r="BO77" i="16"/>
  <c r="BO80" i="16" s="1"/>
  <c r="BO83" i="16" s="1"/>
  <c r="BN77" i="16"/>
  <c r="BN80" i="16" s="1"/>
  <c r="BN83" i="16" s="1"/>
  <c r="BM77" i="16"/>
  <c r="BM80" i="16" s="1"/>
  <c r="BM83" i="16" s="1"/>
  <c r="BL77" i="16"/>
  <c r="BL80" i="16" s="1"/>
  <c r="BL83" i="16" s="1"/>
  <c r="BK77" i="16"/>
  <c r="BK80" i="16" s="1"/>
  <c r="BK83" i="16" s="1"/>
  <c r="BJ77" i="16"/>
  <c r="BJ80" i="16" s="1"/>
  <c r="BJ83" i="16" s="1"/>
  <c r="BI77" i="16"/>
  <c r="BI80" i="16" s="1"/>
  <c r="BI83" i="16" s="1"/>
  <c r="BH77" i="16"/>
  <c r="BH80" i="16" s="1"/>
  <c r="BH83" i="16" s="1"/>
  <c r="BG77" i="16"/>
  <c r="BG80" i="16" s="1"/>
  <c r="BG83" i="16" s="1"/>
  <c r="BF77" i="16"/>
  <c r="BF80" i="16" s="1"/>
  <c r="BF83" i="16" s="1"/>
  <c r="BE77" i="16"/>
  <c r="BE80" i="16" s="1"/>
  <c r="BE83" i="16" s="1"/>
  <c r="BD77" i="16"/>
  <c r="BD80" i="16" s="1"/>
  <c r="BD83" i="16" s="1"/>
  <c r="BC77" i="16"/>
  <c r="BC80" i="16" s="1"/>
  <c r="BC83" i="16" s="1"/>
  <c r="BB77" i="16"/>
  <c r="BB80" i="16" s="1"/>
  <c r="BB83" i="16" s="1"/>
  <c r="BA77" i="16"/>
  <c r="BA80" i="16" s="1"/>
  <c r="BA83" i="16" s="1"/>
  <c r="AZ77" i="16"/>
  <c r="AZ80" i="16" s="1"/>
  <c r="AZ83" i="16" s="1"/>
  <c r="AY77" i="16"/>
  <c r="AY80" i="16" s="1"/>
  <c r="AY83" i="16" s="1"/>
  <c r="AX77" i="16"/>
  <c r="AX80" i="16" s="1"/>
  <c r="AX83" i="16" s="1"/>
  <c r="AW77" i="16"/>
  <c r="AW80" i="16" s="1"/>
  <c r="AW83" i="16" s="1"/>
  <c r="AV77" i="16"/>
  <c r="AV80" i="16" s="1"/>
  <c r="AV83" i="16" s="1"/>
  <c r="AU77" i="16"/>
  <c r="AU80" i="16" s="1"/>
  <c r="AU83" i="16" s="1"/>
  <c r="AT77" i="16"/>
  <c r="AT80" i="16" s="1"/>
  <c r="AT83" i="16" s="1"/>
  <c r="AS77" i="16"/>
  <c r="AS80" i="16" s="1"/>
  <c r="AS83" i="16" s="1"/>
  <c r="AR77" i="16"/>
  <c r="AR80" i="16" s="1"/>
  <c r="AR83" i="16" s="1"/>
  <c r="AQ77" i="16"/>
  <c r="AQ80" i="16" s="1"/>
  <c r="AQ83" i="16" s="1"/>
  <c r="AP77" i="16"/>
  <c r="AP80" i="16" s="1"/>
  <c r="AP83" i="16" s="1"/>
  <c r="AO77" i="16"/>
  <c r="AO80" i="16" s="1"/>
  <c r="AO83" i="16" s="1"/>
  <c r="AN77" i="16"/>
  <c r="AN80" i="16" s="1"/>
  <c r="AN83" i="16" s="1"/>
  <c r="AM77" i="16"/>
  <c r="AM80" i="16" s="1"/>
  <c r="AM83" i="16" s="1"/>
  <c r="AL77" i="16"/>
  <c r="AL80" i="16" s="1"/>
  <c r="AL83" i="16" s="1"/>
  <c r="AK77" i="16"/>
  <c r="AK80" i="16" s="1"/>
  <c r="AK83" i="16" s="1"/>
  <c r="AJ77" i="16"/>
  <c r="AJ80" i="16" s="1"/>
  <c r="AJ83" i="16" s="1"/>
  <c r="AI77" i="16"/>
  <c r="AI80" i="16" s="1"/>
  <c r="AI83" i="16" s="1"/>
  <c r="AH77" i="16"/>
  <c r="AH80" i="16" s="1"/>
  <c r="AH83" i="16" s="1"/>
  <c r="AG77" i="16"/>
  <c r="AG80" i="16" s="1"/>
  <c r="AG83" i="16" s="1"/>
  <c r="AF77" i="16"/>
  <c r="AF80" i="16" s="1"/>
  <c r="AF83" i="16" s="1"/>
  <c r="AE77" i="16"/>
  <c r="AE80" i="16" s="1"/>
  <c r="AE83" i="16" s="1"/>
  <c r="AD77" i="16"/>
  <c r="AD80" i="16" s="1"/>
  <c r="AD83" i="16" s="1"/>
  <c r="AC77" i="16"/>
  <c r="AC80" i="16" s="1"/>
  <c r="AC83" i="16" s="1"/>
  <c r="AB77" i="16"/>
  <c r="AB80" i="16" s="1"/>
  <c r="AB83" i="16" s="1"/>
  <c r="AA77" i="16"/>
  <c r="AA80" i="16" s="1"/>
  <c r="AA83" i="16" s="1"/>
  <c r="Z77" i="16"/>
  <c r="Z80" i="16" s="1"/>
  <c r="Z83" i="16" s="1"/>
  <c r="Y77" i="16"/>
  <c r="Y80" i="16" s="1"/>
  <c r="Y83" i="16" s="1"/>
  <c r="X77" i="16"/>
  <c r="X80" i="16" s="1"/>
  <c r="X83" i="16" s="1"/>
  <c r="W77" i="16"/>
  <c r="W80" i="16" s="1"/>
  <c r="W83" i="16" s="1"/>
  <c r="V77" i="16"/>
  <c r="V80" i="16" s="1"/>
  <c r="V83" i="16" s="1"/>
  <c r="U77" i="16"/>
  <c r="U80" i="16" s="1"/>
  <c r="U83" i="16" s="1"/>
  <c r="T77" i="16"/>
  <c r="T80" i="16" s="1"/>
  <c r="T83" i="16" s="1"/>
  <c r="S77" i="16"/>
  <c r="S80" i="16" s="1"/>
  <c r="S83" i="16" s="1"/>
  <c r="R77" i="16"/>
  <c r="R80" i="16" s="1"/>
  <c r="R83" i="16" s="1"/>
  <c r="Q77" i="16"/>
  <c r="Q80" i="16" s="1"/>
  <c r="Q83" i="16" s="1"/>
  <c r="P77" i="16"/>
  <c r="P80" i="16" s="1"/>
  <c r="P83" i="16" s="1"/>
  <c r="O77" i="16"/>
  <c r="O80" i="16" s="1"/>
  <c r="O83" i="16" s="1"/>
  <c r="N77" i="16"/>
  <c r="N80" i="16" s="1"/>
  <c r="N83" i="16" s="1"/>
  <c r="M77" i="16"/>
  <c r="M80" i="16" s="1"/>
  <c r="M83" i="16" s="1"/>
  <c r="L77" i="16"/>
  <c r="L80" i="16" s="1"/>
  <c r="L83" i="16" s="1"/>
  <c r="K77" i="16"/>
  <c r="K80" i="16" s="1"/>
  <c r="K83" i="16" s="1"/>
  <c r="C77" i="16"/>
  <c r="SH76" i="16"/>
  <c r="SH79" i="16" s="1"/>
  <c r="SH82" i="16" s="1"/>
  <c r="C76" i="16"/>
  <c r="CP75" i="16"/>
  <c r="C75" i="16"/>
  <c r="C74" i="16"/>
  <c r="C73" i="16"/>
  <c r="BJ72" i="16"/>
  <c r="BJ75" i="16" s="1"/>
  <c r="BI72" i="16"/>
  <c r="BI75" i="16" s="1"/>
  <c r="BH72" i="16"/>
  <c r="BH75" i="16" s="1"/>
  <c r="BG72" i="16"/>
  <c r="BG75" i="16" s="1"/>
  <c r="BF72" i="16"/>
  <c r="BF75" i="16" s="1"/>
  <c r="BE72" i="16"/>
  <c r="BE75" i="16" s="1"/>
  <c r="BD72" i="16"/>
  <c r="BD75" i="16" s="1"/>
  <c r="BC72" i="16"/>
  <c r="BC75" i="16" s="1"/>
  <c r="BB72" i="16"/>
  <c r="BB75" i="16" s="1"/>
  <c r="BA72" i="16"/>
  <c r="BA75" i="16" s="1"/>
  <c r="AZ72" i="16"/>
  <c r="AZ75" i="16" s="1"/>
  <c r="AY72" i="16"/>
  <c r="AY75" i="16" s="1"/>
  <c r="AX72" i="16"/>
  <c r="AX75" i="16" s="1"/>
  <c r="AW72" i="16"/>
  <c r="AW75" i="16" s="1"/>
  <c r="AV72" i="16"/>
  <c r="AV75" i="16" s="1"/>
  <c r="AU72" i="16"/>
  <c r="AU75" i="16" s="1"/>
  <c r="AT72" i="16"/>
  <c r="AT75" i="16" s="1"/>
  <c r="AS72" i="16"/>
  <c r="AS75" i="16" s="1"/>
  <c r="AR72" i="16"/>
  <c r="AR75" i="16" s="1"/>
  <c r="AQ72" i="16"/>
  <c r="AQ75" i="16" s="1"/>
  <c r="AP72" i="16"/>
  <c r="AP75" i="16" s="1"/>
  <c r="AO72" i="16"/>
  <c r="AO75" i="16" s="1"/>
  <c r="AN72" i="16"/>
  <c r="AN75" i="16" s="1"/>
  <c r="K72" i="16"/>
  <c r="K75" i="16" s="1"/>
  <c r="C72" i="16"/>
  <c r="BJ71" i="16"/>
  <c r="BJ74" i="16" s="1"/>
  <c r="BI71" i="16"/>
  <c r="BI74" i="16" s="1"/>
  <c r="BH71" i="16"/>
  <c r="BH74" i="16" s="1"/>
  <c r="BG71" i="16"/>
  <c r="BG74" i="16" s="1"/>
  <c r="BF71" i="16"/>
  <c r="BF74" i="16" s="1"/>
  <c r="BE71" i="16"/>
  <c r="BE74" i="16" s="1"/>
  <c r="BD71" i="16"/>
  <c r="BD74" i="16" s="1"/>
  <c r="BC71" i="16"/>
  <c r="BC74" i="16" s="1"/>
  <c r="BB71" i="16"/>
  <c r="BB74" i="16" s="1"/>
  <c r="BA71" i="16"/>
  <c r="BA74" i="16" s="1"/>
  <c r="AZ71" i="16"/>
  <c r="AZ74" i="16" s="1"/>
  <c r="AY71" i="16"/>
  <c r="AY74" i="16" s="1"/>
  <c r="AX71" i="16"/>
  <c r="AX74" i="16" s="1"/>
  <c r="AW71" i="16"/>
  <c r="AW74" i="16" s="1"/>
  <c r="AV71" i="16"/>
  <c r="AV74" i="16" s="1"/>
  <c r="AU71" i="16"/>
  <c r="AU74" i="16" s="1"/>
  <c r="AT71" i="16"/>
  <c r="AT74" i="16" s="1"/>
  <c r="AS71" i="16"/>
  <c r="AS74" i="16" s="1"/>
  <c r="AR71" i="16"/>
  <c r="AR74" i="16" s="1"/>
  <c r="AQ71" i="16"/>
  <c r="AQ74" i="16" s="1"/>
  <c r="AP71" i="16"/>
  <c r="AP74" i="16" s="1"/>
  <c r="AO71" i="16"/>
  <c r="AO74" i="16" s="1"/>
  <c r="AN71" i="16"/>
  <c r="AN74" i="16" s="1"/>
  <c r="U71" i="16"/>
  <c r="U74" i="16" s="1"/>
  <c r="T71" i="16"/>
  <c r="T74" i="16" s="1"/>
  <c r="S71" i="16"/>
  <c r="S74" i="16" s="1"/>
  <c r="R71" i="16"/>
  <c r="R74" i="16" s="1"/>
  <c r="Q71" i="16"/>
  <c r="Q74" i="16" s="1"/>
  <c r="P71" i="16"/>
  <c r="P74" i="16" s="1"/>
  <c r="O71" i="16"/>
  <c r="O74" i="16" s="1"/>
  <c r="N71" i="16"/>
  <c r="N74" i="16" s="1"/>
  <c r="M71" i="16"/>
  <c r="M74" i="16" s="1"/>
  <c r="L71" i="16"/>
  <c r="L74" i="16" s="1"/>
  <c r="K71" i="16"/>
  <c r="K74" i="16" s="1"/>
  <c r="C71" i="16"/>
  <c r="DD70" i="16"/>
  <c r="DD73" i="16" s="1"/>
  <c r="BJ70" i="16"/>
  <c r="BJ73" i="16" s="1"/>
  <c r="BI70" i="16"/>
  <c r="BI73" i="16" s="1"/>
  <c r="BH70" i="16"/>
  <c r="BH73" i="16" s="1"/>
  <c r="BG70" i="16"/>
  <c r="BG73" i="16" s="1"/>
  <c r="BF70" i="16"/>
  <c r="BF73" i="16" s="1"/>
  <c r="BE70" i="16"/>
  <c r="BE73" i="16" s="1"/>
  <c r="BD70" i="16"/>
  <c r="BD73" i="16" s="1"/>
  <c r="BC70" i="16"/>
  <c r="BC73" i="16" s="1"/>
  <c r="BB70" i="16"/>
  <c r="BB73" i="16" s="1"/>
  <c r="BA70" i="16"/>
  <c r="BA73" i="16" s="1"/>
  <c r="AZ70" i="16"/>
  <c r="AZ73" i="16" s="1"/>
  <c r="AY70" i="16"/>
  <c r="AY73" i="16" s="1"/>
  <c r="AX70" i="16"/>
  <c r="AX73" i="16" s="1"/>
  <c r="AW70" i="16"/>
  <c r="AW73" i="16" s="1"/>
  <c r="AV70" i="16"/>
  <c r="AV73" i="16" s="1"/>
  <c r="AU70" i="16"/>
  <c r="AU73" i="16" s="1"/>
  <c r="AT70" i="16"/>
  <c r="AT73" i="16" s="1"/>
  <c r="AS70" i="16"/>
  <c r="AS73" i="16" s="1"/>
  <c r="AR70" i="16"/>
  <c r="AR73" i="16" s="1"/>
  <c r="AQ70" i="16"/>
  <c r="AQ73" i="16" s="1"/>
  <c r="AP70" i="16"/>
  <c r="AP73" i="16" s="1"/>
  <c r="AO70" i="16"/>
  <c r="AO73" i="16" s="1"/>
  <c r="AN70" i="16"/>
  <c r="AN73" i="16" s="1"/>
  <c r="AD70" i="16"/>
  <c r="AD73" i="16" s="1"/>
  <c r="P70" i="16"/>
  <c r="P73" i="16" s="1"/>
  <c r="O70" i="16"/>
  <c r="O73" i="16" s="1"/>
  <c r="N70" i="16"/>
  <c r="N73" i="16" s="1"/>
  <c r="M70" i="16"/>
  <c r="M73" i="16" s="1"/>
  <c r="L70" i="16"/>
  <c r="L73" i="16" s="1"/>
  <c r="K70" i="16"/>
  <c r="K73" i="16" s="1"/>
  <c r="J70" i="16"/>
  <c r="J73" i="16" s="1"/>
  <c r="J76" i="16" s="1"/>
  <c r="J79" i="16" s="1"/>
  <c r="J82" i="16" s="1"/>
  <c r="C70" i="16"/>
  <c r="FF69" i="16"/>
  <c r="EX69" i="16"/>
  <c r="EP69" i="16"/>
  <c r="EN69" i="16"/>
  <c r="EN72" i="16" s="1"/>
  <c r="EN75" i="16" s="1"/>
  <c r="DJ69" i="16"/>
  <c r="DI69" i="16"/>
  <c r="DI72" i="16" s="1"/>
  <c r="DI75" i="16" s="1"/>
  <c r="DH69" i="16"/>
  <c r="DH72" i="16" s="1"/>
  <c r="DH75" i="16" s="1"/>
  <c r="DG69" i="16"/>
  <c r="DG72" i="16" s="1"/>
  <c r="DG75" i="16" s="1"/>
  <c r="DF69" i="16"/>
  <c r="DF72" i="16" s="1"/>
  <c r="DF75" i="16" s="1"/>
  <c r="DE69" i="16"/>
  <c r="DD69" i="16"/>
  <c r="DD72" i="16" s="1"/>
  <c r="DD75" i="16" s="1"/>
  <c r="DC69" i="16"/>
  <c r="DC72" i="16" s="1"/>
  <c r="DC75" i="16" s="1"/>
  <c r="DB69" i="16"/>
  <c r="DA69" i="16"/>
  <c r="DA72" i="16" s="1"/>
  <c r="DA75" i="16" s="1"/>
  <c r="CZ69" i="16"/>
  <c r="CZ72" i="16" s="1"/>
  <c r="CZ75" i="16" s="1"/>
  <c r="CY69" i="16"/>
  <c r="CY72" i="16" s="1"/>
  <c r="CY75" i="16" s="1"/>
  <c r="CX69" i="16"/>
  <c r="CX72" i="16" s="1"/>
  <c r="CX75" i="16" s="1"/>
  <c r="CW69" i="16"/>
  <c r="CV69" i="16"/>
  <c r="EV69" i="16" s="1"/>
  <c r="EV72" i="16" s="1"/>
  <c r="EV75" i="16" s="1"/>
  <c r="CU69" i="16"/>
  <c r="CU72" i="16" s="1"/>
  <c r="CU75" i="16" s="1"/>
  <c r="CT69" i="16"/>
  <c r="CS69" i="16"/>
  <c r="CS72" i="16" s="1"/>
  <c r="CS75" i="16" s="1"/>
  <c r="CR69" i="16"/>
  <c r="CR72" i="16" s="1"/>
  <c r="CR75" i="16" s="1"/>
  <c r="CQ69" i="16"/>
  <c r="CQ72" i="16" s="1"/>
  <c r="CQ75" i="16" s="1"/>
  <c r="CP69" i="16"/>
  <c r="CP72" i="16" s="1"/>
  <c r="CO69" i="16"/>
  <c r="CN69" i="16"/>
  <c r="CN72" i="16" s="1"/>
  <c r="CN75" i="16" s="1"/>
  <c r="BL69" i="16"/>
  <c r="BL72" i="16" s="1"/>
  <c r="BL75" i="16" s="1"/>
  <c r="BK69" i="16"/>
  <c r="BK72" i="16" s="1"/>
  <c r="BK75" i="16" s="1"/>
  <c r="L69" i="16"/>
  <c r="L72" i="16" s="1"/>
  <c r="L75" i="16" s="1"/>
  <c r="C69" i="16"/>
  <c r="FA68" i="16"/>
  <c r="HA68" i="16" s="1"/>
  <c r="EZ68" i="16"/>
  <c r="EZ71" i="16" s="1"/>
  <c r="EZ74" i="16" s="1"/>
  <c r="DO68" i="16"/>
  <c r="FO68" i="16" s="1"/>
  <c r="FO71" i="16" s="1"/>
  <c r="FO74" i="16" s="1"/>
  <c r="DJ68" i="16"/>
  <c r="DI68" i="16"/>
  <c r="DH68" i="16"/>
  <c r="DH71" i="16" s="1"/>
  <c r="DH74" i="16" s="1"/>
  <c r="DG68" i="16"/>
  <c r="DF68" i="16"/>
  <c r="DF71" i="16" s="1"/>
  <c r="DF74" i="16" s="1"/>
  <c r="DE68" i="16"/>
  <c r="FE68" i="16" s="1"/>
  <c r="DD68" i="16"/>
  <c r="DD71" i="16" s="1"/>
  <c r="DD74" i="16" s="1"/>
  <c r="DC68" i="16"/>
  <c r="DC71" i="16" s="1"/>
  <c r="DC74" i="16" s="1"/>
  <c r="DB68" i="16"/>
  <c r="DA68" i="16"/>
  <c r="DA71" i="16" s="1"/>
  <c r="DA74" i="16" s="1"/>
  <c r="CZ68" i="16"/>
  <c r="CZ71" i="16" s="1"/>
  <c r="CZ74" i="16" s="1"/>
  <c r="CY68" i="16"/>
  <c r="CX68" i="16"/>
  <c r="CX71" i="16" s="1"/>
  <c r="CX74" i="16" s="1"/>
  <c r="CW68" i="16"/>
  <c r="CW71" i="16" s="1"/>
  <c r="CW74" i="16" s="1"/>
  <c r="CV68" i="16"/>
  <c r="CV71" i="16" s="1"/>
  <c r="CV74" i="16" s="1"/>
  <c r="CU68" i="16"/>
  <c r="CU71" i="16" s="1"/>
  <c r="CU74" i="16" s="1"/>
  <c r="CT68" i="16"/>
  <c r="CS68" i="16"/>
  <c r="CR68" i="16"/>
  <c r="CR71" i="16" s="1"/>
  <c r="CR74" i="16" s="1"/>
  <c r="CQ68" i="16"/>
  <c r="CP68" i="16"/>
  <c r="CP71" i="16" s="1"/>
  <c r="CP74" i="16" s="1"/>
  <c r="CO68" i="16"/>
  <c r="EO68" i="16" s="1"/>
  <c r="CN68" i="16"/>
  <c r="CN71" i="16" s="1"/>
  <c r="CN74" i="16" s="1"/>
  <c r="BU68" i="16"/>
  <c r="BU71" i="16" s="1"/>
  <c r="BU74" i="16" s="1"/>
  <c r="BT68" i="16"/>
  <c r="BT71" i="16" s="1"/>
  <c r="BT74" i="16" s="1"/>
  <c r="BS68" i="16"/>
  <c r="DS68" i="16" s="1"/>
  <c r="DS71" i="16" s="1"/>
  <c r="DS74" i="16" s="1"/>
  <c r="BR68" i="16"/>
  <c r="BQ68" i="16"/>
  <c r="BQ71" i="16" s="1"/>
  <c r="BQ74" i="16" s="1"/>
  <c r="BP68" i="16"/>
  <c r="BP71" i="16" s="1"/>
  <c r="BP74" i="16" s="1"/>
  <c r="BO68" i="16"/>
  <c r="BO71" i="16" s="1"/>
  <c r="BO74" i="16" s="1"/>
  <c r="BN68" i="16"/>
  <c r="BM68" i="16"/>
  <c r="BM71" i="16" s="1"/>
  <c r="BM74" i="16" s="1"/>
  <c r="BL68" i="16"/>
  <c r="BK68" i="16"/>
  <c r="V68" i="16"/>
  <c r="C68" i="16"/>
  <c r="FC67" i="16"/>
  <c r="HC67" i="16" s="1"/>
  <c r="HC70" i="16" s="1"/>
  <c r="HC73" i="16" s="1"/>
  <c r="DJ67" i="16"/>
  <c r="DI67" i="16"/>
  <c r="DI70" i="16" s="1"/>
  <c r="DI73" i="16" s="1"/>
  <c r="DH67" i="16"/>
  <c r="DG67" i="16"/>
  <c r="FG67" i="16" s="1"/>
  <c r="FG70" i="16" s="1"/>
  <c r="FG73" i="16" s="1"/>
  <c r="DF67" i="16"/>
  <c r="DE67" i="16"/>
  <c r="DD67" i="16"/>
  <c r="FD67" i="16" s="1"/>
  <c r="DC67" i="16"/>
  <c r="DC70" i="16" s="1"/>
  <c r="DC73" i="16" s="1"/>
  <c r="DB67" i="16"/>
  <c r="DA67" i="16"/>
  <c r="DA70" i="16" s="1"/>
  <c r="DA73" i="16" s="1"/>
  <c r="CZ67" i="16"/>
  <c r="CY67" i="16"/>
  <c r="EY67" i="16" s="1"/>
  <c r="EY70" i="16" s="1"/>
  <c r="EY73" i="16" s="1"/>
  <c r="CX67" i="16"/>
  <c r="CX70" i="16" s="1"/>
  <c r="CX73" i="16" s="1"/>
  <c r="CW67" i="16"/>
  <c r="CV67" i="16"/>
  <c r="CU67" i="16"/>
  <c r="CU70" i="16" s="1"/>
  <c r="CU73" i="16" s="1"/>
  <c r="CT67" i="16"/>
  <c r="CS67" i="16"/>
  <c r="CS70" i="16" s="1"/>
  <c r="CS73" i="16" s="1"/>
  <c r="CR67" i="16"/>
  <c r="CQ67" i="16"/>
  <c r="EQ67" i="16" s="1"/>
  <c r="EQ70" i="16" s="1"/>
  <c r="EQ73" i="16" s="1"/>
  <c r="CP67" i="16"/>
  <c r="CO67" i="16"/>
  <c r="CN67" i="16"/>
  <c r="EN67" i="16" s="1"/>
  <c r="CE67" i="16"/>
  <c r="CE70" i="16" s="1"/>
  <c r="CE73" i="16" s="1"/>
  <c r="CD67" i="16"/>
  <c r="BP67" i="16"/>
  <c r="BP70" i="16" s="1"/>
  <c r="BP73" i="16" s="1"/>
  <c r="BO67" i="16"/>
  <c r="BO70" i="16" s="1"/>
  <c r="BO73" i="16" s="1"/>
  <c r="BN67" i="16"/>
  <c r="BM67" i="16"/>
  <c r="BM70" i="16" s="1"/>
  <c r="BM73" i="16" s="1"/>
  <c r="BL67" i="16"/>
  <c r="BK67" i="16"/>
  <c r="DK67" i="16" s="1"/>
  <c r="DK70" i="16" s="1"/>
  <c r="DK73" i="16" s="1"/>
  <c r="AF67" i="16"/>
  <c r="AE67" i="16"/>
  <c r="AE70" i="16" s="1"/>
  <c r="AE73" i="16" s="1"/>
  <c r="Q67" i="16"/>
  <c r="Q70" i="16" s="1"/>
  <c r="Q73" i="16" s="1"/>
  <c r="C67" i="16"/>
  <c r="C66" i="16"/>
  <c r="J65" i="16"/>
  <c r="K65" i="16" s="1"/>
  <c r="C64" i="16"/>
  <c r="C63" i="16"/>
  <c r="C62" i="16"/>
  <c r="C61" i="16"/>
  <c r="K60" i="16"/>
  <c r="C60" i="16"/>
  <c r="C59" i="16"/>
  <c r="J58" i="16"/>
  <c r="J59" i="16" s="1"/>
  <c r="J60" i="16" s="1"/>
  <c r="J61" i="16" s="1"/>
  <c r="J62" i="16" s="1"/>
  <c r="C58" i="16"/>
  <c r="C57" i="16"/>
  <c r="C56" i="16"/>
  <c r="C54" i="16"/>
  <c r="AD53" i="16"/>
  <c r="AN53" i="16" s="1"/>
  <c r="AX53" i="16" s="1"/>
  <c r="BH53" i="16" s="1"/>
  <c r="BR53" i="16" s="1"/>
  <c r="CB53" i="16" s="1"/>
  <c r="CL53" i="16" s="1"/>
  <c r="CV53" i="16" s="1"/>
  <c r="DF53" i="16" s="1"/>
  <c r="DP53" i="16" s="1"/>
  <c r="DZ53" i="16" s="1"/>
  <c r="EJ53" i="16" s="1"/>
  <c r="ET53" i="16" s="1"/>
  <c r="FD53" i="16" s="1"/>
  <c r="FN53" i="16" s="1"/>
  <c r="FX53" i="16" s="1"/>
  <c r="GH53" i="16" s="1"/>
  <c r="GR53" i="16" s="1"/>
  <c r="HB53" i="16" s="1"/>
  <c r="HL53" i="16" s="1"/>
  <c r="HV53" i="16" s="1"/>
  <c r="IF53" i="16" s="1"/>
  <c r="IP53" i="16" s="1"/>
  <c r="IZ53" i="16" s="1"/>
  <c r="JJ53" i="16" s="1"/>
  <c r="JT53" i="16" s="1"/>
  <c r="KD53" i="16" s="1"/>
  <c r="KN53" i="16" s="1"/>
  <c r="KX53" i="16" s="1"/>
  <c r="LH53" i="16" s="1"/>
  <c r="LR53" i="16" s="1"/>
  <c r="MB53" i="16" s="1"/>
  <c r="ML53" i="16" s="1"/>
  <c r="MV53" i="16" s="1"/>
  <c r="NF53" i="16" s="1"/>
  <c r="NP53" i="16" s="1"/>
  <c r="NZ53" i="16" s="1"/>
  <c r="OJ53" i="16" s="1"/>
  <c r="OT53" i="16" s="1"/>
  <c r="PD53" i="16" s="1"/>
  <c r="PN53" i="16" s="1"/>
  <c r="PX53" i="16" s="1"/>
  <c r="QH53" i="16" s="1"/>
  <c r="QR53" i="16" s="1"/>
  <c r="RB53" i="16" s="1"/>
  <c r="RL53" i="16" s="1"/>
  <c r="RV53" i="16" s="1"/>
  <c r="SF53" i="16" s="1"/>
  <c r="AC53" i="16"/>
  <c r="AM53" i="16" s="1"/>
  <c r="AW53" i="16" s="1"/>
  <c r="BG53" i="16" s="1"/>
  <c r="BQ53" i="16" s="1"/>
  <c r="CA53" i="16" s="1"/>
  <c r="CK53" i="16" s="1"/>
  <c r="CU53" i="16" s="1"/>
  <c r="DE53" i="16" s="1"/>
  <c r="DO53" i="16" s="1"/>
  <c r="DY53" i="16" s="1"/>
  <c r="EI53" i="16" s="1"/>
  <c r="ES53" i="16" s="1"/>
  <c r="FC53" i="16" s="1"/>
  <c r="FM53" i="16" s="1"/>
  <c r="FW53" i="16" s="1"/>
  <c r="GG53" i="16" s="1"/>
  <c r="GQ53" i="16" s="1"/>
  <c r="HA53" i="16" s="1"/>
  <c r="HK53" i="16" s="1"/>
  <c r="HU53" i="16" s="1"/>
  <c r="IE53" i="16" s="1"/>
  <c r="IO53" i="16" s="1"/>
  <c r="IY53" i="16" s="1"/>
  <c r="JI53" i="16" s="1"/>
  <c r="JS53" i="16" s="1"/>
  <c r="KC53" i="16" s="1"/>
  <c r="KM53" i="16" s="1"/>
  <c r="KW53" i="16" s="1"/>
  <c r="LG53" i="16" s="1"/>
  <c r="LQ53" i="16" s="1"/>
  <c r="MA53" i="16" s="1"/>
  <c r="MK53" i="16" s="1"/>
  <c r="MU53" i="16" s="1"/>
  <c r="NE53" i="16" s="1"/>
  <c r="NO53" i="16" s="1"/>
  <c r="NY53" i="16" s="1"/>
  <c r="OI53" i="16" s="1"/>
  <c r="OS53" i="16" s="1"/>
  <c r="PC53" i="16" s="1"/>
  <c r="PM53" i="16" s="1"/>
  <c r="PW53" i="16" s="1"/>
  <c r="QG53" i="16" s="1"/>
  <c r="QQ53" i="16" s="1"/>
  <c r="RA53" i="16" s="1"/>
  <c r="RK53" i="16" s="1"/>
  <c r="RU53" i="16" s="1"/>
  <c r="SE53" i="16" s="1"/>
  <c r="AB53" i="16"/>
  <c r="AL53" i="16" s="1"/>
  <c r="AV53" i="16" s="1"/>
  <c r="BF53" i="16" s="1"/>
  <c r="BP53" i="16" s="1"/>
  <c r="BZ53" i="16" s="1"/>
  <c r="CJ53" i="16" s="1"/>
  <c r="CT53" i="16" s="1"/>
  <c r="DD53" i="16" s="1"/>
  <c r="DN53" i="16" s="1"/>
  <c r="DX53" i="16" s="1"/>
  <c r="EH53" i="16" s="1"/>
  <c r="ER53" i="16" s="1"/>
  <c r="FB53" i="16" s="1"/>
  <c r="FL53" i="16" s="1"/>
  <c r="FV53" i="16" s="1"/>
  <c r="GF53" i="16" s="1"/>
  <c r="GP53" i="16" s="1"/>
  <c r="GZ53" i="16" s="1"/>
  <c r="HJ53" i="16" s="1"/>
  <c r="HT53" i="16" s="1"/>
  <c r="ID53" i="16" s="1"/>
  <c r="IN53" i="16" s="1"/>
  <c r="IX53" i="16" s="1"/>
  <c r="JH53" i="16" s="1"/>
  <c r="JR53" i="16" s="1"/>
  <c r="KB53" i="16" s="1"/>
  <c r="KL53" i="16" s="1"/>
  <c r="KV53" i="16" s="1"/>
  <c r="LF53" i="16" s="1"/>
  <c r="LP53" i="16" s="1"/>
  <c r="LZ53" i="16" s="1"/>
  <c r="MJ53" i="16" s="1"/>
  <c r="MT53" i="16" s="1"/>
  <c r="ND53" i="16" s="1"/>
  <c r="NN53" i="16" s="1"/>
  <c r="NX53" i="16" s="1"/>
  <c r="OH53" i="16" s="1"/>
  <c r="OR53" i="16" s="1"/>
  <c r="PB53" i="16" s="1"/>
  <c r="PL53" i="16" s="1"/>
  <c r="PV53" i="16" s="1"/>
  <c r="QF53" i="16" s="1"/>
  <c r="QP53" i="16" s="1"/>
  <c r="QZ53" i="16" s="1"/>
  <c r="RJ53" i="16" s="1"/>
  <c r="RT53" i="16" s="1"/>
  <c r="SD53" i="16" s="1"/>
  <c r="AA53" i="16"/>
  <c r="AK53" i="16" s="1"/>
  <c r="AU53" i="16" s="1"/>
  <c r="BE53" i="16" s="1"/>
  <c r="BO53" i="16" s="1"/>
  <c r="BY53" i="16" s="1"/>
  <c r="CI53" i="16" s="1"/>
  <c r="CS53" i="16" s="1"/>
  <c r="DC53" i="16" s="1"/>
  <c r="DM53" i="16" s="1"/>
  <c r="DW53" i="16" s="1"/>
  <c r="EG53" i="16" s="1"/>
  <c r="EQ53" i="16" s="1"/>
  <c r="FA53" i="16" s="1"/>
  <c r="FK53" i="16" s="1"/>
  <c r="FU53" i="16" s="1"/>
  <c r="GE53" i="16" s="1"/>
  <c r="GO53" i="16" s="1"/>
  <c r="GY53" i="16" s="1"/>
  <c r="HI53" i="16" s="1"/>
  <c r="HS53" i="16" s="1"/>
  <c r="IC53" i="16" s="1"/>
  <c r="IM53" i="16" s="1"/>
  <c r="IW53" i="16" s="1"/>
  <c r="JG53" i="16" s="1"/>
  <c r="JQ53" i="16" s="1"/>
  <c r="KA53" i="16" s="1"/>
  <c r="KK53" i="16" s="1"/>
  <c r="KU53" i="16" s="1"/>
  <c r="LE53" i="16" s="1"/>
  <c r="LO53" i="16" s="1"/>
  <c r="LY53" i="16" s="1"/>
  <c r="MI53" i="16" s="1"/>
  <c r="MS53" i="16" s="1"/>
  <c r="NC53" i="16" s="1"/>
  <c r="NM53" i="16" s="1"/>
  <c r="NW53" i="16" s="1"/>
  <c r="OG53" i="16" s="1"/>
  <c r="OQ53" i="16" s="1"/>
  <c r="PA53" i="16" s="1"/>
  <c r="PK53" i="16" s="1"/>
  <c r="PU53" i="16" s="1"/>
  <c r="QE53" i="16" s="1"/>
  <c r="QO53" i="16" s="1"/>
  <c r="QY53" i="16" s="1"/>
  <c r="RI53" i="16" s="1"/>
  <c r="RS53" i="16" s="1"/>
  <c r="SC53" i="16" s="1"/>
  <c r="Z53" i="16"/>
  <c r="AJ53" i="16" s="1"/>
  <c r="AT53" i="16" s="1"/>
  <c r="BD53" i="16" s="1"/>
  <c r="BN53" i="16" s="1"/>
  <c r="BX53" i="16" s="1"/>
  <c r="CH53" i="16" s="1"/>
  <c r="CR53" i="16" s="1"/>
  <c r="DB53" i="16" s="1"/>
  <c r="DL53" i="16" s="1"/>
  <c r="DV53" i="16" s="1"/>
  <c r="EF53" i="16" s="1"/>
  <c r="EP53" i="16" s="1"/>
  <c r="EZ53" i="16" s="1"/>
  <c r="FJ53" i="16" s="1"/>
  <c r="FT53" i="16" s="1"/>
  <c r="GD53" i="16" s="1"/>
  <c r="GN53" i="16" s="1"/>
  <c r="GX53" i="16" s="1"/>
  <c r="HH53" i="16" s="1"/>
  <c r="HR53" i="16" s="1"/>
  <c r="IB53" i="16" s="1"/>
  <c r="IL53" i="16" s="1"/>
  <c r="IV53" i="16" s="1"/>
  <c r="JF53" i="16" s="1"/>
  <c r="JP53" i="16" s="1"/>
  <c r="JZ53" i="16" s="1"/>
  <c r="KJ53" i="16" s="1"/>
  <c r="KT53" i="16" s="1"/>
  <c r="LD53" i="16" s="1"/>
  <c r="LN53" i="16" s="1"/>
  <c r="LX53" i="16" s="1"/>
  <c r="MH53" i="16" s="1"/>
  <c r="MR53" i="16" s="1"/>
  <c r="NB53" i="16" s="1"/>
  <c r="NL53" i="16" s="1"/>
  <c r="NV53" i="16" s="1"/>
  <c r="OF53" i="16" s="1"/>
  <c r="OP53" i="16" s="1"/>
  <c r="OZ53" i="16" s="1"/>
  <c r="PJ53" i="16" s="1"/>
  <c r="PT53" i="16" s="1"/>
  <c r="QD53" i="16" s="1"/>
  <c r="QN53" i="16" s="1"/>
  <c r="QX53" i="16" s="1"/>
  <c r="RH53" i="16" s="1"/>
  <c r="RR53" i="16" s="1"/>
  <c r="SB53" i="16" s="1"/>
  <c r="Y53" i="16"/>
  <c r="AI53" i="16" s="1"/>
  <c r="AS53" i="16" s="1"/>
  <c r="BC53" i="16" s="1"/>
  <c r="BM53" i="16" s="1"/>
  <c r="BW53" i="16" s="1"/>
  <c r="CG53" i="16" s="1"/>
  <c r="CQ53" i="16" s="1"/>
  <c r="DA53" i="16" s="1"/>
  <c r="DK53" i="16" s="1"/>
  <c r="DU53" i="16" s="1"/>
  <c r="EE53" i="16" s="1"/>
  <c r="EO53" i="16" s="1"/>
  <c r="EY53" i="16" s="1"/>
  <c r="FI53" i="16" s="1"/>
  <c r="FS53" i="16" s="1"/>
  <c r="GC53" i="16" s="1"/>
  <c r="GM53" i="16" s="1"/>
  <c r="GW53" i="16" s="1"/>
  <c r="HG53" i="16" s="1"/>
  <c r="HQ53" i="16" s="1"/>
  <c r="IA53" i="16" s="1"/>
  <c r="IK53" i="16" s="1"/>
  <c r="IU53" i="16" s="1"/>
  <c r="JE53" i="16" s="1"/>
  <c r="JO53" i="16" s="1"/>
  <c r="JY53" i="16" s="1"/>
  <c r="KI53" i="16" s="1"/>
  <c r="KS53" i="16" s="1"/>
  <c r="LC53" i="16" s="1"/>
  <c r="LM53" i="16" s="1"/>
  <c r="LW53" i="16" s="1"/>
  <c r="MG53" i="16" s="1"/>
  <c r="MQ53" i="16" s="1"/>
  <c r="NA53" i="16" s="1"/>
  <c r="NK53" i="16" s="1"/>
  <c r="NU53" i="16" s="1"/>
  <c r="OE53" i="16" s="1"/>
  <c r="OO53" i="16" s="1"/>
  <c r="OY53" i="16" s="1"/>
  <c r="PI53" i="16" s="1"/>
  <c r="PS53" i="16" s="1"/>
  <c r="QC53" i="16" s="1"/>
  <c r="QM53" i="16" s="1"/>
  <c r="QW53" i="16" s="1"/>
  <c r="RG53" i="16" s="1"/>
  <c r="RQ53" i="16" s="1"/>
  <c r="SA53" i="16" s="1"/>
  <c r="X53" i="16"/>
  <c r="AH53" i="16" s="1"/>
  <c r="AR53" i="16" s="1"/>
  <c r="BB53" i="16" s="1"/>
  <c r="BL53" i="16" s="1"/>
  <c r="BV53" i="16" s="1"/>
  <c r="CF53" i="16" s="1"/>
  <c r="CP53" i="16" s="1"/>
  <c r="CZ53" i="16" s="1"/>
  <c r="DJ53" i="16" s="1"/>
  <c r="DT53" i="16" s="1"/>
  <c r="ED53" i="16" s="1"/>
  <c r="EN53" i="16" s="1"/>
  <c r="EX53" i="16" s="1"/>
  <c r="FH53" i="16" s="1"/>
  <c r="FR53" i="16" s="1"/>
  <c r="GB53" i="16" s="1"/>
  <c r="GL53" i="16" s="1"/>
  <c r="GV53" i="16" s="1"/>
  <c r="HF53" i="16" s="1"/>
  <c r="HP53" i="16" s="1"/>
  <c r="HZ53" i="16" s="1"/>
  <c r="IJ53" i="16" s="1"/>
  <c r="IT53" i="16" s="1"/>
  <c r="JD53" i="16" s="1"/>
  <c r="JN53" i="16" s="1"/>
  <c r="JX53" i="16" s="1"/>
  <c r="KH53" i="16" s="1"/>
  <c r="KR53" i="16" s="1"/>
  <c r="LB53" i="16" s="1"/>
  <c r="LL53" i="16" s="1"/>
  <c r="LV53" i="16" s="1"/>
  <c r="MF53" i="16" s="1"/>
  <c r="MP53" i="16" s="1"/>
  <c r="MZ53" i="16" s="1"/>
  <c r="NJ53" i="16" s="1"/>
  <c r="NT53" i="16" s="1"/>
  <c r="OD53" i="16" s="1"/>
  <c r="ON53" i="16" s="1"/>
  <c r="OX53" i="16" s="1"/>
  <c r="PH53" i="16" s="1"/>
  <c r="PR53" i="16" s="1"/>
  <c r="QB53" i="16" s="1"/>
  <c r="QL53" i="16" s="1"/>
  <c r="QV53" i="16" s="1"/>
  <c r="RF53" i="16" s="1"/>
  <c r="RP53" i="16" s="1"/>
  <c r="RZ53" i="16" s="1"/>
  <c r="W53" i="16"/>
  <c r="AG53" i="16" s="1"/>
  <c r="AQ53" i="16" s="1"/>
  <c r="BA53" i="16" s="1"/>
  <c r="BK53" i="16" s="1"/>
  <c r="BU53" i="16" s="1"/>
  <c r="CE53" i="16" s="1"/>
  <c r="CO53" i="16" s="1"/>
  <c r="CY53" i="16" s="1"/>
  <c r="DI53" i="16" s="1"/>
  <c r="DS53" i="16" s="1"/>
  <c r="EC53" i="16" s="1"/>
  <c r="EM53" i="16" s="1"/>
  <c r="EW53" i="16" s="1"/>
  <c r="FG53" i="16" s="1"/>
  <c r="FQ53" i="16" s="1"/>
  <c r="GA53" i="16" s="1"/>
  <c r="GK53" i="16" s="1"/>
  <c r="GU53" i="16" s="1"/>
  <c r="HE53" i="16" s="1"/>
  <c r="HO53" i="16" s="1"/>
  <c r="HY53" i="16" s="1"/>
  <c r="II53" i="16" s="1"/>
  <c r="IS53" i="16" s="1"/>
  <c r="JC53" i="16" s="1"/>
  <c r="JM53" i="16" s="1"/>
  <c r="JW53" i="16" s="1"/>
  <c r="KG53" i="16" s="1"/>
  <c r="KQ53" i="16" s="1"/>
  <c r="LA53" i="16" s="1"/>
  <c r="LK53" i="16" s="1"/>
  <c r="LU53" i="16" s="1"/>
  <c r="ME53" i="16" s="1"/>
  <c r="MO53" i="16" s="1"/>
  <c r="MY53" i="16" s="1"/>
  <c r="NI53" i="16" s="1"/>
  <c r="NS53" i="16" s="1"/>
  <c r="OC53" i="16" s="1"/>
  <c r="OM53" i="16" s="1"/>
  <c r="OW53" i="16" s="1"/>
  <c r="PG53" i="16" s="1"/>
  <c r="PQ53" i="16" s="1"/>
  <c r="QA53" i="16" s="1"/>
  <c r="QK53" i="16" s="1"/>
  <c r="QU53" i="16" s="1"/>
  <c r="RE53" i="16" s="1"/>
  <c r="RO53" i="16" s="1"/>
  <c r="RY53" i="16" s="1"/>
  <c r="V53" i="16"/>
  <c r="AF53" i="16" s="1"/>
  <c r="AP53" i="16" s="1"/>
  <c r="AZ53" i="16" s="1"/>
  <c r="BJ53" i="16" s="1"/>
  <c r="BT53" i="16" s="1"/>
  <c r="CD53" i="16" s="1"/>
  <c r="CN53" i="16" s="1"/>
  <c r="CX53" i="16" s="1"/>
  <c r="DH53" i="16" s="1"/>
  <c r="DR53" i="16" s="1"/>
  <c r="EB53" i="16" s="1"/>
  <c r="EL53" i="16" s="1"/>
  <c r="EV53" i="16" s="1"/>
  <c r="FF53" i="16" s="1"/>
  <c r="FP53" i="16" s="1"/>
  <c r="FZ53" i="16" s="1"/>
  <c r="GJ53" i="16" s="1"/>
  <c r="GT53" i="16" s="1"/>
  <c r="HD53" i="16" s="1"/>
  <c r="HN53" i="16" s="1"/>
  <c r="HX53" i="16" s="1"/>
  <c r="IH53" i="16" s="1"/>
  <c r="IR53" i="16" s="1"/>
  <c r="JB53" i="16" s="1"/>
  <c r="JL53" i="16" s="1"/>
  <c r="JV53" i="16" s="1"/>
  <c r="KF53" i="16" s="1"/>
  <c r="KP53" i="16" s="1"/>
  <c r="KZ53" i="16" s="1"/>
  <c r="LJ53" i="16" s="1"/>
  <c r="LT53" i="16" s="1"/>
  <c r="MD53" i="16" s="1"/>
  <c r="MN53" i="16" s="1"/>
  <c r="MX53" i="16" s="1"/>
  <c r="NH53" i="16" s="1"/>
  <c r="NR53" i="16" s="1"/>
  <c r="OB53" i="16" s="1"/>
  <c r="OL53" i="16" s="1"/>
  <c r="OV53" i="16" s="1"/>
  <c r="PF53" i="16" s="1"/>
  <c r="PP53" i="16" s="1"/>
  <c r="PZ53" i="16" s="1"/>
  <c r="QJ53" i="16" s="1"/>
  <c r="QT53" i="16" s="1"/>
  <c r="RD53" i="16" s="1"/>
  <c r="RN53" i="16" s="1"/>
  <c r="RX53" i="16" s="1"/>
  <c r="SH53" i="16" s="1"/>
  <c r="U53" i="16"/>
  <c r="AE53" i="16" s="1"/>
  <c r="AO53" i="16" s="1"/>
  <c r="AY53" i="16" s="1"/>
  <c r="BI53" i="16" s="1"/>
  <c r="BS53" i="16" s="1"/>
  <c r="CC53" i="16" s="1"/>
  <c r="CM53" i="16" s="1"/>
  <c r="CW53" i="16" s="1"/>
  <c r="DG53" i="16" s="1"/>
  <c r="DQ53" i="16" s="1"/>
  <c r="EA53" i="16" s="1"/>
  <c r="EK53" i="16" s="1"/>
  <c r="EU53" i="16" s="1"/>
  <c r="FE53" i="16" s="1"/>
  <c r="FO53" i="16" s="1"/>
  <c r="FY53" i="16" s="1"/>
  <c r="GI53" i="16" s="1"/>
  <c r="GS53" i="16" s="1"/>
  <c r="HC53" i="16" s="1"/>
  <c r="HM53" i="16" s="1"/>
  <c r="HW53" i="16" s="1"/>
  <c r="IG53" i="16" s="1"/>
  <c r="IQ53" i="16" s="1"/>
  <c r="JA53" i="16" s="1"/>
  <c r="JK53" i="16" s="1"/>
  <c r="JU53" i="16" s="1"/>
  <c r="KE53" i="16" s="1"/>
  <c r="KO53" i="16" s="1"/>
  <c r="KY53" i="16" s="1"/>
  <c r="LI53" i="16" s="1"/>
  <c r="LS53" i="16" s="1"/>
  <c r="MC53" i="16" s="1"/>
  <c r="MM53" i="16" s="1"/>
  <c r="MW53" i="16" s="1"/>
  <c r="NG53" i="16" s="1"/>
  <c r="NQ53" i="16" s="1"/>
  <c r="OA53" i="16" s="1"/>
  <c r="OK53" i="16" s="1"/>
  <c r="OU53" i="16" s="1"/>
  <c r="PE53" i="16" s="1"/>
  <c r="PO53" i="16" s="1"/>
  <c r="PY53" i="16" s="1"/>
  <c r="QI53" i="16" s="1"/>
  <c r="QS53" i="16" s="1"/>
  <c r="RC53" i="16" s="1"/>
  <c r="RM53" i="16" s="1"/>
  <c r="RW53" i="16" s="1"/>
  <c r="SG53" i="16" s="1"/>
  <c r="L52" i="16"/>
  <c r="M52" i="16" s="1"/>
  <c r="N52" i="16" s="1"/>
  <c r="O52" i="16" s="1"/>
  <c r="P52" i="16" s="1"/>
  <c r="Q52" i="16" s="1"/>
  <c r="C51" i="16"/>
  <c r="C50" i="16"/>
  <c r="C49" i="16"/>
  <c r="C48" i="16"/>
  <c r="C47" i="16"/>
  <c r="C46" i="16"/>
  <c r="C45" i="16"/>
  <c r="C44" i="16"/>
  <c r="L43" i="16"/>
  <c r="M43" i="16" s="1"/>
  <c r="N43" i="16" s="1"/>
  <c r="O43" i="16" s="1"/>
  <c r="P43" i="16" s="1"/>
  <c r="Q43" i="16" s="1"/>
  <c r="R43" i="16" s="1"/>
  <c r="S43" i="16" s="1"/>
  <c r="T43" i="16" s="1"/>
  <c r="U43" i="16" s="1"/>
  <c r="V43" i="16" s="1"/>
  <c r="W43" i="16" s="1"/>
  <c r="X43" i="16" s="1"/>
  <c r="Y43" i="16" s="1"/>
  <c r="Z43" i="16" s="1"/>
  <c r="AA43" i="16" s="1"/>
  <c r="AB43" i="16" s="1"/>
  <c r="AC43" i="16" s="1"/>
  <c r="AD43" i="16" s="1"/>
  <c r="AE43" i="16" s="1"/>
  <c r="AF43" i="16" s="1"/>
  <c r="AG43" i="16" s="1"/>
  <c r="AH43" i="16" s="1"/>
  <c r="AI43" i="16" s="1"/>
  <c r="AJ43" i="16" s="1"/>
  <c r="AK43" i="16" s="1"/>
  <c r="AL43" i="16" s="1"/>
  <c r="AM43" i="16" s="1"/>
  <c r="AN43" i="16" s="1"/>
  <c r="AO43" i="16" s="1"/>
  <c r="AP43" i="16" s="1"/>
  <c r="AQ43" i="16" s="1"/>
  <c r="AR43" i="16" s="1"/>
  <c r="AS43" i="16" s="1"/>
  <c r="AT43" i="16" s="1"/>
  <c r="AU43" i="16" s="1"/>
  <c r="AV43" i="16" s="1"/>
  <c r="AW43" i="16" s="1"/>
  <c r="AX43" i="16" s="1"/>
  <c r="AY43" i="16" s="1"/>
  <c r="AZ43" i="16" s="1"/>
  <c r="BA43" i="16" s="1"/>
  <c r="BB43" i="16" s="1"/>
  <c r="BC43" i="16" s="1"/>
  <c r="BD43" i="16" s="1"/>
  <c r="BE43" i="16" s="1"/>
  <c r="BF43" i="16" s="1"/>
  <c r="BG43" i="16" s="1"/>
  <c r="BH43" i="16" s="1"/>
  <c r="BI43" i="16" s="1"/>
  <c r="BJ43" i="16" s="1"/>
  <c r="BK43" i="16" s="1"/>
  <c r="BL43" i="16" s="1"/>
  <c r="BM43" i="16" s="1"/>
  <c r="BN43" i="16" s="1"/>
  <c r="BO43" i="16" s="1"/>
  <c r="BP43" i="16" s="1"/>
  <c r="BQ43" i="16" s="1"/>
  <c r="BR43" i="16" s="1"/>
  <c r="BS43" i="16" s="1"/>
  <c r="BT43" i="16" s="1"/>
  <c r="BU43" i="16" s="1"/>
  <c r="BV43" i="16" s="1"/>
  <c r="BW43" i="16" s="1"/>
  <c r="BX43" i="16" s="1"/>
  <c r="BY43" i="16" s="1"/>
  <c r="BZ43" i="16" s="1"/>
  <c r="CA43" i="16" s="1"/>
  <c r="CB43" i="16" s="1"/>
  <c r="CC43" i="16" s="1"/>
  <c r="CD43" i="16" s="1"/>
  <c r="CE43" i="16" s="1"/>
  <c r="CF43" i="16" s="1"/>
  <c r="CG43" i="16" s="1"/>
  <c r="CH43" i="16" s="1"/>
  <c r="CI43" i="16" s="1"/>
  <c r="CJ43" i="16" s="1"/>
  <c r="CK43" i="16" s="1"/>
  <c r="CL43" i="16" s="1"/>
  <c r="CM43" i="16" s="1"/>
  <c r="CN43" i="16" s="1"/>
  <c r="CO43" i="16" s="1"/>
  <c r="CP43" i="16" s="1"/>
  <c r="CQ43" i="16" s="1"/>
  <c r="CR43" i="16" s="1"/>
  <c r="CS43" i="16" s="1"/>
  <c r="CT43" i="16" s="1"/>
  <c r="CU43" i="16" s="1"/>
  <c r="CV43" i="16" s="1"/>
  <c r="CW43" i="16" s="1"/>
  <c r="CX43" i="16" s="1"/>
  <c r="CY43" i="16" s="1"/>
  <c r="CZ43" i="16" s="1"/>
  <c r="DA43" i="16" s="1"/>
  <c r="DB43" i="16" s="1"/>
  <c r="DC43" i="16" s="1"/>
  <c r="DD43" i="16" s="1"/>
  <c r="DE43" i="16" s="1"/>
  <c r="DF43" i="16" s="1"/>
  <c r="DG43" i="16" s="1"/>
  <c r="DH43" i="16" s="1"/>
  <c r="DI43" i="16" s="1"/>
  <c r="DJ43" i="16" s="1"/>
  <c r="DK43" i="16" s="1"/>
  <c r="DL43" i="16" s="1"/>
  <c r="DM43" i="16" s="1"/>
  <c r="DN43" i="16" s="1"/>
  <c r="DO43" i="16" s="1"/>
  <c r="DP43" i="16" s="1"/>
  <c r="DQ43" i="16" s="1"/>
  <c r="DR43" i="16" s="1"/>
  <c r="DS43" i="16" s="1"/>
  <c r="DT43" i="16" s="1"/>
  <c r="DU43" i="16" s="1"/>
  <c r="DV43" i="16" s="1"/>
  <c r="DW43" i="16" s="1"/>
  <c r="DX43" i="16" s="1"/>
  <c r="DY43" i="16" s="1"/>
  <c r="DZ43" i="16" s="1"/>
  <c r="EA43" i="16" s="1"/>
  <c r="EB43" i="16" s="1"/>
  <c r="EC43" i="16" s="1"/>
  <c r="ED43" i="16" s="1"/>
  <c r="EE43" i="16" s="1"/>
  <c r="EF43" i="16" s="1"/>
  <c r="EG43" i="16" s="1"/>
  <c r="EH43" i="16" s="1"/>
  <c r="EI43" i="16" s="1"/>
  <c r="EJ43" i="16" s="1"/>
  <c r="EK43" i="16" s="1"/>
  <c r="EL43" i="16" s="1"/>
  <c r="EM43" i="16" s="1"/>
  <c r="EN43" i="16" s="1"/>
  <c r="EO43" i="16" s="1"/>
  <c r="EP43" i="16" s="1"/>
  <c r="EQ43" i="16" s="1"/>
  <c r="ER43" i="16" s="1"/>
  <c r="ES43" i="16" s="1"/>
  <c r="ET43" i="16" s="1"/>
  <c r="EU43" i="16" s="1"/>
  <c r="EV43" i="16" s="1"/>
  <c r="EW43" i="16" s="1"/>
  <c r="EX43" i="16" s="1"/>
  <c r="EY43" i="16" s="1"/>
  <c r="EZ43" i="16" s="1"/>
  <c r="FA43" i="16" s="1"/>
  <c r="FB43" i="16" s="1"/>
  <c r="FC43" i="16" s="1"/>
  <c r="FD43" i="16" s="1"/>
  <c r="FE43" i="16" s="1"/>
  <c r="FF43" i="16" s="1"/>
  <c r="FG43" i="16" s="1"/>
  <c r="FH43" i="16" s="1"/>
  <c r="FI43" i="16" s="1"/>
  <c r="FJ43" i="16" s="1"/>
  <c r="FK43" i="16" s="1"/>
  <c r="FL43" i="16" s="1"/>
  <c r="FM43" i="16" s="1"/>
  <c r="FN43" i="16" s="1"/>
  <c r="FO43" i="16" s="1"/>
  <c r="FP43" i="16" s="1"/>
  <c r="FQ43" i="16" s="1"/>
  <c r="FR43" i="16" s="1"/>
  <c r="FS43" i="16" s="1"/>
  <c r="FT43" i="16" s="1"/>
  <c r="FU43" i="16" s="1"/>
  <c r="FV43" i="16" s="1"/>
  <c r="FW43" i="16" s="1"/>
  <c r="FX43" i="16" s="1"/>
  <c r="FY43" i="16" s="1"/>
  <c r="FZ43" i="16" s="1"/>
  <c r="GA43" i="16" s="1"/>
  <c r="GB43" i="16" s="1"/>
  <c r="GC43" i="16" s="1"/>
  <c r="GD43" i="16" s="1"/>
  <c r="GE43" i="16" s="1"/>
  <c r="GF43" i="16" s="1"/>
  <c r="GG43" i="16" s="1"/>
  <c r="GH43" i="16" s="1"/>
  <c r="GI43" i="16" s="1"/>
  <c r="GJ43" i="16" s="1"/>
  <c r="GK43" i="16" s="1"/>
  <c r="GL43" i="16" s="1"/>
  <c r="GM43" i="16" s="1"/>
  <c r="GN43" i="16" s="1"/>
  <c r="GO43" i="16" s="1"/>
  <c r="GP43" i="16" s="1"/>
  <c r="GQ43" i="16" s="1"/>
  <c r="GR43" i="16" s="1"/>
  <c r="GS43" i="16" s="1"/>
  <c r="GT43" i="16" s="1"/>
  <c r="GU43" i="16" s="1"/>
  <c r="GV43" i="16" s="1"/>
  <c r="GW43" i="16" s="1"/>
  <c r="GX43" i="16" s="1"/>
  <c r="GY43" i="16" s="1"/>
  <c r="GZ43" i="16" s="1"/>
  <c r="HA43" i="16" s="1"/>
  <c r="HB43" i="16" s="1"/>
  <c r="HC43" i="16" s="1"/>
  <c r="HD43" i="16" s="1"/>
  <c r="HE43" i="16" s="1"/>
  <c r="HF43" i="16" s="1"/>
  <c r="HG43" i="16" s="1"/>
  <c r="HH43" i="16" s="1"/>
  <c r="HI43" i="16" s="1"/>
  <c r="HJ43" i="16" s="1"/>
  <c r="HK43" i="16" s="1"/>
  <c r="HL43" i="16" s="1"/>
  <c r="HM43" i="16" s="1"/>
  <c r="HN43" i="16" s="1"/>
  <c r="HO43" i="16" s="1"/>
  <c r="HP43" i="16" s="1"/>
  <c r="HQ43" i="16" s="1"/>
  <c r="HR43" i="16" s="1"/>
  <c r="HS43" i="16" s="1"/>
  <c r="HT43" i="16" s="1"/>
  <c r="HU43" i="16" s="1"/>
  <c r="HV43" i="16" s="1"/>
  <c r="HW43" i="16" s="1"/>
  <c r="HX43" i="16" s="1"/>
  <c r="HY43" i="16" s="1"/>
  <c r="HZ43" i="16" s="1"/>
  <c r="IA43" i="16" s="1"/>
  <c r="IB43" i="16" s="1"/>
  <c r="IC43" i="16" s="1"/>
  <c r="ID43" i="16" s="1"/>
  <c r="IE43" i="16" s="1"/>
  <c r="IF43" i="16" s="1"/>
  <c r="IG43" i="16" s="1"/>
  <c r="IH43" i="16" s="1"/>
  <c r="II43" i="16" s="1"/>
  <c r="IJ43" i="16" s="1"/>
  <c r="IK43" i="16" s="1"/>
  <c r="IL43" i="16" s="1"/>
  <c r="IM43" i="16" s="1"/>
  <c r="IN43" i="16" s="1"/>
  <c r="IO43" i="16" s="1"/>
  <c r="IP43" i="16" s="1"/>
  <c r="IQ43" i="16" s="1"/>
  <c r="IR43" i="16" s="1"/>
  <c r="IS43" i="16" s="1"/>
  <c r="IT43" i="16" s="1"/>
  <c r="IU43" i="16" s="1"/>
  <c r="IV43" i="16" s="1"/>
  <c r="IW43" i="16" s="1"/>
  <c r="IX43" i="16" s="1"/>
  <c r="IY43" i="16" s="1"/>
  <c r="IZ43" i="16" s="1"/>
  <c r="JA43" i="16" s="1"/>
  <c r="JB43" i="16" s="1"/>
  <c r="JC43" i="16" s="1"/>
  <c r="JD43" i="16" s="1"/>
  <c r="JE43" i="16" s="1"/>
  <c r="JF43" i="16" s="1"/>
  <c r="JG43" i="16" s="1"/>
  <c r="JH43" i="16" s="1"/>
  <c r="JI43" i="16" s="1"/>
  <c r="JJ43" i="16" s="1"/>
  <c r="JK43" i="16" s="1"/>
  <c r="JL43" i="16" s="1"/>
  <c r="JM43" i="16" s="1"/>
  <c r="JN43" i="16" s="1"/>
  <c r="JO43" i="16" s="1"/>
  <c r="JP43" i="16" s="1"/>
  <c r="JQ43" i="16" s="1"/>
  <c r="JR43" i="16" s="1"/>
  <c r="JS43" i="16" s="1"/>
  <c r="JT43" i="16" s="1"/>
  <c r="JU43" i="16" s="1"/>
  <c r="JV43" i="16" s="1"/>
  <c r="JW43" i="16" s="1"/>
  <c r="JX43" i="16" s="1"/>
  <c r="JY43" i="16" s="1"/>
  <c r="JZ43" i="16" s="1"/>
  <c r="KA43" i="16" s="1"/>
  <c r="KB43" i="16" s="1"/>
  <c r="KC43" i="16" s="1"/>
  <c r="KD43" i="16" s="1"/>
  <c r="KE43" i="16" s="1"/>
  <c r="KF43" i="16" s="1"/>
  <c r="KG43" i="16" s="1"/>
  <c r="KH43" i="16" s="1"/>
  <c r="KI43" i="16" s="1"/>
  <c r="KJ43" i="16" s="1"/>
  <c r="KK43" i="16" s="1"/>
  <c r="KL43" i="16" s="1"/>
  <c r="KM43" i="16" s="1"/>
  <c r="KN43" i="16" s="1"/>
  <c r="KO43" i="16" s="1"/>
  <c r="KP43" i="16" s="1"/>
  <c r="KQ43" i="16" s="1"/>
  <c r="KR43" i="16" s="1"/>
  <c r="KS43" i="16" s="1"/>
  <c r="KT43" i="16" s="1"/>
  <c r="KU43" i="16" s="1"/>
  <c r="KV43" i="16" s="1"/>
  <c r="KW43" i="16" s="1"/>
  <c r="KX43" i="16" s="1"/>
  <c r="KY43" i="16" s="1"/>
  <c r="KZ43" i="16" s="1"/>
  <c r="LA43" i="16" s="1"/>
  <c r="LB43" i="16" s="1"/>
  <c r="LC43" i="16" s="1"/>
  <c r="LD43" i="16" s="1"/>
  <c r="LE43" i="16" s="1"/>
  <c r="LF43" i="16" s="1"/>
  <c r="LG43" i="16" s="1"/>
  <c r="LH43" i="16" s="1"/>
  <c r="LI43" i="16" s="1"/>
  <c r="LJ43" i="16" s="1"/>
  <c r="LK43" i="16" s="1"/>
  <c r="LL43" i="16" s="1"/>
  <c r="LM43" i="16" s="1"/>
  <c r="LN43" i="16" s="1"/>
  <c r="LO43" i="16" s="1"/>
  <c r="LP43" i="16" s="1"/>
  <c r="LQ43" i="16" s="1"/>
  <c r="LR43" i="16" s="1"/>
  <c r="LS43" i="16" s="1"/>
  <c r="LT43" i="16" s="1"/>
  <c r="LU43" i="16" s="1"/>
  <c r="LV43" i="16" s="1"/>
  <c r="LW43" i="16" s="1"/>
  <c r="LX43" i="16" s="1"/>
  <c r="LY43" i="16" s="1"/>
  <c r="LZ43" i="16" s="1"/>
  <c r="MA43" i="16" s="1"/>
  <c r="MB43" i="16" s="1"/>
  <c r="MC43" i="16" s="1"/>
  <c r="MD43" i="16" s="1"/>
  <c r="ME43" i="16" s="1"/>
  <c r="MF43" i="16" s="1"/>
  <c r="MG43" i="16" s="1"/>
  <c r="MH43" i="16" s="1"/>
  <c r="MI43" i="16" s="1"/>
  <c r="MJ43" i="16" s="1"/>
  <c r="MK43" i="16" s="1"/>
  <c r="ML43" i="16" s="1"/>
  <c r="MM43" i="16" s="1"/>
  <c r="MN43" i="16" s="1"/>
  <c r="MO43" i="16" s="1"/>
  <c r="MP43" i="16" s="1"/>
  <c r="MQ43" i="16" s="1"/>
  <c r="MR43" i="16" s="1"/>
  <c r="MS43" i="16" s="1"/>
  <c r="MT43" i="16" s="1"/>
  <c r="MU43" i="16" s="1"/>
  <c r="MV43" i="16" s="1"/>
  <c r="MW43" i="16" s="1"/>
  <c r="MX43" i="16" s="1"/>
  <c r="MY43" i="16" s="1"/>
  <c r="MZ43" i="16" s="1"/>
  <c r="NA43" i="16" s="1"/>
  <c r="NB43" i="16" s="1"/>
  <c r="NC43" i="16" s="1"/>
  <c r="ND43" i="16" s="1"/>
  <c r="NE43" i="16" s="1"/>
  <c r="NF43" i="16" s="1"/>
  <c r="NG43" i="16" s="1"/>
  <c r="NH43" i="16" s="1"/>
  <c r="NI43" i="16" s="1"/>
  <c r="NJ43" i="16" s="1"/>
  <c r="NK43" i="16" s="1"/>
  <c r="NL43" i="16" s="1"/>
  <c r="NM43" i="16" s="1"/>
  <c r="NN43" i="16" s="1"/>
  <c r="NO43" i="16" s="1"/>
  <c r="NP43" i="16" s="1"/>
  <c r="NQ43" i="16" s="1"/>
  <c r="NR43" i="16" s="1"/>
  <c r="NS43" i="16" s="1"/>
  <c r="NT43" i="16" s="1"/>
  <c r="NU43" i="16" s="1"/>
  <c r="NV43" i="16" s="1"/>
  <c r="NW43" i="16" s="1"/>
  <c r="NX43" i="16" s="1"/>
  <c r="NY43" i="16" s="1"/>
  <c r="NZ43" i="16" s="1"/>
  <c r="OA43" i="16" s="1"/>
  <c r="OB43" i="16" s="1"/>
  <c r="OC43" i="16" s="1"/>
  <c r="OD43" i="16" s="1"/>
  <c r="OE43" i="16" s="1"/>
  <c r="OF43" i="16" s="1"/>
  <c r="OG43" i="16" s="1"/>
  <c r="OH43" i="16" s="1"/>
  <c r="OI43" i="16" s="1"/>
  <c r="OJ43" i="16" s="1"/>
  <c r="OK43" i="16" s="1"/>
  <c r="OL43" i="16" s="1"/>
  <c r="OM43" i="16" s="1"/>
  <c r="ON43" i="16" s="1"/>
  <c r="OO43" i="16" s="1"/>
  <c r="OP43" i="16" s="1"/>
  <c r="OQ43" i="16" s="1"/>
  <c r="OR43" i="16" s="1"/>
  <c r="OS43" i="16" s="1"/>
  <c r="OT43" i="16" s="1"/>
  <c r="OU43" i="16" s="1"/>
  <c r="OV43" i="16" s="1"/>
  <c r="OW43" i="16" s="1"/>
  <c r="OX43" i="16" s="1"/>
  <c r="OY43" i="16" s="1"/>
  <c r="OZ43" i="16" s="1"/>
  <c r="PA43" i="16" s="1"/>
  <c r="PB43" i="16" s="1"/>
  <c r="PC43" i="16" s="1"/>
  <c r="PD43" i="16" s="1"/>
  <c r="PE43" i="16" s="1"/>
  <c r="PF43" i="16" s="1"/>
  <c r="PG43" i="16" s="1"/>
  <c r="PH43" i="16" s="1"/>
  <c r="PI43" i="16" s="1"/>
  <c r="PJ43" i="16" s="1"/>
  <c r="PK43" i="16" s="1"/>
  <c r="PL43" i="16" s="1"/>
  <c r="PM43" i="16" s="1"/>
  <c r="PN43" i="16" s="1"/>
  <c r="PO43" i="16" s="1"/>
  <c r="PP43" i="16" s="1"/>
  <c r="PQ43" i="16" s="1"/>
  <c r="PR43" i="16" s="1"/>
  <c r="PS43" i="16" s="1"/>
  <c r="PT43" i="16" s="1"/>
  <c r="PU43" i="16" s="1"/>
  <c r="PV43" i="16" s="1"/>
  <c r="PW43" i="16" s="1"/>
  <c r="PX43" i="16" s="1"/>
  <c r="PY43" i="16" s="1"/>
  <c r="PZ43" i="16" s="1"/>
  <c r="QA43" i="16" s="1"/>
  <c r="QB43" i="16" s="1"/>
  <c r="QC43" i="16" s="1"/>
  <c r="QD43" i="16" s="1"/>
  <c r="QE43" i="16" s="1"/>
  <c r="QF43" i="16" s="1"/>
  <c r="QG43" i="16" s="1"/>
  <c r="QH43" i="16" s="1"/>
  <c r="QI43" i="16" s="1"/>
  <c r="QJ43" i="16" s="1"/>
  <c r="QK43" i="16" s="1"/>
  <c r="QL43" i="16" s="1"/>
  <c r="QM43" i="16" s="1"/>
  <c r="QN43" i="16" s="1"/>
  <c r="QO43" i="16" s="1"/>
  <c r="QP43" i="16" s="1"/>
  <c r="QQ43" i="16" s="1"/>
  <c r="QR43" i="16" s="1"/>
  <c r="QS43" i="16" s="1"/>
  <c r="QT43" i="16" s="1"/>
  <c r="QU43" i="16" s="1"/>
  <c r="QV43" i="16" s="1"/>
  <c r="QW43" i="16" s="1"/>
  <c r="QX43" i="16" s="1"/>
  <c r="QY43" i="16" s="1"/>
  <c r="QZ43" i="16" s="1"/>
  <c r="RA43" i="16" s="1"/>
  <c r="RB43" i="16" s="1"/>
  <c r="RC43" i="16" s="1"/>
  <c r="RD43" i="16" s="1"/>
  <c r="RE43" i="16" s="1"/>
  <c r="RF43" i="16" s="1"/>
  <c r="RG43" i="16" s="1"/>
  <c r="RH43" i="16" s="1"/>
  <c r="RI43" i="16" s="1"/>
  <c r="RJ43" i="16" s="1"/>
  <c r="RK43" i="16" s="1"/>
  <c r="RL43" i="16" s="1"/>
  <c r="RM43" i="16" s="1"/>
  <c r="RN43" i="16" s="1"/>
  <c r="RO43" i="16" s="1"/>
  <c r="RP43" i="16" s="1"/>
  <c r="RQ43" i="16" s="1"/>
  <c r="RR43" i="16" s="1"/>
  <c r="RS43" i="16" s="1"/>
  <c r="RT43" i="16" s="1"/>
  <c r="RU43" i="16" s="1"/>
  <c r="RV43" i="16" s="1"/>
  <c r="RW43" i="16" s="1"/>
  <c r="RX43" i="16" s="1"/>
  <c r="RY43" i="16" s="1"/>
  <c r="RZ43" i="16" s="1"/>
  <c r="SA43" i="16" s="1"/>
  <c r="SB43" i="16" s="1"/>
  <c r="SC43" i="16" s="1"/>
  <c r="SD43" i="16" s="1"/>
  <c r="SE43" i="16" s="1"/>
  <c r="SF43" i="16" s="1"/>
  <c r="SG43" i="16" s="1"/>
  <c r="SH43" i="16" s="1"/>
  <c r="C43" i="16"/>
  <c r="C42" i="16"/>
  <c r="C41" i="16"/>
  <c r="DB40" i="16"/>
  <c r="H40" i="16"/>
  <c r="C38" i="16"/>
  <c r="C37" i="16"/>
  <c r="C36" i="16"/>
  <c r="C35" i="16"/>
  <c r="C34" i="16"/>
  <c r="C33" i="16"/>
  <c r="C32" i="16"/>
  <c r="C31" i="16"/>
  <c r="C30" i="16"/>
  <c r="C29" i="16"/>
  <c r="C28" i="16"/>
  <c r="C27" i="16"/>
  <c r="C26" i="16"/>
  <c r="C25" i="16"/>
  <c r="C24" i="16"/>
  <c r="C23" i="16"/>
  <c r="C22" i="16"/>
  <c r="C21" i="16"/>
  <c r="C20" i="16"/>
  <c r="C19" i="16"/>
  <c r="C18" i="16"/>
  <c r="C17" i="16"/>
  <c r="C16" i="16"/>
  <c r="C13" i="16"/>
  <c r="C12" i="16"/>
  <c r="C11" i="16"/>
  <c r="C10" i="16"/>
  <c r="C9" i="16"/>
  <c r="C8" i="16"/>
  <c r="C7" i="16"/>
  <c r="C4" i="16"/>
  <c r="C3" i="16"/>
  <c r="C2" i="16"/>
  <c r="M360" i="15" a="1"/>
  <c r="M360" i="15" s="1"/>
  <c r="M348" i="15" a="1"/>
  <c r="M348" i="15" s="1"/>
  <c r="M330" i="15" a="1"/>
  <c r="M330" i="15" s="1"/>
  <c r="M314" i="15" a="1"/>
  <c r="M314" i="15" s="1"/>
  <c r="C692" i="15"/>
  <c r="C691" i="15"/>
  <c r="C690" i="15"/>
  <c r="C689" i="15"/>
  <c r="C688" i="15"/>
  <c r="M687" i="15"/>
  <c r="C687" i="15"/>
  <c r="C685" i="15"/>
  <c r="C684" i="15"/>
  <c r="C683" i="15"/>
  <c r="C682" i="15"/>
  <c r="K681" i="15"/>
  <c r="F681" i="15"/>
  <c r="C681" i="15"/>
  <c r="K680" i="15"/>
  <c r="F680" i="15"/>
  <c r="C680" i="15"/>
  <c r="K679" i="15"/>
  <c r="F679" i="15"/>
  <c r="C679" i="15"/>
  <c r="K678" i="15"/>
  <c r="F678" i="15"/>
  <c r="E679" i="15"/>
  <c r="E680" i="15" s="1"/>
  <c r="E681" i="15" s="1"/>
  <c r="C678" i="15"/>
  <c r="K677" i="15"/>
  <c r="F677" i="15"/>
  <c r="C677" i="15"/>
  <c r="K676" i="15"/>
  <c r="F676" i="15"/>
  <c r="C676" i="15"/>
  <c r="K675" i="15"/>
  <c r="F675" i="15"/>
  <c r="C675" i="15"/>
  <c r="K674" i="15"/>
  <c r="F674" i="15"/>
  <c r="E675" i="15"/>
  <c r="E676" i="15" s="1"/>
  <c r="E677" i="15" s="1"/>
  <c r="C674" i="15"/>
  <c r="K673" i="15"/>
  <c r="F673" i="15"/>
  <c r="C673" i="15"/>
  <c r="K672" i="15"/>
  <c r="F672" i="15"/>
  <c r="C672" i="15"/>
  <c r="K671" i="15"/>
  <c r="F671" i="15"/>
  <c r="C671" i="15"/>
  <c r="K670" i="15"/>
  <c r="F670" i="15"/>
  <c r="E671" i="15"/>
  <c r="E672" i="15" s="1"/>
  <c r="E673" i="15" s="1"/>
  <c r="C670" i="15"/>
  <c r="K669" i="15"/>
  <c r="F669" i="15"/>
  <c r="C669" i="15"/>
  <c r="K668" i="15"/>
  <c r="F668" i="15"/>
  <c r="C668" i="15"/>
  <c r="K667" i="15"/>
  <c r="F667" i="15"/>
  <c r="C667" i="15"/>
  <c r="K666" i="15"/>
  <c r="F666" i="15"/>
  <c r="E667" i="15"/>
  <c r="E668" i="15" s="1"/>
  <c r="E669" i="15" s="1"/>
  <c r="C666" i="15"/>
  <c r="K665" i="15"/>
  <c r="F665" i="15"/>
  <c r="C665" i="15"/>
  <c r="K664" i="15"/>
  <c r="F664" i="15"/>
  <c r="C664" i="15"/>
  <c r="K663" i="15"/>
  <c r="F663" i="15"/>
  <c r="C663" i="15"/>
  <c r="K662" i="15"/>
  <c r="F662" i="15"/>
  <c r="E663" i="15"/>
  <c r="E664" i="15" s="1"/>
  <c r="E665" i="15" s="1"/>
  <c r="C662" i="15"/>
  <c r="K661" i="15"/>
  <c r="F661" i="15"/>
  <c r="C661" i="15"/>
  <c r="K660" i="15"/>
  <c r="F660" i="15"/>
  <c r="C660" i="15"/>
  <c r="K659" i="15"/>
  <c r="F659" i="15"/>
  <c r="C659" i="15"/>
  <c r="K658" i="15"/>
  <c r="F658" i="15"/>
  <c r="E659" i="15"/>
  <c r="E660" i="15" s="1"/>
  <c r="E661" i="15" s="1"/>
  <c r="C658" i="15"/>
  <c r="K657" i="15"/>
  <c r="F657" i="15"/>
  <c r="C657" i="15"/>
  <c r="K656" i="15"/>
  <c r="F656" i="15"/>
  <c r="C656" i="15"/>
  <c r="K655" i="15"/>
  <c r="F655" i="15"/>
  <c r="C655" i="15"/>
  <c r="K654" i="15"/>
  <c r="F654" i="15"/>
  <c r="E655" i="15"/>
  <c r="E656" i="15" s="1"/>
  <c r="E657" i="15" s="1"/>
  <c r="C654" i="15"/>
  <c r="K653" i="15"/>
  <c r="F653" i="15"/>
  <c r="C653" i="15"/>
  <c r="K652" i="15"/>
  <c r="F652" i="15"/>
  <c r="C652" i="15"/>
  <c r="K651" i="15"/>
  <c r="F651" i="15"/>
  <c r="C651" i="15"/>
  <c r="K650" i="15"/>
  <c r="F650" i="15"/>
  <c r="E651" i="15"/>
  <c r="E652" i="15" s="1"/>
  <c r="E653" i="15" s="1"/>
  <c r="C650" i="15"/>
  <c r="K649" i="15"/>
  <c r="F649" i="15"/>
  <c r="C649" i="15"/>
  <c r="K648" i="15"/>
  <c r="F648" i="15"/>
  <c r="C648" i="15"/>
  <c r="K647" i="15"/>
  <c r="F647" i="15"/>
  <c r="C647" i="15"/>
  <c r="K646" i="15"/>
  <c r="F646" i="15"/>
  <c r="E647" i="15"/>
  <c r="E648" i="15" s="1"/>
  <c r="E649" i="15" s="1"/>
  <c r="C646" i="15"/>
  <c r="K645" i="15"/>
  <c r="F645" i="15"/>
  <c r="C645" i="15"/>
  <c r="K644" i="15"/>
  <c r="F644" i="15"/>
  <c r="C644" i="15"/>
  <c r="K643" i="15"/>
  <c r="F643" i="15"/>
  <c r="C643" i="15"/>
  <c r="K642" i="15"/>
  <c r="F642" i="15"/>
  <c r="E643" i="15"/>
  <c r="E644" i="15" s="1"/>
  <c r="E645" i="15" s="1"/>
  <c r="C642" i="15"/>
  <c r="K641" i="15"/>
  <c r="F641" i="15"/>
  <c r="C641" i="15"/>
  <c r="K640" i="15"/>
  <c r="F640" i="15"/>
  <c r="C640" i="15"/>
  <c r="K639" i="15"/>
  <c r="F639" i="15"/>
  <c r="C639" i="15"/>
  <c r="K638" i="15"/>
  <c r="F638" i="15"/>
  <c r="E639" i="15"/>
  <c r="E640" i="15" s="1"/>
  <c r="E641" i="15" s="1"/>
  <c r="C638" i="15"/>
  <c r="K637" i="15"/>
  <c r="F637" i="15"/>
  <c r="C637" i="15"/>
  <c r="K636" i="15"/>
  <c r="F636" i="15"/>
  <c r="C636" i="15"/>
  <c r="Q635" i="15"/>
  <c r="F635" i="15" s="1"/>
  <c r="K635" i="15"/>
  <c r="E635" i="15"/>
  <c r="E636" i="15" s="1"/>
  <c r="E637" i="15" s="1"/>
  <c r="C635" i="15"/>
  <c r="K634" i="15"/>
  <c r="F634" i="15"/>
  <c r="C634" i="15"/>
  <c r="K633" i="15"/>
  <c r="F633" i="15"/>
  <c r="C633" i="15"/>
  <c r="K632" i="15"/>
  <c r="F632" i="15"/>
  <c r="C632" i="15"/>
  <c r="Q631" i="15"/>
  <c r="F631" i="15" s="1"/>
  <c r="K631" i="15"/>
  <c r="C631" i="15"/>
  <c r="K630" i="15"/>
  <c r="F630" i="15"/>
  <c r="E631" i="15"/>
  <c r="E632" i="15" s="1"/>
  <c r="E633" i="15" s="1"/>
  <c r="C630" i="15"/>
  <c r="K629" i="15"/>
  <c r="F629" i="15"/>
  <c r="C629" i="15"/>
  <c r="K628" i="15"/>
  <c r="F628" i="15"/>
  <c r="C628" i="15"/>
  <c r="Q627" i="15"/>
  <c r="K627" i="15"/>
  <c r="F627" i="15"/>
  <c r="C627" i="15"/>
  <c r="K626" i="15"/>
  <c r="F626" i="15"/>
  <c r="E627" i="15"/>
  <c r="E628" i="15" s="1"/>
  <c r="E629" i="15" s="1"/>
  <c r="C626" i="15"/>
  <c r="K625" i="15"/>
  <c r="F625" i="15"/>
  <c r="C625" i="15"/>
  <c r="K624" i="15"/>
  <c r="F624" i="15"/>
  <c r="C624" i="15"/>
  <c r="Q623" i="15"/>
  <c r="F623" i="15" s="1"/>
  <c r="K623" i="15"/>
  <c r="E623" i="15"/>
  <c r="E624" i="15" s="1"/>
  <c r="E625" i="15" s="1"/>
  <c r="C623" i="15"/>
  <c r="K622" i="15"/>
  <c r="F622" i="15"/>
  <c r="C622" i="15"/>
  <c r="K621" i="15"/>
  <c r="F621" i="15"/>
  <c r="C621" i="15"/>
  <c r="K620" i="15"/>
  <c r="F620" i="15"/>
  <c r="C620" i="15"/>
  <c r="Q619" i="15"/>
  <c r="F619" i="15" s="1"/>
  <c r="K619" i="15"/>
  <c r="C619" i="15"/>
  <c r="K618" i="15"/>
  <c r="F618" i="15"/>
  <c r="E619" i="15"/>
  <c r="E620" i="15" s="1"/>
  <c r="E621" i="15" s="1"/>
  <c r="C618" i="15"/>
  <c r="K617" i="15"/>
  <c r="F617" i="15"/>
  <c r="C617" i="15"/>
  <c r="K616" i="15"/>
  <c r="F616" i="15"/>
  <c r="C616" i="15"/>
  <c r="Q615" i="15"/>
  <c r="F615" i="15" s="1"/>
  <c r="K615" i="15"/>
  <c r="C615" i="15"/>
  <c r="K614" i="15"/>
  <c r="F614" i="15"/>
  <c r="E615" i="15"/>
  <c r="E616" i="15" s="1"/>
  <c r="E617" i="15" s="1"/>
  <c r="C614" i="15"/>
  <c r="K613" i="15"/>
  <c r="F613" i="15"/>
  <c r="C613" i="15"/>
  <c r="K612" i="15"/>
  <c r="F612" i="15"/>
  <c r="C612" i="15"/>
  <c r="Q611" i="15"/>
  <c r="F611" i="15" s="1"/>
  <c r="K611" i="15"/>
  <c r="E611" i="15"/>
  <c r="E612" i="15" s="1"/>
  <c r="E613" i="15" s="1"/>
  <c r="C611" i="15"/>
  <c r="K610" i="15"/>
  <c r="F610" i="15"/>
  <c r="C610" i="15"/>
  <c r="K609" i="15"/>
  <c r="F609" i="15"/>
  <c r="C609" i="15"/>
  <c r="K608" i="15"/>
  <c r="F608" i="15"/>
  <c r="C608" i="15"/>
  <c r="K607" i="15"/>
  <c r="F607" i="15"/>
  <c r="E607" i="15"/>
  <c r="E608" i="15" s="1"/>
  <c r="E609" i="15" s="1"/>
  <c r="C607" i="15"/>
  <c r="K606" i="15"/>
  <c r="F606" i="15"/>
  <c r="C606" i="15"/>
  <c r="K605" i="15"/>
  <c r="F605" i="15"/>
  <c r="C605" i="15"/>
  <c r="K604" i="15"/>
  <c r="F604" i="15"/>
  <c r="C604" i="15"/>
  <c r="K603" i="15"/>
  <c r="F603" i="15"/>
  <c r="E603" i="15"/>
  <c r="E604" i="15" s="1"/>
  <c r="E605" i="15" s="1"/>
  <c r="C603" i="15"/>
  <c r="K602" i="15"/>
  <c r="F602" i="15"/>
  <c r="C602" i="15"/>
  <c r="K601" i="15"/>
  <c r="F601" i="15"/>
  <c r="C601" i="15"/>
  <c r="K600" i="15"/>
  <c r="F600" i="15"/>
  <c r="C600" i="15"/>
  <c r="K599" i="15"/>
  <c r="F599" i="15"/>
  <c r="E599" i="15"/>
  <c r="E600" i="15" s="1"/>
  <c r="E601" i="15" s="1"/>
  <c r="C599" i="15"/>
  <c r="K598" i="15"/>
  <c r="F598" i="15"/>
  <c r="C598" i="15"/>
  <c r="K597" i="15"/>
  <c r="F597" i="15"/>
  <c r="C597" i="15"/>
  <c r="K596" i="15"/>
  <c r="F596" i="15"/>
  <c r="C596" i="15"/>
  <c r="K595" i="15"/>
  <c r="F595" i="15"/>
  <c r="E595" i="15"/>
  <c r="E596" i="15" s="1"/>
  <c r="E597" i="15" s="1"/>
  <c r="C595" i="15"/>
  <c r="K594" i="15"/>
  <c r="F594" i="15"/>
  <c r="C594" i="15"/>
  <c r="K593" i="15"/>
  <c r="F593" i="15"/>
  <c r="C593" i="15"/>
  <c r="K592" i="15"/>
  <c r="F592" i="15"/>
  <c r="C592" i="15"/>
  <c r="K591" i="15"/>
  <c r="F591" i="15"/>
  <c r="E591" i="15"/>
  <c r="E592" i="15" s="1"/>
  <c r="E593" i="15" s="1"/>
  <c r="C591" i="15"/>
  <c r="K590" i="15"/>
  <c r="F590" i="15"/>
  <c r="C590" i="15"/>
  <c r="K589" i="15"/>
  <c r="F589" i="15"/>
  <c r="C589" i="15"/>
  <c r="K588" i="15"/>
  <c r="F588" i="15"/>
  <c r="C588" i="15"/>
  <c r="K587" i="15"/>
  <c r="F587" i="15"/>
  <c r="E587" i="15"/>
  <c r="E588" i="15" s="1"/>
  <c r="E589" i="15" s="1"/>
  <c r="C587" i="15"/>
  <c r="K586" i="15"/>
  <c r="F586" i="15"/>
  <c r="C586" i="15"/>
  <c r="K585" i="15"/>
  <c r="F585" i="15"/>
  <c r="C585" i="15"/>
  <c r="K584" i="15"/>
  <c r="F584" i="15"/>
  <c r="C584" i="15"/>
  <c r="K583" i="15"/>
  <c r="F583" i="15"/>
  <c r="E583" i="15"/>
  <c r="E584" i="15" s="1"/>
  <c r="E585" i="15" s="1"/>
  <c r="C583" i="15"/>
  <c r="K582" i="15"/>
  <c r="F582" i="15"/>
  <c r="C582" i="15"/>
  <c r="K581" i="15"/>
  <c r="F581" i="15"/>
  <c r="C581" i="15"/>
  <c r="K580" i="15"/>
  <c r="F580" i="15"/>
  <c r="C580" i="15"/>
  <c r="K579" i="15"/>
  <c r="F579" i="15"/>
  <c r="E579" i="15"/>
  <c r="E580" i="15" s="1"/>
  <c r="E581" i="15" s="1"/>
  <c r="C579" i="15"/>
  <c r="K578" i="15"/>
  <c r="F578" i="15"/>
  <c r="C578" i="15"/>
  <c r="K577" i="15"/>
  <c r="F577" i="15"/>
  <c r="C577" i="15"/>
  <c r="K576" i="15"/>
  <c r="F576" i="15"/>
  <c r="C576" i="15"/>
  <c r="K575" i="15"/>
  <c r="F575" i="15"/>
  <c r="E575" i="15"/>
  <c r="E576" i="15" s="1"/>
  <c r="E577" i="15" s="1"/>
  <c r="C575" i="15"/>
  <c r="K574" i="15"/>
  <c r="F574" i="15"/>
  <c r="C574" i="15"/>
  <c r="L573" i="15"/>
  <c r="C573" i="15"/>
  <c r="C572" i="15"/>
  <c r="C569" i="15"/>
  <c r="C568" i="15"/>
  <c r="C567" i="15"/>
  <c r="C566" i="15"/>
  <c r="C565" i="15"/>
  <c r="C564" i="15"/>
  <c r="C563" i="15"/>
  <c r="H562" i="15"/>
  <c r="C560" i="15"/>
  <c r="C559" i="15"/>
  <c r="C558" i="15"/>
  <c r="C557" i="15"/>
  <c r="C556" i="15"/>
  <c r="C555" i="15"/>
  <c r="C554" i="15"/>
  <c r="C553" i="15"/>
  <c r="AO552" i="15"/>
  <c r="AN552" i="15"/>
  <c r="AM552" i="15"/>
  <c r="AL552" i="15"/>
  <c r="AK552" i="15"/>
  <c r="AJ552" i="15"/>
  <c r="AI552" i="15"/>
  <c r="AH552" i="15"/>
  <c r="AG552" i="15"/>
  <c r="AF552" i="15"/>
  <c r="AE552" i="15"/>
  <c r="AD552" i="15"/>
  <c r="C552" i="15"/>
  <c r="AO551" i="15"/>
  <c r="AN551" i="15"/>
  <c r="AM551" i="15"/>
  <c r="AL551" i="15"/>
  <c r="AK551" i="15"/>
  <c r="AJ551" i="15"/>
  <c r="AI551" i="15"/>
  <c r="AH551" i="15"/>
  <c r="AG551" i="15"/>
  <c r="AF551" i="15"/>
  <c r="AE551" i="15"/>
  <c r="AD551" i="15"/>
  <c r="C551" i="15"/>
  <c r="AO550" i="15"/>
  <c r="AN550" i="15"/>
  <c r="AM550" i="15"/>
  <c r="AL550" i="15"/>
  <c r="AK550" i="15"/>
  <c r="AJ550" i="15"/>
  <c r="AI550" i="15"/>
  <c r="AH550" i="15"/>
  <c r="AG550" i="15"/>
  <c r="AF550" i="15"/>
  <c r="AE550" i="15"/>
  <c r="AD550" i="15"/>
  <c r="C550" i="15"/>
  <c r="AO549" i="15"/>
  <c r="AN549" i="15"/>
  <c r="AM549" i="15"/>
  <c r="AL549" i="15"/>
  <c r="AK549" i="15"/>
  <c r="AJ549" i="15"/>
  <c r="AI549" i="15"/>
  <c r="AH549" i="15"/>
  <c r="AG549" i="15"/>
  <c r="AF549" i="15"/>
  <c r="AE549" i="15"/>
  <c r="AD549" i="15"/>
  <c r="C549" i="15"/>
  <c r="AO548" i="15"/>
  <c r="AN548" i="15"/>
  <c r="AM548" i="15"/>
  <c r="AL548" i="15"/>
  <c r="AK548" i="15"/>
  <c r="AJ548" i="15"/>
  <c r="AI548" i="15"/>
  <c r="AH548" i="15"/>
  <c r="AG548" i="15"/>
  <c r="AF548" i="15"/>
  <c r="AE548" i="15"/>
  <c r="AD548" i="15"/>
  <c r="C548" i="15"/>
  <c r="AO547" i="15"/>
  <c r="AN547" i="15"/>
  <c r="AM547" i="15"/>
  <c r="AL547" i="15"/>
  <c r="AK547" i="15"/>
  <c r="AJ547" i="15"/>
  <c r="AI547" i="15"/>
  <c r="AH547" i="15"/>
  <c r="AG547" i="15"/>
  <c r="AF547" i="15"/>
  <c r="AE547" i="15"/>
  <c r="AD547" i="15"/>
  <c r="C547" i="15"/>
  <c r="AO546" i="15"/>
  <c r="AN546" i="15"/>
  <c r="AM546" i="15"/>
  <c r="AL546" i="15"/>
  <c r="AK546" i="15"/>
  <c r="AJ546" i="15"/>
  <c r="AI546" i="15"/>
  <c r="AH546" i="15"/>
  <c r="AG546" i="15"/>
  <c r="AF546" i="15"/>
  <c r="AE546" i="15"/>
  <c r="AD546" i="15"/>
  <c r="C546" i="15"/>
  <c r="AO545" i="15"/>
  <c r="AN545" i="15"/>
  <c r="AM545" i="15"/>
  <c r="AL545" i="15"/>
  <c r="AK545" i="15"/>
  <c r="AJ545" i="15"/>
  <c r="AI545" i="15"/>
  <c r="AH545" i="15"/>
  <c r="AG545" i="15"/>
  <c r="AF545" i="15"/>
  <c r="AE545" i="15"/>
  <c r="AD545" i="15"/>
  <c r="C545" i="15"/>
  <c r="AO544" i="15"/>
  <c r="AN544" i="15"/>
  <c r="AM544" i="15"/>
  <c r="AL544" i="15"/>
  <c r="AK544" i="15"/>
  <c r="AJ544" i="15"/>
  <c r="AI544" i="15"/>
  <c r="AH544" i="15"/>
  <c r="AG544" i="15"/>
  <c r="AF544" i="15"/>
  <c r="AE544" i="15"/>
  <c r="AD544" i="15"/>
  <c r="C544" i="15"/>
  <c r="AO543" i="15"/>
  <c r="AN543" i="15"/>
  <c r="AM543" i="15"/>
  <c r="AL543" i="15"/>
  <c r="AK543" i="15"/>
  <c r="AJ543" i="15"/>
  <c r="AI543" i="15"/>
  <c r="AH543" i="15"/>
  <c r="AG543" i="15"/>
  <c r="AF543" i="15"/>
  <c r="AE543" i="15"/>
  <c r="AD543" i="15"/>
  <c r="C543" i="15"/>
  <c r="AO542" i="15"/>
  <c r="AN542" i="15"/>
  <c r="AM542" i="15"/>
  <c r="AL542" i="15"/>
  <c r="AK542" i="15"/>
  <c r="AJ542" i="15"/>
  <c r="AI542" i="15"/>
  <c r="AH542" i="15"/>
  <c r="AG542" i="15"/>
  <c r="AF542" i="15"/>
  <c r="AE542" i="15"/>
  <c r="AD542" i="15"/>
  <c r="C542" i="15"/>
  <c r="AO541" i="15"/>
  <c r="AN541" i="15"/>
  <c r="AM541" i="15"/>
  <c r="AL541" i="15"/>
  <c r="AK541" i="15"/>
  <c r="AJ541" i="15"/>
  <c r="AI541" i="15"/>
  <c r="AH541" i="15"/>
  <c r="AG541" i="15"/>
  <c r="AF541" i="15"/>
  <c r="AE541" i="15"/>
  <c r="AD541" i="15"/>
  <c r="C541" i="15"/>
  <c r="AO540" i="15"/>
  <c r="AN540" i="15"/>
  <c r="AM540" i="15"/>
  <c r="AL540" i="15"/>
  <c r="AK540" i="15"/>
  <c r="AJ540" i="15"/>
  <c r="AI540" i="15"/>
  <c r="AH540" i="15"/>
  <c r="AG540" i="15"/>
  <c r="AF540" i="15"/>
  <c r="AE540" i="15"/>
  <c r="AD540" i="15"/>
  <c r="C540" i="15"/>
  <c r="AO539" i="15"/>
  <c r="AN539" i="15"/>
  <c r="AM539" i="15"/>
  <c r="AL539" i="15"/>
  <c r="AK539" i="15"/>
  <c r="AJ539" i="15"/>
  <c r="AI539" i="15"/>
  <c r="AH539" i="15"/>
  <c r="AG539" i="15"/>
  <c r="AF539" i="15"/>
  <c r="AE539" i="15"/>
  <c r="AD539" i="15"/>
  <c r="C539" i="15"/>
  <c r="AO538" i="15"/>
  <c r="AN538" i="15"/>
  <c r="AM538" i="15"/>
  <c r="AL538" i="15"/>
  <c r="AK538" i="15"/>
  <c r="AJ538" i="15"/>
  <c r="AI538" i="15"/>
  <c r="AH538" i="15"/>
  <c r="AG538" i="15"/>
  <c r="AF538" i="15"/>
  <c r="AE538" i="15"/>
  <c r="AD538" i="15"/>
  <c r="C538" i="15"/>
  <c r="AO537" i="15"/>
  <c r="AN537" i="15"/>
  <c r="AM537" i="15"/>
  <c r="AL537" i="15"/>
  <c r="AK537" i="15"/>
  <c r="AJ537" i="15"/>
  <c r="AI537" i="15"/>
  <c r="AH537" i="15"/>
  <c r="AG537" i="15"/>
  <c r="AF537" i="15"/>
  <c r="AE537" i="15"/>
  <c r="AD537" i="15"/>
  <c r="C537" i="15"/>
  <c r="AO536" i="15"/>
  <c r="AN536" i="15"/>
  <c r="AM536" i="15"/>
  <c r="AL536" i="15"/>
  <c r="AK536" i="15"/>
  <c r="AJ536" i="15"/>
  <c r="AI536" i="15"/>
  <c r="AH536" i="15"/>
  <c r="AG536" i="15"/>
  <c r="AF536" i="15"/>
  <c r="AE536" i="15"/>
  <c r="AD536" i="15"/>
  <c r="C536" i="15"/>
  <c r="AO535" i="15"/>
  <c r="AN535" i="15"/>
  <c r="AM535" i="15"/>
  <c r="AL535" i="15"/>
  <c r="AK535" i="15"/>
  <c r="AJ535" i="15"/>
  <c r="AI535" i="15"/>
  <c r="AH535" i="15"/>
  <c r="AG535" i="15"/>
  <c r="AF535" i="15"/>
  <c r="AE535" i="15"/>
  <c r="AD535" i="15"/>
  <c r="C535" i="15"/>
  <c r="AO534" i="15"/>
  <c r="AN534" i="15"/>
  <c r="AM534" i="15"/>
  <c r="AL534" i="15"/>
  <c r="AK534" i="15"/>
  <c r="AJ534" i="15"/>
  <c r="AI534" i="15"/>
  <c r="AH534" i="15"/>
  <c r="AG534" i="15"/>
  <c r="AF534" i="15"/>
  <c r="AE534" i="15"/>
  <c r="AD534" i="15"/>
  <c r="C534" i="15"/>
  <c r="AO533" i="15"/>
  <c r="AN533" i="15"/>
  <c r="AM533" i="15"/>
  <c r="AL533" i="15"/>
  <c r="AK533" i="15"/>
  <c r="AJ533" i="15"/>
  <c r="AI533" i="15"/>
  <c r="AH533" i="15"/>
  <c r="AG533" i="15"/>
  <c r="AF533" i="15"/>
  <c r="AE533" i="15"/>
  <c r="AD533" i="15"/>
  <c r="C533" i="15"/>
  <c r="AO532" i="15"/>
  <c r="AN532" i="15"/>
  <c r="AM532" i="15"/>
  <c r="AL532" i="15"/>
  <c r="AK532" i="15"/>
  <c r="AJ532" i="15"/>
  <c r="AI532" i="15"/>
  <c r="AH532" i="15"/>
  <c r="AG532" i="15"/>
  <c r="AF532" i="15"/>
  <c r="AE532" i="15"/>
  <c r="AD532" i="15"/>
  <c r="C532" i="15"/>
  <c r="AO531" i="15"/>
  <c r="AN531" i="15"/>
  <c r="AM531" i="15"/>
  <c r="AL531" i="15"/>
  <c r="AK531" i="15"/>
  <c r="AJ531" i="15"/>
  <c r="AI531" i="15"/>
  <c r="AH531" i="15"/>
  <c r="AG531" i="15"/>
  <c r="AF531" i="15"/>
  <c r="AE531" i="15"/>
  <c r="AD531" i="15"/>
  <c r="C531" i="15"/>
  <c r="AO530" i="15"/>
  <c r="AN530" i="15"/>
  <c r="AM530" i="15"/>
  <c r="AL530" i="15"/>
  <c r="AK530" i="15"/>
  <c r="AJ530" i="15"/>
  <c r="AI530" i="15"/>
  <c r="AH530" i="15"/>
  <c r="AG530" i="15"/>
  <c r="AF530" i="15"/>
  <c r="AE530" i="15"/>
  <c r="AD530" i="15"/>
  <c r="C530" i="15"/>
  <c r="AO529" i="15"/>
  <c r="AN529" i="15"/>
  <c r="AM529" i="15"/>
  <c r="AL529" i="15"/>
  <c r="AK529" i="15"/>
  <c r="AJ529" i="15"/>
  <c r="AI529" i="15"/>
  <c r="AH529" i="15"/>
  <c r="AG529" i="15"/>
  <c r="AF529" i="15"/>
  <c r="AE529" i="15"/>
  <c r="AD529" i="15"/>
  <c r="C529" i="15"/>
  <c r="AO528" i="15"/>
  <c r="AN528" i="15"/>
  <c r="AM528" i="15"/>
  <c r="AL528" i="15"/>
  <c r="AK528" i="15"/>
  <c r="AJ528" i="15"/>
  <c r="AI528" i="15"/>
  <c r="AH528" i="15"/>
  <c r="AG528" i="15"/>
  <c r="AF528" i="15"/>
  <c r="AE528" i="15"/>
  <c r="AD528" i="15"/>
  <c r="C528" i="15"/>
  <c r="AO527" i="15"/>
  <c r="AN527" i="15"/>
  <c r="AM527" i="15"/>
  <c r="AL527" i="15"/>
  <c r="AK527" i="15"/>
  <c r="AJ527" i="15"/>
  <c r="AI527" i="15"/>
  <c r="AH527" i="15"/>
  <c r="AG527" i="15"/>
  <c r="AF527" i="15"/>
  <c r="AE527" i="15"/>
  <c r="AD527" i="15"/>
  <c r="C527" i="15"/>
  <c r="AO526" i="15"/>
  <c r="AN526" i="15"/>
  <c r="AM526" i="15"/>
  <c r="AL526" i="15"/>
  <c r="AK526" i="15"/>
  <c r="AJ526" i="15"/>
  <c r="AI526" i="15"/>
  <c r="AH526" i="15"/>
  <c r="AG526" i="15"/>
  <c r="AF526" i="15"/>
  <c r="AE526" i="15"/>
  <c r="AD526" i="15"/>
  <c r="C526" i="15"/>
  <c r="C525" i="15"/>
  <c r="C524" i="15"/>
  <c r="C523" i="15"/>
  <c r="C522" i="15"/>
  <c r="C521" i="15"/>
  <c r="AO520" i="15"/>
  <c r="AN520" i="15"/>
  <c r="AM520" i="15"/>
  <c r="AL520" i="15"/>
  <c r="AK520" i="15"/>
  <c r="AJ520" i="15"/>
  <c r="AI520" i="15"/>
  <c r="AH520" i="15"/>
  <c r="AG520" i="15"/>
  <c r="AF520" i="15"/>
  <c r="AE520" i="15"/>
  <c r="AD520" i="15"/>
  <c r="C520" i="15"/>
  <c r="AO519" i="15"/>
  <c r="AN519" i="15"/>
  <c r="AM519" i="15"/>
  <c r="AL519" i="15"/>
  <c r="AK519" i="15"/>
  <c r="AJ519" i="15"/>
  <c r="AI519" i="15"/>
  <c r="AH519" i="15"/>
  <c r="AG519" i="15"/>
  <c r="AF519" i="15"/>
  <c r="AE519" i="15"/>
  <c r="AD519" i="15"/>
  <c r="C519" i="15"/>
  <c r="AO518" i="15"/>
  <c r="AN518" i="15"/>
  <c r="AM518" i="15"/>
  <c r="AL518" i="15"/>
  <c r="AK518" i="15"/>
  <c r="AJ518" i="15"/>
  <c r="AI518" i="15"/>
  <c r="AH518" i="15"/>
  <c r="AG518" i="15"/>
  <c r="AF518" i="15"/>
  <c r="AE518" i="15"/>
  <c r="AD518" i="15"/>
  <c r="C518" i="15"/>
  <c r="C517" i="15"/>
  <c r="C516" i="15"/>
  <c r="C515" i="15"/>
  <c r="C514" i="15"/>
  <c r="C511" i="15"/>
  <c r="AG510" i="15"/>
  <c r="AF510" i="15"/>
  <c r="AE510" i="15"/>
  <c r="AD510" i="15"/>
  <c r="R510" i="15"/>
  <c r="Q510" i="15"/>
  <c r="P510" i="15"/>
  <c r="T510" i="15" s="1"/>
  <c r="AM510" i="15" s="1"/>
  <c r="O510" i="15"/>
  <c r="C510" i="15"/>
  <c r="AD509" i="15"/>
  <c r="O509" i="15"/>
  <c r="AH509" i="15" s="1"/>
  <c r="C509" i="15"/>
  <c r="C508" i="15"/>
  <c r="C507" i="15"/>
  <c r="C506" i="15"/>
  <c r="C505" i="15"/>
  <c r="H504" i="15"/>
  <c r="C502" i="15"/>
  <c r="C501" i="15"/>
  <c r="C500" i="15"/>
  <c r="C499" i="15"/>
  <c r="C498" i="15"/>
  <c r="C497" i="15"/>
  <c r="C496" i="15"/>
  <c r="C495" i="15"/>
  <c r="H494" i="15"/>
  <c r="C494" i="15"/>
  <c r="H493" i="15"/>
  <c r="C493" i="15"/>
  <c r="C492" i="15"/>
  <c r="C491" i="15"/>
  <c r="H486" i="15"/>
  <c r="C486" i="15"/>
  <c r="H485" i="15"/>
  <c r="C485" i="15"/>
  <c r="C484" i="15"/>
  <c r="C483" i="15"/>
  <c r="H482" i="15"/>
  <c r="C482" i="15"/>
  <c r="H481" i="15"/>
  <c r="C481" i="15"/>
  <c r="C480" i="15"/>
  <c r="C479" i="15"/>
  <c r="C478" i="15"/>
  <c r="C477" i="15"/>
  <c r="C476" i="15"/>
  <c r="C475" i="15"/>
  <c r="C474" i="15"/>
  <c r="C473" i="15"/>
  <c r="C472" i="15"/>
  <c r="C471" i="15"/>
  <c r="C470" i="15"/>
  <c r="C469" i="15"/>
  <c r="C468" i="15"/>
  <c r="C467" i="15"/>
  <c r="C466" i="15"/>
  <c r="C465" i="15"/>
  <c r="C464" i="15"/>
  <c r="C463" i="15"/>
  <c r="C462" i="15"/>
  <c r="C461" i="15"/>
  <c r="C460" i="15"/>
  <c r="C459" i="15"/>
  <c r="C458" i="15"/>
  <c r="C457" i="15"/>
  <c r="M456" i="15"/>
  <c r="N456" i="15" s="1"/>
  <c r="K456" i="15"/>
  <c r="C456" i="15"/>
  <c r="C455" i="15"/>
  <c r="C454" i="15"/>
  <c r="C451" i="15"/>
  <c r="C450" i="15"/>
  <c r="C449" i="15"/>
  <c r="C448" i="15"/>
  <c r="C447" i="15"/>
  <c r="C446" i="15"/>
  <c r="C445" i="15"/>
  <c r="H444" i="15"/>
  <c r="C442" i="15"/>
  <c r="C441" i="15"/>
  <c r="C440" i="15"/>
  <c r="C439" i="15"/>
  <c r="C438" i="15"/>
  <c r="C437" i="15"/>
  <c r="C436" i="15"/>
  <c r="C435" i="15"/>
  <c r="C434" i="15"/>
  <c r="C433" i="15"/>
  <c r="C432" i="15"/>
  <c r="C431" i="15"/>
  <c r="C430" i="15"/>
  <c r="C429" i="15"/>
  <c r="C428" i="15"/>
  <c r="C427" i="15"/>
  <c r="C426" i="15"/>
  <c r="C425" i="15"/>
  <c r="C424" i="15"/>
  <c r="C423" i="15"/>
  <c r="C422" i="15"/>
  <c r="C421" i="15"/>
  <c r="C420" i="15"/>
  <c r="C419" i="15"/>
  <c r="C418" i="15"/>
  <c r="C417" i="15"/>
  <c r="C416" i="15"/>
  <c r="C415" i="15"/>
  <c r="C414" i="15"/>
  <c r="C413" i="15"/>
  <c r="C412" i="15"/>
  <c r="C411" i="15"/>
  <c r="C410" i="15"/>
  <c r="C409" i="15"/>
  <c r="C408" i="15"/>
  <c r="C407" i="15"/>
  <c r="U406" i="15"/>
  <c r="U409" i="15" s="1"/>
  <c r="U412" i="15" s="1"/>
  <c r="U415" i="15" s="1"/>
  <c r="U418" i="15" s="1"/>
  <c r="U421" i="15" s="1"/>
  <c r="U424" i="15" s="1"/>
  <c r="T406" i="15"/>
  <c r="T409" i="15" s="1"/>
  <c r="T412" i="15" s="1"/>
  <c r="T415" i="15" s="1"/>
  <c r="T418" i="15" s="1"/>
  <c r="T421" i="15" s="1"/>
  <c r="T424" i="15" s="1"/>
  <c r="S406" i="15"/>
  <c r="S409" i="15" s="1"/>
  <c r="S412" i="15" s="1"/>
  <c r="S415" i="15" s="1"/>
  <c r="S418" i="15" s="1"/>
  <c r="S421" i="15" s="1"/>
  <c r="S424" i="15" s="1"/>
  <c r="R406" i="15"/>
  <c r="R409" i="15" s="1"/>
  <c r="R412" i="15" s="1"/>
  <c r="R415" i="15" s="1"/>
  <c r="R418" i="15" s="1"/>
  <c r="R421" i="15" s="1"/>
  <c r="R424" i="15" s="1"/>
  <c r="C406" i="15"/>
  <c r="U405" i="15"/>
  <c r="U408" i="15" s="1"/>
  <c r="U411" i="15" s="1"/>
  <c r="U414" i="15" s="1"/>
  <c r="U417" i="15" s="1"/>
  <c r="U420" i="15" s="1"/>
  <c r="U423" i="15" s="1"/>
  <c r="T405" i="15"/>
  <c r="T408" i="15" s="1"/>
  <c r="T411" i="15" s="1"/>
  <c r="T414" i="15" s="1"/>
  <c r="T417" i="15" s="1"/>
  <c r="T420" i="15" s="1"/>
  <c r="T423" i="15" s="1"/>
  <c r="S405" i="15"/>
  <c r="S408" i="15" s="1"/>
  <c r="S411" i="15" s="1"/>
  <c r="S414" i="15" s="1"/>
  <c r="S417" i="15" s="1"/>
  <c r="S420" i="15" s="1"/>
  <c r="S423" i="15" s="1"/>
  <c r="R405" i="15"/>
  <c r="R408" i="15" s="1"/>
  <c r="R411" i="15" s="1"/>
  <c r="R414" i="15" s="1"/>
  <c r="R417" i="15" s="1"/>
  <c r="R420" i="15" s="1"/>
  <c r="R423" i="15" s="1"/>
  <c r="Q405" i="15"/>
  <c r="Q408" i="15" s="1"/>
  <c r="Q411" i="15" s="1"/>
  <c r="Q414" i="15" s="1"/>
  <c r="Q417" i="15" s="1"/>
  <c r="Q420" i="15" s="1"/>
  <c r="Q423" i="15" s="1"/>
  <c r="P405" i="15"/>
  <c r="P408" i="15" s="1"/>
  <c r="P411" i="15" s="1"/>
  <c r="P414" i="15" s="1"/>
  <c r="P417" i="15" s="1"/>
  <c r="P420" i="15" s="1"/>
  <c r="P423" i="15" s="1"/>
  <c r="O405" i="15"/>
  <c r="O408" i="15" s="1"/>
  <c r="O411" i="15" s="1"/>
  <c r="O414" i="15" s="1"/>
  <c r="O417" i="15" s="1"/>
  <c r="O420" i="15" s="1"/>
  <c r="O423" i="15" s="1"/>
  <c r="N405" i="15"/>
  <c r="N408" i="15" s="1"/>
  <c r="N411" i="15" s="1"/>
  <c r="N414" i="15" s="1"/>
  <c r="N417" i="15" s="1"/>
  <c r="N420" i="15" s="1"/>
  <c r="N423" i="15" s="1"/>
  <c r="C405" i="15"/>
  <c r="U404" i="15"/>
  <c r="U407" i="15" s="1"/>
  <c r="U410" i="15" s="1"/>
  <c r="U413" i="15" s="1"/>
  <c r="U416" i="15" s="1"/>
  <c r="U419" i="15" s="1"/>
  <c r="U422" i="15" s="1"/>
  <c r="T404" i="15"/>
  <c r="T407" i="15" s="1"/>
  <c r="T410" i="15" s="1"/>
  <c r="T413" i="15" s="1"/>
  <c r="T416" i="15" s="1"/>
  <c r="T419" i="15" s="1"/>
  <c r="T422" i="15" s="1"/>
  <c r="S404" i="15"/>
  <c r="S407" i="15" s="1"/>
  <c r="S410" i="15" s="1"/>
  <c r="S413" i="15" s="1"/>
  <c r="S416" i="15" s="1"/>
  <c r="S419" i="15" s="1"/>
  <c r="S422" i="15" s="1"/>
  <c r="R404" i="15"/>
  <c r="R407" i="15" s="1"/>
  <c r="R410" i="15" s="1"/>
  <c r="R413" i="15" s="1"/>
  <c r="R416" i="15" s="1"/>
  <c r="R419" i="15" s="1"/>
  <c r="R422" i="15" s="1"/>
  <c r="M404" i="15"/>
  <c r="M407" i="15" s="1"/>
  <c r="M410" i="15" s="1"/>
  <c r="M413" i="15" s="1"/>
  <c r="M416" i="15" s="1"/>
  <c r="M419" i="15" s="1"/>
  <c r="M422" i="15" s="1"/>
  <c r="L404" i="15"/>
  <c r="L407" i="15" s="1"/>
  <c r="L410" i="15" s="1"/>
  <c r="L413" i="15" s="1"/>
  <c r="L416" i="15" s="1"/>
  <c r="L419" i="15" s="1"/>
  <c r="L422" i="15" s="1"/>
  <c r="K404" i="15"/>
  <c r="K407" i="15" s="1"/>
  <c r="K410" i="15" s="1"/>
  <c r="K413" i="15" s="1"/>
  <c r="K416" i="15" s="1"/>
  <c r="K419" i="15" s="1"/>
  <c r="K422" i="15" s="1"/>
  <c r="C404" i="15"/>
  <c r="C403" i="15"/>
  <c r="C402" i="15"/>
  <c r="H401" i="15"/>
  <c r="C401" i="15"/>
  <c r="C400" i="15"/>
  <c r="C399" i="15"/>
  <c r="C398" i="15"/>
  <c r="C397" i="15"/>
  <c r="C396" i="15"/>
  <c r="C395" i="15"/>
  <c r="C394" i="15"/>
  <c r="C393" i="15"/>
  <c r="C392" i="15"/>
  <c r="C391" i="15"/>
  <c r="C390" i="15"/>
  <c r="C389" i="15"/>
  <c r="C388" i="15"/>
  <c r="C387" i="15"/>
  <c r="C386" i="15"/>
  <c r="C385" i="15"/>
  <c r="P384" i="15"/>
  <c r="P387" i="15" s="1"/>
  <c r="P390" i="15" s="1"/>
  <c r="P393" i="15" s="1"/>
  <c r="P396" i="15" s="1"/>
  <c r="P399" i="15" s="1"/>
  <c r="C384" i="15"/>
  <c r="C383" i="15"/>
  <c r="U382" i="15"/>
  <c r="U385" i="15" s="1"/>
  <c r="U388" i="15" s="1"/>
  <c r="U391" i="15" s="1"/>
  <c r="U394" i="15" s="1"/>
  <c r="U397" i="15" s="1"/>
  <c r="U400" i="15" s="1"/>
  <c r="T382" i="15"/>
  <c r="T385" i="15" s="1"/>
  <c r="T388" i="15" s="1"/>
  <c r="T391" i="15" s="1"/>
  <c r="T394" i="15" s="1"/>
  <c r="T397" i="15" s="1"/>
  <c r="T400" i="15" s="1"/>
  <c r="S382" i="15"/>
  <c r="S385" i="15" s="1"/>
  <c r="S388" i="15" s="1"/>
  <c r="S391" i="15" s="1"/>
  <c r="S394" i="15" s="1"/>
  <c r="S397" i="15" s="1"/>
  <c r="S400" i="15" s="1"/>
  <c r="R382" i="15"/>
  <c r="R385" i="15" s="1"/>
  <c r="R388" i="15" s="1"/>
  <c r="R391" i="15" s="1"/>
  <c r="R394" i="15" s="1"/>
  <c r="R397" i="15" s="1"/>
  <c r="R400" i="15" s="1"/>
  <c r="C382" i="15"/>
  <c r="U381" i="15"/>
  <c r="U384" i="15" s="1"/>
  <c r="U387" i="15" s="1"/>
  <c r="U390" i="15" s="1"/>
  <c r="U393" i="15" s="1"/>
  <c r="U396" i="15" s="1"/>
  <c r="U399" i="15" s="1"/>
  <c r="T381" i="15"/>
  <c r="T384" i="15" s="1"/>
  <c r="T387" i="15" s="1"/>
  <c r="T390" i="15" s="1"/>
  <c r="T393" i="15" s="1"/>
  <c r="T396" i="15" s="1"/>
  <c r="T399" i="15" s="1"/>
  <c r="S381" i="15"/>
  <c r="S384" i="15" s="1"/>
  <c r="S387" i="15" s="1"/>
  <c r="S390" i="15" s="1"/>
  <c r="S393" i="15" s="1"/>
  <c r="S396" i="15" s="1"/>
  <c r="S399" i="15" s="1"/>
  <c r="R381" i="15"/>
  <c r="R384" i="15" s="1"/>
  <c r="R387" i="15" s="1"/>
  <c r="R390" i="15" s="1"/>
  <c r="R393" i="15" s="1"/>
  <c r="R396" i="15" s="1"/>
  <c r="R399" i="15" s="1"/>
  <c r="Q381" i="15"/>
  <c r="Q384" i="15" s="1"/>
  <c r="Q387" i="15" s="1"/>
  <c r="Q390" i="15" s="1"/>
  <c r="Q393" i="15" s="1"/>
  <c r="Q396" i="15" s="1"/>
  <c r="Q399" i="15" s="1"/>
  <c r="P381" i="15"/>
  <c r="O381" i="15"/>
  <c r="O384" i="15" s="1"/>
  <c r="O387" i="15" s="1"/>
  <c r="O390" i="15" s="1"/>
  <c r="O393" i="15" s="1"/>
  <c r="O396" i="15" s="1"/>
  <c r="O399" i="15" s="1"/>
  <c r="N381" i="15"/>
  <c r="N384" i="15" s="1"/>
  <c r="N387" i="15" s="1"/>
  <c r="N390" i="15" s="1"/>
  <c r="N393" i="15" s="1"/>
  <c r="N396" i="15" s="1"/>
  <c r="N399" i="15" s="1"/>
  <c r="C381" i="15"/>
  <c r="U380" i="15"/>
  <c r="U383" i="15" s="1"/>
  <c r="U386" i="15" s="1"/>
  <c r="U389" i="15" s="1"/>
  <c r="U392" i="15" s="1"/>
  <c r="U395" i="15" s="1"/>
  <c r="U398" i="15" s="1"/>
  <c r="T380" i="15"/>
  <c r="T383" i="15" s="1"/>
  <c r="T386" i="15" s="1"/>
  <c r="T389" i="15" s="1"/>
  <c r="T392" i="15" s="1"/>
  <c r="T395" i="15" s="1"/>
  <c r="T398" i="15" s="1"/>
  <c r="S380" i="15"/>
  <c r="S383" i="15" s="1"/>
  <c r="S386" i="15" s="1"/>
  <c r="S389" i="15" s="1"/>
  <c r="S392" i="15" s="1"/>
  <c r="S395" i="15" s="1"/>
  <c r="S398" i="15" s="1"/>
  <c r="R380" i="15"/>
  <c r="R383" i="15" s="1"/>
  <c r="R386" i="15" s="1"/>
  <c r="R389" i="15" s="1"/>
  <c r="R392" i="15" s="1"/>
  <c r="R395" i="15" s="1"/>
  <c r="R398" i="15" s="1"/>
  <c r="M380" i="15"/>
  <c r="M383" i="15" s="1"/>
  <c r="M386" i="15" s="1"/>
  <c r="M389" i="15" s="1"/>
  <c r="M392" i="15" s="1"/>
  <c r="M395" i="15" s="1"/>
  <c r="M398" i="15" s="1"/>
  <c r="L380" i="15"/>
  <c r="L383" i="15" s="1"/>
  <c r="L386" i="15" s="1"/>
  <c r="L389" i="15" s="1"/>
  <c r="L392" i="15" s="1"/>
  <c r="L395" i="15" s="1"/>
  <c r="L398" i="15" s="1"/>
  <c r="K380" i="15"/>
  <c r="K383" i="15" s="1"/>
  <c r="K386" i="15" s="1"/>
  <c r="K389" i="15" s="1"/>
  <c r="K392" i="15" s="1"/>
  <c r="K395" i="15" s="1"/>
  <c r="K398" i="15" s="1"/>
  <c r="C380" i="15"/>
  <c r="C379" i="15"/>
  <c r="V378" i="15"/>
  <c r="C378" i="15"/>
  <c r="H377" i="15"/>
  <c r="C377" i="15"/>
  <c r="C376" i="15"/>
  <c r="C375" i="15"/>
  <c r="H374" i="15"/>
  <c r="C374" i="15"/>
  <c r="C373" i="15"/>
  <c r="H372" i="15"/>
  <c r="C372" i="15"/>
  <c r="C371" i="15"/>
  <c r="C370" i="15"/>
  <c r="C369" i="15"/>
  <c r="C368" i="15"/>
  <c r="C367" i="15"/>
  <c r="C366" i="15"/>
  <c r="H365" i="15"/>
  <c r="C365" i="15"/>
  <c r="C364" i="15"/>
  <c r="C363" i="15"/>
  <c r="C362" i="15"/>
  <c r="H361" i="15"/>
  <c r="C361" i="15"/>
  <c r="C360" i="15"/>
  <c r="C359" i="15"/>
  <c r="C358" i="15"/>
  <c r="C357" i="15"/>
  <c r="C356" i="15"/>
  <c r="C355" i="15"/>
  <c r="H354" i="15"/>
  <c r="C354" i="15"/>
  <c r="C353" i="15"/>
  <c r="C352" i="15"/>
  <c r="C351" i="15"/>
  <c r="C350" i="15"/>
  <c r="H349" i="15"/>
  <c r="K348" i="15" s="1"/>
  <c r="L348" i="15" s="1"/>
  <c r="C349" i="15"/>
  <c r="C348" i="15"/>
  <c r="C347" i="15"/>
  <c r="C346" i="15"/>
  <c r="C345" i="15"/>
  <c r="C344" i="15"/>
  <c r="C343" i="15"/>
  <c r="C342" i="15"/>
  <c r="C341" i="15"/>
  <c r="C340" i="15"/>
  <c r="H339" i="15"/>
  <c r="C339" i="15"/>
  <c r="C338" i="15"/>
  <c r="C337" i="15"/>
  <c r="C336" i="15"/>
  <c r="C335" i="15"/>
  <c r="C334" i="15"/>
  <c r="C333" i="15"/>
  <c r="C332" i="15"/>
  <c r="H331" i="15"/>
  <c r="C331" i="15"/>
  <c r="C330" i="15"/>
  <c r="C329" i="15"/>
  <c r="C328" i="15"/>
  <c r="C327" i="15"/>
  <c r="C326" i="15"/>
  <c r="C325" i="15"/>
  <c r="C324" i="15"/>
  <c r="C323" i="15"/>
  <c r="H322" i="15"/>
  <c r="C322" i="15"/>
  <c r="C321" i="15"/>
  <c r="C320" i="15"/>
  <c r="C319" i="15"/>
  <c r="C318" i="15"/>
  <c r="C317" i="15"/>
  <c r="C316" i="15"/>
  <c r="H315" i="15"/>
  <c r="C315" i="15"/>
  <c r="C314" i="15"/>
  <c r="C313" i="15"/>
  <c r="C312" i="15"/>
  <c r="C311" i="15"/>
  <c r="C310" i="15"/>
  <c r="H309" i="15"/>
  <c r="C309" i="15"/>
  <c r="C308" i="15"/>
  <c r="C307" i="15"/>
  <c r="C306" i="15"/>
  <c r="H305" i="15"/>
  <c r="C305" i="15"/>
  <c r="C304" i="15"/>
  <c r="C303" i="15"/>
  <c r="C302" i="15"/>
  <c r="C301" i="15"/>
  <c r="C300" i="15"/>
  <c r="H299" i="15"/>
  <c r="C299" i="15"/>
  <c r="I298" i="15"/>
  <c r="I302" i="15" s="1"/>
  <c r="C298" i="15"/>
  <c r="I297" i="15"/>
  <c r="I301" i="15" s="1"/>
  <c r="C297" i="15"/>
  <c r="I296" i="15"/>
  <c r="I300" i="15" s="1"/>
  <c r="C296" i="15"/>
  <c r="H295" i="15"/>
  <c r="C295" i="15"/>
  <c r="R294" i="15"/>
  <c r="C294" i="15"/>
  <c r="C293" i="15"/>
  <c r="H292" i="15"/>
  <c r="C292" i="15"/>
  <c r="H291" i="15"/>
  <c r="C291" i="15"/>
  <c r="C290" i="15"/>
  <c r="C289" i="15"/>
  <c r="H288" i="15"/>
  <c r="C288" i="15"/>
  <c r="H287" i="15"/>
  <c r="C287" i="15"/>
  <c r="C286" i="15"/>
  <c r="H285" i="15"/>
  <c r="C285" i="15"/>
  <c r="H284" i="15"/>
  <c r="C284" i="15"/>
  <c r="C283" i="15"/>
  <c r="H282" i="15"/>
  <c r="C282" i="15"/>
  <c r="H281" i="15"/>
  <c r="C281" i="15"/>
  <c r="C280" i="15"/>
  <c r="C279" i="15"/>
  <c r="C278" i="15"/>
  <c r="C277" i="15"/>
  <c r="C276" i="15"/>
  <c r="C275" i="15"/>
  <c r="C274" i="15"/>
  <c r="C273" i="15"/>
  <c r="C270" i="15"/>
  <c r="C269" i="15"/>
  <c r="C265" i="15"/>
  <c r="C264" i="15"/>
  <c r="C263" i="15"/>
  <c r="C262" i="15"/>
  <c r="C261" i="15"/>
  <c r="C260" i="15"/>
  <c r="C259" i="15"/>
  <c r="C258" i="15"/>
  <c r="C257" i="15"/>
  <c r="C256" i="15"/>
  <c r="C255" i="15"/>
  <c r="C254" i="15"/>
  <c r="C253" i="15"/>
  <c r="C252" i="15"/>
  <c r="C251" i="15"/>
  <c r="C250" i="15"/>
  <c r="C249" i="15"/>
  <c r="C248" i="15"/>
  <c r="C247" i="15"/>
  <c r="C246" i="15"/>
  <c r="C245" i="15"/>
  <c r="C244" i="15"/>
  <c r="C243" i="15"/>
  <c r="C242" i="15"/>
  <c r="C241" i="15"/>
  <c r="C240" i="15"/>
  <c r="C239" i="15"/>
  <c r="Y238" i="15"/>
  <c r="X238" i="15"/>
  <c r="W238" i="15"/>
  <c r="V238" i="15"/>
  <c r="C238" i="15"/>
  <c r="Y237" i="15"/>
  <c r="X237" i="15"/>
  <c r="W237" i="15"/>
  <c r="V237" i="15"/>
  <c r="C237" i="15"/>
  <c r="Y236" i="15"/>
  <c r="X236" i="15"/>
  <c r="W236" i="15"/>
  <c r="V236" i="15"/>
  <c r="C236" i="15"/>
  <c r="Y235" i="15"/>
  <c r="X235" i="15"/>
  <c r="W235" i="15"/>
  <c r="V235" i="15"/>
  <c r="C235" i="15"/>
  <c r="Y234" i="15"/>
  <c r="X234" i="15"/>
  <c r="W234" i="15"/>
  <c r="V234" i="15"/>
  <c r="C234" i="15"/>
  <c r="Y233" i="15"/>
  <c r="X233" i="15"/>
  <c r="W233" i="15"/>
  <c r="V233" i="15"/>
  <c r="C233" i="15"/>
  <c r="Y232" i="15"/>
  <c r="X232" i="15"/>
  <c r="W232" i="15"/>
  <c r="V232" i="15"/>
  <c r="C232" i="15"/>
  <c r="Y231" i="15"/>
  <c r="X231" i="15"/>
  <c r="W231" i="15"/>
  <c r="V231" i="15"/>
  <c r="C231" i="15"/>
  <c r="C230" i="15"/>
  <c r="C229" i="15"/>
  <c r="C228" i="15"/>
  <c r="C227" i="15"/>
  <c r="L226" i="15"/>
  <c r="C226" i="15"/>
  <c r="U225" i="15"/>
  <c r="T225" i="15"/>
  <c r="S225" i="15"/>
  <c r="S226" i="15" s="1"/>
  <c r="L225" i="15"/>
  <c r="C225" i="15"/>
  <c r="R224" i="15"/>
  <c r="R225" i="15" s="1"/>
  <c r="R226" i="15" s="1"/>
  <c r="J224" i="15"/>
  <c r="C224" i="15"/>
  <c r="L223" i="15"/>
  <c r="C223" i="15"/>
  <c r="C222" i="15"/>
  <c r="H221" i="15"/>
  <c r="C221" i="15"/>
  <c r="H220" i="15"/>
  <c r="C220" i="15"/>
  <c r="C219" i="15"/>
  <c r="C218" i="15"/>
  <c r="J217" i="15"/>
  <c r="C217" i="15"/>
  <c r="J216" i="15"/>
  <c r="C216" i="15"/>
  <c r="C215" i="15"/>
  <c r="C214" i="15"/>
  <c r="C213" i="15"/>
  <c r="C212" i="15"/>
  <c r="C211" i="15"/>
  <c r="C210" i="15"/>
  <c r="C209" i="15"/>
  <c r="C208" i="15"/>
  <c r="C207" i="15"/>
  <c r="U206" i="15"/>
  <c r="T206" i="15"/>
  <c r="S206" i="15"/>
  <c r="R206" i="15"/>
  <c r="C206" i="15"/>
  <c r="U205" i="15"/>
  <c r="T205" i="15"/>
  <c r="S205" i="15"/>
  <c r="R205" i="15"/>
  <c r="H205" i="15"/>
  <c r="C205" i="15"/>
  <c r="C204" i="15"/>
  <c r="C203" i="15"/>
  <c r="C202" i="15"/>
  <c r="C201" i="15"/>
  <c r="C200" i="15"/>
  <c r="C199" i="15"/>
  <c r="U198" i="15"/>
  <c r="T198" i="15"/>
  <c r="S198" i="15"/>
  <c r="R198" i="15"/>
  <c r="C198" i="15"/>
  <c r="U197" i="15"/>
  <c r="T197" i="15"/>
  <c r="S197" i="15"/>
  <c r="R197" i="15"/>
  <c r="H197" i="15"/>
  <c r="C197" i="15"/>
  <c r="C196" i="15"/>
  <c r="C195" i="15"/>
  <c r="C194" i="15"/>
  <c r="C193" i="15"/>
  <c r="C192" i="15"/>
  <c r="C191" i="15"/>
  <c r="C190" i="15"/>
  <c r="Q189" i="15"/>
  <c r="Q190" i="15" s="1"/>
  <c r="Q191" i="15" s="1"/>
  <c r="P189" i="15"/>
  <c r="P190" i="15" s="1"/>
  <c r="O189" i="15"/>
  <c r="S207" i="15" s="1"/>
  <c r="N189" i="15"/>
  <c r="C189" i="15"/>
  <c r="K188" i="15"/>
  <c r="L188" i="15" s="1"/>
  <c r="C188" i="15"/>
  <c r="K187" i="15"/>
  <c r="L187" i="15" s="1"/>
  <c r="H187" i="15"/>
  <c r="C187" i="15"/>
  <c r="C186" i="15"/>
  <c r="C185" i="15"/>
  <c r="C184" i="15"/>
  <c r="C183" i="15"/>
  <c r="C182" i="15"/>
  <c r="Q181" i="15"/>
  <c r="Q182" i="15" s="1"/>
  <c r="Q183" i="15" s="1"/>
  <c r="P181" i="15"/>
  <c r="T199" i="15" s="1"/>
  <c r="O181" i="15"/>
  <c r="S199" i="15" s="1"/>
  <c r="N181" i="15"/>
  <c r="N182" i="15" s="1"/>
  <c r="C181" i="15"/>
  <c r="K180" i="15"/>
  <c r="L180" i="15" s="1"/>
  <c r="C180" i="15"/>
  <c r="K179" i="15"/>
  <c r="L179" i="15" s="1"/>
  <c r="H179" i="15"/>
  <c r="C179" i="15"/>
  <c r="C178" i="15"/>
  <c r="C177" i="15"/>
  <c r="C176" i="15"/>
  <c r="I175" i="15"/>
  <c r="C175" i="15"/>
  <c r="C174" i="15"/>
  <c r="C173" i="15"/>
  <c r="C172" i="15"/>
  <c r="C171" i="15"/>
  <c r="C170" i="15"/>
  <c r="C169" i="15"/>
  <c r="C168" i="15"/>
  <c r="C167" i="15"/>
  <c r="C166" i="15"/>
  <c r="C162" i="15"/>
  <c r="C161" i="15"/>
  <c r="C160" i="15"/>
  <c r="C159" i="15"/>
  <c r="C158" i="15"/>
  <c r="C157" i="15"/>
  <c r="C156" i="15"/>
  <c r="H155" i="15"/>
  <c r="C153" i="15"/>
  <c r="C152" i="15"/>
  <c r="C151" i="15"/>
  <c r="C150" i="15"/>
  <c r="C149" i="15"/>
  <c r="C148" i="15"/>
  <c r="C147" i="15"/>
  <c r="C146" i="15"/>
  <c r="N145" i="15"/>
  <c r="O143" i="15" s="1"/>
  <c r="M145"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T112" i="15"/>
  <c r="S112" i="15"/>
  <c r="R112" i="15"/>
  <c r="P112" i="15"/>
  <c r="O112" i="15"/>
  <c r="C112" i="15"/>
  <c r="C111" i="15"/>
  <c r="C110" i="15"/>
  <c r="Q109" i="15"/>
  <c r="C109" i="15"/>
  <c r="Q108" i="15"/>
  <c r="C108" i="15"/>
  <c r="Q107" i="15"/>
  <c r="C107" i="15"/>
  <c r="Q106" i="15"/>
  <c r="C106" i="15"/>
  <c r="Q105" i="15"/>
  <c r="C105" i="15"/>
  <c r="Q104" i="15"/>
  <c r="C104" i="15"/>
  <c r="Q103" i="15"/>
  <c r="C103" i="15"/>
  <c r="Q102" i="15"/>
  <c r="C102" i="15"/>
  <c r="Q101" i="15"/>
  <c r="C101" i="15"/>
  <c r="Q100" i="15"/>
  <c r="C100" i="15"/>
  <c r="Q99" i="15"/>
  <c r="C99" i="15"/>
  <c r="Q98" i="15"/>
  <c r="C98" i="15"/>
  <c r="C97" i="15"/>
  <c r="C96" i="15"/>
  <c r="C95" i="15"/>
  <c r="C94" i="15"/>
  <c r="C93" i="15"/>
  <c r="C92" i="15"/>
  <c r="C91" i="15"/>
  <c r="C90" i="15"/>
  <c r="C89" i="15"/>
  <c r="C88" i="15"/>
  <c r="C87" i="15"/>
  <c r="C86" i="15"/>
  <c r="C85" i="15"/>
  <c r="C84" i="15"/>
  <c r="L83" i="15"/>
  <c r="K87" i="15" s="1"/>
  <c r="C83" i="15"/>
  <c r="C82" i="15"/>
  <c r="C81" i="15"/>
  <c r="C80" i="15"/>
  <c r="C79" i="15"/>
  <c r="C78" i="15"/>
  <c r="C77" i="15"/>
  <c r="R76" i="15"/>
  <c r="C76" i="15"/>
  <c r="R75" i="15"/>
  <c r="C75" i="15"/>
  <c r="R74" i="15"/>
  <c r="N74" i="15"/>
  <c r="C74" i="15"/>
  <c r="C73" i="15"/>
  <c r="C72" i="15"/>
  <c r="C71" i="15"/>
  <c r="C70" i="15"/>
  <c r="C69" i="15"/>
  <c r="C68" i="15"/>
  <c r="C67" i="15"/>
  <c r="C65" i="15"/>
  <c r="C64" i="15"/>
  <c r="C63" i="15"/>
  <c r="C62" i="15"/>
  <c r="C59" i="15"/>
  <c r="C58" i="15"/>
  <c r="C57" i="15"/>
  <c r="C56" i="15"/>
  <c r="C55" i="15"/>
  <c r="C54" i="15"/>
  <c r="C53" i="15"/>
  <c r="C52" i="15"/>
  <c r="C51" i="15"/>
  <c r="C50" i="15"/>
  <c r="C47" i="15"/>
  <c r="C46" i="15"/>
  <c r="C45" i="15"/>
  <c r="C44" i="15"/>
  <c r="C43" i="15"/>
  <c r="C42" i="15"/>
  <c r="C41" i="15"/>
  <c r="H40" i="15"/>
  <c r="C38" i="15"/>
  <c r="C37" i="15"/>
  <c r="C36" i="15"/>
  <c r="C35" i="15"/>
  <c r="C34" i="15"/>
  <c r="C33" i="15"/>
  <c r="C32" i="15"/>
  <c r="C31" i="15"/>
  <c r="C30" i="15"/>
  <c r="C29" i="15"/>
  <c r="C28" i="15"/>
  <c r="C27" i="15"/>
  <c r="C26" i="15"/>
  <c r="C25" i="15"/>
  <c r="C24" i="15"/>
  <c r="C23" i="15"/>
  <c r="C22" i="15"/>
  <c r="C21" i="15"/>
  <c r="C20" i="15"/>
  <c r="C19" i="15"/>
  <c r="C18" i="15"/>
  <c r="C17" i="15"/>
  <c r="C16" i="15"/>
  <c r="C13" i="15"/>
  <c r="C12" i="15"/>
  <c r="C11" i="15"/>
  <c r="C10" i="15"/>
  <c r="C9" i="15"/>
  <c r="C8" i="15"/>
  <c r="C7" i="15"/>
  <c r="C4" i="15"/>
  <c r="C3" i="15"/>
  <c r="C2" i="15"/>
  <c r="C39" i="16" l="1"/>
  <c r="FF68" i="16"/>
  <c r="FH68" i="16"/>
  <c r="FH71" i="16" s="1"/>
  <c r="FH74" i="16" s="1"/>
  <c r="FC69" i="16"/>
  <c r="FC72" i="16" s="1"/>
  <c r="FC75" i="16" s="1"/>
  <c r="FD69" i="16"/>
  <c r="FD72" i="16" s="1"/>
  <c r="FD75" i="16" s="1"/>
  <c r="DE71" i="16"/>
  <c r="DE74" i="16" s="1"/>
  <c r="DM67" i="16"/>
  <c r="DM70" i="16" s="1"/>
  <c r="DM73" i="16" s="1"/>
  <c r="DO67" i="16"/>
  <c r="FO67" i="16" s="1"/>
  <c r="FO70" i="16" s="1"/>
  <c r="FO73" i="16" s="1"/>
  <c r="EP68" i="16"/>
  <c r="M69" i="16"/>
  <c r="EE67" i="16"/>
  <c r="GE67" i="16" s="1"/>
  <c r="GE70" i="16" s="1"/>
  <c r="GE73" i="16" s="1"/>
  <c r="ER68" i="16"/>
  <c r="ER71" i="16" s="1"/>
  <c r="ER74" i="16" s="1"/>
  <c r="CN70" i="16"/>
  <c r="CN73" i="16" s="1"/>
  <c r="K304" i="15"/>
  <c r="L304" i="15" s="1"/>
  <c r="M220" i="15" s="1"/>
  <c r="K360" i="15"/>
  <c r="L360" i="15" s="1"/>
  <c r="K376" i="15"/>
  <c r="L376" i="15" s="1"/>
  <c r="M376" i="15" s="1"/>
  <c r="M485" i="15" s="1"/>
  <c r="K178" i="15"/>
  <c r="L178" i="15" s="1"/>
  <c r="Z231" i="15"/>
  <c r="K330" i="15"/>
  <c r="L330" i="15" s="1"/>
  <c r="AI510" i="15"/>
  <c r="K294" i="15"/>
  <c r="C503" i="15"/>
  <c r="K314" i="15"/>
  <c r="L314" i="15" s="1"/>
  <c r="C453" i="15"/>
  <c r="U199" i="15"/>
  <c r="C443" i="15"/>
  <c r="C570" i="15"/>
  <c r="C163" i="15"/>
  <c r="C164" i="15"/>
  <c r="Q112" i="15"/>
  <c r="C513" i="15"/>
  <c r="C48" i="15"/>
  <c r="S509" i="15"/>
  <c r="AL509" i="15" s="1"/>
  <c r="K290" i="15"/>
  <c r="L290" i="15" s="1"/>
  <c r="C165" i="15"/>
  <c r="C14" i="15"/>
  <c r="O182" i="15"/>
  <c r="S200" i="15" s="1"/>
  <c r="C49" i="15"/>
  <c r="P182" i="15"/>
  <c r="P183" i="15" s="1"/>
  <c r="P184" i="15" s="1"/>
  <c r="C39" i="15"/>
  <c r="C52" i="16"/>
  <c r="V71" i="16"/>
  <c r="V74" i="16" s="1"/>
  <c r="BV68" i="16"/>
  <c r="BR71" i="16"/>
  <c r="BR74" i="16" s="1"/>
  <c r="DR68" i="16"/>
  <c r="EY68" i="16"/>
  <c r="EY71" i="16" s="1"/>
  <c r="EY74" i="16" s="1"/>
  <c r="CY71" i="16"/>
  <c r="CY74" i="16" s="1"/>
  <c r="CS71" i="16"/>
  <c r="CS74" i="16" s="1"/>
  <c r="ES68" i="16"/>
  <c r="ES71" i="16" s="1"/>
  <c r="ES74" i="16" s="1"/>
  <c r="DI71" i="16"/>
  <c r="DI74" i="16" s="1"/>
  <c r="FI68" i="16"/>
  <c r="FI71" i="16" s="1"/>
  <c r="FI74" i="16" s="1"/>
  <c r="R52" i="16"/>
  <c r="S52" i="16" s="1"/>
  <c r="T52" i="16" s="1"/>
  <c r="U52" i="16" s="1"/>
  <c r="V52" i="16" s="1"/>
  <c r="W52" i="16" s="1"/>
  <c r="X52" i="16" s="1"/>
  <c r="Y52" i="16" s="1"/>
  <c r="BL71" i="16"/>
  <c r="BL74" i="16" s="1"/>
  <c r="DL68" i="16"/>
  <c r="DL71" i="16" s="1"/>
  <c r="DL74" i="16" s="1"/>
  <c r="EV67" i="16"/>
  <c r="GV67" i="16" s="1"/>
  <c r="CV70" i="16"/>
  <c r="CV73" i="16" s="1"/>
  <c r="DT68" i="16"/>
  <c r="DT71" i="16" s="1"/>
  <c r="DT74" i="16" s="1"/>
  <c r="FA71" i="16"/>
  <c r="FA74" i="16" s="1"/>
  <c r="C15" i="16"/>
  <c r="CP70" i="16"/>
  <c r="CP73" i="16" s="1"/>
  <c r="EP67" i="16"/>
  <c r="EP70" i="16" s="1"/>
  <c r="EP73" i="16" s="1"/>
  <c r="DF70" i="16"/>
  <c r="DF73" i="16" s="1"/>
  <c r="FF67" i="16"/>
  <c r="FF70" i="16" s="1"/>
  <c r="FF73" i="16" s="1"/>
  <c r="EX67" i="16"/>
  <c r="EX70" i="16" s="1"/>
  <c r="EX73" i="16" s="1"/>
  <c r="M72" i="16"/>
  <c r="M75" i="16" s="1"/>
  <c r="N69" i="16"/>
  <c r="DP67" i="16"/>
  <c r="FA67" i="16"/>
  <c r="DU68" i="16"/>
  <c r="FC68" i="16"/>
  <c r="FA69" i="16"/>
  <c r="FA72" i="16" s="1"/>
  <c r="FA75" i="16" s="1"/>
  <c r="R67" i="16"/>
  <c r="R70" i="16" s="1"/>
  <c r="R73" i="16" s="1"/>
  <c r="CV72" i="16"/>
  <c r="CV75" i="16" s="1"/>
  <c r="BQ67" i="16"/>
  <c r="ES67" i="16"/>
  <c r="FI67" i="16"/>
  <c r="HI67" i="16" s="1"/>
  <c r="DM68" i="16"/>
  <c r="DM71" i="16" s="1"/>
  <c r="DM74" i="16" s="1"/>
  <c r="EU68" i="16"/>
  <c r="GU68" i="16" s="1"/>
  <c r="ES69" i="16"/>
  <c r="GS69" i="16" s="1"/>
  <c r="FI69" i="16"/>
  <c r="FI72" i="16" s="1"/>
  <c r="FI75" i="16" s="1"/>
  <c r="EU67" i="16"/>
  <c r="GU67" i="16" s="1"/>
  <c r="GU70" i="16" s="1"/>
  <c r="GU73" i="16" s="1"/>
  <c r="FK67" i="16"/>
  <c r="HK67" i="16" s="1"/>
  <c r="HK70" i="16" s="1"/>
  <c r="HK73" i="16" s="1"/>
  <c r="EX68" i="16"/>
  <c r="GX68" i="16" s="1"/>
  <c r="EU69" i="16"/>
  <c r="EU72" i="16" s="1"/>
  <c r="EU75" i="16" s="1"/>
  <c r="CO71" i="16"/>
  <c r="CO74" i="16" s="1"/>
  <c r="SH78" i="16"/>
  <c r="SH81" i="16" s="1"/>
  <c r="SH84" i="16" s="1"/>
  <c r="C5" i="16"/>
  <c r="C14" i="16"/>
  <c r="BL70" i="16"/>
  <c r="BL73" i="16" s="1"/>
  <c r="DL67" i="16"/>
  <c r="CT70" i="16"/>
  <c r="CT73" i="16" s="1"/>
  <c r="ET67" i="16"/>
  <c r="DB70" i="16"/>
  <c r="DB73" i="16" s="1"/>
  <c r="FB67" i="16"/>
  <c r="DJ70" i="16"/>
  <c r="DJ73" i="16" s="1"/>
  <c r="FJ67" i="16"/>
  <c r="ET68" i="16"/>
  <c r="CT71" i="16"/>
  <c r="CT74" i="16" s="1"/>
  <c r="FB68" i="16"/>
  <c r="DB71" i="16"/>
  <c r="DB74" i="16" s="1"/>
  <c r="FJ68" i="16"/>
  <c r="DJ71" i="16"/>
  <c r="DJ74" i="16" s="1"/>
  <c r="C53" i="16"/>
  <c r="GS67" i="16"/>
  <c r="ES70" i="16"/>
  <c r="ES73" i="16" s="1"/>
  <c r="FS68" i="16"/>
  <c r="EX72" i="16"/>
  <c r="EX75" i="16" s="1"/>
  <c r="GX69" i="16"/>
  <c r="BK70" i="16"/>
  <c r="BK73" i="16" s="1"/>
  <c r="CQ70" i="16"/>
  <c r="CQ73" i="16" s="1"/>
  <c r="FC70" i="16"/>
  <c r="FC73" i="16" s="1"/>
  <c r="BN70" i="16"/>
  <c r="BN73" i="16" s="1"/>
  <c r="DN67" i="16"/>
  <c r="GQ67" i="16"/>
  <c r="HG67" i="16"/>
  <c r="JC67" i="16"/>
  <c r="BK71" i="16"/>
  <c r="BK74" i="16" s="1"/>
  <c r="DK68" i="16"/>
  <c r="HA71" i="16"/>
  <c r="HA74" i="16" s="1"/>
  <c r="JA68" i="16"/>
  <c r="DO71" i="16"/>
  <c r="DO74" i="16" s="1"/>
  <c r="AF70" i="16"/>
  <c r="AF73" i="16" s="1"/>
  <c r="CF67" i="16"/>
  <c r="EO67" i="16"/>
  <c r="CO70" i="16"/>
  <c r="CO73" i="16" s="1"/>
  <c r="EW67" i="16"/>
  <c r="CW70" i="16"/>
  <c r="CW73" i="16" s="1"/>
  <c r="FE67" i="16"/>
  <c r="DE70" i="16"/>
  <c r="DE73" i="16" s="1"/>
  <c r="DP70" i="16"/>
  <c r="DP73" i="16" s="1"/>
  <c r="FP67" i="16"/>
  <c r="EO71" i="16"/>
  <c r="EO74" i="16" s="1"/>
  <c r="GO68" i="16"/>
  <c r="FE71" i="16"/>
  <c r="FE74" i="16" s="1"/>
  <c r="HE68" i="16"/>
  <c r="FC71" i="16"/>
  <c r="FC74" i="16" s="1"/>
  <c r="HC68" i="16"/>
  <c r="CY70" i="16"/>
  <c r="CY73" i="16" s="1"/>
  <c r="EE70" i="16"/>
  <c r="EE73" i="16" s="1"/>
  <c r="FK70" i="16"/>
  <c r="FK73" i="16" s="1"/>
  <c r="AG67" i="16"/>
  <c r="CD70" i="16"/>
  <c r="CD73" i="16" s="1"/>
  <c r="ED67" i="16"/>
  <c r="FR68" i="16"/>
  <c r="DR71" i="16"/>
  <c r="DR74" i="16" s="1"/>
  <c r="GP68" i="16"/>
  <c r="EP71" i="16"/>
  <c r="EP74" i="16" s="1"/>
  <c r="HF68" i="16"/>
  <c r="FF71" i="16"/>
  <c r="FF74" i="16" s="1"/>
  <c r="CT72" i="16"/>
  <c r="CT75" i="16" s="1"/>
  <c r="ET69" i="16"/>
  <c r="DB72" i="16"/>
  <c r="DB75" i="16" s="1"/>
  <c r="FB69" i="16"/>
  <c r="DJ72" i="16"/>
  <c r="DJ75" i="16" s="1"/>
  <c r="FJ69" i="16"/>
  <c r="BS71" i="16"/>
  <c r="BS74" i="16" s="1"/>
  <c r="DQ67" i="16"/>
  <c r="BQ70" i="16"/>
  <c r="BQ73" i="16" s="1"/>
  <c r="HA67" i="16"/>
  <c r="FA70" i="16"/>
  <c r="FA73" i="16" s="1"/>
  <c r="DN68" i="16"/>
  <c r="BN71" i="16"/>
  <c r="BN74" i="16" s="1"/>
  <c r="DV68" i="16"/>
  <c r="BV71" i="16"/>
  <c r="BV74" i="16" s="1"/>
  <c r="CQ71" i="16"/>
  <c r="CQ74" i="16" s="1"/>
  <c r="EQ68" i="16"/>
  <c r="DG71" i="16"/>
  <c r="DG74" i="16" s="1"/>
  <c r="FG68" i="16"/>
  <c r="HO68" i="16"/>
  <c r="EP72" i="16"/>
  <c r="EP75" i="16" s="1"/>
  <c r="GP69" i="16"/>
  <c r="FF72" i="16"/>
  <c r="FF75" i="16" s="1"/>
  <c r="HF69" i="16"/>
  <c r="DG70" i="16"/>
  <c r="DG73" i="16" s="1"/>
  <c r="CR70" i="16"/>
  <c r="CR73" i="16" s="1"/>
  <c r="ER67" i="16"/>
  <c r="CZ70" i="16"/>
  <c r="CZ73" i="16" s="1"/>
  <c r="EZ67" i="16"/>
  <c r="DH70" i="16"/>
  <c r="DH73" i="16" s="1"/>
  <c r="FH67" i="16"/>
  <c r="GY67" i="16"/>
  <c r="HO67" i="16"/>
  <c r="IE67" i="16"/>
  <c r="IU67" i="16"/>
  <c r="JK67" i="16"/>
  <c r="N72" i="16"/>
  <c r="N75" i="16" s="1"/>
  <c r="O69" i="16"/>
  <c r="ES72" i="16"/>
  <c r="ES75" i="16" s="1"/>
  <c r="EN70" i="16"/>
  <c r="EN73" i="16" s="1"/>
  <c r="GN67" i="16"/>
  <c r="FD70" i="16"/>
  <c r="FD73" i="16" s="1"/>
  <c r="HD67" i="16"/>
  <c r="BN69" i="16"/>
  <c r="CO72" i="16"/>
  <c r="CO75" i="16" s="1"/>
  <c r="EO69" i="16"/>
  <c r="CW72" i="16"/>
  <c r="CW75" i="16" s="1"/>
  <c r="EW69" i="16"/>
  <c r="DE72" i="16"/>
  <c r="DE75" i="16" s="1"/>
  <c r="FE69" i="16"/>
  <c r="DO70" i="16"/>
  <c r="DO73" i="16" s="1"/>
  <c r="EU70" i="16"/>
  <c r="EU73" i="16" s="1"/>
  <c r="DP68" i="16"/>
  <c r="EN68" i="16"/>
  <c r="EV68" i="16"/>
  <c r="FD68" i="16"/>
  <c r="FT68" i="16"/>
  <c r="GR68" i="16"/>
  <c r="GZ68" i="16"/>
  <c r="HH68" i="16"/>
  <c r="DK69" i="16"/>
  <c r="EQ69" i="16"/>
  <c r="EY69" i="16"/>
  <c r="FG69" i="16"/>
  <c r="GU69" i="16"/>
  <c r="HC69" i="16"/>
  <c r="DQ68" i="16"/>
  <c r="EW68" i="16"/>
  <c r="GS68" i="16"/>
  <c r="HI68" i="16"/>
  <c r="DL69" i="16"/>
  <c r="ER69" i="16"/>
  <c r="EZ69" i="16"/>
  <c r="FH69" i="16"/>
  <c r="GN69" i="16"/>
  <c r="GV69" i="16"/>
  <c r="HD69" i="16"/>
  <c r="W68" i="16"/>
  <c r="BM69" i="16"/>
  <c r="SH77" i="16"/>
  <c r="SH80" i="16" s="1"/>
  <c r="SH83" i="16" s="1"/>
  <c r="J87" i="16"/>
  <c r="Q192" i="15"/>
  <c r="U209" i="15"/>
  <c r="U201" i="15"/>
  <c r="Q184" i="15"/>
  <c r="R200" i="15"/>
  <c r="SH45" i="16" s="1"/>
  <c r="SH46" i="16" s="1"/>
  <c r="N183" i="15"/>
  <c r="T208" i="15"/>
  <c r="P191" i="15"/>
  <c r="C15" i="15"/>
  <c r="R207" i="15"/>
  <c r="T226" i="15"/>
  <c r="C561" i="15"/>
  <c r="R199" i="15"/>
  <c r="T207" i="15"/>
  <c r="L294" i="15"/>
  <c r="AH510" i="15"/>
  <c r="S510" i="15"/>
  <c r="AL510" i="15" s="1"/>
  <c r="U200" i="15"/>
  <c r="U226" i="15"/>
  <c r="N190" i="15"/>
  <c r="U207" i="15"/>
  <c r="C452" i="15"/>
  <c r="O190" i="15"/>
  <c r="AJ510" i="15"/>
  <c r="U510" i="15"/>
  <c r="AN510" i="15" s="1"/>
  <c r="C154" i="15"/>
  <c r="AK510" i="15"/>
  <c r="V510" i="15"/>
  <c r="AO510" i="15" s="1"/>
  <c r="K524" i="15"/>
  <c r="C5" i="15"/>
  <c r="U208" i="15"/>
  <c r="C571" i="15"/>
  <c r="C512" i="15"/>
  <c r="G24" i="5"/>
  <c r="EV70" i="16" l="1"/>
  <c r="EV73" i="16" s="1"/>
  <c r="FL68" i="16"/>
  <c r="S67" i="16"/>
  <c r="FM67" i="16"/>
  <c r="HF67" i="16"/>
  <c r="BR67" i="16"/>
  <c r="HA69" i="16"/>
  <c r="HA72" i="16" s="1"/>
  <c r="HA75" i="16" s="1"/>
  <c r="GY68" i="16"/>
  <c r="EU71" i="16"/>
  <c r="EU74" i="16" s="1"/>
  <c r="GP67" i="16"/>
  <c r="HI69" i="16"/>
  <c r="GX67" i="16"/>
  <c r="FI70" i="16"/>
  <c r="FI73" i="16" s="1"/>
  <c r="EX71" i="16"/>
  <c r="EX74" i="16" s="1"/>
  <c r="M481" i="15"/>
  <c r="M493" i="15" s="1"/>
  <c r="L481" i="15"/>
  <c r="O183" i="15"/>
  <c r="O184" i="15" s="1"/>
  <c r="T200" i="15"/>
  <c r="T201" i="15"/>
  <c r="L485" i="15"/>
  <c r="K481" i="15"/>
  <c r="GU71" i="16"/>
  <c r="GU74" i="16" s="1"/>
  <c r="IU68" i="16"/>
  <c r="FU68" i="16"/>
  <c r="DU71" i="16"/>
  <c r="DU74" i="16" s="1"/>
  <c r="FM68" i="16"/>
  <c r="Z52" i="16"/>
  <c r="GZ69" i="16"/>
  <c r="EZ72" i="16"/>
  <c r="EZ75" i="16" s="1"/>
  <c r="HC72" i="16"/>
  <c r="HC75" i="16" s="1"/>
  <c r="JC69" i="16"/>
  <c r="GR71" i="16"/>
  <c r="GR74" i="16" s="1"/>
  <c r="IR68" i="16"/>
  <c r="HD70" i="16"/>
  <c r="HD73" i="16" s="1"/>
  <c r="JD67" i="16"/>
  <c r="JO67" i="16"/>
  <c r="HO70" i="16"/>
  <c r="HO73" i="16" s="1"/>
  <c r="FG71" i="16"/>
  <c r="FG74" i="16" s="1"/>
  <c r="HG68" i="16"/>
  <c r="FR71" i="16"/>
  <c r="FR74" i="16" s="1"/>
  <c r="HR68" i="16"/>
  <c r="GO71" i="16"/>
  <c r="GO74" i="16" s="1"/>
  <c r="IO68" i="16"/>
  <c r="DN70" i="16"/>
  <c r="DN73" i="16" s="1"/>
  <c r="FN67" i="16"/>
  <c r="FS71" i="16"/>
  <c r="FS74" i="16" s="1"/>
  <c r="HS68" i="16"/>
  <c r="FB70" i="16"/>
  <c r="FB73" i="16" s="1"/>
  <c r="HB67" i="16"/>
  <c r="GP70" i="16"/>
  <c r="GP73" i="16" s="1"/>
  <c r="IP67" i="16"/>
  <c r="GN72" i="16"/>
  <c r="GN75" i="16" s="1"/>
  <c r="IN69" i="16"/>
  <c r="JG67" i="16"/>
  <c r="HG70" i="16"/>
  <c r="HG73" i="16" s="1"/>
  <c r="HF70" i="16"/>
  <c r="HF73" i="16" s="1"/>
  <c r="JF67" i="16"/>
  <c r="GZ71" i="16"/>
  <c r="GZ74" i="16" s="1"/>
  <c r="IZ68" i="16"/>
  <c r="FB72" i="16"/>
  <c r="FB75" i="16" s="1"/>
  <c r="HB69" i="16"/>
  <c r="BR70" i="16"/>
  <c r="BR73" i="16" s="1"/>
  <c r="DR67" i="16"/>
  <c r="IQ67" i="16"/>
  <c r="GQ70" i="16"/>
  <c r="GQ73" i="16" s="1"/>
  <c r="ER72" i="16"/>
  <c r="ER75" i="16" s="1"/>
  <c r="GR69" i="16"/>
  <c r="IU69" i="16"/>
  <c r="GU72" i="16"/>
  <c r="GU75" i="16" s="1"/>
  <c r="FT71" i="16"/>
  <c r="FT74" i="16" s="1"/>
  <c r="HT68" i="16"/>
  <c r="FE72" i="16"/>
  <c r="FE75" i="16" s="1"/>
  <c r="HE69" i="16"/>
  <c r="O72" i="16"/>
  <c r="O75" i="16" s="1"/>
  <c r="P69" i="16"/>
  <c r="BO69" i="16"/>
  <c r="IY67" i="16"/>
  <c r="GY70" i="16"/>
  <c r="GY73" i="16" s="1"/>
  <c r="HF72" i="16"/>
  <c r="HF75" i="16" s="1"/>
  <c r="JF69" i="16"/>
  <c r="HA70" i="16"/>
  <c r="HA73" i="16" s="1"/>
  <c r="JA67" i="16"/>
  <c r="ET72" i="16"/>
  <c r="ET75" i="16" s="1"/>
  <c r="GT69" i="16"/>
  <c r="GX70" i="16"/>
  <c r="GX73" i="16" s="1"/>
  <c r="IX67" i="16"/>
  <c r="EW70" i="16"/>
  <c r="EW73" i="16" s="1"/>
  <c r="GW67" i="16"/>
  <c r="JA71" i="16"/>
  <c r="JA74" i="16" s="1"/>
  <c r="LA68" i="16"/>
  <c r="FJ71" i="16"/>
  <c r="FJ74" i="16" s="1"/>
  <c r="HJ68" i="16"/>
  <c r="DP71" i="16"/>
  <c r="DP74" i="16" s="1"/>
  <c r="FP68" i="16"/>
  <c r="ER70" i="16"/>
  <c r="ER73" i="16" s="1"/>
  <c r="GR67" i="16"/>
  <c r="HE71" i="16"/>
  <c r="HE74" i="16" s="1"/>
  <c r="JE68" i="16"/>
  <c r="FM70" i="16"/>
  <c r="FM73" i="16" s="1"/>
  <c r="HM67" i="16"/>
  <c r="BM72" i="16"/>
  <c r="BM75" i="16" s="1"/>
  <c r="DM69" i="16"/>
  <c r="DL72" i="16"/>
  <c r="DL75" i="16" s="1"/>
  <c r="FL69" i="16"/>
  <c r="FG72" i="16"/>
  <c r="FG75" i="16" s="1"/>
  <c r="HG69" i="16"/>
  <c r="FL71" i="16"/>
  <c r="FL74" i="16" s="1"/>
  <c r="HL68" i="16"/>
  <c r="IN67" i="16"/>
  <c r="GN70" i="16"/>
  <c r="GN73" i="16" s="1"/>
  <c r="HH67" i="16"/>
  <c r="FH70" i="16"/>
  <c r="FH73" i="16" s="1"/>
  <c r="EQ71" i="16"/>
  <c r="EQ74" i="16" s="1"/>
  <c r="GQ68" i="16"/>
  <c r="IV67" i="16"/>
  <c r="GV70" i="16"/>
  <c r="GV73" i="16" s="1"/>
  <c r="HI70" i="16"/>
  <c r="HI73" i="16" s="1"/>
  <c r="JI67" i="16"/>
  <c r="ET70" i="16"/>
  <c r="ET73" i="16" s="1"/>
  <c r="GT67" i="16"/>
  <c r="EW71" i="16"/>
  <c r="EW74" i="16" s="1"/>
  <c r="GW68" i="16"/>
  <c r="DQ71" i="16"/>
  <c r="DQ74" i="16" s="1"/>
  <c r="FQ68" i="16"/>
  <c r="IE70" i="16"/>
  <c r="IE73" i="16" s="1"/>
  <c r="KE67" i="16"/>
  <c r="DN71" i="16"/>
  <c r="DN74" i="16" s="1"/>
  <c r="FN68" i="16"/>
  <c r="GY71" i="16"/>
  <c r="GY74" i="16" s="1"/>
  <c r="IY68" i="16"/>
  <c r="BW68" i="16"/>
  <c r="W71" i="16"/>
  <c r="W74" i="16" s="1"/>
  <c r="X68" i="16"/>
  <c r="HI71" i="16"/>
  <c r="HI74" i="16" s="1"/>
  <c r="JI68" i="16"/>
  <c r="EY72" i="16"/>
  <c r="EY75" i="16" s="1"/>
  <c r="GY69" i="16"/>
  <c r="FD71" i="16"/>
  <c r="FD74" i="16" s="1"/>
  <c r="HD68" i="16"/>
  <c r="EW72" i="16"/>
  <c r="EW75" i="16" s="1"/>
  <c r="GW69" i="16"/>
  <c r="GP72" i="16"/>
  <c r="GP75" i="16" s="1"/>
  <c r="IP69" i="16"/>
  <c r="DQ70" i="16"/>
  <c r="DQ73" i="16" s="1"/>
  <c r="FQ67" i="16"/>
  <c r="ED70" i="16"/>
  <c r="ED73" i="16" s="1"/>
  <c r="GD67" i="16"/>
  <c r="EO70" i="16"/>
  <c r="EO73" i="16" s="1"/>
  <c r="GO67" i="16"/>
  <c r="DK71" i="16"/>
  <c r="DK74" i="16" s="1"/>
  <c r="FK68" i="16"/>
  <c r="FB71" i="16"/>
  <c r="FB74" i="16" s="1"/>
  <c r="HB68" i="16"/>
  <c r="GX71" i="16"/>
  <c r="GX74" i="16" s="1"/>
  <c r="IX68" i="16"/>
  <c r="HH71" i="16"/>
  <c r="HH74" i="16" s="1"/>
  <c r="JH68" i="16"/>
  <c r="IU70" i="16"/>
  <c r="IU73" i="16" s="1"/>
  <c r="KU67" i="16"/>
  <c r="S70" i="16"/>
  <c r="S73" i="16" s="1"/>
  <c r="T67" i="16"/>
  <c r="BS67" i="16"/>
  <c r="HH69" i="16"/>
  <c r="FH72" i="16"/>
  <c r="FH75" i="16" s="1"/>
  <c r="GS72" i="16"/>
  <c r="GS75" i="16" s="1"/>
  <c r="IS69" i="16"/>
  <c r="HO71" i="16"/>
  <c r="HO74" i="16" s="1"/>
  <c r="JO68" i="16"/>
  <c r="FE70" i="16"/>
  <c r="FE73" i="16" s="1"/>
  <c r="HE67" i="16"/>
  <c r="HD72" i="16"/>
  <c r="HD75" i="16" s="1"/>
  <c r="JD69" i="16"/>
  <c r="GS71" i="16"/>
  <c r="GS74" i="16" s="1"/>
  <c r="IS68" i="16"/>
  <c r="EQ72" i="16"/>
  <c r="EQ75" i="16" s="1"/>
  <c r="GQ69" i="16"/>
  <c r="EV71" i="16"/>
  <c r="EV74" i="16" s="1"/>
  <c r="GV68" i="16"/>
  <c r="GZ67" i="16"/>
  <c r="EZ70" i="16"/>
  <c r="EZ73" i="16" s="1"/>
  <c r="HF71" i="16"/>
  <c r="HF74" i="16" s="1"/>
  <c r="JF68" i="16"/>
  <c r="HC71" i="16"/>
  <c r="HC74" i="16" s="1"/>
  <c r="JC68" i="16"/>
  <c r="HP67" i="16"/>
  <c r="FP70" i="16"/>
  <c r="FP73" i="16" s="1"/>
  <c r="CF70" i="16"/>
  <c r="CF73" i="16" s="1"/>
  <c r="EF67" i="16"/>
  <c r="GS70" i="16"/>
  <c r="GS73" i="16" s="1"/>
  <c r="IS67" i="16"/>
  <c r="DL70" i="16"/>
  <c r="DL73" i="16" s="1"/>
  <c r="FL67" i="16"/>
  <c r="GP71" i="16"/>
  <c r="GP74" i="16" s="1"/>
  <c r="IP68" i="16"/>
  <c r="FJ70" i="16"/>
  <c r="FJ73" i="16" s="1"/>
  <c r="HJ67" i="16"/>
  <c r="BN72" i="16"/>
  <c r="BN75" i="16" s="1"/>
  <c r="DN69" i="16"/>
  <c r="GV72" i="16"/>
  <c r="GV75" i="16" s="1"/>
  <c r="IV69" i="16"/>
  <c r="FM71" i="16"/>
  <c r="FM74" i="16" s="1"/>
  <c r="HM68" i="16"/>
  <c r="DK72" i="16"/>
  <c r="DK75" i="16" s="1"/>
  <c r="FK69" i="16"/>
  <c r="EN71" i="16"/>
  <c r="EN74" i="16" s="1"/>
  <c r="GN68" i="16"/>
  <c r="EO72" i="16"/>
  <c r="EO75" i="16" s="1"/>
  <c r="GO69" i="16"/>
  <c r="HI72" i="16"/>
  <c r="HI75" i="16" s="1"/>
  <c r="JI69" i="16"/>
  <c r="JK70" i="16"/>
  <c r="JK73" i="16" s="1"/>
  <c r="LK67" i="16"/>
  <c r="DV71" i="16"/>
  <c r="DV74" i="16" s="1"/>
  <c r="FV68" i="16"/>
  <c r="FJ72" i="16"/>
  <c r="FJ75" i="16" s="1"/>
  <c r="HJ69" i="16"/>
  <c r="AH67" i="16"/>
  <c r="AG70" i="16"/>
  <c r="AG73" i="16" s="1"/>
  <c r="CG67" i="16"/>
  <c r="LC67" i="16"/>
  <c r="JC70" i="16"/>
  <c r="JC73" i="16" s="1"/>
  <c r="GX72" i="16"/>
  <c r="GX75" i="16" s="1"/>
  <c r="IX69" i="16"/>
  <c r="ET71" i="16"/>
  <c r="ET74" i="16" s="1"/>
  <c r="GT68" i="16"/>
  <c r="K486" i="15"/>
  <c r="R201" i="15"/>
  <c r="N184" i="15"/>
  <c r="M482" i="15"/>
  <c r="L486" i="15"/>
  <c r="U210" i="15"/>
  <c r="Q193" i="15"/>
  <c r="M486" i="15"/>
  <c r="K482" i="15"/>
  <c r="U202" i="15"/>
  <c r="Q185" i="15"/>
  <c r="P185" i="15"/>
  <c r="T202" i="15"/>
  <c r="K485" i="15"/>
  <c r="T209" i="15"/>
  <c r="P192" i="15"/>
  <c r="L482" i="15"/>
  <c r="O191" i="15"/>
  <c r="S208" i="15"/>
  <c r="N191" i="15"/>
  <c r="R208" i="15"/>
  <c r="SH48" i="16" s="1"/>
  <c r="SH49" i="16" s="1"/>
  <c r="M494" i="15" l="1"/>
  <c r="JA69" i="16"/>
  <c r="L493" i="15"/>
  <c r="S201" i="15"/>
  <c r="K493" i="15"/>
  <c r="AA52" i="16"/>
  <c r="HU68" i="16"/>
  <c r="FU71" i="16"/>
  <c r="FU74" i="16" s="1"/>
  <c r="IU71" i="16"/>
  <c r="IU74" i="16" s="1"/>
  <c r="KU68" i="16"/>
  <c r="JM68" i="16"/>
  <c r="HM71" i="16"/>
  <c r="HM74" i="16" s="1"/>
  <c r="EG67" i="16"/>
  <c r="CG70" i="16"/>
  <c r="CG73" i="16" s="1"/>
  <c r="KS67" i="16"/>
  <c r="IS70" i="16"/>
  <c r="IS73" i="16" s="1"/>
  <c r="LF68" i="16"/>
  <c r="JF71" i="16"/>
  <c r="JF74" i="16" s="1"/>
  <c r="KS68" i="16"/>
  <c r="IS71" i="16"/>
  <c r="IS74" i="16" s="1"/>
  <c r="IS72" i="16"/>
  <c r="IS75" i="16" s="1"/>
  <c r="KS69" i="16"/>
  <c r="HK68" i="16"/>
  <c r="FK71" i="16"/>
  <c r="FK74" i="16" s="1"/>
  <c r="IP72" i="16"/>
  <c r="IP75" i="16" s="1"/>
  <c r="KP69" i="16"/>
  <c r="GY72" i="16"/>
  <c r="GY75" i="16" s="1"/>
  <c r="IY69" i="16"/>
  <c r="IY71" i="16"/>
  <c r="IY74" i="16" s="1"/>
  <c r="KY68" i="16"/>
  <c r="HQ68" i="16"/>
  <c r="FQ71" i="16"/>
  <c r="FQ74" i="16" s="1"/>
  <c r="GT70" i="16"/>
  <c r="GT73" i="16" s="1"/>
  <c r="IT67" i="16"/>
  <c r="FL72" i="16"/>
  <c r="FL75" i="16" s="1"/>
  <c r="HL69" i="16"/>
  <c r="GR70" i="16"/>
  <c r="GR73" i="16" s="1"/>
  <c r="IR67" i="16"/>
  <c r="JJ68" i="16"/>
  <c r="HJ71" i="16"/>
  <c r="HJ74" i="16" s="1"/>
  <c r="GT72" i="16"/>
  <c r="GT75" i="16" s="1"/>
  <c r="IT69" i="16"/>
  <c r="DO69" i="16"/>
  <c r="BO72" i="16"/>
  <c r="BO75" i="16" s="1"/>
  <c r="IU72" i="16"/>
  <c r="IU75" i="16" s="1"/>
  <c r="KU69" i="16"/>
  <c r="IQ70" i="16"/>
  <c r="IQ73" i="16" s="1"/>
  <c r="KQ67" i="16"/>
  <c r="LK70" i="16"/>
  <c r="LK73" i="16" s="1"/>
  <c r="NK67" i="16"/>
  <c r="FK72" i="16"/>
  <c r="FK75" i="16" s="1"/>
  <c r="HK69" i="16"/>
  <c r="HJ70" i="16"/>
  <c r="HJ73" i="16" s="1"/>
  <c r="JJ67" i="16"/>
  <c r="JH71" i="16"/>
  <c r="JH74" i="16" s="1"/>
  <c r="LH68" i="16"/>
  <c r="HH70" i="16"/>
  <c r="HH73" i="16" s="1"/>
  <c r="JH67" i="16"/>
  <c r="P72" i="16"/>
  <c r="P75" i="16" s="1"/>
  <c r="Q69" i="16"/>
  <c r="BP69" i="16"/>
  <c r="GR72" i="16"/>
  <c r="GR75" i="16" s="1"/>
  <c r="IR69" i="16"/>
  <c r="DR70" i="16"/>
  <c r="DR73" i="16" s="1"/>
  <c r="FR67" i="16"/>
  <c r="HS71" i="16"/>
  <c r="HS74" i="16" s="1"/>
  <c r="JS68" i="16"/>
  <c r="JG68" i="16"/>
  <c r="HG71" i="16"/>
  <c r="HG74" i="16" s="1"/>
  <c r="JC72" i="16"/>
  <c r="JC75" i="16" s="1"/>
  <c r="LC69" i="16"/>
  <c r="HJ72" i="16"/>
  <c r="HJ75" i="16" s="1"/>
  <c r="JJ69" i="16"/>
  <c r="KP68" i="16"/>
  <c r="IP71" i="16"/>
  <c r="IP74" i="16" s="1"/>
  <c r="GZ70" i="16"/>
  <c r="GZ73" i="16" s="1"/>
  <c r="IZ67" i="16"/>
  <c r="IN72" i="16"/>
  <c r="IN75" i="16" s="1"/>
  <c r="KN69" i="16"/>
  <c r="IT68" i="16"/>
  <c r="GT71" i="16"/>
  <c r="GT74" i="16" s="1"/>
  <c r="AH70" i="16"/>
  <c r="AH73" i="16" s="1"/>
  <c r="CH67" i="16"/>
  <c r="AI67" i="16"/>
  <c r="EF70" i="16"/>
  <c r="EF73" i="16" s="1"/>
  <c r="GF67" i="16"/>
  <c r="JD72" i="16"/>
  <c r="JD75" i="16" s="1"/>
  <c r="LD69" i="16"/>
  <c r="IO67" i="16"/>
  <c r="GO70" i="16"/>
  <c r="GO73" i="16" s="1"/>
  <c r="LI68" i="16"/>
  <c r="JI71" i="16"/>
  <c r="JI74" i="16" s="1"/>
  <c r="JA72" i="16"/>
  <c r="JA75" i="16" s="1"/>
  <c r="LA69" i="16"/>
  <c r="IW68" i="16"/>
  <c r="GW71" i="16"/>
  <c r="GW74" i="16" s="1"/>
  <c r="JI70" i="16"/>
  <c r="JI73" i="16" s="1"/>
  <c r="LI67" i="16"/>
  <c r="DM72" i="16"/>
  <c r="DM75" i="16" s="1"/>
  <c r="FM69" i="16"/>
  <c r="FP71" i="16"/>
  <c r="FP74" i="16" s="1"/>
  <c r="HP68" i="16"/>
  <c r="LA71" i="16"/>
  <c r="LA74" i="16" s="1"/>
  <c r="NA68" i="16"/>
  <c r="LA67" i="16"/>
  <c r="JA70" i="16"/>
  <c r="JA73" i="16" s="1"/>
  <c r="JG70" i="16"/>
  <c r="JG73" i="16" s="1"/>
  <c r="LG67" i="16"/>
  <c r="IN70" i="16"/>
  <c r="IN73" i="16" s="1"/>
  <c r="KN67" i="16"/>
  <c r="HE72" i="16"/>
  <c r="HE75" i="16" s="1"/>
  <c r="JE69" i="16"/>
  <c r="IX72" i="16"/>
  <c r="IX75" i="16" s="1"/>
  <c r="KX69" i="16"/>
  <c r="GV71" i="16"/>
  <c r="GV74" i="16" s="1"/>
  <c r="IV68" i="16"/>
  <c r="JE67" i="16"/>
  <c r="HE70" i="16"/>
  <c r="HE73" i="16" s="1"/>
  <c r="DS67" i="16"/>
  <c r="BS70" i="16"/>
  <c r="BS73" i="16" s="1"/>
  <c r="KX68" i="16"/>
  <c r="IX71" i="16"/>
  <c r="IX74" i="16" s="1"/>
  <c r="GD70" i="16"/>
  <c r="GD73" i="16" s="1"/>
  <c r="ID67" i="16"/>
  <c r="GW72" i="16"/>
  <c r="GW75" i="16" s="1"/>
  <c r="IW69" i="16"/>
  <c r="X71" i="16"/>
  <c r="X74" i="16" s="1"/>
  <c r="BX68" i="16"/>
  <c r="Y68" i="16"/>
  <c r="HN68" i="16"/>
  <c r="FN71" i="16"/>
  <c r="FN74" i="16" s="1"/>
  <c r="HL71" i="16"/>
  <c r="HL74" i="16" s="1"/>
  <c r="JL68" i="16"/>
  <c r="JM67" i="16"/>
  <c r="HM70" i="16"/>
  <c r="HM73" i="16" s="1"/>
  <c r="IW67" i="16"/>
  <c r="GW70" i="16"/>
  <c r="GW73" i="16" s="1"/>
  <c r="JF72" i="16"/>
  <c r="JF75" i="16" s="1"/>
  <c r="LF69" i="16"/>
  <c r="JO70" i="16"/>
  <c r="JO73" i="16" s="1"/>
  <c r="LO67" i="16"/>
  <c r="GZ72" i="16"/>
  <c r="GZ75" i="16" s="1"/>
  <c r="IZ69" i="16"/>
  <c r="JI72" i="16"/>
  <c r="JI75" i="16" s="1"/>
  <c r="LI69" i="16"/>
  <c r="HH72" i="16"/>
  <c r="HH75" i="16" s="1"/>
  <c r="JH69" i="16"/>
  <c r="HB72" i="16"/>
  <c r="HB75" i="16" s="1"/>
  <c r="JB69" i="16"/>
  <c r="HP70" i="16"/>
  <c r="HP73" i="16" s="1"/>
  <c r="JP67" i="16"/>
  <c r="BT67" i="16"/>
  <c r="U67" i="16"/>
  <c r="T70" i="16"/>
  <c r="T73" i="16" s="1"/>
  <c r="IV70" i="16"/>
  <c r="IV73" i="16" s="1"/>
  <c r="KV67" i="16"/>
  <c r="HT71" i="16"/>
  <c r="HT74" i="16" s="1"/>
  <c r="JT68" i="16"/>
  <c r="IZ71" i="16"/>
  <c r="IZ74" i="16" s="1"/>
  <c r="KZ68" i="16"/>
  <c r="KP67" i="16"/>
  <c r="IP70" i="16"/>
  <c r="IP73" i="16" s="1"/>
  <c r="IO71" i="16"/>
  <c r="IO74" i="16" s="1"/>
  <c r="KO68" i="16"/>
  <c r="JD70" i="16"/>
  <c r="JD73" i="16" s="1"/>
  <c r="LD67" i="16"/>
  <c r="HV68" i="16"/>
  <c r="FV71" i="16"/>
  <c r="FV74" i="16" s="1"/>
  <c r="GO72" i="16"/>
  <c r="GO75" i="16" s="1"/>
  <c r="IO69" i="16"/>
  <c r="IV72" i="16"/>
  <c r="IV75" i="16" s="1"/>
  <c r="KV69" i="16"/>
  <c r="FL70" i="16"/>
  <c r="FL73" i="16" s="1"/>
  <c r="HL67" i="16"/>
  <c r="LC68" i="16"/>
  <c r="JC71" i="16"/>
  <c r="JC74" i="16" s="1"/>
  <c r="GQ72" i="16"/>
  <c r="GQ75" i="16" s="1"/>
  <c r="IQ69" i="16"/>
  <c r="JO71" i="16"/>
  <c r="JO74" i="16" s="1"/>
  <c r="LO68" i="16"/>
  <c r="JB68" i="16"/>
  <c r="HB71" i="16"/>
  <c r="HB74" i="16" s="1"/>
  <c r="HQ67" i="16"/>
  <c r="FQ70" i="16"/>
  <c r="FQ73" i="16" s="1"/>
  <c r="HD71" i="16"/>
  <c r="HD74" i="16" s="1"/>
  <c r="JD68" i="16"/>
  <c r="BW71" i="16"/>
  <c r="BW74" i="16" s="1"/>
  <c r="DW68" i="16"/>
  <c r="KE70" i="16"/>
  <c r="KE73" i="16" s="1"/>
  <c r="ME67" i="16"/>
  <c r="IQ68" i="16"/>
  <c r="GQ71" i="16"/>
  <c r="GQ74" i="16" s="1"/>
  <c r="HG72" i="16"/>
  <c r="HG75" i="16" s="1"/>
  <c r="JG69" i="16"/>
  <c r="JE71" i="16"/>
  <c r="JE74" i="16" s="1"/>
  <c r="LE68" i="16"/>
  <c r="IX70" i="16"/>
  <c r="IX73" i="16" s="1"/>
  <c r="KX67" i="16"/>
  <c r="FN70" i="16"/>
  <c r="FN73" i="16" s="1"/>
  <c r="HN67" i="16"/>
  <c r="K494" i="15"/>
  <c r="LC70" i="16"/>
  <c r="LC73" i="16" s="1"/>
  <c r="NC67" i="16"/>
  <c r="GN71" i="16"/>
  <c r="GN74" i="16" s="1"/>
  <c r="IN68" i="16"/>
  <c r="DN72" i="16"/>
  <c r="DN75" i="16" s="1"/>
  <c r="FN69" i="16"/>
  <c r="KU70" i="16"/>
  <c r="KU73" i="16" s="1"/>
  <c r="MU67" i="16"/>
  <c r="IY70" i="16"/>
  <c r="IY73" i="16" s="1"/>
  <c r="KY67" i="16"/>
  <c r="JF70" i="16"/>
  <c r="JF73" i="16" s="1"/>
  <c r="LF67" i="16"/>
  <c r="HB70" i="16"/>
  <c r="HB73" i="16" s="1"/>
  <c r="JB67" i="16"/>
  <c r="JR68" i="16"/>
  <c r="HR71" i="16"/>
  <c r="HR74" i="16" s="1"/>
  <c r="IR71" i="16"/>
  <c r="IR74" i="16" s="1"/>
  <c r="KR68" i="16"/>
  <c r="R209" i="15"/>
  <c r="N192" i="15"/>
  <c r="O192" i="15"/>
  <c r="S209" i="15"/>
  <c r="T203" i="15"/>
  <c r="P186" i="15"/>
  <c r="U203" i="15"/>
  <c r="Q186" i="15"/>
  <c r="U211" i="15"/>
  <c r="Q194" i="15"/>
  <c r="L494" i="15"/>
  <c r="P193" i="15"/>
  <c r="T210" i="15"/>
  <c r="O185" i="15"/>
  <c r="S202" i="15"/>
  <c r="R202" i="15"/>
  <c r="N185" i="15"/>
  <c r="O173" i="9"/>
  <c r="O172" i="9"/>
  <c r="O171" i="9"/>
  <c r="O170" i="9"/>
  <c r="O169" i="9"/>
  <c r="MU68" i="16" l="1"/>
  <c r="KU71" i="16"/>
  <c r="KU74" i="16" s="1"/>
  <c r="HU71" i="16"/>
  <c r="HU74" i="16" s="1"/>
  <c r="JU68" i="16"/>
  <c r="AB52" i="16"/>
  <c r="KP70" i="16"/>
  <c r="KP73" i="16" s="1"/>
  <c r="MP67" i="16"/>
  <c r="BU67" i="16"/>
  <c r="V67" i="16"/>
  <c r="U70" i="16"/>
  <c r="U73" i="16" s="1"/>
  <c r="LI72" i="16"/>
  <c r="LI75" i="16" s="1"/>
  <c r="NI69" i="16"/>
  <c r="NO67" i="16"/>
  <c r="LO70" i="16"/>
  <c r="LO73" i="16" s="1"/>
  <c r="JL71" i="16"/>
  <c r="JL74" i="16" s="1"/>
  <c r="LL68" i="16"/>
  <c r="JE70" i="16"/>
  <c r="JE73" i="16" s="1"/>
  <c r="LE67" i="16"/>
  <c r="IW71" i="16"/>
  <c r="IW74" i="16" s="1"/>
  <c r="KW68" i="16"/>
  <c r="IO70" i="16"/>
  <c r="IO73" i="16" s="1"/>
  <c r="KO67" i="16"/>
  <c r="JJ72" i="16"/>
  <c r="JJ75" i="16" s="1"/>
  <c r="LJ69" i="16"/>
  <c r="FR70" i="16"/>
  <c r="FR73" i="16" s="1"/>
  <c r="HR67" i="16"/>
  <c r="LF71" i="16"/>
  <c r="LF74" i="16" s="1"/>
  <c r="NF68" i="16"/>
  <c r="LF70" i="16"/>
  <c r="LF73" i="16" s="1"/>
  <c r="NF67" i="16"/>
  <c r="IN71" i="16"/>
  <c r="IN74" i="16" s="1"/>
  <c r="KN68" i="16"/>
  <c r="HN70" i="16"/>
  <c r="HN73" i="16" s="1"/>
  <c r="JN67" i="16"/>
  <c r="KZ71" i="16"/>
  <c r="KZ74" i="16" s="1"/>
  <c r="MZ68" i="16"/>
  <c r="BT70" i="16"/>
  <c r="BT73" i="16" s="1"/>
  <c r="DT67" i="16"/>
  <c r="ID70" i="16"/>
  <c r="ID73" i="16" s="1"/>
  <c r="KD67" i="16"/>
  <c r="IV71" i="16"/>
  <c r="IV74" i="16" s="1"/>
  <c r="KV68" i="16"/>
  <c r="KN70" i="16"/>
  <c r="KN73" i="16" s="1"/>
  <c r="MN67" i="16"/>
  <c r="HP71" i="16"/>
  <c r="HP74" i="16" s="1"/>
  <c r="JP68" i="16"/>
  <c r="LA72" i="16"/>
  <c r="LA75" i="16" s="1"/>
  <c r="NA69" i="16"/>
  <c r="LD72" i="16"/>
  <c r="LD75" i="16" s="1"/>
  <c r="ND69" i="16"/>
  <c r="IT71" i="16"/>
  <c r="IT74" i="16" s="1"/>
  <c r="KT68" i="16"/>
  <c r="LH71" i="16"/>
  <c r="LH74" i="16" s="1"/>
  <c r="NH68" i="16"/>
  <c r="KQ70" i="16"/>
  <c r="KQ73" i="16" s="1"/>
  <c r="MQ67" i="16"/>
  <c r="IQ71" i="16"/>
  <c r="IQ74" i="16" s="1"/>
  <c r="KQ68" i="16"/>
  <c r="HQ70" i="16"/>
  <c r="HQ73" i="16" s="1"/>
  <c r="JQ67" i="16"/>
  <c r="LC71" i="16"/>
  <c r="LC74" i="16" s="1"/>
  <c r="NC68" i="16"/>
  <c r="HV71" i="16"/>
  <c r="HV74" i="16" s="1"/>
  <c r="JV68" i="16"/>
  <c r="JP70" i="16"/>
  <c r="JP73" i="16" s="1"/>
  <c r="LP67" i="16"/>
  <c r="LF72" i="16"/>
  <c r="LF75" i="16" s="1"/>
  <c r="NF69" i="16"/>
  <c r="MN69" i="16"/>
  <c r="KN72" i="16"/>
  <c r="KN75" i="16" s="1"/>
  <c r="LC72" i="16"/>
  <c r="LC75" i="16" s="1"/>
  <c r="NC69" i="16"/>
  <c r="IR72" i="16"/>
  <c r="IR75" i="16" s="1"/>
  <c r="KR69" i="16"/>
  <c r="JJ71" i="16"/>
  <c r="JJ74" i="16" s="1"/>
  <c r="LJ68" i="16"/>
  <c r="HQ71" i="16"/>
  <c r="HQ74" i="16" s="1"/>
  <c r="JQ68" i="16"/>
  <c r="HK71" i="16"/>
  <c r="HK74" i="16" s="1"/>
  <c r="JK68" i="16"/>
  <c r="KS70" i="16"/>
  <c r="KS73" i="16" s="1"/>
  <c r="MS67" i="16"/>
  <c r="JB70" i="16"/>
  <c r="JB73" i="16" s="1"/>
  <c r="LB67" i="16"/>
  <c r="KR71" i="16"/>
  <c r="KR74" i="16" s="1"/>
  <c r="MR68" i="16"/>
  <c r="KY70" i="16"/>
  <c r="KY73" i="16" s="1"/>
  <c r="MY67" i="16"/>
  <c r="KX70" i="16"/>
  <c r="KX73" i="16" s="1"/>
  <c r="MX67" i="16"/>
  <c r="ME70" i="16"/>
  <c r="ME73" i="16" s="1"/>
  <c r="OE67" i="16"/>
  <c r="JL67" i="16"/>
  <c r="HL70" i="16"/>
  <c r="HL73" i="16" s="1"/>
  <c r="LD70" i="16"/>
  <c r="LD73" i="16" s="1"/>
  <c r="ND67" i="16"/>
  <c r="JT71" i="16"/>
  <c r="JT74" i="16" s="1"/>
  <c r="LT68" i="16"/>
  <c r="HN71" i="16"/>
  <c r="HN74" i="16" s="1"/>
  <c r="JN68" i="16"/>
  <c r="KX72" i="16"/>
  <c r="KX75" i="16" s="1"/>
  <c r="MX69" i="16"/>
  <c r="LG70" i="16"/>
  <c r="LG73" i="16" s="1"/>
  <c r="NG67" i="16"/>
  <c r="FM72" i="16"/>
  <c r="FM75" i="16" s="1"/>
  <c r="HM69" i="16"/>
  <c r="IF67" i="16"/>
  <c r="GF70" i="16"/>
  <c r="GF73" i="16" s="1"/>
  <c r="JJ70" i="16"/>
  <c r="JJ73" i="16" s="1"/>
  <c r="LJ67" i="16"/>
  <c r="KU72" i="16"/>
  <c r="KU75" i="16" s="1"/>
  <c r="MU69" i="16"/>
  <c r="IR70" i="16"/>
  <c r="IR73" i="16" s="1"/>
  <c r="KR67" i="16"/>
  <c r="MY68" i="16"/>
  <c r="KY71" i="16"/>
  <c r="KY74" i="16" s="1"/>
  <c r="KS72" i="16"/>
  <c r="KS75" i="16" s="1"/>
  <c r="MS69" i="16"/>
  <c r="HN69" i="16"/>
  <c r="FN72" i="16"/>
  <c r="FN75" i="16" s="1"/>
  <c r="JB71" i="16"/>
  <c r="JB74" i="16" s="1"/>
  <c r="LB68" i="16"/>
  <c r="JB72" i="16"/>
  <c r="JB75" i="16" s="1"/>
  <c r="LB69" i="16"/>
  <c r="BY68" i="16"/>
  <c r="Z68" i="16"/>
  <c r="Y71" i="16"/>
  <c r="Y74" i="16" s="1"/>
  <c r="KX71" i="16"/>
  <c r="KX74" i="16" s="1"/>
  <c r="MX68" i="16"/>
  <c r="LI71" i="16"/>
  <c r="LI74" i="16" s="1"/>
  <c r="NI68" i="16"/>
  <c r="KZ67" i="16"/>
  <c r="IZ70" i="16"/>
  <c r="IZ73" i="16" s="1"/>
  <c r="BP72" i="16"/>
  <c r="BP75" i="16" s="1"/>
  <c r="DP69" i="16"/>
  <c r="EG70" i="16"/>
  <c r="EG73" i="16" s="1"/>
  <c r="GG67" i="16"/>
  <c r="OU67" i="16"/>
  <c r="MU70" i="16"/>
  <c r="MU73" i="16" s="1"/>
  <c r="NE68" i="16"/>
  <c r="LE71" i="16"/>
  <c r="LE74" i="16" s="1"/>
  <c r="DW71" i="16"/>
  <c r="DW74" i="16" s="1"/>
  <c r="FW68" i="16"/>
  <c r="KV72" i="16"/>
  <c r="KV75" i="16" s="1"/>
  <c r="MV69" i="16"/>
  <c r="MO68" i="16"/>
  <c r="KO71" i="16"/>
  <c r="KO74" i="16" s="1"/>
  <c r="KV70" i="16"/>
  <c r="KV73" i="16" s="1"/>
  <c r="MV67" i="16"/>
  <c r="IW70" i="16"/>
  <c r="IW73" i="16" s="1"/>
  <c r="KW67" i="16"/>
  <c r="BX71" i="16"/>
  <c r="BX74" i="16" s="1"/>
  <c r="DX68" i="16"/>
  <c r="LI70" i="16"/>
  <c r="LI73" i="16" s="1"/>
  <c r="NI67" i="16"/>
  <c r="AI70" i="16"/>
  <c r="AI73" i="16" s="1"/>
  <c r="AJ67" i="16"/>
  <c r="CI67" i="16"/>
  <c r="JG71" i="16"/>
  <c r="JG74" i="16" s="1"/>
  <c r="LG68" i="16"/>
  <c r="R69" i="16"/>
  <c r="Q72" i="16"/>
  <c r="Q75" i="16" s="1"/>
  <c r="BQ69" i="16"/>
  <c r="HK72" i="16"/>
  <c r="HK75" i="16" s="1"/>
  <c r="JK69" i="16"/>
  <c r="HL72" i="16"/>
  <c r="HL75" i="16" s="1"/>
  <c r="JL69" i="16"/>
  <c r="KY69" i="16"/>
  <c r="IY72" i="16"/>
  <c r="IY75" i="16" s="1"/>
  <c r="NC70" i="16"/>
  <c r="NC73" i="16" s="1"/>
  <c r="PC67" i="16"/>
  <c r="LO71" i="16"/>
  <c r="LO74" i="16" s="1"/>
  <c r="NO68" i="16"/>
  <c r="JR71" i="16"/>
  <c r="JR74" i="16" s="1"/>
  <c r="LR68" i="16"/>
  <c r="JH72" i="16"/>
  <c r="JH75" i="16" s="1"/>
  <c r="LH69" i="16"/>
  <c r="IZ72" i="16"/>
  <c r="IZ75" i="16" s="1"/>
  <c r="KZ69" i="16"/>
  <c r="DS70" i="16"/>
  <c r="DS73" i="16" s="1"/>
  <c r="FS67" i="16"/>
  <c r="NA67" i="16"/>
  <c r="LA70" i="16"/>
  <c r="LA73" i="16" s="1"/>
  <c r="CH70" i="16"/>
  <c r="CH73" i="16" s="1"/>
  <c r="EH67" i="16"/>
  <c r="LS68" i="16"/>
  <c r="JS71" i="16"/>
  <c r="JS74" i="16" s="1"/>
  <c r="DO72" i="16"/>
  <c r="DO75" i="16" s="1"/>
  <c r="FO69" i="16"/>
  <c r="KS71" i="16"/>
  <c r="KS74" i="16" s="1"/>
  <c r="MS68" i="16"/>
  <c r="JM71" i="16"/>
  <c r="JM74" i="16" s="1"/>
  <c r="LM68" i="16"/>
  <c r="LG69" i="16"/>
  <c r="JG72" i="16"/>
  <c r="JG75" i="16" s="1"/>
  <c r="JD71" i="16"/>
  <c r="JD74" i="16" s="1"/>
  <c r="LD68" i="16"/>
  <c r="IQ72" i="16"/>
  <c r="IQ75" i="16" s="1"/>
  <c r="KQ69" i="16"/>
  <c r="IO72" i="16"/>
  <c r="IO75" i="16" s="1"/>
  <c r="KO69" i="16"/>
  <c r="JM70" i="16"/>
  <c r="JM73" i="16" s="1"/>
  <c r="LM67" i="16"/>
  <c r="IW72" i="16"/>
  <c r="IW75" i="16" s="1"/>
  <c r="KW69" i="16"/>
  <c r="JE72" i="16"/>
  <c r="JE75" i="16" s="1"/>
  <c r="LE69" i="16"/>
  <c r="NA71" i="16"/>
  <c r="NA74" i="16" s="1"/>
  <c r="PA68" i="16"/>
  <c r="KP71" i="16"/>
  <c r="KP74" i="16" s="1"/>
  <c r="MP68" i="16"/>
  <c r="JH70" i="16"/>
  <c r="JH73" i="16" s="1"/>
  <c r="LH67" i="16"/>
  <c r="NK70" i="16"/>
  <c r="NK73" i="16" s="1"/>
  <c r="PK67" i="16"/>
  <c r="IT72" i="16"/>
  <c r="IT75" i="16" s="1"/>
  <c r="KT69" i="16"/>
  <c r="IT70" i="16"/>
  <c r="IT73" i="16" s="1"/>
  <c r="KT67" i="16"/>
  <c r="KP72" i="16"/>
  <c r="KP75" i="16" s="1"/>
  <c r="MP69" i="16"/>
  <c r="R203" i="15"/>
  <c r="N186" i="15"/>
  <c r="U212" i="15"/>
  <c r="T211" i="15"/>
  <c r="P194" i="15"/>
  <c r="S203" i="15"/>
  <c r="O186" i="15"/>
  <c r="S210" i="15"/>
  <c r="O193" i="15"/>
  <c r="U204" i="15"/>
  <c r="R210" i="15"/>
  <c r="N193" i="15"/>
  <c r="T204" i="15"/>
  <c r="U304" i="9"/>
  <c r="T304" i="9"/>
  <c r="U303" i="9"/>
  <c r="T303" i="9"/>
  <c r="U302" i="9"/>
  <c r="T302" i="9"/>
  <c r="U301" i="9"/>
  <c r="T301" i="9"/>
  <c r="U300" i="9"/>
  <c r="T300" i="9"/>
  <c r="U299" i="9"/>
  <c r="T299" i="9"/>
  <c r="U298" i="9"/>
  <c r="T298" i="9"/>
  <c r="U297" i="9"/>
  <c r="T297" i="9"/>
  <c r="U296" i="9"/>
  <c r="T296" i="9"/>
  <c r="U295" i="9"/>
  <c r="T295" i="9"/>
  <c r="P304" i="9"/>
  <c r="P303" i="9"/>
  <c r="P302" i="9"/>
  <c r="P301" i="9"/>
  <c r="P300" i="9"/>
  <c r="P299" i="9"/>
  <c r="P298" i="9"/>
  <c r="P297" i="9"/>
  <c r="P296" i="9"/>
  <c r="P295" i="9"/>
  <c r="K304" i="9"/>
  <c r="K303" i="9"/>
  <c r="K302" i="9"/>
  <c r="K301" i="9"/>
  <c r="K300" i="9"/>
  <c r="K299" i="9"/>
  <c r="K298" i="9"/>
  <c r="K297" i="9"/>
  <c r="K296" i="9"/>
  <c r="K295" i="9"/>
  <c r="AC52" i="16" l="1"/>
  <c r="LU68" i="16"/>
  <c r="JU71" i="16"/>
  <c r="JU74" i="16" s="1"/>
  <c r="MU71" i="16"/>
  <c r="MU74" i="16" s="1"/>
  <c r="OU68" i="16"/>
  <c r="MP72" i="16"/>
  <c r="MP75" i="16" s="1"/>
  <c r="OP69" i="16"/>
  <c r="LS71" i="16"/>
  <c r="LS74" i="16" s="1"/>
  <c r="NS68" i="16"/>
  <c r="MT69" i="16"/>
  <c r="KT72" i="16"/>
  <c r="KT75" i="16" s="1"/>
  <c r="PA71" i="16"/>
  <c r="PA74" i="16" s="1"/>
  <c r="RA68" i="16"/>
  <c r="RA71" i="16" s="1"/>
  <c r="RA74" i="16" s="1"/>
  <c r="KO72" i="16"/>
  <c r="KO75" i="16" s="1"/>
  <c r="MO69" i="16"/>
  <c r="LM71" i="16"/>
  <c r="LM74" i="16" s="1"/>
  <c r="NM68" i="16"/>
  <c r="EH70" i="16"/>
  <c r="EH73" i="16" s="1"/>
  <c r="GH67" i="16"/>
  <c r="KZ72" i="16"/>
  <c r="KZ75" i="16" s="1"/>
  <c r="MZ69" i="16"/>
  <c r="PC70" i="16"/>
  <c r="PC73" i="16" s="1"/>
  <c r="RC67" i="16"/>
  <c r="RC70" i="16" s="1"/>
  <c r="RC73" i="16" s="1"/>
  <c r="BQ72" i="16"/>
  <c r="BQ75" i="16" s="1"/>
  <c r="DQ69" i="16"/>
  <c r="DX71" i="16"/>
  <c r="DX74" i="16" s="1"/>
  <c r="FX68" i="16"/>
  <c r="MV72" i="16"/>
  <c r="MV75" i="16" s="1"/>
  <c r="OV69" i="16"/>
  <c r="IG67" i="16"/>
  <c r="GG70" i="16"/>
  <c r="GG73" i="16" s="1"/>
  <c r="OX68" i="16"/>
  <c r="MX71" i="16"/>
  <c r="MX74" i="16" s="1"/>
  <c r="MY71" i="16"/>
  <c r="MY74" i="16" s="1"/>
  <c r="OY68" i="16"/>
  <c r="IF70" i="16"/>
  <c r="IF73" i="16" s="1"/>
  <c r="KF67" i="16"/>
  <c r="OE70" i="16"/>
  <c r="OE73" i="16" s="1"/>
  <c r="QE67" i="16"/>
  <c r="NB67" i="16"/>
  <c r="LB70" i="16"/>
  <c r="LB73" i="16" s="1"/>
  <c r="NJ68" i="16"/>
  <c r="LJ71" i="16"/>
  <c r="LJ74" i="16" s="1"/>
  <c r="PF69" i="16"/>
  <c r="NF72" i="16"/>
  <c r="NF75" i="16" s="1"/>
  <c r="LQ67" i="16"/>
  <c r="JQ70" i="16"/>
  <c r="JQ73" i="16" s="1"/>
  <c r="MT68" i="16"/>
  <c r="KT71" i="16"/>
  <c r="KT74" i="16" s="1"/>
  <c r="MN70" i="16"/>
  <c r="MN73" i="16" s="1"/>
  <c r="ON67" i="16"/>
  <c r="MZ71" i="16"/>
  <c r="MZ74" i="16" s="1"/>
  <c r="OZ68" i="16"/>
  <c r="NF71" i="16"/>
  <c r="NF74" i="16" s="1"/>
  <c r="PF68" i="16"/>
  <c r="KW71" i="16"/>
  <c r="KW74" i="16" s="1"/>
  <c r="MW68" i="16"/>
  <c r="NI72" i="16"/>
  <c r="NI75" i="16" s="1"/>
  <c r="PI69" i="16"/>
  <c r="KR70" i="16"/>
  <c r="KR73" i="16" s="1"/>
  <c r="MR67" i="16"/>
  <c r="HM72" i="16"/>
  <c r="HM75" i="16" s="1"/>
  <c r="JM69" i="16"/>
  <c r="PK70" i="16"/>
  <c r="PK73" i="16" s="1"/>
  <c r="RK67" i="16"/>
  <c r="RK70" i="16" s="1"/>
  <c r="RK73" i="16" s="1"/>
  <c r="LE72" i="16"/>
  <c r="LE75" i="16" s="1"/>
  <c r="NE69" i="16"/>
  <c r="KQ72" i="16"/>
  <c r="KQ75" i="16" s="1"/>
  <c r="MQ69" i="16"/>
  <c r="MS71" i="16"/>
  <c r="MS74" i="16" s="1"/>
  <c r="OS68" i="16"/>
  <c r="LH72" i="16"/>
  <c r="LH75" i="16" s="1"/>
  <c r="NH69" i="16"/>
  <c r="R72" i="16"/>
  <c r="R75" i="16" s="1"/>
  <c r="BR69" i="16"/>
  <c r="S69" i="16"/>
  <c r="PI67" i="16"/>
  <c r="NI70" i="16"/>
  <c r="NI73" i="16" s="1"/>
  <c r="MW67" i="16"/>
  <c r="KW70" i="16"/>
  <c r="KW73" i="16" s="1"/>
  <c r="FW71" i="16"/>
  <c r="FW74" i="16" s="1"/>
  <c r="HW68" i="16"/>
  <c r="DP72" i="16"/>
  <c r="DP75" i="16" s="1"/>
  <c r="FP69" i="16"/>
  <c r="LT71" i="16"/>
  <c r="LT74" i="16" s="1"/>
  <c r="NT68" i="16"/>
  <c r="MX70" i="16"/>
  <c r="MX73" i="16" s="1"/>
  <c r="OX67" i="16"/>
  <c r="OS67" i="16"/>
  <c r="MS70" i="16"/>
  <c r="MS73" i="16" s="1"/>
  <c r="KR72" i="16"/>
  <c r="KR75" i="16" s="1"/>
  <c r="MR69" i="16"/>
  <c r="LP70" i="16"/>
  <c r="LP73" i="16" s="1"/>
  <c r="NP67" i="16"/>
  <c r="KQ71" i="16"/>
  <c r="KQ74" i="16" s="1"/>
  <c r="MQ68" i="16"/>
  <c r="ND72" i="16"/>
  <c r="ND75" i="16" s="1"/>
  <c r="PD69" i="16"/>
  <c r="KV71" i="16"/>
  <c r="KV74" i="16" s="1"/>
  <c r="MV68" i="16"/>
  <c r="LN67" i="16"/>
  <c r="JN70" i="16"/>
  <c r="JN73" i="16" s="1"/>
  <c r="HR70" i="16"/>
  <c r="HR73" i="16" s="1"/>
  <c r="JR67" i="16"/>
  <c r="NE67" i="16"/>
  <c r="LE70" i="16"/>
  <c r="LE73" i="16" s="1"/>
  <c r="NA70" i="16"/>
  <c r="NA73" i="16" s="1"/>
  <c r="PA67" i="16"/>
  <c r="KY72" i="16"/>
  <c r="KY75" i="16" s="1"/>
  <c r="MY69" i="16"/>
  <c r="LG71" i="16"/>
  <c r="LG74" i="16" s="1"/>
  <c r="NG68" i="16"/>
  <c r="BZ68" i="16"/>
  <c r="Z71" i="16"/>
  <c r="Z74" i="16" s="1"/>
  <c r="AA68" i="16"/>
  <c r="MU72" i="16"/>
  <c r="MU75" i="16" s="1"/>
  <c r="OU69" i="16"/>
  <c r="NG70" i="16"/>
  <c r="NG73" i="16" s="1"/>
  <c r="PG67" i="16"/>
  <c r="V70" i="16"/>
  <c r="V73" i="16" s="1"/>
  <c r="W67" i="16"/>
  <c r="BV67" i="16"/>
  <c r="LH70" i="16"/>
  <c r="LH73" i="16" s="1"/>
  <c r="NH67" i="16"/>
  <c r="NR68" i="16"/>
  <c r="LR71" i="16"/>
  <c r="LR74" i="16" s="1"/>
  <c r="JL72" i="16"/>
  <c r="JL75" i="16" s="1"/>
  <c r="LL69" i="16"/>
  <c r="MV70" i="16"/>
  <c r="MV73" i="16" s="1"/>
  <c r="OV67" i="16"/>
  <c r="DY68" i="16"/>
  <c r="BY71" i="16"/>
  <c r="BY74" i="16" s="1"/>
  <c r="HN72" i="16"/>
  <c r="HN75" i="16" s="1"/>
  <c r="JN69" i="16"/>
  <c r="ND70" i="16"/>
  <c r="ND73" i="16" s="1"/>
  <c r="PD67" i="16"/>
  <c r="MY70" i="16"/>
  <c r="MY73" i="16" s="1"/>
  <c r="OY67" i="16"/>
  <c r="JK71" i="16"/>
  <c r="JK74" i="16" s="1"/>
  <c r="LK68" i="16"/>
  <c r="NC72" i="16"/>
  <c r="NC75" i="16" s="1"/>
  <c r="PC69" i="16"/>
  <c r="LV68" i="16"/>
  <c r="JV71" i="16"/>
  <c r="JV74" i="16" s="1"/>
  <c r="MQ70" i="16"/>
  <c r="MQ73" i="16" s="1"/>
  <c r="OQ67" i="16"/>
  <c r="NA72" i="16"/>
  <c r="NA75" i="16" s="1"/>
  <c r="PA69" i="16"/>
  <c r="KD70" i="16"/>
  <c r="KD73" i="16" s="1"/>
  <c r="MD67" i="16"/>
  <c r="KN71" i="16"/>
  <c r="KN74" i="16" s="1"/>
  <c r="MN68" i="16"/>
  <c r="LJ72" i="16"/>
  <c r="LJ75" i="16" s="1"/>
  <c r="NJ69" i="16"/>
  <c r="LL71" i="16"/>
  <c r="LL74" i="16" s="1"/>
  <c r="NL68" i="16"/>
  <c r="BU70" i="16"/>
  <c r="BU73" i="16" s="1"/>
  <c r="DU67" i="16"/>
  <c r="KW72" i="16"/>
  <c r="KW75" i="16" s="1"/>
  <c r="MW69" i="16"/>
  <c r="FO72" i="16"/>
  <c r="FO75" i="16" s="1"/>
  <c r="HO69" i="16"/>
  <c r="EI67" i="16"/>
  <c r="CI70" i="16"/>
  <c r="CI73" i="16" s="1"/>
  <c r="NE71" i="16"/>
  <c r="NE74" i="16" s="1"/>
  <c r="PE68" i="16"/>
  <c r="KZ70" i="16"/>
  <c r="KZ73" i="16" s="1"/>
  <c r="MZ67" i="16"/>
  <c r="LB72" i="16"/>
  <c r="LB75" i="16" s="1"/>
  <c r="NB69" i="16"/>
  <c r="MS72" i="16"/>
  <c r="MS75" i="16" s="1"/>
  <c r="OS69" i="16"/>
  <c r="LJ70" i="16"/>
  <c r="LJ73" i="16" s="1"/>
  <c r="NJ67" i="16"/>
  <c r="OX69" i="16"/>
  <c r="MX72" i="16"/>
  <c r="MX75" i="16" s="1"/>
  <c r="MP70" i="16"/>
  <c r="MP73" i="16" s="1"/>
  <c r="OP67" i="16"/>
  <c r="LD71" i="16"/>
  <c r="LD74" i="16" s="1"/>
  <c r="ND68" i="16"/>
  <c r="MT67" i="16"/>
  <c r="KT70" i="16"/>
  <c r="KT73" i="16" s="1"/>
  <c r="OP68" i="16"/>
  <c r="MP71" i="16"/>
  <c r="MP74" i="16" s="1"/>
  <c r="NM67" i="16"/>
  <c r="LM70" i="16"/>
  <c r="LM73" i="16" s="1"/>
  <c r="HS67" i="16"/>
  <c r="FS70" i="16"/>
  <c r="FS73" i="16" s="1"/>
  <c r="NO71" i="16"/>
  <c r="NO74" i="16" s="1"/>
  <c r="PO68" i="16"/>
  <c r="JK72" i="16"/>
  <c r="JK75" i="16" s="1"/>
  <c r="LK69" i="16"/>
  <c r="AK67" i="16"/>
  <c r="AJ70" i="16"/>
  <c r="AJ73" i="16" s="1"/>
  <c r="CJ67" i="16"/>
  <c r="PI68" i="16"/>
  <c r="NI71" i="16"/>
  <c r="NI74" i="16" s="1"/>
  <c r="MR71" i="16"/>
  <c r="MR74" i="16" s="1"/>
  <c r="OR68" i="16"/>
  <c r="JQ71" i="16"/>
  <c r="JQ74" i="16" s="1"/>
  <c r="LQ68" i="16"/>
  <c r="NC71" i="16"/>
  <c r="NC74" i="16" s="1"/>
  <c r="PC68" i="16"/>
  <c r="NH71" i="16"/>
  <c r="NH74" i="16" s="1"/>
  <c r="PH68" i="16"/>
  <c r="JP71" i="16"/>
  <c r="JP74" i="16" s="1"/>
  <c r="LP68" i="16"/>
  <c r="FT67" i="16"/>
  <c r="DT70" i="16"/>
  <c r="DT73" i="16" s="1"/>
  <c r="PF67" i="16"/>
  <c r="NF70" i="16"/>
  <c r="NF73" i="16" s="1"/>
  <c r="KO70" i="16"/>
  <c r="KO73" i="16" s="1"/>
  <c r="MO67" i="16"/>
  <c r="LG72" i="16"/>
  <c r="LG75" i="16" s="1"/>
  <c r="NG69" i="16"/>
  <c r="MO71" i="16"/>
  <c r="MO74" i="16" s="1"/>
  <c r="OO68" i="16"/>
  <c r="OU70" i="16"/>
  <c r="OU73" i="16" s="1"/>
  <c r="QU67" i="16"/>
  <c r="QU70" i="16" s="1"/>
  <c r="QU73" i="16" s="1"/>
  <c r="NB68" i="16"/>
  <c r="LB71" i="16"/>
  <c r="LB74" i="16" s="1"/>
  <c r="LN68" i="16"/>
  <c r="JN71" i="16"/>
  <c r="JN74" i="16" s="1"/>
  <c r="JL70" i="16"/>
  <c r="JL73" i="16" s="1"/>
  <c r="LL67" i="16"/>
  <c r="MN72" i="16"/>
  <c r="MN75" i="16" s="1"/>
  <c r="ON69" i="16"/>
  <c r="NO70" i="16"/>
  <c r="NO73" i="16" s="1"/>
  <c r="PO67" i="16"/>
  <c r="T212" i="15"/>
  <c r="O194" i="15"/>
  <c r="S211" i="15"/>
  <c r="R211" i="15"/>
  <c r="N194" i="15"/>
  <c r="S204" i="15"/>
  <c r="R204" i="15"/>
  <c r="R188" i="9"/>
  <c r="S188" i="9"/>
  <c r="N197" i="9"/>
  <c r="N173" i="9" s="1"/>
  <c r="M197" i="9"/>
  <c r="M173" i="9" s="1"/>
  <c r="L197" i="9"/>
  <c r="K197" i="9"/>
  <c r="K173" i="9" s="1"/>
  <c r="N196" i="9"/>
  <c r="M196" i="9"/>
  <c r="M172" i="9" s="1"/>
  <c r="L196" i="9"/>
  <c r="L172" i="9" s="1"/>
  <c r="K196" i="9"/>
  <c r="K172" i="9" s="1"/>
  <c r="N195" i="9"/>
  <c r="M195" i="9"/>
  <c r="L195" i="9"/>
  <c r="L171" i="9" s="1"/>
  <c r="K195" i="9"/>
  <c r="K171" i="9" s="1"/>
  <c r="N194" i="9"/>
  <c r="N170" i="9" s="1"/>
  <c r="M194" i="9"/>
  <c r="M170" i="9" s="1"/>
  <c r="L194" i="9"/>
  <c r="L170" i="9" s="1"/>
  <c r="K194" i="9"/>
  <c r="K170" i="9" s="1"/>
  <c r="N193" i="9"/>
  <c r="M193" i="9"/>
  <c r="L193" i="9"/>
  <c r="L169" i="9" s="1"/>
  <c r="K193" i="9"/>
  <c r="K169" i="9" s="1"/>
  <c r="N192" i="9"/>
  <c r="N168" i="9" s="1"/>
  <c r="M192" i="9"/>
  <c r="M168" i="9" s="1"/>
  <c r="L192" i="9"/>
  <c r="S192" i="9" s="1"/>
  <c r="S168" i="9" s="1"/>
  <c r="K192" i="9"/>
  <c r="R192" i="9" s="1"/>
  <c r="R168" i="9" s="1"/>
  <c r="N191" i="9"/>
  <c r="N167" i="9" s="1"/>
  <c r="M191" i="9"/>
  <c r="T191" i="9" s="1"/>
  <c r="T167" i="9" s="1"/>
  <c r="L191" i="9"/>
  <c r="L167" i="9" s="1"/>
  <c r="K191" i="9"/>
  <c r="K167" i="9" s="1"/>
  <c r="N190" i="9"/>
  <c r="N166" i="9" s="1"/>
  <c r="M190" i="9"/>
  <c r="L190" i="9"/>
  <c r="S190" i="9" s="1"/>
  <c r="S166" i="9" s="1"/>
  <c r="K190" i="9"/>
  <c r="R190" i="9" s="1"/>
  <c r="R166" i="9" s="1"/>
  <c r="N189" i="9"/>
  <c r="U189" i="9" s="1"/>
  <c r="U165" i="9" s="1"/>
  <c r="M189" i="9"/>
  <c r="L189" i="9"/>
  <c r="S189" i="9" s="1"/>
  <c r="S165" i="9" s="1"/>
  <c r="K189" i="9"/>
  <c r="R189" i="9" s="1"/>
  <c r="R165" i="9" s="1"/>
  <c r="N188" i="9"/>
  <c r="N164" i="9" s="1"/>
  <c r="M164" i="9"/>
  <c r="O168" i="9"/>
  <c r="O167" i="9"/>
  <c r="O166" i="9"/>
  <c r="O165" i="9"/>
  <c r="O164" i="9"/>
  <c r="V173" i="9"/>
  <c r="V172" i="9"/>
  <c r="V171" i="9"/>
  <c r="V170" i="9"/>
  <c r="V169" i="9"/>
  <c r="V168" i="9"/>
  <c r="V167" i="9"/>
  <c r="V166" i="9"/>
  <c r="V165" i="9"/>
  <c r="V164" i="9"/>
  <c r="G199" i="9"/>
  <c r="G175" i="9"/>
  <c r="LU71" i="16" l="1"/>
  <c r="LU74" i="16" s="1"/>
  <c r="NU68" i="16"/>
  <c r="OU71" i="16"/>
  <c r="OU74" i="16" s="1"/>
  <c r="QU68" i="16"/>
  <c r="QU71" i="16" s="1"/>
  <c r="QU74" i="16" s="1"/>
  <c r="AD52" i="16"/>
  <c r="LV71" i="16"/>
  <c r="LV74" i="16" s="1"/>
  <c r="NV68" i="16"/>
  <c r="AA71" i="16"/>
  <c r="AA74" i="16" s="1"/>
  <c r="AB68" i="16"/>
  <c r="CA68" i="16"/>
  <c r="BR72" i="16"/>
  <c r="BR75" i="16" s="1"/>
  <c r="DR69" i="16"/>
  <c r="NE72" i="16"/>
  <c r="NE75" i="16" s="1"/>
  <c r="PE69" i="16"/>
  <c r="OZ71" i="16"/>
  <c r="OZ74" i="16" s="1"/>
  <c r="QZ68" i="16"/>
  <c r="QZ71" i="16" s="1"/>
  <c r="QZ74" i="16" s="1"/>
  <c r="KF70" i="16"/>
  <c r="KF73" i="16" s="1"/>
  <c r="MF67" i="16"/>
  <c r="QV69" i="16"/>
  <c r="QV72" i="16" s="1"/>
  <c r="QV75" i="16" s="1"/>
  <c r="OV72" i="16"/>
  <c r="OV75" i="16" s="1"/>
  <c r="OZ69" i="16"/>
  <c r="MZ72" i="16"/>
  <c r="MZ75" i="16" s="1"/>
  <c r="NG72" i="16"/>
  <c r="NG75" i="16" s="1"/>
  <c r="PG69" i="16"/>
  <c r="LK72" i="16"/>
  <c r="LK75" i="16" s="1"/>
  <c r="NK69" i="16"/>
  <c r="ON72" i="16"/>
  <c r="ON75" i="16" s="1"/>
  <c r="QN69" i="16"/>
  <c r="QN72" i="16" s="1"/>
  <c r="QN75" i="16" s="1"/>
  <c r="PC71" i="16"/>
  <c r="PC74" i="16" s="1"/>
  <c r="RC68" i="16"/>
  <c r="RC71" i="16" s="1"/>
  <c r="RC74" i="16" s="1"/>
  <c r="ND71" i="16"/>
  <c r="ND74" i="16" s="1"/>
  <c r="PD68" i="16"/>
  <c r="PF70" i="16"/>
  <c r="PF73" i="16" s="1"/>
  <c r="RF67" i="16"/>
  <c r="RF70" i="16" s="1"/>
  <c r="RF73" i="16" s="1"/>
  <c r="CJ70" i="16"/>
  <c r="CJ73" i="16" s="1"/>
  <c r="EJ67" i="16"/>
  <c r="HS70" i="16"/>
  <c r="HS73" i="16" s="1"/>
  <c r="JS67" i="16"/>
  <c r="FU67" i="16"/>
  <c r="DU70" i="16"/>
  <c r="DU73" i="16" s="1"/>
  <c r="MD70" i="16"/>
  <c r="MD73" i="16" s="1"/>
  <c r="OD67" i="16"/>
  <c r="PC72" i="16"/>
  <c r="PC75" i="16" s="1"/>
  <c r="RC69" i="16"/>
  <c r="RC72" i="16" s="1"/>
  <c r="RC75" i="16" s="1"/>
  <c r="JN72" i="16"/>
  <c r="JN75" i="16" s="1"/>
  <c r="LN69" i="16"/>
  <c r="BV70" i="16"/>
  <c r="BV73" i="16" s="1"/>
  <c r="DV67" i="16"/>
  <c r="PD72" i="16"/>
  <c r="PD75" i="16" s="1"/>
  <c r="RD69" i="16"/>
  <c r="RD72" i="16" s="1"/>
  <c r="RD75" i="16" s="1"/>
  <c r="JW68" i="16"/>
  <c r="HW71" i="16"/>
  <c r="HW74" i="16" s="1"/>
  <c r="PF72" i="16"/>
  <c r="PF75" i="16" s="1"/>
  <c r="RF69" i="16"/>
  <c r="RF72" i="16" s="1"/>
  <c r="RF75" i="16" s="1"/>
  <c r="OS72" i="16"/>
  <c r="OS75" i="16" s="1"/>
  <c r="QS69" i="16"/>
  <c r="QS72" i="16" s="1"/>
  <c r="QS75" i="16" s="1"/>
  <c r="LL70" i="16"/>
  <c r="LL73" i="16" s="1"/>
  <c r="NL67" i="16"/>
  <c r="OO71" i="16"/>
  <c r="OO74" i="16" s="1"/>
  <c r="QO68" i="16"/>
  <c r="QO71" i="16" s="1"/>
  <c r="QO74" i="16" s="1"/>
  <c r="LQ71" i="16"/>
  <c r="LQ74" i="16" s="1"/>
  <c r="NQ68" i="16"/>
  <c r="OP70" i="16"/>
  <c r="OP73" i="16" s="1"/>
  <c r="QP67" i="16"/>
  <c r="QP70" i="16" s="1"/>
  <c r="QP73" i="16" s="1"/>
  <c r="NB72" i="16"/>
  <c r="NB75" i="16" s="1"/>
  <c r="PB69" i="16"/>
  <c r="EI70" i="16"/>
  <c r="EI73" i="16" s="1"/>
  <c r="GI67" i="16"/>
  <c r="NR71" i="16"/>
  <c r="NR74" i="16" s="1"/>
  <c r="PR68" i="16"/>
  <c r="BW67" i="16"/>
  <c r="X67" i="16"/>
  <c r="W70" i="16"/>
  <c r="W73" i="16" s="1"/>
  <c r="BZ71" i="16"/>
  <c r="BZ74" i="16" s="1"/>
  <c r="DZ68" i="16"/>
  <c r="NE70" i="16"/>
  <c r="NE73" i="16" s="1"/>
  <c r="PE67" i="16"/>
  <c r="OS70" i="16"/>
  <c r="OS73" i="16" s="1"/>
  <c r="QS67" i="16"/>
  <c r="QS70" i="16" s="1"/>
  <c r="QS73" i="16" s="1"/>
  <c r="NH72" i="16"/>
  <c r="NH75" i="16" s="1"/>
  <c r="PH69" i="16"/>
  <c r="PI72" i="16"/>
  <c r="PI75" i="16" s="1"/>
  <c r="RI69" i="16"/>
  <c r="RI72" i="16" s="1"/>
  <c r="RI75" i="16" s="1"/>
  <c r="QN67" i="16"/>
  <c r="QN70" i="16" s="1"/>
  <c r="QN73" i="16" s="1"/>
  <c r="ON70" i="16"/>
  <c r="ON73" i="16" s="1"/>
  <c r="OY71" i="16"/>
  <c r="OY74" i="16" s="1"/>
  <c r="QY68" i="16"/>
  <c r="QY71" i="16" s="1"/>
  <c r="QY74" i="16" s="1"/>
  <c r="FX71" i="16"/>
  <c r="FX74" i="16" s="1"/>
  <c r="HX68" i="16"/>
  <c r="GH70" i="16"/>
  <c r="GH73" i="16" s="1"/>
  <c r="IH67" i="16"/>
  <c r="OR71" i="16"/>
  <c r="OR74" i="16" s="1"/>
  <c r="QR68" i="16"/>
  <c r="QR71" i="16" s="1"/>
  <c r="QR74" i="16" s="1"/>
  <c r="FT70" i="16"/>
  <c r="FT73" i="16" s="1"/>
  <c r="HT67" i="16"/>
  <c r="CK67" i="16"/>
  <c r="AK70" i="16"/>
  <c r="AK73" i="16" s="1"/>
  <c r="AL67" i="16"/>
  <c r="NM70" i="16"/>
  <c r="NM73" i="16" s="1"/>
  <c r="PM67" i="16"/>
  <c r="NL71" i="16"/>
  <c r="NL74" i="16" s="1"/>
  <c r="PL68" i="16"/>
  <c r="PA72" i="16"/>
  <c r="PA75" i="16" s="1"/>
  <c r="RA69" i="16"/>
  <c r="RA72" i="16" s="1"/>
  <c r="RA75" i="16" s="1"/>
  <c r="LK71" i="16"/>
  <c r="LK74" i="16" s="1"/>
  <c r="NK68" i="16"/>
  <c r="NG71" i="16"/>
  <c r="NG74" i="16" s="1"/>
  <c r="PG68" i="16"/>
  <c r="JR70" i="16"/>
  <c r="JR73" i="16" s="1"/>
  <c r="LR67" i="16"/>
  <c r="MQ71" i="16"/>
  <c r="MQ74" i="16" s="1"/>
  <c r="OQ68" i="16"/>
  <c r="OX70" i="16"/>
  <c r="OX73" i="16" s="1"/>
  <c r="QX67" i="16"/>
  <c r="QX70" i="16" s="1"/>
  <c r="QX73" i="16" s="1"/>
  <c r="NJ71" i="16"/>
  <c r="NJ74" i="16" s="1"/>
  <c r="PJ68" i="16"/>
  <c r="MT72" i="16"/>
  <c r="MT75" i="16" s="1"/>
  <c r="OT69" i="16"/>
  <c r="MW70" i="16"/>
  <c r="MW73" i="16" s="1"/>
  <c r="OW67" i="16"/>
  <c r="LM69" i="16"/>
  <c r="JM72" i="16"/>
  <c r="JM75" i="16" s="1"/>
  <c r="NS71" i="16"/>
  <c r="NS74" i="16" s="1"/>
  <c r="PS68" i="16"/>
  <c r="LN71" i="16"/>
  <c r="LN74" i="16" s="1"/>
  <c r="NN68" i="16"/>
  <c r="OP71" i="16"/>
  <c r="OP74" i="16" s="1"/>
  <c r="QP68" i="16"/>
  <c r="QP71" i="16" s="1"/>
  <c r="QP74" i="16" s="1"/>
  <c r="OX72" i="16"/>
  <c r="OX75" i="16" s="1"/>
  <c r="QX69" i="16"/>
  <c r="QX72" i="16" s="1"/>
  <c r="QX75" i="16" s="1"/>
  <c r="HO72" i="16"/>
  <c r="HO75" i="16" s="1"/>
  <c r="JO69" i="16"/>
  <c r="PJ69" i="16"/>
  <c r="NJ72" i="16"/>
  <c r="NJ75" i="16" s="1"/>
  <c r="OQ70" i="16"/>
  <c r="OQ73" i="16" s="1"/>
  <c r="QQ67" i="16"/>
  <c r="QQ70" i="16" s="1"/>
  <c r="QQ73" i="16" s="1"/>
  <c r="OY70" i="16"/>
  <c r="OY73" i="16" s="1"/>
  <c r="QY67" i="16"/>
  <c r="QY70" i="16" s="1"/>
  <c r="QY73" i="16" s="1"/>
  <c r="QV67" i="16"/>
  <c r="QV70" i="16" s="1"/>
  <c r="QV73" i="16" s="1"/>
  <c r="OV70" i="16"/>
  <c r="OV73" i="16" s="1"/>
  <c r="MY72" i="16"/>
  <c r="MY75" i="16" s="1"/>
  <c r="OY69" i="16"/>
  <c r="PP67" i="16"/>
  <c r="NP70" i="16"/>
  <c r="NP73" i="16" s="1"/>
  <c r="NT71" i="16"/>
  <c r="NT74" i="16" s="1"/>
  <c r="PT68" i="16"/>
  <c r="MT71" i="16"/>
  <c r="MT74" i="16" s="1"/>
  <c r="OT68" i="16"/>
  <c r="PB67" i="16"/>
  <c r="NB70" i="16"/>
  <c r="NB73" i="16" s="1"/>
  <c r="OX71" i="16"/>
  <c r="OX74" i="16" s="1"/>
  <c r="QX68" i="16"/>
  <c r="QX71" i="16" s="1"/>
  <c r="QX74" i="16" s="1"/>
  <c r="LP71" i="16"/>
  <c r="LP74" i="16" s="1"/>
  <c r="NP68" i="16"/>
  <c r="DY71" i="16"/>
  <c r="DY74" i="16" s="1"/>
  <c r="FY68" i="16"/>
  <c r="RG67" i="16"/>
  <c r="RG70" i="16" s="1"/>
  <c r="RG73" i="16" s="1"/>
  <c r="PG70" i="16"/>
  <c r="PG73" i="16" s="1"/>
  <c r="DQ72" i="16"/>
  <c r="DQ75" i="16" s="1"/>
  <c r="FQ69" i="16"/>
  <c r="PH71" i="16"/>
  <c r="PH74" i="16" s="1"/>
  <c r="RH68" i="16"/>
  <c r="RH71" i="16" s="1"/>
  <c r="RH74" i="16" s="1"/>
  <c r="NJ70" i="16"/>
  <c r="NJ73" i="16" s="1"/>
  <c r="PJ67" i="16"/>
  <c r="OU72" i="16"/>
  <c r="OU75" i="16" s="1"/>
  <c r="QU69" i="16"/>
  <c r="QU72" i="16" s="1"/>
  <c r="QU75" i="16" s="1"/>
  <c r="LN70" i="16"/>
  <c r="LN73" i="16" s="1"/>
  <c r="NN67" i="16"/>
  <c r="PI70" i="16"/>
  <c r="PI73" i="16" s="1"/>
  <c r="RI67" i="16"/>
  <c r="RI70" i="16" s="1"/>
  <c r="RI73" i="16" s="1"/>
  <c r="MQ72" i="16"/>
  <c r="MQ75" i="16" s="1"/>
  <c r="OQ69" i="16"/>
  <c r="OR67" i="16"/>
  <c r="MR70" i="16"/>
  <c r="MR73" i="16" s="1"/>
  <c r="PF71" i="16"/>
  <c r="PF74" i="16" s="1"/>
  <c r="RF68" i="16"/>
  <c r="RF71" i="16" s="1"/>
  <c r="RF74" i="16" s="1"/>
  <c r="QE70" i="16"/>
  <c r="QE73" i="16" s="1"/>
  <c r="SE67" i="16"/>
  <c r="SE70" i="16" s="1"/>
  <c r="SE73" i="16" s="1"/>
  <c r="MO72" i="16"/>
  <c r="MO75" i="16" s="1"/>
  <c r="OO69" i="16"/>
  <c r="OP72" i="16"/>
  <c r="OP75" i="16" s="1"/>
  <c r="QP69" i="16"/>
  <c r="QP72" i="16" s="1"/>
  <c r="QP75" i="16" s="1"/>
  <c r="MZ70" i="16"/>
  <c r="MZ73" i="16" s="1"/>
  <c r="OZ67" i="16"/>
  <c r="QS68" i="16"/>
  <c r="QS71" i="16" s="1"/>
  <c r="QS74" i="16" s="1"/>
  <c r="OS71" i="16"/>
  <c r="OS74" i="16" s="1"/>
  <c r="MW71" i="16"/>
  <c r="MW74" i="16" s="1"/>
  <c r="OW68" i="16"/>
  <c r="NM71" i="16"/>
  <c r="NM74" i="16" s="1"/>
  <c r="PM68" i="16"/>
  <c r="PO70" i="16"/>
  <c r="PO73" i="16" s="1"/>
  <c r="RO67" i="16"/>
  <c r="RO70" i="16" s="1"/>
  <c r="RO73" i="16" s="1"/>
  <c r="MO70" i="16"/>
  <c r="MO73" i="16" s="1"/>
  <c r="OO67" i="16"/>
  <c r="PO71" i="16"/>
  <c r="PO74" i="16" s="1"/>
  <c r="RO68" i="16"/>
  <c r="RO71" i="16" s="1"/>
  <c r="RO74" i="16" s="1"/>
  <c r="PE71" i="16"/>
  <c r="PE74" i="16" s="1"/>
  <c r="RE68" i="16"/>
  <c r="RE71" i="16" s="1"/>
  <c r="RE74" i="16" s="1"/>
  <c r="NB71" i="16"/>
  <c r="NB74" i="16" s="1"/>
  <c r="PB68" i="16"/>
  <c r="RI68" i="16"/>
  <c r="RI71" i="16" s="1"/>
  <c r="RI74" i="16" s="1"/>
  <c r="PI71" i="16"/>
  <c r="PI74" i="16" s="1"/>
  <c r="MT70" i="16"/>
  <c r="MT73" i="16" s="1"/>
  <c r="OT67" i="16"/>
  <c r="MW72" i="16"/>
  <c r="MW75" i="16" s="1"/>
  <c r="OW69" i="16"/>
  <c r="MN71" i="16"/>
  <c r="MN74" i="16" s="1"/>
  <c r="ON68" i="16"/>
  <c r="RD67" i="16"/>
  <c r="RD70" i="16" s="1"/>
  <c r="RD73" i="16" s="1"/>
  <c r="PD70" i="16"/>
  <c r="PD73" i="16" s="1"/>
  <c r="LL72" i="16"/>
  <c r="LL75" i="16" s="1"/>
  <c r="NL69" i="16"/>
  <c r="PH67" i="16"/>
  <c r="NH70" i="16"/>
  <c r="NH73" i="16" s="1"/>
  <c r="PA70" i="16"/>
  <c r="PA73" i="16" s="1"/>
  <c r="RA67" i="16"/>
  <c r="RA70" i="16" s="1"/>
  <c r="RA73" i="16" s="1"/>
  <c r="MV71" i="16"/>
  <c r="MV74" i="16" s="1"/>
  <c r="OV68" i="16"/>
  <c r="MR72" i="16"/>
  <c r="MR75" i="16" s="1"/>
  <c r="OR69" i="16"/>
  <c r="HP69" i="16"/>
  <c r="FP72" i="16"/>
  <c r="FP75" i="16" s="1"/>
  <c r="S72" i="16"/>
  <c r="S75" i="16" s="1"/>
  <c r="BS69" i="16"/>
  <c r="T69" i="16"/>
  <c r="LQ70" i="16"/>
  <c r="LQ73" i="16" s="1"/>
  <c r="NQ67" i="16"/>
  <c r="IG70" i="16"/>
  <c r="IG73" i="16" s="1"/>
  <c r="KG67" i="16"/>
  <c r="R212" i="15"/>
  <c r="I176" i="15"/>
  <c r="S212" i="15"/>
  <c r="S196" i="9"/>
  <c r="S172" i="9" s="1"/>
  <c r="S197" i="9"/>
  <c r="S173" i="9" s="1"/>
  <c r="L173" i="9"/>
  <c r="S195" i="9"/>
  <c r="S171" i="9" s="1"/>
  <c r="T195" i="9"/>
  <c r="T171" i="9" s="1"/>
  <c r="M171" i="9"/>
  <c r="U193" i="9"/>
  <c r="U169" i="9" s="1"/>
  <c r="N169" i="9"/>
  <c r="T193" i="9"/>
  <c r="T169" i="9" s="1"/>
  <c r="M169" i="9"/>
  <c r="U195" i="9"/>
  <c r="U171" i="9" s="1"/>
  <c r="N171" i="9"/>
  <c r="S191" i="9"/>
  <c r="S167" i="9" s="1"/>
  <c r="R194" i="9"/>
  <c r="R170" i="9" s="1"/>
  <c r="R195" i="9"/>
  <c r="R171" i="9" s="1"/>
  <c r="U196" i="9"/>
  <c r="U172" i="9" s="1"/>
  <c r="N172" i="9"/>
  <c r="S193" i="9"/>
  <c r="S169" i="9" s="1"/>
  <c r="R196" i="9"/>
  <c r="R172" i="9" s="1"/>
  <c r="S194" i="9"/>
  <c r="S170" i="9" s="1"/>
  <c r="R197" i="9"/>
  <c r="R173" i="9" s="1"/>
  <c r="R191" i="9"/>
  <c r="R167" i="9" s="1"/>
  <c r="R193" i="9"/>
  <c r="R169" i="9" s="1"/>
  <c r="U192" i="9"/>
  <c r="U168" i="9" s="1"/>
  <c r="U191" i="9"/>
  <c r="U167" i="9" s="1"/>
  <c r="M167" i="9"/>
  <c r="T194" i="9"/>
  <c r="T170" i="9" s="1"/>
  <c r="K164" i="9"/>
  <c r="R164" i="9"/>
  <c r="K165" i="9"/>
  <c r="L165" i="9"/>
  <c r="T197" i="9"/>
  <c r="T173" i="9" s="1"/>
  <c r="S164" i="9"/>
  <c r="U194" i="9"/>
  <c r="U170" i="9" s="1"/>
  <c r="T188" i="9"/>
  <c r="T164" i="9" s="1"/>
  <c r="T189" i="9"/>
  <c r="T165" i="9" s="1"/>
  <c r="U197" i="9"/>
  <c r="U173" i="9" s="1"/>
  <c r="U188" i="9"/>
  <c r="U164" i="9" s="1"/>
  <c r="T192" i="9"/>
  <c r="T168" i="9" s="1"/>
  <c r="U190" i="9"/>
  <c r="U166" i="9" s="1"/>
  <c r="L164" i="9"/>
  <c r="T196" i="9"/>
  <c r="T172" i="9" s="1"/>
  <c r="M165" i="9"/>
  <c r="N165" i="9"/>
  <c r="NU71" i="16" l="1"/>
  <c r="NU74" i="16" s="1"/>
  <c r="PU68" i="16"/>
  <c r="AE52" i="16"/>
  <c r="OQ72" i="16"/>
  <c r="OQ75" i="16" s="1"/>
  <c r="QQ69" i="16"/>
  <c r="QQ72" i="16" s="1"/>
  <c r="QQ75" i="16" s="1"/>
  <c r="FY71" i="16"/>
  <c r="FY74" i="16" s="1"/>
  <c r="HY68" i="16"/>
  <c r="FZ68" i="16"/>
  <c r="DZ71" i="16"/>
  <c r="DZ74" i="16" s="1"/>
  <c r="JW71" i="16"/>
  <c r="JW74" i="16" s="1"/>
  <c r="LW68" i="16"/>
  <c r="PQ67" i="16"/>
  <c r="NQ70" i="16"/>
  <c r="NQ73" i="16" s="1"/>
  <c r="PB70" i="16"/>
  <c r="PB73" i="16" s="1"/>
  <c r="RB67" i="16"/>
  <c r="RB70" i="16" s="1"/>
  <c r="RB73" i="16" s="1"/>
  <c r="PN68" i="16"/>
  <c r="NN71" i="16"/>
  <c r="NN74" i="16" s="1"/>
  <c r="OT72" i="16"/>
  <c r="OT75" i="16" s="1"/>
  <c r="QT69" i="16"/>
  <c r="QT72" i="16" s="1"/>
  <c r="QT75" i="16" s="1"/>
  <c r="LR70" i="16"/>
  <c r="LR73" i="16" s="1"/>
  <c r="NR67" i="16"/>
  <c r="PL71" i="16"/>
  <c r="PL74" i="16" s="1"/>
  <c r="RL68" i="16"/>
  <c r="RL71" i="16" s="1"/>
  <c r="RL74" i="16" s="1"/>
  <c r="AM67" i="16"/>
  <c r="AL70" i="16"/>
  <c r="AL73" i="16" s="1"/>
  <c r="CL67" i="16"/>
  <c r="PB72" i="16"/>
  <c r="PB75" i="16" s="1"/>
  <c r="RB69" i="16"/>
  <c r="RB72" i="16" s="1"/>
  <c r="RB75" i="16" s="1"/>
  <c r="NL70" i="16"/>
  <c r="NL73" i="16" s="1"/>
  <c r="PL67" i="16"/>
  <c r="OD70" i="16"/>
  <c r="OD73" i="16" s="1"/>
  <c r="QD67" i="16"/>
  <c r="NK72" i="16"/>
  <c r="NK75" i="16" s="1"/>
  <c r="PK69" i="16"/>
  <c r="MF70" i="16"/>
  <c r="MF73" i="16" s="1"/>
  <c r="OF67" i="16"/>
  <c r="FR69" i="16"/>
  <c r="DR72" i="16"/>
  <c r="DR75" i="16" s="1"/>
  <c r="OR72" i="16"/>
  <c r="OR75" i="16" s="1"/>
  <c r="QR69" i="16"/>
  <c r="QR72" i="16" s="1"/>
  <c r="QR75" i="16" s="1"/>
  <c r="QT67" i="16"/>
  <c r="QT70" i="16" s="1"/>
  <c r="QT73" i="16" s="1"/>
  <c r="OT70" i="16"/>
  <c r="OT73" i="16" s="1"/>
  <c r="OO72" i="16"/>
  <c r="OO75" i="16" s="1"/>
  <c r="QO69" i="16"/>
  <c r="QO72" i="16" s="1"/>
  <c r="QO75" i="16" s="1"/>
  <c r="KH67" i="16"/>
  <c r="IH70" i="16"/>
  <c r="IH73" i="16" s="1"/>
  <c r="OV71" i="16"/>
  <c r="OV74" i="16" s="1"/>
  <c r="QV68" i="16"/>
  <c r="QV71" i="16" s="1"/>
  <c r="QV74" i="16" s="1"/>
  <c r="QO67" i="16"/>
  <c r="QO70" i="16" s="1"/>
  <c r="QO73" i="16" s="1"/>
  <c r="OO70" i="16"/>
  <c r="OO73" i="16" s="1"/>
  <c r="OT71" i="16"/>
  <c r="OT74" i="16" s="1"/>
  <c r="QT68" i="16"/>
  <c r="QT71" i="16" s="1"/>
  <c r="QT74" i="16" s="1"/>
  <c r="PJ72" i="16"/>
  <c r="PJ75" i="16" s="1"/>
  <c r="RJ69" i="16"/>
  <c r="RJ72" i="16" s="1"/>
  <c r="RJ75" i="16" s="1"/>
  <c r="HX71" i="16"/>
  <c r="HX74" i="16" s="1"/>
  <c r="JX68" i="16"/>
  <c r="PH72" i="16"/>
  <c r="PH75" i="16" s="1"/>
  <c r="RH69" i="16"/>
  <c r="RH72" i="16" s="1"/>
  <c r="RH75" i="16" s="1"/>
  <c r="NL72" i="16"/>
  <c r="NL75" i="16" s="1"/>
  <c r="PL69" i="16"/>
  <c r="OW71" i="16"/>
  <c r="OW74" i="16" s="1"/>
  <c r="QW68" i="16"/>
  <c r="QW71" i="16" s="1"/>
  <c r="QW74" i="16" s="1"/>
  <c r="PJ70" i="16"/>
  <c r="PJ73" i="16" s="1"/>
  <c r="RJ67" i="16"/>
  <c r="RJ70" i="16" s="1"/>
  <c r="RJ73" i="16" s="1"/>
  <c r="OY72" i="16"/>
  <c r="OY75" i="16" s="1"/>
  <c r="QY69" i="16"/>
  <c r="QY72" i="16" s="1"/>
  <c r="QY75" i="16" s="1"/>
  <c r="T72" i="16"/>
  <c r="T75" i="16" s="1"/>
  <c r="BT69" i="16"/>
  <c r="U69" i="16"/>
  <c r="LO69" i="16"/>
  <c r="JO72" i="16"/>
  <c r="JO75" i="16" s="1"/>
  <c r="PS71" i="16"/>
  <c r="PS74" i="16" s="1"/>
  <c r="RS68" i="16"/>
  <c r="RS71" i="16" s="1"/>
  <c r="RS74" i="16" s="1"/>
  <c r="PJ71" i="16"/>
  <c r="PJ74" i="16" s="1"/>
  <c r="RJ68" i="16"/>
  <c r="RJ71" i="16" s="1"/>
  <c r="RJ74" i="16" s="1"/>
  <c r="PG71" i="16"/>
  <c r="PG74" i="16" s="1"/>
  <c r="RG68" i="16"/>
  <c r="RG71" i="16" s="1"/>
  <c r="RG74" i="16" s="1"/>
  <c r="CK70" i="16"/>
  <c r="CK73" i="16" s="1"/>
  <c r="EK67" i="16"/>
  <c r="Y67" i="16"/>
  <c r="X70" i="16"/>
  <c r="X73" i="16" s="1"/>
  <c r="BX67" i="16"/>
  <c r="DV70" i="16"/>
  <c r="DV73" i="16" s="1"/>
  <c r="FV67" i="16"/>
  <c r="PD71" i="16"/>
  <c r="PD74" i="16" s="1"/>
  <c r="RD68" i="16"/>
  <c r="RD71" i="16" s="1"/>
  <c r="RD74" i="16" s="1"/>
  <c r="PG72" i="16"/>
  <c r="PG75" i="16" s="1"/>
  <c r="RG69" i="16"/>
  <c r="RG72" i="16" s="1"/>
  <c r="RG75" i="16" s="1"/>
  <c r="CA71" i="16"/>
  <c r="CA74" i="16" s="1"/>
  <c r="EA68" i="16"/>
  <c r="HT70" i="16"/>
  <c r="HT73" i="16" s="1"/>
  <c r="JT67" i="16"/>
  <c r="BW70" i="16"/>
  <c r="BW73" i="16" s="1"/>
  <c r="DW67" i="16"/>
  <c r="FU70" i="16"/>
  <c r="FU73" i="16" s="1"/>
  <c r="HU67" i="16"/>
  <c r="AB71" i="16"/>
  <c r="AB74" i="16" s="1"/>
  <c r="AC68" i="16"/>
  <c r="CB68" i="16"/>
  <c r="PK68" i="16"/>
  <c r="NK71" i="16"/>
  <c r="NK74" i="16" s="1"/>
  <c r="RR68" i="16"/>
  <c r="RR71" i="16" s="1"/>
  <c r="RR74" i="16" s="1"/>
  <c r="PR71" i="16"/>
  <c r="PR74" i="16" s="1"/>
  <c r="PQ68" i="16"/>
  <c r="NQ71" i="16"/>
  <c r="NQ74" i="16" s="1"/>
  <c r="LN72" i="16"/>
  <c r="LN75" i="16" s="1"/>
  <c r="NN69" i="16"/>
  <c r="JS70" i="16"/>
  <c r="JS73" i="16" s="1"/>
  <c r="LS67" i="16"/>
  <c r="ON71" i="16"/>
  <c r="ON74" i="16" s="1"/>
  <c r="QN68" i="16"/>
  <c r="QN71" i="16" s="1"/>
  <c r="QN74" i="16" s="1"/>
  <c r="PM71" i="16"/>
  <c r="PM74" i="16" s="1"/>
  <c r="RM68" i="16"/>
  <c r="RM71" i="16" s="1"/>
  <c r="RM74" i="16" s="1"/>
  <c r="LM72" i="16"/>
  <c r="LM75" i="16" s="1"/>
  <c r="NM69" i="16"/>
  <c r="RE67" i="16"/>
  <c r="RE70" i="16" s="1"/>
  <c r="RE73" i="16" s="1"/>
  <c r="PE70" i="16"/>
  <c r="PE73" i="16" s="1"/>
  <c r="OZ72" i="16"/>
  <c r="OZ75" i="16" s="1"/>
  <c r="QZ69" i="16"/>
  <c r="QZ72" i="16" s="1"/>
  <c r="QZ75" i="16" s="1"/>
  <c r="PV68" i="16"/>
  <c r="NV71" i="16"/>
  <c r="NV74" i="16" s="1"/>
  <c r="BS72" i="16"/>
  <c r="BS75" i="16" s="1"/>
  <c r="DS69" i="16"/>
  <c r="RB68" i="16"/>
  <c r="RB71" i="16" s="1"/>
  <c r="RB74" i="16" s="1"/>
  <c r="PB71" i="16"/>
  <c r="PB74" i="16" s="1"/>
  <c r="OZ70" i="16"/>
  <c r="OZ73" i="16" s="1"/>
  <c r="QZ67" i="16"/>
  <c r="QZ70" i="16" s="1"/>
  <c r="QZ73" i="16" s="1"/>
  <c r="PN67" i="16"/>
  <c r="NN70" i="16"/>
  <c r="NN73" i="16" s="1"/>
  <c r="FQ72" i="16"/>
  <c r="FQ75" i="16" s="1"/>
  <c r="HQ69" i="16"/>
  <c r="NP71" i="16"/>
  <c r="NP74" i="16" s="1"/>
  <c r="PP68" i="16"/>
  <c r="PT71" i="16"/>
  <c r="PT74" i="16" s="1"/>
  <c r="RT68" i="16"/>
  <c r="RT71" i="16" s="1"/>
  <c r="RT74" i="16" s="1"/>
  <c r="OW72" i="16"/>
  <c r="OW75" i="16" s="1"/>
  <c r="QW69" i="16"/>
  <c r="QW72" i="16" s="1"/>
  <c r="QW75" i="16" s="1"/>
  <c r="MG67" i="16"/>
  <c r="KG70" i="16"/>
  <c r="KG73" i="16" s="1"/>
  <c r="HP72" i="16"/>
  <c r="HP75" i="16" s="1"/>
  <c r="JP69" i="16"/>
  <c r="PH70" i="16"/>
  <c r="PH73" i="16" s="1"/>
  <c r="RH67" i="16"/>
  <c r="RH70" i="16" s="1"/>
  <c r="RH73" i="16" s="1"/>
  <c r="OR70" i="16"/>
  <c r="OR73" i="16" s="1"/>
  <c r="QR67" i="16"/>
  <c r="QR70" i="16" s="1"/>
  <c r="QR73" i="16" s="1"/>
  <c r="PP70" i="16"/>
  <c r="PP73" i="16" s="1"/>
  <c r="RP67" i="16"/>
  <c r="RP70" i="16" s="1"/>
  <c r="RP73" i="16" s="1"/>
  <c r="QW67" i="16"/>
  <c r="QW70" i="16" s="1"/>
  <c r="QW73" i="16" s="1"/>
  <c r="OW70" i="16"/>
  <c r="OW73" i="16" s="1"/>
  <c r="OQ71" i="16"/>
  <c r="OQ74" i="16" s="1"/>
  <c r="QQ68" i="16"/>
  <c r="QQ71" i="16" s="1"/>
  <c r="QQ74" i="16" s="1"/>
  <c r="PM70" i="16"/>
  <c r="PM73" i="16" s="1"/>
  <c r="RM67" i="16"/>
  <c r="RM70" i="16" s="1"/>
  <c r="RM73" i="16" s="1"/>
  <c r="II67" i="16"/>
  <c r="GI70" i="16"/>
  <c r="GI73" i="16" s="1"/>
  <c r="GJ67" i="16"/>
  <c r="EJ70" i="16"/>
  <c r="EJ73" i="16" s="1"/>
  <c r="PE72" i="16"/>
  <c r="PE75" i="16" s="1"/>
  <c r="RE69" i="16"/>
  <c r="RE72" i="16" s="1"/>
  <c r="RE75" i="16" s="1"/>
  <c r="U194" i="15"/>
  <c r="R193" i="15"/>
  <c r="T191" i="15"/>
  <c r="T194" i="15"/>
  <c r="T192" i="15"/>
  <c r="S190" i="15"/>
  <c r="S374" i="15" s="1"/>
  <c r="S375" i="15" s="1"/>
  <c r="T188" i="15"/>
  <c r="S186" i="15"/>
  <c r="U184" i="15"/>
  <c r="R183" i="15"/>
  <c r="T181" i="15"/>
  <c r="T179" i="15"/>
  <c r="O175" i="15"/>
  <c r="P174" i="15"/>
  <c r="S194" i="15"/>
  <c r="S192" i="15"/>
  <c r="R190" i="15"/>
  <c r="R374" i="15" s="1"/>
  <c r="R375" i="15" s="1"/>
  <c r="S188" i="15"/>
  <c r="R186" i="15"/>
  <c r="T184" i="15"/>
  <c r="S181" i="15"/>
  <c r="S179" i="15"/>
  <c r="N175" i="15"/>
  <c r="O174" i="15"/>
  <c r="R194" i="15"/>
  <c r="R192" i="15"/>
  <c r="U189" i="15"/>
  <c r="R188" i="15"/>
  <c r="U187" i="15"/>
  <c r="S184" i="15"/>
  <c r="U182" i="15"/>
  <c r="U372" i="15" s="1"/>
  <c r="U373" i="15" s="1"/>
  <c r="R181" i="15"/>
  <c r="R179" i="15"/>
  <c r="M175" i="15"/>
  <c r="M374" i="15" s="1"/>
  <c r="M375" i="15" s="1"/>
  <c r="N174" i="15"/>
  <c r="U190" i="15"/>
  <c r="U374" i="15" s="1"/>
  <c r="U375" i="15" s="1"/>
  <c r="R185" i="15"/>
  <c r="U191" i="15"/>
  <c r="T189" i="15"/>
  <c r="T187" i="15"/>
  <c r="U185" i="15"/>
  <c r="R184" i="15"/>
  <c r="T182" i="15"/>
  <c r="T372" i="15" s="1"/>
  <c r="T373" i="15" s="1"/>
  <c r="L175" i="15"/>
  <c r="L374" i="15" s="1"/>
  <c r="L375" i="15" s="1"/>
  <c r="M174" i="15"/>
  <c r="M372" i="15" s="1"/>
  <c r="M373" i="15" s="1"/>
  <c r="S193" i="15"/>
  <c r="U186" i="15"/>
  <c r="T183" i="15"/>
  <c r="U193" i="15"/>
  <c r="S191" i="15"/>
  <c r="S189" i="15"/>
  <c r="S187" i="15"/>
  <c r="T185" i="15"/>
  <c r="S182" i="15"/>
  <c r="S372" i="15" s="1"/>
  <c r="S373" i="15" s="1"/>
  <c r="U180" i="15"/>
  <c r="K175" i="15"/>
  <c r="K374" i="15" s="1"/>
  <c r="K375" i="15" s="1"/>
  <c r="L174" i="15"/>
  <c r="L372" i="15" s="1"/>
  <c r="L373" i="15" s="1"/>
  <c r="S180" i="15"/>
  <c r="Q175" i="15"/>
  <c r="T193" i="15"/>
  <c r="R191" i="15"/>
  <c r="R189" i="15"/>
  <c r="R187" i="15"/>
  <c r="S185" i="15"/>
  <c r="U183" i="15"/>
  <c r="R182" i="15"/>
  <c r="R372" i="15" s="1"/>
  <c r="R373" i="15" s="1"/>
  <c r="T180" i="15"/>
  <c r="K174" i="15"/>
  <c r="K372" i="15" s="1"/>
  <c r="K373" i="15" s="1"/>
  <c r="U192" i="15"/>
  <c r="T190" i="15"/>
  <c r="T374" i="15" s="1"/>
  <c r="T375" i="15" s="1"/>
  <c r="U188" i="15"/>
  <c r="T186" i="15"/>
  <c r="S183" i="15"/>
  <c r="U181" i="15"/>
  <c r="R180" i="15"/>
  <c r="U179" i="15"/>
  <c r="P175" i="15"/>
  <c r="Q174" i="15"/>
  <c r="L168" i="9"/>
  <c r="K168" i="9"/>
  <c r="M166" i="9"/>
  <c r="T190" i="9"/>
  <c r="T166" i="9" s="1"/>
  <c r="AF52" i="16" l="1"/>
  <c r="PU71" i="16"/>
  <c r="PU74" i="16" s="1"/>
  <c r="RU68" i="16"/>
  <c r="RU71" i="16" s="1"/>
  <c r="RU74" i="16" s="1"/>
  <c r="II70" i="16"/>
  <c r="II73" i="16" s="1"/>
  <c r="KI67" i="16"/>
  <c r="OG67" i="16"/>
  <c r="MG70" i="16"/>
  <c r="MG73" i="16" s="1"/>
  <c r="NM72" i="16"/>
  <c r="NM75" i="16" s="1"/>
  <c r="PM69" i="16"/>
  <c r="NN72" i="16"/>
  <c r="NN75" i="16" s="1"/>
  <c r="PN69" i="16"/>
  <c r="PK71" i="16"/>
  <c r="PK74" i="16" s="1"/>
  <c r="RK68" i="16"/>
  <c r="RK71" i="16" s="1"/>
  <c r="RK74" i="16" s="1"/>
  <c r="JT70" i="16"/>
  <c r="JT73" i="16" s="1"/>
  <c r="LT67" i="16"/>
  <c r="FV70" i="16"/>
  <c r="FV73" i="16" s="1"/>
  <c r="HV67" i="16"/>
  <c r="PK72" i="16"/>
  <c r="PK75" i="16" s="1"/>
  <c r="RK69" i="16"/>
  <c r="RK72" i="16" s="1"/>
  <c r="RK75" i="16" s="1"/>
  <c r="CL70" i="16"/>
  <c r="CL73" i="16" s="1"/>
  <c r="EL67" i="16"/>
  <c r="CB71" i="16"/>
  <c r="CB74" i="16" s="1"/>
  <c r="EB68" i="16"/>
  <c r="U72" i="16"/>
  <c r="U75" i="16" s="1"/>
  <c r="BU69" i="16"/>
  <c r="V69" i="16"/>
  <c r="RN67" i="16"/>
  <c r="RN70" i="16" s="1"/>
  <c r="RN73" i="16" s="1"/>
  <c r="PN70" i="16"/>
  <c r="PN73" i="16" s="1"/>
  <c r="PV71" i="16"/>
  <c r="PV74" i="16" s="1"/>
  <c r="RV68" i="16"/>
  <c r="RV71" i="16" s="1"/>
  <c r="RV74" i="16" s="1"/>
  <c r="AC71" i="16"/>
  <c r="AC74" i="16" s="1"/>
  <c r="AD68" i="16"/>
  <c r="CC68" i="16"/>
  <c r="EA71" i="16"/>
  <c r="EA74" i="16" s="1"/>
  <c r="GA68" i="16"/>
  <c r="DX67" i="16"/>
  <c r="BX70" i="16"/>
  <c r="BX73" i="16" s="1"/>
  <c r="BT72" i="16"/>
  <c r="BT75" i="16" s="1"/>
  <c r="DT69" i="16"/>
  <c r="RL69" i="16"/>
  <c r="RL72" i="16" s="1"/>
  <c r="RL75" i="16" s="1"/>
  <c r="PL72" i="16"/>
  <c r="PL75" i="16" s="1"/>
  <c r="QD70" i="16"/>
  <c r="QD73" i="16" s="1"/>
  <c r="SD67" i="16"/>
  <c r="SD70" i="16" s="1"/>
  <c r="SD73" i="16" s="1"/>
  <c r="CM67" i="16"/>
  <c r="AM70" i="16"/>
  <c r="AM73" i="16" s="1"/>
  <c r="PN71" i="16"/>
  <c r="PN74" i="16" s="1"/>
  <c r="RN68" i="16"/>
  <c r="RN71" i="16" s="1"/>
  <c r="RN74" i="16" s="1"/>
  <c r="FZ71" i="16"/>
  <c r="FZ74" i="16" s="1"/>
  <c r="HZ68" i="16"/>
  <c r="NW68" i="16"/>
  <c r="LW71" i="16"/>
  <c r="LW74" i="16" s="1"/>
  <c r="PQ71" i="16"/>
  <c r="PQ74" i="16" s="1"/>
  <c r="RQ68" i="16"/>
  <c r="RQ71" i="16" s="1"/>
  <c r="RQ74" i="16" s="1"/>
  <c r="HY71" i="16"/>
  <c r="HY74" i="16" s="1"/>
  <c r="JY68" i="16"/>
  <c r="JQ69" i="16"/>
  <c r="HQ72" i="16"/>
  <c r="HQ75" i="16" s="1"/>
  <c r="JU67" i="16"/>
  <c r="HU70" i="16"/>
  <c r="HU73" i="16" s="1"/>
  <c r="Y70" i="16"/>
  <c r="Y73" i="16" s="1"/>
  <c r="BY67" i="16"/>
  <c r="Z67" i="16"/>
  <c r="PL70" i="16"/>
  <c r="PL73" i="16" s="1"/>
  <c r="RL67" i="16"/>
  <c r="RL70" i="16" s="1"/>
  <c r="RL73" i="16" s="1"/>
  <c r="DS72" i="16"/>
  <c r="DS75" i="16" s="1"/>
  <c r="FS69" i="16"/>
  <c r="JP72" i="16"/>
  <c r="JP75" i="16" s="1"/>
  <c r="LP69" i="16"/>
  <c r="PP71" i="16"/>
  <c r="PP74" i="16" s="1"/>
  <c r="RP68" i="16"/>
  <c r="RP71" i="16" s="1"/>
  <c r="RP74" i="16" s="1"/>
  <c r="GK67" i="16"/>
  <c r="EK70" i="16"/>
  <c r="EK73" i="16" s="1"/>
  <c r="KH70" i="16"/>
  <c r="KH73" i="16" s="1"/>
  <c r="MH67" i="16"/>
  <c r="FR72" i="16"/>
  <c r="FR75" i="16" s="1"/>
  <c r="HR69" i="16"/>
  <c r="NR70" i="16"/>
  <c r="NR73" i="16" s="1"/>
  <c r="PR67" i="16"/>
  <c r="GJ70" i="16"/>
  <c r="GJ73" i="16" s="1"/>
  <c r="IJ67" i="16"/>
  <c r="LS70" i="16"/>
  <c r="LS73" i="16" s="1"/>
  <c r="NS67" i="16"/>
  <c r="FW67" i="16"/>
  <c r="DW70" i="16"/>
  <c r="DW73" i="16" s="1"/>
  <c r="LO72" i="16"/>
  <c r="LO75" i="16" s="1"/>
  <c r="NO69" i="16"/>
  <c r="JX71" i="16"/>
  <c r="JX74" i="16" s="1"/>
  <c r="LX68" i="16"/>
  <c r="OF70" i="16"/>
  <c r="OF73" i="16" s="1"/>
  <c r="QF67" i="16"/>
  <c r="PQ70" i="16"/>
  <c r="PQ73" i="16" s="1"/>
  <c r="RQ67" i="16"/>
  <c r="RQ70" i="16" s="1"/>
  <c r="RQ73" i="16" s="1"/>
  <c r="O372" i="15"/>
  <c r="O373" i="15" s="1"/>
  <c r="X180" i="15"/>
  <c r="X179" i="15"/>
  <c r="X181" i="15"/>
  <c r="X182" i="15"/>
  <c r="X183" i="15"/>
  <c r="X184" i="15"/>
  <c r="X185" i="15"/>
  <c r="X186" i="15"/>
  <c r="X402" i="15"/>
  <c r="X403" i="15"/>
  <c r="X401" i="15"/>
  <c r="N374" i="15"/>
  <c r="N375" i="15" s="1"/>
  <c r="W187" i="15"/>
  <c r="W188" i="15"/>
  <c r="W189" i="15"/>
  <c r="W190" i="15"/>
  <c r="W191" i="15"/>
  <c r="W192" i="15"/>
  <c r="W193" i="15"/>
  <c r="W194" i="15"/>
  <c r="Z180" i="15"/>
  <c r="Z179" i="15"/>
  <c r="Q372" i="15"/>
  <c r="Q373" i="15" s="1"/>
  <c r="Z183" i="15"/>
  <c r="Z181" i="15"/>
  <c r="Z182" i="15"/>
  <c r="Z184" i="15"/>
  <c r="Z185" i="15"/>
  <c r="Z186" i="15"/>
  <c r="Y378" i="15"/>
  <c r="Y377" i="15"/>
  <c r="Y379" i="15"/>
  <c r="P374" i="15"/>
  <c r="P375" i="15" s="1"/>
  <c r="Y188" i="15"/>
  <c r="Y187" i="15"/>
  <c r="Y189" i="15"/>
  <c r="Y190" i="15"/>
  <c r="Y191" i="15"/>
  <c r="Y192" i="15"/>
  <c r="Y193" i="15"/>
  <c r="Y194" i="15"/>
  <c r="AA402" i="15"/>
  <c r="AA401" i="15"/>
  <c r="AA403" i="15"/>
  <c r="X187" i="15"/>
  <c r="O374" i="15"/>
  <c r="O375" i="15" s="1"/>
  <c r="X188" i="15"/>
  <c r="X189" i="15"/>
  <c r="X190" i="15"/>
  <c r="X191" i="15"/>
  <c r="X192" i="15"/>
  <c r="X193" i="15"/>
  <c r="X194" i="15"/>
  <c r="Z401" i="15"/>
  <c r="Z402" i="15"/>
  <c r="Z403" i="15"/>
  <c r="Y180" i="15"/>
  <c r="Y179" i="15"/>
  <c r="P372" i="15"/>
  <c r="P373" i="15" s="1"/>
  <c r="Y183" i="15"/>
  <c r="Y182" i="15"/>
  <c r="Y181" i="15"/>
  <c r="Y184" i="15"/>
  <c r="Y185" i="15"/>
  <c r="Y186" i="15"/>
  <c r="Y402" i="15"/>
  <c r="Y403" i="15"/>
  <c r="Y401" i="15"/>
  <c r="Z377" i="15"/>
  <c r="Z379" i="15"/>
  <c r="Z378" i="15"/>
  <c r="AA377" i="15"/>
  <c r="AA378" i="15"/>
  <c r="AA379" i="15"/>
  <c r="Q374" i="15"/>
  <c r="Q375" i="15" s="1"/>
  <c r="Z188" i="15"/>
  <c r="Z187" i="15"/>
  <c r="Z190" i="15"/>
  <c r="Z191" i="15"/>
  <c r="Z189" i="15"/>
  <c r="Z192" i="15"/>
  <c r="Z193" i="15"/>
  <c r="Z194" i="15"/>
  <c r="I177" i="15"/>
  <c r="K44" i="16" s="1"/>
  <c r="W180" i="15"/>
  <c r="W179" i="15"/>
  <c r="N372" i="15"/>
  <c r="N373" i="15" s="1"/>
  <c r="W182" i="15"/>
  <c r="W181" i="15"/>
  <c r="W183" i="15"/>
  <c r="W184" i="15"/>
  <c r="W185" i="15"/>
  <c r="W186" i="15"/>
  <c r="X377" i="15"/>
  <c r="X379" i="15"/>
  <c r="X378" i="15"/>
  <c r="L166" i="9"/>
  <c r="K166" i="9"/>
  <c r="R44" i="16" l="1"/>
  <c r="L44" i="16"/>
  <c r="M44" i="16"/>
  <c r="T44" i="16"/>
  <c r="V44" i="16"/>
  <c r="U44" i="16"/>
  <c r="N44" i="16"/>
  <c r="W44" i="16"/>
  <c r="Q44" i="16"/>
  <c r="O44" i="16"/>
  <c r="S44" i="16"/>
  <c r="X44" i="16"/>
  <c r="P44" i="16"/>
  <c r="Y44" i="16"/>
  <c r="Z44" i="16"/>
  <c r="AA44" i="16"/>
  <c r="AB44" i="16"/>
  <c r="AC44" i="16"/>
  <c r="AD44" i="16"/>
  <c r="AE44" i="16"/>
  <c r="AG52" i="16"/>
  <c r="AF44" i="16"/>
  <c r="QF70" i="16"/>
  <c r="QF73" i="16" s="1"/>
  <c r="SF67" i="16"/>
  <c r="SF70" i="16" s="1"/>
  <c r="SF73" i="16" s="1"/>
  <c r="FW70" i="16"/>
  <c r="FW73" i="16" s="1"/>
  <c r="HW67" i="16"/>
  <c r="AD71" i="16"/>
  <c r="AD74" i="16" s="1"/>
  <c r="AE68" i="16"/>
  <c r="CD68" i="16"/>
  <c r="HR72" i="16"/>
  <c r="HR75" i="16" s="1"/>
  <c r="JR69" i="16"/>
  <c r="CC71" i="16"/>
  <c r="CC74" i="16" s="1"/>
  <c r="EC68" i="16"/>
  <c r="DT72" i="16"/>
  <c r="DT75" i="16" s="1"/>
  <c r="FT69" i="16"/>
  <c r="EB71" i="16"/>
  <c r="EB74" i="16" s="1"/>
  <c r="GB68" i="16"/>
  <c r="HV70" i="16"/>
  <c r="HV73" i="16" s="1"/>
  <c r="JV67" i="16"/>
  <c r="PM72" i="16"/>
  <c r="PM75" i="16" s="1"/>
  <c r="RM69" i="16"/>
  <c r="RM72" i="16" s="1"/>
  <c r="RM75" i="16" s="1"/>
  <c r="FS72" i="16"/>
  <c r="FS75" i="16" s="1"/>
  <c r="HS69" i="16"/>
  <c r="LU67" i="16"/>
  <c r="JU70" i="16"/>
  <c r="JU73" i="16" s="1"/>
  <c r="NW71" i="16"/>
  <c r="NW74" i="16" s="1"/>
  <c r="PW68" i="16"/>
  <c r="NS70" i="16"/>
  <c r="NS73" i="16" s="1"/>
  <c r="PS67" i="16"/>
  <c r="LX71" i="16"/>
  <c r="LX74" i="16" s="1"/>
  <c r="NX68" i="16"/>
  <c r="IJ70" i="16"/>
  <c r="IJ73" i="16" s="1"/>
  <c r="KJ67" i="16"/>
  <c r="EL70" i="16"/>
  <c r="EL73" i="16" s="1"/>
  <c r="GL67" i="16"/>
  <c r="LT70" i="16"/>
  <c r="LT73" i="16" s="1"/>
  <c r="NT67" i="16"/>
  <c r="PN72" i="16"/>
  <c r="PN75" i="16" s="1"/>
  <c r="RN69" i="16"/>
  <c r="RN72" i="16" s="1"/>
  <c r="RN75" i="16" s="1"/>
  <c r="GK70" i="16"/>
  <c r="GK73" i="16" s="1"/>
  <c r="IK67" i="16"/>
  <c r="JQ72" i="16"/>
  <c r="JQ75" i="16" s="1"/>
  <c r="LQ69" i="16"/>
  <c r="CM70" i="16"/>
  <c r="CM73" i="16" s="1"/>
  <c r="EM67" i="16"/>
  <c r="DX70" i="16"/>
  <c r="DX73" i="16" s="1"/>
  <c r="FX67" i="16"/>
  <c r="OG70" i="16"/>
  <c r="OG73" i="16" s="1"/>
  <c r="QG67" i="16"/>
  <c r="NO72" i="16"/>
  <c r="NO75" i="16" s="1"/>
  <c r="PO69" i="16"/>
  <c r="RR67" i="16"/>
  <c r="RR70" i="16" s="1"/>
  <c r="RR73" i="16" s="1"/>
  <c r="PR70" i="16"/>
  <c r="PR73" i="16" s="1"/>
  <c r="LY68" i="16"/>
  <c r="JY71" i="16"/>
  <c r="JY74" i="16" s="1"/>
  <c r="IA68" i="16"/>
  <c r="GA71" i="16"/>
  <c r="GA74" i="16" s="1"/>
  <c r="MI67" i="16"/>
  <c r="KI70" i="16"/>
  <c r="KI73" i="16" s="1"/>
  <c r="LP72" i="16"/>
  <c r="LP75" i="16" s="1"/>
  <c r="NP69" i="16"/>
  <c r="DY67" i="16"/>
  <c r="BY70" i="16"/>
  <c r="BY73" i="16" s="1"/>
  <c r="JZ68" i="16"/>
  <c r="HZ71" i="16"/>
  <c r="HZ74" i="16" s="1"/>
  <c r="BU72" i="16"/>
  <c r="BU75" i="16" s="1"/>
  <c r="DU69" i="16"/>
  <c r="OH67" i="16"/>
  <c r="MH70" i="16"/>
  <c r="MH73" i="16" s="1"/>
  <c r="Z70" i="16"/>
  <c r="Z73" i="16" s="1"/>
  <c r="BZ67" i="16"/>
  <c r="AA67" i="16"/>
  <c r="V72" i="16"/>
  <c r="V75" i="16" s="1"/>
  <c r="W69" i="16"/>
  <c r="BV69" i="16"/>
  <c r="I66" i="15"/>
  <c r="K66" i="15" s="1"/>
  <c r="M66" i="15" s="1"/>
  <c r="O66" i="15" s="1"/>
  <c r="K215" i="15"/>
  <c r="K75" i="15"/>
  <c r="K76" i="15" s="1"/>
  <c r="K77" i="15" s="1"/>
  <c r="K78" i="15" s="1"/>
  <c r="K79" i="15" s="1"/>
  <c r="K80" i="15" s="1"/>
  <c r="K81" i="15" s="1"/>
  <c r="K82" i="15" s="1"/>
  <c r="K83" i="15" s="1"/>
  <c r="K84" i="15" s="1"/>
  <c r="G19" i="6"/>
  <c r="AD48" i="16" l="1"/>
  <c r="AD49" i="16" s="1"/>
  <c r="AD50" i="16" s="1"/>
  <c r="AD45" i="16"/>
  <c r="AD46" i="16" s="1"/>
  <c r="AD47" i="16" s="1"/>
  <c r="Y48" i="16"/>
  <c r="Y49" i="16" s="1"/>
  <c r="Y50" i="16" s="1"/>
  <c r="Y45" i="16"/>
  <c r="Y46" i="16" s="1"/>
  <c r="Y47" i="16" s="1"/>
  <c r="R48" i="16"/>
  <c r="R49" i="16" s="1"/>
  <c r="R50" i="16" s="1"/>
  <c r="R45" i="16"/>
  <c r="R46" i="16" s="1"/>
  <c r="R47" i="16" s="1"/>
  <c r="AB48" i="16"/>
  <c r="AB49" i="16" s="1"/>
  <c r="AB50" i="16" s="1"/>
  <c r="AB45" i="16"/>
  <c r="AB46" i="16" s="1"/>
  <c r="AB47" i="16" s="1"/>
  <c r="N48" i="16"/>
  <c r="N49" i="16" s="1"/>
  <c r="N50" i="16" s="1"/>
  <c r="N45" i="16"/>
  <c r="N46" i="16" s="1"/>
  <c r="N47" i="16" s="1"/>
  <c r="X48" i="16"/>
  <c r="X49" i="16" s="1"/>
  <c r="X50" i="16" s="1"/>
  <c r="X45" i="16"/>
  <c r="X46" i="16" s="1"/>
  <c r="X47" i="16" s="1"/>
  <c r="P48" i="16"/>
  <c r="P49" i="16" s="1"/>
  <c r="P50" i="16" s="1"/>
  <c r="P45" i="16"/>
  <c r="P46" i="16" s="1"/>
  <c r="P47" i="16" s="1"/>
  <c r="AE48" i="16"/>
  <c r="AE49" i="16" s="1"/>
  <c r="AE50" i="16" s="1"/>
  <c r="AE45" i="16"/>
  <c r="AE46" i="16" s="1"/>
  <c r="AE47" i="16" s="1"/>
  <c r="V48" i="16"/>
  <c r="V49" i="16" s="1"/>
  <c r="V50" i="16" s="1"/>
  <c r="V45" i="16"/>
  <c r="V46" i="16" s="1"/>
  <c r="V47" i="16" s="1"/>
  <c r="M48" i="16"/>
  <c r="M49" i="16" s="1"/>
  <c r="M50" i="16" s="1"/>
  <c r="M45" i="16"/>
  <c r="M46" i="16" s="1"/>
  <c r="M47" i="16" s="1"/>
  <c r="Z45" i="16"/>
  <c r="Z46" i="16" s="1"/>
  <c r="Z47" i="16" s="1"/>
  <c r="Z48" i="16"/>
  <c r="Z49" i="16" s="1"/>
  <c r="Z50" i="16" s="1"/>
  <c r="T48" i="16"/>
  <c r="T49" i="16" s="1"/>
  <c r="T50" i="16" s="1"/>
  <c r="T45" i="16"/>
  <c r="T46" i="16" s="1"/>
  <c r="T47" i="16" s="1"/>
  <c r="AA45" i="16"/>
  <c r="AA46" i="16" s="1"/>
  <c r="AA47" i="16" s="1"/>
  <c r="AA48" i="16"/>
  <c r="AA49" i="16" s="1"/>
  <c r="AA50" i="16" s="1"/>
  <c r="U48" i="16"/>
  <c r="U49" i="16" s="1"/>
  <c r="U50" i="16" s="1"/>
  <c r="U45" i="16"/>
  <c r="U46" i="16" s="1"/>
  <c r="U47" i="16" s="1"/>
  <c r="O48" i="16"/>
  <c r="O49" i="16" s="1"/>
  <c r="O50" i="16" s="1"/>
  <c r="O45" i="16"/>
  <c r="O46" i="16" s="1"/>
  <c r="O47" i="16" s="1"/>
  <c r="S48" i="16"/>
  <c r="S49" i="16" s="1"/>
  <c r="S50" i="16" s="1"/>
  <c r="S45" i="16"/>
  <c r="S46" i="16" s="1"/>
  <c r="S47" i="16" s="1"/>
  <c r="W48" i="16"/>
  <c r="W49" i="16" s="1"/>
  <c r="W50" i="16" s="1"/>
  <c r="W45" i="16"/>
  <c r="W46" i="16" s="1"/>
  <c r="W47" i="16" s="1"/>
  <c r="L48" i="16"/>
  <c r="L49" i="16" s="1"/>
  <c r="L50" i="16" s="1"/>
  <c r="L45" i="16"/>
  <c r="L46" i="16" s="1"/>
  <c r="L47" i="16" s="1"/>
  <c r="K48" i="16"/>
  <c r="K49" i="16" s="1"/>
  <c r="K50" i="16" s="1"/>
  <c r="K45" i="16"/>
  <c r="K46" i="16" s="1"/>
  <c r="K47" i="16" s="1"/>
  <c r="AC48" i="16"/>
  <c r="AC49" i="16" s="1"/>
  <c r="AC50" i="16" s="1"/>
  <c r="AC45" i="16"/>
  <c r="AC46" i="16" s="1"/>
  <c r="AC47" i="16" s="1"/>
  <c r="Q48" i="16"/>
  <c r="Q49" i="16" s="1"/>
  <c r="Q50" i="16" s="1"/>
  <c r="Q45" i="16"/>
  <c r="Q46" i="16" s="1"/>
  <c r="Q47" i="16" s="1"/>
  <c r="AH52" i="16"/>
  <c r="AG44" i="16"/>
  <c r="W72" i="16"/>
  <c r="W75" i="16" s="1"/>
  <c r="X69" i="16"/>
  <c r="BW69" i="16"/>
  <c r="DU72" i="16"/>
  <c r="DU75" i="16" s="1"/>
  <c r="FU69" i="16"/>
  <c r="AE71" i="16"/>
  <c r="AE74" i="16" s="1"/>
  <c r="CE68" i="16"/>
  <c r="AF68" i="16"/>
  <c r="MI70" i="16"/>
  <c r="MI73" i="16" s="1"/>
  <c r="OI67" i="16"/>
  <c r="PO72" i="16"/>
  <c r="PO75" i="16" s="1"/>
  <c r="RO69" i="16"/>
  <c r="RO72" i="16" s="1"/>
  <c r="RO75" i="16" s="1"/>
  <c r="GL70" i="16"/>
  <c r="GL73" i="16" s="1"/>
  <c r="IL67" i="16"/>
  <c r="PW71" i="16"/>
  <c r="PW74" i="16" s="1"/>
  <c r="RW68" i="16"/>
  <c r="RW71" i="16" s="1"/>
  <c r="RW74" i="16" s="1"/>
  <c r="ED68" i="16"/>
  <c r="CD71" i="16"/>
  <c r="CD74" i="16" s="1"/>
  <c r="AA70" i="16"/>
  <c r="AA73" i="16" s="1"/>
  <c r="AB67" i="16"/>
  <c r="CA67" i="16"/>
  <c r="JZ71" i="16"/>
  <c r="JZ74" i="16" s="1"/>
  <c r="LZ68" i="16"/>
  <c r="IA71" i="16"/>
  <c r="IA74" i="16" s="1"/>
  <c r="KA68" i="16"/>
  <c r="QG70" i="16"/>
  <c r="QG73" i="16" s="1"/>
  <c r="SG67" i="16"/>
  <c r="SG70" i="16" s="1"/>
  <c r="SG73" i="16" s="1"/>
  <c r="KK67" i="16"/>
  <c r="IK70" i="16"/>
  <c r="IK73" i="16" s="1"/>
  <c r="KJ70" i="16"/>
  <c r="KJ73" i="16" s="1"/>
  <c r="MJ67" i="16"/>
  <c r="EC71" i="16"/>
  <c r="EC74" i="16" s="1"/>
  <c r="GC68" i="16"/>
  <c r="LQ72" i="16"/>
  <c r="LQ75" i="16" s="1"/>
  <c r="NQ69" i="16"/>
  <c r="FT72" i="16"/>
  <c r="FT75" i="16" s="1"/>
  <c r="HT69" i="16"/>
  <c r="LU70" i="16"/>
  <c r="LU73" i="16" s="1"/>
  <c r="NU67" i="16"/>
  <c r="HW70" i="16"/>
  <c r="HW73" i="16" s="1"/>
  <c r="JW67" i="16"/>
  <c r="BZ70" i="16"/>
  <c r="BZ73" i="16" s="1"/>
  <c r="DZ67" i="16"/>
  <c r="DY70" i="16"/>
  <c r="DY73" i="16" s="1"/>
  <c r="FY67" i="16"/>
  <c r="FX70" i="16"/>
  <c r="FX73" i="16" s="1"/>
  <c r="HX67" i="16"/>
  <c r="NX71" i="16"/>
  <c r="NX74" i="16" s="1"/>
  <c r="PX68" i="16"/>
  <c r="HS72" i="16"/>
  <c r="HS75" i="16" s="1"/>
  <c r="JS69" i="16"/>
  <c r="LV67" i="16"/>
  <c r="JV70" i="16"/>
  <c r="JV73" i="16" s="1"/>
  <c r="JR72" i="16"/>
  <c r="JR75" i="16" s="1"/>
  <c r="LR69" i="16"/>
  <c r="NP72" i="16"/>
  <c r="NP75" i="16" s="1"/>
  <c r="PP69" i="16"/>
  <c r="LY71" i="16"/>
  <c r="LY74" i="16" s="1"/>
  <c r="NY68" i="16"/>
  <c r="BV72" i="16"/>
  <c r="BV75" i="16" s="1"/>
  <c r="DV69" i="16"/>
  <c r="QH67" i="16"/>
  <c r="OH70" i="16"/>
  <c r="OH73" i="16" s="1"/>
  <c r="GM67" i="16"/>
  <c r="EM70" i="16"/>
  <c r="EM73" i="16" s="1"/>
  <c r="NT70" i="16"/>
  <c r="NT73" i="16" s="1"/>
  <c r="PT67" i="16"/>
  <c r="PS70" i="16"/>
  <c r="PS73" i="16" s="1"/>
  <c r="RS67" i="16"/>
  <c r="RS70" i="16" s="1"/>
  <c r="RS73" i="16" s="1"/>
  <c r="GB71" i="16"/>
  <c r="GB74" i="16" s="1"/>
  <c r="IB68" i="16"/>
  <c r="M215" i="15"/>
  <c r="L215" i="15"/>
  <c r="J215" i="15" s="1"/>
  <c r="I374" i="1"/>
  <c r="I375" i="1"/>
  <c r="I376" i="1"/>
  <c r="I377" i="1"/>
  <c r="I378" i="1"/>
  <c r="I373" i="1"/>
  <c r="AF48" i="16" l="1"/>
  <c r="AF49" i="16" s="1"/>
  <c r="AF50" i="16" s="1"/>
  <c r="AF45" i="16"/>
  <c r="AF46" i="16" s="1"/>
  <c r="AF47" i="16" s="1"/>
  <c r="AI52" i="16"/>
  <c r="AH44" i="16"/>
  <c r="QH70" i="16"/>
  <c r="QH73" i="16" s="1"/>
  <c r="SH67" i="16"/>
  <c r="SH70" i="16" s="1"/>
  <c r="SH73" i="16" s="1"/>
  <c r="IL70" i="16"/>
  <c r="IL73" i="16" s="1"/>
  <c r="KL67" i="16"/>
  <c r="HY67" i="16"/>
  <c r="FY70" i="16"/>
  <c r="FY73" i="16" s="1"/>
  <c r="AB70" i="16"/>
  <c r="AB73" i="16" s="1"/>
  <c r="CB67" i="16"/>
  <c r="AC67" i="16"/>
  <c r="RT67" i="16"/>
  <c r="RT70" i="16" s="1"/>
  <c r="RT73" i="16" s="1"/>
  <c r="PT70" i="16"/>
  <c r="PT73" i="16" s="1"/>
  <c r="NY71" i="16"/>
  <c r="NY74" i="16" s="1"/>
  <c r="PY68" i="16"/>
  <c r="JS72" i="16"/>
  <c r="JS75" i="16" s="1"/>
  <c r="LS69" i="16"/>
  <c r="DZ70" i="16"/>
  <c r="DZ73" i="16" s="1"/>
  <c r="FZ67" i="16"/>
  <c r="NQ72" i="16"/>
  <c r="NQ75" i="16" s="1"/>
  <c r="PQ69" i="16"/>
  <c r="FU72" i="16"/>
  <c r="FU75" i="16" s="1"/>
  <c r="HU69" i="16"/>
  <c r="OI70" i="16"/>
  <c r="OI73" i="16" s="1"/>
  <c r="QI67" i="16"/>
  <c r="QI70" i="16" s="1"/>
  <c r="QI73" i="16" s="1"/>
  <c r="JT69" i="16"/>
  <c r="HT72" i="16"/>
  <c r="HT75" i="16" s="1"/>
  <c r="EA67" i="16"/>
  <c r="CA70" i="16"/>
  <c r="CA73" i="16" s="1"/>
  <c r="KK70" i="16"/>
  <c r="KK73" i="16" s="1"/>
  <c r="MK67" i="16"/>
  <c r="PP72" i="16"/>
  <c r="PP75" i="16" s="1"/>
  <c r="RP69" i="16"/>
  <c r="RP72" i="16" s="1"/>
  <c r="RP75" i="16" s="1"/>
  <c r="PX71" i="16"/>
  <c r="PX74" i="16" s="1"/>
  <c r="RX68" i="16"/>
  <c r="RX71" i="16" s="1"/>
  <c r="RX74" i="16" s="1"/>
  <c r="JW70" i="16"/>
  <c r="JW73" i="16" s="1"/>
  <c r="LW67" i="16"/>
  <c r="GC71" i="16"/>
  <c r="GC74" i="16" s="1"/>
  <c r="IC68" i="16"/>
  <c r="KA71" i="16"/>
  <c r="KA74" i="16" s="1"/>
  <c r="MA68" i="16"/>
  <c r="ED71" i="16"/>
  <c r="ED74" i="16" s="1"/>
  <c r="GD68" i="16"/>
  <c r="BW72" i="16"/>
  <c r="BW75" i="16" s="1"/>
  <c r="DW69" i="16"/>
  <c r="AF71" i="16"/>
  <c r="AF74" i="16" s="1"/>
  <c r="CF68" i="16"/>
  <c r="AG68" i="16"/>
  <c r="X72" i="16"/>
  <c r="X75" i="16" s="1"/>
  <c r="Y69" i="16"/>
  <c r="BX69" i="16"/>
  <c r="DV72" i="16"/>
  <c r="DV75" i="16" s="1"/>
  <c r="FV69" i="16"/>
  <c r="LV70" i="16"/>
  <c r="LV73" i="16" s="1"/>
  <c r="NV67" i="16"/>
  <c r="GM70" i="16"/>
  <c r="GM73" i="16" s="1"/>
  <c r="IM67" i="16"/>
  <c r="IB71" i="16"/>
  <c r="IB74" i="16" s="1"/>
  <c r="KB68" i="16"/>
  <c r="LR72" i="16"/>
  <c r="LR75" i="16" s="1"/>
  <c r="NR69" i="16"/>
  <c r="JX67" i="16"/>
  <c r="HX70" i="16"/>
  <c r="HX73" i="16" s="1"/>
  <c r="NU70" i="16"/>
  <c r="NU73" i="16" s="1"/>
  <c r="PU67" i="16"/>
  <c r="OJ67" i="16"/>
  <c r="MJ70" i="16"/>
  <c r="MJ73" i="16" s="1"/>
  <c r="NZ68" i="16"/>
  <c r="LZ71" i="16"/>
  <c r="LZ74" i="16" s="1"/>
  <c r="CE71" i="16"/>
  <c r="CE74" i="16" s="1"/>
  <c r="EE68" i="16"/>
  <c r="O116" i="1"/>
  <c r="N116" i="1"/>
  <c r="M116" i="1"/>
  <c r="L116" i="1"/>
  <c r="AG48" i="16" l="1"/>
  <c r="AG49" i="16" s="1"/>
  <c r="AG50" i="16" s="1"/>
  <c r="AG45" i="16"/>
  <c r="AG46" i="16" s="1"/>
  <c r="AG47" i="16" s="1"/>
  <c r="AJ52" i="16"/>
  <c r="AI44" i="16"/>
  <c r="CB70" i="16"/>
  <c r="CB73" i="16" s="1"/>
  <c r="EB67" i="16"/>
  <c r="Z69" i="16"/>
  <c r="Y72" i="16"/>
  <c r="Y75" i="16" s="1"/>
  <c r="BY69" i="16"/>
  <c r="RU67" i="16"/>
  <c r="RU70" i="16" s="1"/>
  <c r="RU73" i="16" s="1"/>
  <c r="PU70" i="16"/>
  <c r="PU73" i="16" s="1"/>
  <c r="MA71" i="16"/>
  <c r="MA74" i="16" s="1"/>
  <c r="OA68" i="16"/>
  <c r="JT72" i="16"/>
  <c r="JT75" i="16" s="1"/>
  <c r="LT69" i="16"/>
  <c r="HU72" i="16"/>
  <c r="HU75" i="16" s="1"/>
  <c r="JU69" i="16"/>
  <c r="PY71" i="16"/>
  <c r="PY74" i="16" s="1"/>
  <c r="RY68" i="16"/>
  <c r="RY71" i="16" s="1"/>
  <c r="RY74" i="16" s="1"/>
  <c r="OJ70" i="16"/>
  <c r="OJ73" i="16" s="1"/>
  <c r="QJ67" i="16"/>
  <c r="QJ70" i="16" s="1"/>
  <c r="QJ73" i="16" s="1"/>
  <c r="IM70" i="16"/>
  <c r="IM73" i="16" s="1"/>
  <c r="KM67" i="16"/>
  <c r="CG68" i="16"/>
  <c r="AH68" i="16"/>
  <c r="AG71" i="16"/>
  <c r="AG74" i="16" s="1"/>
  <c r="CF71" i="16"/>
  <c r="CF74" i="16" s="1"/>
  <c r="EF68" i="16"/>
  <c r="KC68" i="16"/>
  <c r="IC71" i="16"/>
  <c r="IC74" i="16" s="1"/>
  <c r="PQ72" i="16"/>
  <c r="PQ75" i="16" s="1"/>
  <c r="RQ69" i="16"/>
  <c r="RQ72" i="16" s="1"/>
  <c r="RQ75" i="16" s="1"/>
  <c r="HY70" i="16"/>
  <c r="HY73" i="16" s="1"/>
  <c r="JY67" i="16"/>
  <c r="KL70" i="16"/>
  <c r="KL73" i="16" s="1"/>
  <c r="ML67" i="16"/>
  <c r="FZ70" i="16"/>
  <c r="FZ73" i="16" s="1"/>
  <c r="HZ67" i="16"/>
  <c r="JX70" i="16"/>
  <c r="JX73" i="16" s="1"/>
  <c r="LX67" i="16"/>
  <c r="FV72" i="16"/>
  <c r="FV75" i="16" s="1"/>
  <c r="HV69" i="16"/>
  <c r="DW72" i="16"/>
  <c r="DW75" i="16" s="1"/>
  <c r="FW69" i="16"/>
  <c r="LW70" i="16"/>
  <c r="LW73" i="16" s="1"/>
  <c r="NW67" i="16"/>
  <c r="NZ71" i="16"/>
  <c r="NZ74" i="16" s="1"/>
  <c r="PZ68" i="16"/>
  <c r="GE68" i="16"/>
  <c r="EE71" i="16"/>
  <c r="EE74" i="16" s="1"/>
  <c r="NV70" i="16"/>
  <c r="NV73" i="16" s="1"/>
  <c r="PV67" i="16"/>
  <c r="OK67" i="16"/>
  <c r="MK70" i="16"/>
  <c r="MK73" i="16" s="1"/>
  <c r="NR72" i="16"/>
  <c r="NR75" i="16" s="1"/>
  <c r="PR69" i="16"/>
  <c r="KB71" i="16"/>
  <c r="KB74" i="16" s="1"/>
  <c r="MB68" i="16"/>
  <c r="BX72" i="16"/>
  <c r="BX75" i="16" s="1"/>
  <c r="DX69" i="16"/>
  <c r="ID68" i="16"/>
  <c r="GD71" i="16"/>
  <c r="GD74" i="16" s="1"/>
  <c r="EA70" i="16"/>
  <c r="EA73" i="16" s="1"/>
  <c r="GA67" i="16"/>
  <c r="NS69" i="16"/>
  <c r="LS72" i="16"/>
  <c r="LS75" i="16" s="1"/>
  <c r="CC67" i="16"/>
  <c r="AC70" i="16"/>
  <c r="AC73" i="16" s="1"/>
  <c r="X189" i="1"/>
  <c r="Y189" i="1"/>
  <c r="Z189" i="1"/>
  <c r="AA189" i="1"/>
  <c r="X190" i="1"/>
  <c r="Y190" i="1"/>
  <c r="Z190" i="1"/>
  <c r="AA190" i="1"/>
  <c r="X191" i="1"/>
  <c r="Y191" i="1"/>
  <c r="Z191" i="1"/>
  <c r="AA191" i="1"/>
  <c r="AH48" i="16" l="1"/>
  <c r="AH49" i="16" s="1"/>
  <c r="AH50" i="16" s="1"/>
  <c r="AH45" i="16"/>
  <c r="AH46" i="16" s="1"/>
  <c r="AH47" i="16" s="1"/>
  <c r="AK52" i="16"/>
  <c r="AJ44" i="16"/>
  <c r="PZ71" i="16"/>
  <c r="PZ74" i="16" s="1"/>
  <c r="RZ68" i="16"/>
  <c r="RZ71" i="16" s="1"/>
  <c r="RZ74" i="16" s="1"/>
  <c r="EF71" i="16"/>
  <c r="EF74" i="16" s="1"/>
  <c r="GF68" i="16"/>
  <c r="CC70" i="16"/>
  <c r="CC73" i="16" s="1"/>
  <c r="EC67" i="16"/>
  <c r="DX72" i="16"/>
  <c r="DX75" i="16" s="1"/>
  <c r="FX69" i="16"/>
  <c r="PV70" i="16"/>
  <c r="PV73" i="16" s="1"/>
  <c r="RV67" i="16"/>
  <c r="RV70" i="16" s="1"/>
  <c r="RV73" i="16" s="1"/>
  <c r="LY67" i="16"/>
  <c r="JY70" i="16"/>
  <c r="JY73" i="16" s="1"/>
  <c r="NW70" i="16"/>
  <c r="NW73" i="16" s="1"/>
  <c r="PW67" i="16"/>
  <c r="NS72" i="16"/>
  <c r="NS75" i="16" s="1"/>
  <c r="PS69" i="16"/>
  <c r="MB71" i="16"/>
  <c r="MB74" i="16" s="1"/>
  <c r="OB68" i="16"/>
  <c r="CH68" i="16"/>
  <c r="AH71" i="16"/>
  <c r="AH74" i="16" s="1"/>
  <c r="AI68" i="16"/>
  <c r="JU72" i="16"/>
  <c r="JU75" i="16" s="1"/>
  <c r="LU69" i="16"/>
  <c r="BY72" i="16"/>
  <c r="BY75" i="16" s="1"/>
  <c r="DY69" i="16"/>
  <c r="ID71" i="16"/>
  <c r="ID74" i="16" s="1"/>
  <c r="KD68" i="16"/>
  <c r="LX70" i="16"/>
  <c r="LX73" i="16" s="1"/>
  <c r="NX67" i="16"/>
  <c r="GE71" i="16"/>
  <c r="GE74" i="16" s="1"/>
  <c r="IE68" i="16"/>
  <c r="FW72" i="16"/>
  <c r="FW75" i="16" s="1"/>
  <c r="HW69" i="16"/>
  <c r="CG71" i="16"/>
  <c r="CG74" i="16" s="1"/>
  <c r="EG68" i="16"/>
  <c r="KM70" i="16"/>
  <c r="KM73" i="16" s="1"/>
  <c r="MM67" i="16"/>
  <c r="LT72" i="16"/>
  <c r="LT75" i="16" s="1"/>
  <c r="NT69" i="16"/>
  <c r="Z72" i="16"/>
  <c r="Z75" i="16" s="1"/>
  <c r="BZ69" i="16"/>
  <c r="AA69" i="16"/>
  <c r="IA67" i="16"/>
  <c r="GA70" i="16"/>
  <c r="GA73" i="16" s="1"/>
  <c r="RR69" i="16"/>
  <c r="RR72" i="16" s="1"/>
  <c r="RR75" i="16" s="1"/>
  <c r="PR72" i="16"/>
  <c r="PR75" i="16" s="1"/>
  <c r="HV72" i="16"/>
  <c r="HV75" i="16" s="1"/>
  <c r="JV69" i="16"/>
  <c r="HZ70" i="16"/>
  <c r="HZ73" i="16" s="1"/>
  <c r="JZ67" i="16"/>
  <c r="GB67" i="16"/>
  <c r="EB70" i="16"/>
  <c r="EB73" i="16" s="1"/>
  <c r="OK70" i="16"/>
  <c r="OK73" i="16" s="1"/>
  <c r="QK67" i="16"/>
  <c r="QK70" i="16" s="1"/>
  <c r="QK73" i="16" s="1"/>
  <c r="ML70" i="16"/>
  <c r="ML73" i="16" s="1"/>
  <c r="OL67" i="16"/>
  <c r="KC71" i="16"/>
  <c r="KC74" i="16" s="1"/>
  <c r="MC68" i="16"/>
  <c r="OA71" i="16"/>
  <c r="OA74" i="16" s="1"/>
  <c r="QA68" i="16"/>
  <c r="J57" i="5"/>
  <c r="G59" i="5"/>
  <c r="AI48" i="16" l="1"/>
  <c r="AI49" i="16" s="1"/>
  <c r="AI50" i="16" s="1"/>
  <c r="AI45" i="16"/>
  <c r="AI46" i="16" s="1"/>
  <c r="AI47" i="16" s="1"/>
  <c r="AL52" i="16"/>
  <c r="AK44" i="16"/>
  <c r="GB70" i="16"/>
  <c r="GB73" i="16" s="1"/>
  <c r="IB67" i="16"/>
  <c r="MM70" i="16"/>
  <c r="MM73" i="16" s="1"/>
  <c r="OM67" i="16"/>
  <c r="PX67" i="16"/>
  <c r="NX70" i="16"/>
  <c r="NX73" i="16" s="1"/>
  <c r="AI71" i="16"/>
  <c r="AI74" i="16" s="1"/>
  <c r="AJ68" i="16"/>
  <c r="CI68" i="16"/>
  <c r="PW70" i="16"/>
  <c r="PW73" i="16" s="1"/>
  <c r="RW67" i="16"/>
  <c r="RW70" i="16" s="1"/>
  <c r="RW73" i="16" s="1"/>
  <c r="GC67" i="16"/>
  <c r="EC70" i="16"/>
  <c r="EC73" i="16" s="1"/>
  <c r="JZ70" i="16"/>
  <c r="JZ73" i="16" s="1"/>
  <c r="LZ67" i="16"/>
  <c r="IA70" i="16"/>
  <c r="IA73" i="16" s="1"/>
  <c r="KA67" i="16"/>
  <c r="EG71" i="16"/>
  <c r="EG74" i="16" s="1"/>
  <c r="GG68" i="16"/>
  <c r="MD68" i="16"/>
  <c r="KD71" i="16"/>
  <c r="KD74" i="16" s="1"/>
  <c r="CH71" i="16"/>
  <c r="CH74" i="16" s="1"/>
  <c r="EH68" i="16"/>
  <c r="GF71" i="16"/>
  <c r="GF74" i="16" s="1"/>
  <c r="IF68" i="16"/>
  <c r="QA71" i="16"/>
  <c r="QA74" i="16" s="1"/>
  <c r="SA68" i="16"/>
  <c r="SA71" i="16" s="1"/>
  <c r="SA74" i="16" s="1"/>
  <c r="LY70" i="16"/>
  <c r="LY73" i="16" s="1"/>
  <c r="NY67" i="16"/>
  <c r="AA72" i="16"/>
  <c r="AA75" i="16" s="1"/>
  <c r="CA69" i="16"/>
  <c r="AB69" i="16"/>
  <c r="BZ72" i="16"/>
  <c r="BZ75" i="16" s="1"/>
  <c r="DZ69" i="16"/>
  <c r="HW72" i="16"/>
  <c r="HW75" i="16" s="1"/>
  <c r="JW69" i="16"/>
  <c r="DY72" i="16"/>
  <c r="DY75" i="16" s="1"/>
  <c r="FY69" i="16"/>
  <c r="OB71" i="16"/>
  <c r="OB74" i="16" s="1"/>
  <c r="QB68" i="16"/>
  <c r="JV72" i="16"/>
  <c r="JV75" i="16" s="1"/>
  <c r="LV69" i="16"/>
  <c r="MC71" i="16"/>
  <c r="MC74" i="16" s="1"/>
  <c r="OC68" i="16"/>
  <c r="QL67" i="16"/>
  <c r="QL70" i="16" s="1"/>
  <c r="QL73" i="16" s="1"/>
  <c r="OL70" i="16"/>
  <c r="OL73" i="16" s="1"/>
  <c r="NT72" i="16"/>
  <c r="NT75" i="16" s="1"/>
  <c r="PT69" i="16"/>
  <c r="IE71" i="16"/>
  <c r="IE74" i="16" s="1"/>
  <c r="KE68" i="16"/>
  <c r="LU72" i="16"/>
  <c r="LU75" i="16" s="1"/>
  <c r="NU69" i="16"/>
  <c r="PS72" i="16"/>
  <c r="PS75" i="16" s="1"/>
  <c r="RS69" i="16"/>
  <c r="RS72" i="16" s="1"/>
  <c r="RS75" i="16" s="1"/>
  <c r="FX72" i="16"/>
  <c r="FX75" i="16" s="1"/>
  <c r="HX69" i="16"/>
  <c r="X192" i="1"/>
  <c r="Y192" i="1"/>
  <c r="Z192" i="1"/>
  <c r="AA192" i="1"/>
  <c r="X193" i="1"/>
  <c r="Y193" i="1"/>
  <c r="Z193" i="1"/>
  <c r="AA193" i="1"/>
  <c r="X194" i="1"/>
  <c r="Y194" i="1"/>
  <c r="Z194" i="1"/>
  <c r="AA194" i="1"/>
  <c r="O104" i="1"/>
  <c r="O105" i="1"/>
  <c r="O106" i="1"/>
  <c r="O107" i="1"/>
  <c r="O108" i="1"/>
  <c r="O109" i="1"/>
  <c r="O110" i="1"/>
  <c r="O111" i="1"/>
  <c r="O112" i="1"/>
  <c r="O113" i="1"/>
  <c r="O114" i="1"/>
  <c r="O115" i="1"/>
  <c r="O117" i="1"/>
  <c r="O118" i="1"/>
  <c r="O119" i="1"/>
  <c r="O120" i="1"/>
  <c r="O121" i="1"/>
  <c r="O122" i="1"/>
  <c r="O123" i="1"/>
  <c r="O124" i="1"/>
  <c r="O125" i="1"/>
  <c r="O126" i="1"/>
  <c r="O127" i="1"/>
  <c r="O128" i="1"/>
  <c r="N105" i="1"/>
  <c r="N106" i="1"/>
  <c r="N107" i="1"/>
  <c r="N108" i="1"/>
  <c r="N109" i="1"/>
  <c r="N110" i="1"/>
  <c r="N111" i="1"/>
  <c r="N112" i="1"/>
  <c r="N113" i="1"/>
  <c r="N114" i="1"/>
  <c r="N115" i="1"/>
  <c r="N117" i="1"/>
  <c r="N118" i="1"/>
  <c r="N119" i="1"/>
  <c r="N120" i="1"/>
  <c r="N121" i="1"/>
  <c r="N122" i="1"/>
  <c r="N123" i="1"/>
  <c r="N124" i="1"/>
  <c r="N125" i="1"/>
  <c r="N126" i="1"/>
  <c r="N127" i="1"/>
  <c r="N128" i="1"/>
  <c r="N104" i="1"/>
  <c r="M105" i="1"/>
  <c r="M106" i="1"/>
  <c r="M107" i="1"/>
  <c r="M108" i="1"/>
  <c r="M109" i="1"/>
  <c r="M110" i="1"/>
  <c r="M111" i="1"/>
  <c r="M112" i="1"/>
  <c r="M113" i="1"/>
  <c r="M114" i="1"/>
  <c r="M115" i="1"/>
  <c r="M117" i="1"/>
  <c r="M118" i="1"/>
  <c r="M119" i="1"/>
  <c r="M120" i="1"/>
  <c r="M121" i="1"/>
  <c r="M122" i="1"/>
  <c r="M123" i="1"/>
  <c r="M124" i="1"/>
  <c r="M125" i="1"/>
  <c r="M126" i="1"/>
  <c r="M127" i="1"/>
  <c r="M128" i="1"/>
  <c r="M104" i="1"/>
  <c r="L105" i="1"/>
  <c r="L106" i="1"/>
  <c r="L107" i="1"/>
  <c r="L108" i="1"/>
  <c r="L109" i="1"/>
  <c r="L110" i="1"/>
  <c r="L111" i="1"/>
  <c r="L112" i="1"/>
  <c r="L113" i="1"/>
  <c r="L114" i="1"/>
  <c r="L115" i="1"/>
  <c r="L117" i="1"/>
  <c r="L118" i="1"/>
  <c r="L119" i="1"/>
  <c r="L120" i="1"/>
  <c r="L121" i="1"/>
  <c r="L122" i="1"/>
  <c r="L123" i="1"/>
  <c r="L124" i="1"/>
  <c r="L125" i="1"/>
  <c r="L126" i="1"/>
  <c r="L127" i="1"/>
  <c r="L128" i="1"/>
  <c r="L104" i="1"/>
  <c r="AJ48" i="16" l="1"/>
  <c r="AJ49" i="16" s="1"/>
  <c r="AJ50" i="16" s="1"/>
  <c r="AJ45" i="16"/>
  <c r="AJ46" i="16" s="1"/>
  <c r="AJ47" i="16" s="1"/>
  <c r="AM52" i="16"/>
  <c r="AL44" i="16"/>
  <c r="QB71" i="16"/>
  <c r="QB74" i="16" s="1"/>
  <c r="SB68" i="16"/>
  <c r="SB71" i="16" s="1"/>
  <c r="SB74" i="16" s="1"/>
  <c r="CB69" i="16"/>
  <c r="AC69" i="16"/>
  <c r="AB72" i="16"/>
  <c r="AB75" i="16" s="1"/>
  <c r="AK68" i="16"/>
  <c r="AJ71" i="16"/>
  <c r="AJ74" i="16" s="1"/>
  <c r="CJ68" i="16"/>
  <c r="HX72" i="16"/>
  <c r="HX75" i="16" s="1"/>
  <c r="JX69" i="16"/>
  <c r="PT72" i="16"/>
  <c r="PT75" i="16" s="1"/>
  <c r="RT69" i="16"/>
  <c r="RT72" i="16" s="1"/>
  <c r="RT75" i="16" s="1"/>
  <c r="FY72" i="16"/>
  <c r="FY75" i="16" s="1"/>
  <c r="HY69" i="16"/>
  <c r="NZ67" i="16"/>
  <c r="LZ70" i="16"/>
  <c r="LZ73" i="16" s="1"/>
  <c r="PY67" i="16"/>
  <c r="NY70" i="16"/>
  <c r="NY73" i="16" s="1"/>
  <c r="PX70" i="16"/>
  <c r="PX73" i="16" s="1"/>
  <c r="RX67" i="16"/>
  <c r="RX70" i="16" s="1"/>
  <c r="RX73" i="16" s="1"/>
  <c r="KE71" i="16"/>
  <c r="KE74" i="16" s="1"/>
  <c r="ME68" i="16"/>
  <c r="OC71" i="16"/>
  <c r="OC74" i="16" s="1"/>
  <c r="QC68" i="16"/>
  <c r="JW72" i="16"/>
  <c r="JW75" i="16" s="1"/>
  <c r="LW69" i="16"/>
  <c r="MD71" i="16"/>
  <c r="MD74" i="16" s="1"/>
  <c r="OD68" i="16"/>
  <c r="GC70" i="16"/>
  <c r="GC73" i="16" s="1"/>
  <c r="IC67" i="16"/>
  <c r="OM70" i="16"/>
  <c r="OM73" i="16" s="1"/>
  <c r="QM67" i="16"/>
  <c r="QM70" i="16" s="1"/>
  <c r="QM73" i="16" s="1"/>
  <c r="IG68" i="16"/>
  <c r="GG71" i="16"/>
  <c r="GG74" i="16" s="1"/>
  <c r="CA72" i="16"/>
  <c r="CA75" i="16" s="1"/>
  <c r="EA69" i="16"/>
  <c r="NU72" i="16"/>
  <c r="NU75" i="16" s="1"/>
  <c r="PU69" i="16"/>
  <c r="LV72" i="16"/>
  <c r="LV75" i="16" s="1"/>
  <c r="NV69" i="16"/>
  <c r="DZ72" i="16"/>
  <c r="DZ75" i="16" s="1"/>
  <c r="FZ69" i="16"/>
  <c r="IB70" i="16"/>
  <c r="IB73" i="16" s="1"/>
  <c r="KB67" i="16"/>
  <c r="GH68" i="16"/>
  <c r="EH71" i="16"/>
  <c r="EH74" i="16" s="1"/>
  <c r="IF71" i="16"/>
  <c r="IF74" i="16" s="1"/>
  <c r="KF68" i="16"/>
  <c r="KA70" i="16"/>
  <c r="KA73" i="16" s="1"/>
  <c r="MA67" i="16"/>
  <c r="EI68" i="16"/>
  <c r="CI71" i="16"/>
  <c r="CI74" i="16" s="1"/>
  <c r="G241" i="1"/>
  <c r="G199" i="1"/>
  <c r="AK48" i="16" l="1"/>
  <c r="AK49" i="16" s="1"/>
  <c r="AK50" i="16" s="1"/>
  <c r="AK45" i="16"/>
  <c r="AK46" i="16" s="1"/>
  <c r="AK47" i="16" s="1"/>
  <c r="AN52" i="16"/>
  <c r="AM44" i="16"/>
  <c r="KF71" i="16"/>
  <c r="KF74" i="16" s="1"/>
  <c r="MF68" i="16"/>
  <c r="NV72" i="16"/>
  <c r="NV75" i="16" s="1"/>
  <c r="PV69" i="16"/>
  <c r="LW72" i="16"/>
  <c r="LW75" i="16" s="1"/>
  <c r="NW69" i="16"/>
  <c r="ME71" i="16"/>
  <c r="ME74" i="16" s="1"/>
  <c r="OE68" i="16"/>
  <c r="HY72" i="16"/>
  <c r="HY75" i="16" s="1"/>
  <c r="JY69" i="16"/>
  <c r="GH71" i="16"/>
  <c r="GH74" i="16" s="1"/>
  <c r="IH68" i="16"/>
  <c r="AC72" i="16"/>
  <c r="AC75" i="16" s="1"/>
  <c r="CC69" i="16"/>
  <c r="AD69" i="16"/>
  <c r="CB72" i="16"/>
  <c r="CB75" i="16" s="1"/>
  <c r="EB69" i="16"/>
  <c r="EI71" i="16"/>
  <c r="EI74" i="16" s="1"/>
  <c r="GI68" i="16"/>
  <c r="PY70" i="16"/>
  <c r="PY73" i="16" s="1"/>
  <c r="RY67" i="16"/>
  <c r="RY70" i="16" s="1"/>
  <c r="RY73" i="16" s="1"/>
  <c r="JX72" i="16"/>
  <c r="JX75" i="16" s="1"/>
  <c r="LX69" i="16"/>
  <c r="IC70" i="16"/>
  <c r="IC73" i="16" s="1"/>
  <c r="KC67" i="16"/>
  <c r="MA70" i="16"/>
  <c r="MA73" i="16" s="1"/>
  <c r="OA67" i="16"/>
  <c r="QD68" i="16"/>
  <c r="OD71" i="16"/>
  <c r="OD74" i="16" s="1"/>
  <c r="AL68" i="16"/>
  <c r="CK68" i="16"/>
  <c r="AK71" i="16"/>
  <c r="AK74" i="16" s="1"/>
  <c r="PU72" i="16"/>
  <c r="PU75" i="16" s="1"/>
  <c r="RU69" i="16"/>
  <c r="RU72" i="16" s="1"/>
  <c r="RU75" i="16" s="1"/>
  <c r="QC71" i="16"/>
  <c r="QC74" i="16" s="1"/>
  <c r="SC68" i="16"/>
  <c r="SC71" i="16" s="1"/>
  <c r="SC74" i="16" s="1"/>
  <c r="KB70" i="16"/>
  <c r="KB73" i="16" s="1"/>
  <c r="MB67" i="16"/>
  <c r="GA69" i="16"/>
  <c r="EA72" i="16"/>
  <c r="EA75" i="16" s="1"/>
  <c r="FZ72" i="16"/>
  <c r="FZ75" i="16" s="1"/>
  <c r="HZ69" i="16"/>
  <c r="IG71" i="16"/>
  <c r="IG74" i="16" s="1"/>
  <c r="KG68" i="16"/>
  <c r="NZ70" i="16"/>
  <c r="NZ73" i="16" s="1"/>
  <c r="PZ67" i="16"/>
  <c r="CJ71" i="16"/>
  <c r="CJ74" i="16" s="1"/>
  <c r="EJ68" i="16"/>
  <c r="G74" i="1"/>
  <c r="G316" i="1"/>
  <c r="AL48" i="16" l="1"/>
  <c r="AL49" i="16" s="1"/>
  <c r="AL50" i="16" s="1"/>
  <c r="AL45" i="16"/>
  <c r="AL46" i="16" s="1"/>
  <c r="AL47" i="16" s="1"/>
  <c r="AN44" i="16"/>
  <c r="AO52" i="16"/>
  <c r="RZ67" i="16"/>
  <c r="RZ70" i="16" s="1"/>
  <c r="RZ73" i="16" s="1"/>
  <c r="PZ70" i="16"/>
  <c r="PZ73" i="16" s="1"/>
  <c r="GA72" i="16"/>
  <c r="GA75" i="16" s="1"/>
  <c r="IA69" i="16"/>
  <c r="CK71" i="16"/>
  <c r="CK74" i="16" s="1"/>
  <c r="EK68" i="16"/>
  <c r="JY72" i="16"/>
  <c r="JY75" i="16" s="1"/>
  <c r="LY69" i="16"/>
  <c r="QA67" i="16"/>
  <c r="OA70" i="16"/>
  <c r="OA73" i="16" s="1"/>
  <c r="MB70" i="16"/>
  <c r="MB73" i="16" s="1"/>
  <c r="OB67" i="16"/>
  <c r="KC70" i="16"/>
  <c r="KC73" i="16" s="1"/>
  <c r="MC67" i="16"/>
  <c r="EB72" i="16"/>
  <c r="EB75" i="16" s="1"/>
  <c r="GB69" i="16"/>
  <c r="KH68" i="16"/>
  <c r="IH71" i="16"/>
  <c r="IH74" i="16" s="1"/>
  <c r="OE71" i="16"/>
  <c r="OE74" i="16" s="1"/>
  <c r="QE68" i="16"/>
  <c r="PV72" i="16"/>
  <c r="PV75" i="16" s="1"/>
  <c r="RV69" i="16"/>
  <c r="RV72" i="16" s="1"/>
  <c r="RV75" i="16" s="1"/>
  <c r="QD71" i="16"/>
  <c r="QD74" i="16" s="1"/>
  <c r="SD68" i="16"/>
  <c r="SD71" i="16" s="1"/>
  <c r="SD74" i="16" s="1"/>
  <c r="AL71" i="16"/>
  <c r="AL74" i="16" s="1"/>
  <c r="AM68" i="16"/>
  <c r="CL68" i="16"/>
  <c r="KG71" i="16"/>
  <c r="KG74" i="16" s="1"/>
  <c r="MG68" i="16"/>
  <c r="LX72" i="16"/>
  <c r="LX75" i="16" s="1"/>
  <c r="NX69" i="16"/>
  <c r="AD72" i="16"/>
  <c r="AD75" i="16" s="1"/>
  <c r="AE69" i="16"/>
  <c r="CD69" i="16"/>
  <c r="GI71" i="16"/>
  <c r="GI74" i="16" s="1"/>
  <c r="II68" i="16"/>
  <c r="CC72" i="16"/>
  <c r="CC75" i="16" s="1"/>
  <c r="EC69" i="16"/>
  <c r="NW72" i="16"/>
  <c r="NW75" i="16" s="1"/>
  <c r="PW69" i="16"/>
  <c r="MF71" i="16"/>
  <c r="MF74" i="16" s="1"/>
  <c r="OF68" i="16"/>
  <c r="EJ71" i="16"/>
  <c r="EJ74" i="16" s="1"/>
  <c r="GJ68" i="16"/>
  <c r="JZ69" i="16"/>
  <c r="HZ72" i="16"/>
  <c r="HZ75" i="16" s="1"/>
  <c r="G133" i="1"/>
  <c r="AM48" i="16" l="1"/>
  <c r="AM49" i="16" s="1"/>
  <c r="AM50" i="16" s="1"/>
  <c r="AM45" i="16"/>
  <c r="AM46" i="16" s="1"/>
  <c r="AM47" i="16" s="1"/>
  <c r="AO44" i="16"/>
  <c r="AP52" i="16"/>
  <c r="GK68" i="16"/>
  <c r="EK71" i="16"/>
  <c r="EK74" i="16" s="1"/>
  <c r="PW72" i="16"/>
  <c r="PW75" i="16" s="1"/>
  <c r="RW69" i="16"/>
  <c r="RW72" i="16" s="1"/>
  <c r="RW75" i="16" s="1"/>
  <c r="OB70" i="16"/>
  <c r="OB73" i="16" s="1"/>
  <c r="QB67" i="16"/>
  <c r="AM71" i="16"/>
  <c r="AM74" i="16" s="1"/>
  <c r="CM68" i="16"/>
  <c r="IA72" i="16"/>
  <c r="IA75" i="16" s="1"/>
  <c r="KA69" i="16"/>
  <c r="OC67" i="16"/>
  <c r="MC70" i="16"/>
  <c r="MC73" i="16" s="1"/>
  <c r="NX72" i="16"/>
  <c r="NX75" i="16" s="1"/>
  <c r="PX69" i="16"/>
  <c r="EC72" i="16"/>
  <c r="EC75" i="16" s="1"/>
  <c r="GC69" i="16"/>
  <c r="II71" i="16"/>
  <c r="II74" i="16" s="1"/>
  <c r="KI68" i="16"/>
  <c r="MG71" i="16"/>
  <c r="MG74" i="16" s="1"/>
  <c r="OG68" i="16"/>
  <c r="KH71" i="16"/>
  <c r="KH74" i="16" s="1"/>
  <c r="MH68" i="16"/>
  <c r="QA70" i="16"/>
  <c r="QA73" i="16" s="1"/>
  <c r="SA67" i="16"/>
  <c r="SA70" i="16" s="1"/>
  <c r="SA73" i="16" s="1"/>
  <c r="OF71" i="16"/>
  <c r="OF74" i="16" s="1"/>
  <c r="QF68" i="16"/>
  <c r="CD72" i="16"/>
  <c r="CD75" i="16" s="1"/>
  <c r="ED69" i="16"/>
  <c r="QE71" i="16"/>
  <c r="QE74" i="16" s="1"/>
  <c r="SE68" i="16"/>
  <c r="SE71" i="16" s="1"/>
  <c r="SE74" i="16" s="1"/>
  <c r="GB72" i="16"/>
  <c r="GB75" i="16" s="1"/>
  <c r="IB69" i="16"/>
  <c r="JZ72" i="16"/>
  <c r="JZ75" i="16" s="1"/>
  <c r="LZ69" i="16"/>
  <c r="GJ71" i="16"/>
  <c r="GJ74" i="16" s="1"/>
  <c r="IJ68" i="16"/>
  <c r="AE72" i="16"/>
  <c r="AE75" i="16" s="1"/>
  <c r="AF69" i="16"/>
  <c r="CE69" i="16"/>
  <c r="EL68" i="16"/>
  <c r="CL71" i="16"/>
  <c r="CL74" i="16" s="1"/>
  <c r="LY72" i="16"/>
  <c r="LY75" i="16" s="1"/>
  <c r="NY69" i="16"/>
  <c r="L118" i="6"/>
  <c r="L119" i="6"/>
  <c r="L120" i="6"/>
  <c r="L121" i="6"/>
  <c r="L122" i="6"/>
  <c r="L123" i="6"/>
  <c r="L124" i="6"/>
  <c r="L117" i="6"/>
  <c r="AN48" i="16" l="1"/>
  <c r="AN49" i="16" s="1"/>
  <c r="AN50" i="16" s="1"/>
  <c r="AN45" i="16"/>
  <c r="AN46" i="16" s="1"/>
  <c r="AN47" i="16" s="1"/>
  <c r="AP44" i="16"/>
  <c r="AQ52" i="16"/>
  <c r="KB69" i="16"/>
  <c r="IB72" i="16"/>
  <c r="IB75" i="16" s="1"/>
  <c r="KA72" i="16"/>
  <c r="KA75" i="16" s="1"/>
  <c r="MA69" i="16"/>
  <c r="CE72" i="16"/>
  <c r="CE75" i="16" s="1"/>
  <c r="EE69" i="16"/>
  <c r="SB67" i="16"/>
  <c r="SB70" i="16" s="1"/>
  <c r="SB73" i="16" s="1"/>
  <c r="QB70" i="16"/>
  <c r="QB73" i="16" s="1"/>
  <c r="EL71" i="16"/>
  <c r="EL74" i="16" s="1"/>
  <c r="GL68" i="16"/>
  <c r="IJ71" i="16"/>
  <c r="IJ74" i="16" s="1"/>
  <c r="KJ68" i="16"/>
  <c r="ED72" i="16"/>
  <c r="ED75" i="16" s="1"/>
  <c r="GD69" i="16"/>
  <c r="OG71" i="16"/>
  <c r="OG74" i="16" s="1"/>
  <c r="QG68" i="16"/>
  <c r="PX72" i="16"/>
  <c r="PX75" i="16" s="1"/>
  <c r="RX69" i="16"/>
  <c r="RX72" i="16" s="1"/>
  <c r="RX75" i="16" s="1"/>
  <c r="AF72" i="16"/>
  <c r="AF75" i="16" s="1"/>
  <c r="AG69" i="16"/>
  <c r="CF69" i="16"/>
  <c r="OH68" i="16"/>
  <c r="MH71" i="16"/>
  <c r="MH74" i="16" s="1"/>
  <c r="GC72" i="16"/>
  <c r="GC75" i="16" s="1"/>
  <c r="IC69" i="16"/>
  <c r="NY72" i="16"/>
  <c r="NY75" i="16" s="1"/>
  <c r="PY69" i="16"/>
  <c r="LZ72" i="16"/>
  <c r="LZ75" i="16" s="1"/>
  <c r="NZ69" i="16"/>
  <c r="QF71" i="16"/>
  <c r="QF74" i="16" s="1"/>
  <c r="SF68" i="16"/>
  <c r="SF71" i="16" s="1"/>
  <c r="SF74" i="16" s="1"/>
  <c r="MI68" i="16"/>
  <c r="KI71" i="16"/>
  <c r="KI74" i="16" s="1"/>
  <c r="GK71" i="16"/>
  <c r="GK74" i="16" s="1"/>
  <c r="IK68" i="16"/>
  <c r="OC70" i="16"/>
  <c r="OC73" i="16" s="1"/>
  <c r="QC67" i="16"/>
  <c r="CM71" i="16"/>
  <c r="CM74" i="16" s="1"/>
  <c r="EM68" i="16"/>
  <c r="J115" i="9"/>
  <c r="N149" i="9"/>
  <c r="N148" i="9"/>
  <c r="N147" i="9"/>
  <c r="N146" i="9"/>
  <c r="N145" i="9"/>
  <c r="N144" i="9"/>
  <c r="N143" i="9"/>
  <c r="N142" i="9"/>
  <c r="N141" i="9"/>
  <c r="N140" i="9"/>
  <c r="AO48" i="16" l="1"/>
  <c r="AO49" i="16" s="1"/>
  <c r="AO50" i="16" s="1"/>
  <c r="AO45" i="16"/>
  <c r="AO46" i="16" s="1"/>
  <c r="AO47" i="16" s="1"/>
  <c r="AQ44" i="16"/>
  <c r="AR52" i="16"/>
  <c r="EM71" i="16"/>
  <c r="EM74" i="16" s="1"/>
  <c r="GM68" i="16"/>
  <c r="KJ71" i="16"/>
  <c r="KJ74" i="16" s="1"/>
  <c r="MJ68" i="16"/>
  <c r="EE72" i="16"/>
  <c r="EE75" i="16" s="1"/>
  <c r="GE69" i="16"/>
  <c r="MI71" i="16"/>
  <c r="MI74" i="16" s="1"/>
  <c r="OI68" i="16"/>
  <c r="AH69" i="16"/>
  <c r="AG72" i="16"/>
  <c r="AG75" i="16" s="1"/>
  <c r="CG69" i="16"/>
  <c r="IK71" i="16"/>
  <c r="IK74" i="16" s="1"/>
  <c r="KK68" i="16"/>
  <c r="PY72" i="16"/>
  <c r="PY75" i="16" s="1"/>
  <c r="RY69" i="16"/>
  <c r="RY72" i="16" s="1"/>
  <c r="RY75" i="16" s="1"/>
  <c r="SG68" i="16"/>
  <c r="SG71" i="16" s="1"/>
  <c r="SG74" i="16" s="1"/>
  <c r="QG71" i="16"/>
  <c r="QG74" i="16" s="1"/>
  <c r="SC67" i="16"/>
  <c r="SC70" i="16" s="1"/>
  <c r="SC73" i="16" s="1"/>
  <c r="QC70" i="16"/>
  <c r="QC73" i="16" s="1"/>
  <c r="NZ72" i="16"/>
  <c r="NZ75" i="16" s="1"/>
  <c r="PZ69" i="16"/>
  <c r="OH71" i="16"/>
  <c r="OH74" i="16" s="1"/>
  <c r="QH68" i="16"/>
  <c r="KB72" i="16"/>
  <c r="KB75" i="16" s="1"/>
  <c r="MB69" i="16"/>
  <c r="IL68" i="16"/>
  <c r="GL71" i="16"/>
  <c r="GL74" i="16" s="1"/>
  <c r="OA69" i="16"/>
  <c r="MA72" i="16"/>
  <c r="MA75" i="16" s="1"/>
  <c r="IC72" i="16"/>
  <c r="IC75" i="16" s="1"/>
  <c r="KC69" i="16"/>
  <c r="CF72" i="16"/>
  <c r="CF75" i="16" s="1"/>
  <c r="EF69" i="16"/>
  <c r="GD72" i="16"/>
  <c r="GD75" i="16" s="1"/>
  <c r="ID69" i="16"/>
  <c r="N63" i="11"/>
  <c r="N64" i="11"/>
  <c r="N65" i="11"/>
  <c r="N66" i="11"/>
  <c r="N67" i="11"/>
  <c r="N68" i="11"/>
  <c r="N62" i="11"/>
  <c r="L51" i="11"/>
  <c r="L52" i="11"/>
  <c r="H54" i="11"/>
  <c r="I54" i="11"/>
  <c r="G70" i="11"/>
  <c r="Q57" i="11"/>
  <c r="K52" i="11"/>
  <c r="K51" i="11"/>
  <c r="G35" i="11"/>
  <c r="AP48" i="16" l="1"/>
  <c r="AP49" i="16" s="1"/>
  <c r="AP50" i="16" s="1"/>
  <c r="AP45" i="16"/>
  <c r="AP46" i="16" s="1"/>
  <c r="AP47" i="16" s="1"/>
  <c r="AS52" i="16"/>
  <c r="AR44" i="16"/>
  <c r="OA72" i="16"/>
  <c r="OA75" i="16" s="1"/>
  <c r="QA69" i="16"/>
  <c r="MJ71" i="16"/>
  <c r="MJ74" i="16" s="1"/>
  <c r="OJ68" i="16"/>
  <c r="ID72" i="16"/>
  <c r="ID75" i="16" s="1"/>
  <c r="KD69" i="16"/>
  <c r="CG72" i="16"/>
  <c r="CG75" i="16" s="1"/>
  <c r="EG69" i="16"/>
  <c r="KK71" i="16"/>
  <c r="KK74" i="16" s="1"/>
  <c r="MK68" i="16"/>
  <c r="IL71" i="16"/>
  <c r="IL74" i="16" s="1"/>
  <c r="KL68" i="16"/>
  <c r="GM71" i="16"/>
  <c r="GM74" i="16" s="1"/>
  <c r="IM68" i="16"/>
  <c r="EF72" i="16"/>
  <c r="EF75" i="16" s="1"/>
  <c r="GF69" i="16"/>
  <c r="MB72" i="16"/>
  <c r="MB75" i="16" s="1"/>
  <c r="OB69" i="16"/>
  <c r="AH72" i="16"/>
  <c r="AH75" i="16" s="1"/>
  <c r="CH69" i="16"/>
  <c r="AI69" i="16"/>
  <c r="GE72" i="16"/>
  <c r="GE75" i="16" s="1"/>
  <c r="IE69" i="16"/>
  <c r="RZ69" i="16"/>
  <c r="RZ72" i="16" s="1"/>
  <c r="RZ75" i="16" s="1"/>
  <c r="PZ72" i="16"/>
  <c r="PZ75" i="16" s="1"/>
  <c r="OI71" i="16"/>
  <c r="OI74" i="16" s="1"/>
  <c r="QI68" i="16"/>
  <c r="QI71" i="16" s="1"/>
  <c r="QI74" i="16" s="1"/>
  <c r="KC72" i="16"/>
  <c r="KC75" i="16" s="1"/>
  <c r="MC69" i="16"/>
  <c r="QH71" i="16"/>
  <c r="QH74" i="16" s="1"/>
  <c r="SH68" i="16"/>
  <c r="SH71" i="16" s="1"/>
  <c r="SH74" i="16" s="1"/>
  <c r="K17" i="11"/>
  <c r="J17" i="11"/>
  <c r="G20" i="11"/>
  <c r="AQ48" i="16" l="1"/>
  <c r="AQ49" i="16" s="1"/>
  <c r="AQ50" i="16" s="1"/>
  <c r="AQ45" i="16"/>
  <c r="AQ46" i="16" s="1"/>
  <c r="AQ47" i="16" s="1"/>
  <c r="AS44" i="16"/>
  <c r="AT52" i="16"/>
  <c r="EG72" i="16"/>
  <c r="EG75" i="16" s="1"/>
  <c r="GG69" i="16"/>
  <c r="IE72" i="16"/>
  <c r="IE75" i="16" s="1"/>
  <c r="KE69" i="16"/>
  <c r="KM68" i="16"/>
  <c r="IM71" i="16"/>
  <c r="IM74" i="16" s="1"/>
  <c r="KD72" i="16"/>
  <c r="KD75" i="16" s="1"/>
  <c r="MD69" i="16"/>
  <c r="CH72" i="16"/>
  <c r="CH75" i="16" s="1"/>
  <c r="EH69" i="16"/>
  <c r="QJ68" i="16"/>
  <c r="QJ71" i="16" s="1"/>
  <c r="QJ74" i="16" s="1"/>
  <c r="OJ71" i="16"/>
  <c r="OJ74" i="16" s="1"/>
  <c r="AI72" i="16"/>
  <c r="AI75" i="16" s="1"/>
  <c r="CI69" i="16"/>
  <c r="AJ69" i="16"/>
  <c r="ML68" i="16"/>
  <c r="KL71" i="16"/>
  <c r="KL74" i="16" s="1"/>
  <c r="OB72" i="16"/>
  <c r="OB75" i="16" s="1"/>
  <c r="QB69" i="16"/>
  <c r="MK71" i="16"/>
  <c r="MK74" i="16" s="1"/>
  <c r="OK68" i="16"/>
  <c r="QA72" i="16"/>
  <c r="QA75" i="16" s="1"/>
  <c r="SA69" i="16"/>
  <c r="SA72" i="16" s="1"/>
  <c r="SA75" i="16" s="1"/>
  <c r="GF72" i="16"/>
  <c r="GF75" i="16" s="1"/>
  <c r="IF69" i="16"/>
  <c r="MC72" i="16"/>
  <c r="MC75" i="16" s="1"/>
  <c r="OC69" i="16"/>
  <c r="J82" i="5"/>
  <c r="G84" i="5"/>
  <c r="M82" i="5"/>
  <c r="AR48" i="16" l="1"/>
  <c r="AR49" i="16" s="1"/>
  <c r="AR50" i="16" s="1"/>
  <c r="AR45" i="16"/>
  <c r="AR46" i="16" s="1"/>
  <c r="AR47" i="16" s="1"/>
  <c r="AT44" i="16"/>
  <c r="AU52" i="16"/>
  <c r="KM71" i="16"/>
  <c r="KM74" i="16" s="1"/>
  <c r="MM68" i="16"/>
  <c r="IF72" i="16"/>
  <c r="IF75" i="16" s="1"/>
  <c r="KF69" i="16"/>
  <c r="ML71" i="16"/>
  <c r="ML74" i="16" s="1"/>
  <c r="OL68" i="16"/>
  <c r="KE72" i="16"/>
  <c r="KE75" i="16" s="1"/>
  <c r="ME69" i="16"/>
  <c r="QB72" i="16"/>
  <c r="QB75" i="16" s="1"/>
  <c r="SB69" i="16"/>
  <c r="SB72" i="16" s="1"/>
  <c r="SB75" i="16" s="1"/>
  <c r="OC72" i="16"/>
  <c r="OC75" i="16" s="1"/>
  <c r="QC69" i="16"/>
  <c r="CI72" i="16"/>
  <c r="CI75" i="16" s="1"/>
  <c r="EI69" i="16"/>
  <c r="EH72" i="16"/>
  <c r="EH75" i="16" s="1"/>
  <c r="GH69" i="16"/>
  <c r="GG72" i="16"/>
  <c r="GG75" i="16" s="1"/>
  <c r="IG69" i="16"/>
  <c r="CJ69" i="16"/>
  <c r="AK69" i="16"/>
  <c r="AJ72" i="16"/>
  <c r="AJ75" i="16" s="1"/>
  <c r="OK71" i="16"/>
  <c r="OK74" i="16" s="1"/>
  <c r="QK68" i="16"/>
  <c r="QK71" i="16" s="1"/>
  <c r="QK74" i="16" s="1"/>
  <c r="MD72" i="16"/>
  <c r="MD75" i="16" s="1"/>
  <c r="OD69" i="16"/>
  <c r="G176" i="1"/>
  <c r="AS48" i="16" l="1"/>
  <c r="AS49" i="16" s="1"/>
  <c r="AS50" i="16" s="1"/>
  <c r="AS45" i="16"/>
  <c r="AS46" i="16" s="1"/>
  <c r="AS47" i="16" s="1"/>
  <c r="AV52" i="16"/>
  <c r="AU44" i="16"/>
  <c r="OD72" i="16"/>
  <c r="OD75" i="16" s="1"/>
  <c r="QD69" i="16"/>
  <c r="GI69" i="16"/>
  <c r="EI72" i="16"/>
  <c r="EI75" i="16" s="1"/>
  <c r="OM68" i="16"/>
  <c r="MM71" i="16"/>
  <c r="MM74" i="16" s="1"/>
  <c r="GH72" i="16"/>
  <c r="GH75" i="16" s="1"/>
  <c r="IH69" i="16"/>
  <c r="MF69" i="16"/>
  <c r="KF72" i="16"/>
  <c r="KF75" i="16" s="1"/>
  <c r="AK72" i="16"/>
  <c r="AK75" i="16" s="1"/>
  <c r="CK69" i="16"/>
  <c r="AL69" i="16"/>
  <c r="QC72" i="16"/>
  <c r="QC75" i="16" s="1"/>
  <c r="SC69" i="16"/>
  <c r="SC72" i="16" s="1"/>
  <c r="SC75" i="16" s="1"/>
  <c r="ME72" i="16"/>
  <c r="ME75" i="16" s="1"/>
  <c r="OE69" i="16"/>
  <c r="CJ72" i="16"/>
  <c r="CJ75" i="16" s="1"/>
  <c r="EJ69" i="16"/>
  <c r="IG72" i="16"/>
  <c r="IG75" i="16" s="1"/>
  <c r="KG69" i="16"/>
  <c r="OL71" i="16"/>
  <c r="OL74" i="16" s="1"/>
  <c r="QL68" i="16"/>
  <c r="QL71" i="16" s="1"/>
  <c r="QL74" i="16" s="1"/>
  <c r="E137" i="10"/>
  <c r="E87" i="10"/>
  <c r="E19" i="10"/>
  <c r="E59" i="10"/>
  <c r="E38" i="10"/>
  <c r="AT48" i="16" l="1"/>
  <c r="AT49" i="16" s="1"/>
  <c r="AT50" i="16" s="1"/>
  <c r="AT45" i="16"/>
  <c r="AT46" i="16" s="1"/>
  <c r="AT47" i="16" s="1"/>
  <c r="AW52" i="16"/>
  <c r="AV44" i="16"/>
  <c r="QE69" i="16"/>
  <c r="OE72" i="16"/>
  <c r="OE75" i="16" s="1"/>
  <c r="GI72" i="16"/>
  <c r="GI75" i="16" s="1"/>
  <c r="II69" i="16"/>
  <c r="QM68" i="16"/>
  <c r="QM71" i="16" s="1"/>
  <c r="QM74" i="16" s="1"/>
  <c r="OM71" i="16"/>
  <c r="OM74" i="16" s="1"/>
  <c r="KG72" i="16"/>
  <c r="KG75" i="16" s="1"/>
  <c r="MG69" i="16"/>
  <c r="AL72" i="16"/>
  <c r="AL75" i="16" s="1"/>
  <c r="AM69" i="16"/>
  <c r="CL69" i="16"/>
  <c r="MF72" i="16"/>
  <c r="MF75" i="16" s="1"/>
  <c r="OF69" i="16"/>
  <c r="QD72" i="16"/>
  <c r="QD75" i="16" s="1"/>
  <c r="SD69" i="16"/>
  <c r="SD72" i="16" s="1"/>
  <c r="SD75" i="16" s="1"/>
  <c r="EK69" i="16"/>
  <c r="CK72" i="16"/>
  <c r="CK75" i="16" s="1"/>
  <c r="IH72" i="16"/>
  <c r="IH75" i="16" s="1"/>
  <c r="KH69" i="16"/>
  <c r="EJ72" i="16"/>
  <c r="EJ75" i="16" s="1"/>
  <c r="GJ69" i="16"/>
  <c r="G447" i="1"/>
  <c r="AU48" i="16" l="1"/>
  <c r="AU49" i="16" s="1"/>
  <c r="AU50" i="16" s="1"/>
  <c r="AU45" i="16"/>
  <c r="AU46" i="16" s="1"/>
  <c r="AU47" i="16" s="1"/>
  <c r="AX52" i="16"/>
  <c r="AW44" i="16"/>
  <c r="II72" i="16"/>
  <c r="II75" i="16" s="1"/>
  <c r="KI69" i="16"/>
  <c r="GJ72" i="16"/>
  <c r="GJ75" i="16" s="1"/>
  <c r="IJ69" i="16"/>
  <c r="CL72" i="16"/>
  <c r="CL75" i="16" s="1"/>
  <c r="EL69" i="16"/>
  <c r="KH72" i="16"/>
  <c r="KH75" i="16" s="1"/>
  <c r="MH69" i="16"/>
  <c r="MG72" i="16"/>
  <c r="MG75" i="16" s="1"/>
  <c r="OG69" i="16"/>
  <c r="QE72" i="16"/>
  <c r="QE75" i="16" s="1"/>
  <c r="SE69" i="16"/>
  <c r="SE72" i="16" s="1"/>
  <c r="SE75" i="16" s="1"/>
  <c r="EK72" i="16"/>
  <c r="EK75" i="16" s="1"/>
  <c r="GK69" i="16"/>
  <c r="OF72" i="16"/>
  <c r="OF75" i="16" s="1"/>
  <c r="QF69" i="16"/>
  <c r="AM72" i="16"/>
  <c r="AM75" i="16" s="1"/>
  <c r="CM69" i="16"/>
  <c r="G381" i="1"/>
  <c r="AV48" i="16" l="1"/>
  <c r="AV49" i="16" s="1"/>
  <c r="AV50" i="16" s="1"/>
  <c r="AV45" i="16"/>
  <c r="AV46" i="16" s="1"/>
  <c r="AV47" i="16" s="1"/>
  <c r="AX44" i="16"/>
  <c r="AY52" i="16"/>
  <c r="QF72" i="16"/>
  <c r="QF75" i="16" s="1"/>
  <c r="SF69" i="16"/>
  <c r="SF72" i="16" s="1"/>
  <c r="SF75" i="16" s="1"/>
  <c r="GK72" i="16"/>
  <c r="GK75" i="16" s="1"/>
  <c r="IK69" i="16"/>
  <c r="MH72" i="16"/>
  <c r="MH75" i="16" s="1"/>
  <c r="OH69" i="16"/>
  <c r="EL72" i="16"/>
  <c r="EL75" i="16" s="1"/>
  <c r="GL69" i="16"/>
  <c r="CM72" i="16"/>
  <c r="CM75" i="16" s="1"/>
  <c r="EM69" i="16"/>
  <c r="OG72" i="16"/>
  <c r="OG75" i="16" s="1"/>
  <c r="QG69" i="16"/>
  <c r="IJ72" i="16"/>
  <c r="IJ75" i="16" s="1"/>
  <c r="KJ69" i="16"/>
  <c r="KI72" i="16"/>
  <c r="KI75" i="16" s="1"/>
  <c r="MI69" i="16"/>
  <c r="G49" i="6"/>
  <c r="G145" i="6"/>
  <c r="AW48" i="16" l="1"/>
  <c r="AW49" i="16" s="1"/>
  <c r="AW50" i="16" s="1"/>
  <c r="AW45" i="16"/>
  <c r="AW46" i="16" s="1"/>
  <c r="AW47" i="16" s="1"/>
  <c r="AZ52" i="16"/>
  <c r="AY44" i="16"/>
  <c r="GL72" i="16"/>
  <c r="GL75" i="16" s="1"/>
  <c r="IL69" i="16"/>
  <c r="OH72" i="16"/>
  <c r="OH75" i="16" s="1"/>
  <c r="QH69" i="16"/>
  <c r="KJ72" i="16"/>
  <c r="KJ75" i="16" s="1"/>
  <c r="MJ69" i="16"/>
  <c r="QG72" i="16"/>
  <c r="QG75" i="16" s="1"/>
  <c r="SG69" i="16"/>
  <c r="SG72" i="16" s="1"/>
  <c r="SG75" i="16" s="1"/>
  <c r="IK72" i="16"/>
  <c r="IK75" i="16" s="1"/>
  <c r="KK69" i="16"/>
  <c r="MI72" i="16"/>
  <c r="MI75" i="16" s="1"/>
  <c r="OI69" i="16"/>
  <c r="EM72" i="16"/>
  <c r="EM75" i="16" s="1"/>
  <c r="GM69" i="16"/>
  <c r="AX48" i="16" l="1"/>
  <c r="AX49" i="16" s="1"/>
  <c r="AX50" i="16" s="1"/>
  <c r="AX45" i="16"/>
  <c r="AX46" i="16" s="1"/>
  <c r="AX47" i="16" s="1"/>
  <c r="BA52" i="16"/>
  <c r="AZ44" i="16"/>
  <c r="IM69" i="16"/>
  <c r="GM72" i="16"/>
  <c r="GM75" i="16" s="1"/>
  <c r="OJ69" i="16"/>
  <c r="MJ72" i="16"/>
  <c r="MJ75" i="16" s="1"/>
  <c r="IL72" i="16"/>
  <c r="IL75" i="16" s="1"/>
  <c r="KL69" i="16"/>
  <c r="OI72" i="16"/>
  <c r="OI75" i="16" s="1"/>
  <c r="QI69" i="16"/>
  <c r="QI72" i="16" s="1"/>
  <c r="QI75" i="16" s="1"/>
  <c r="KK72" i="16"/>
  <c r="KK75" i="16" s="1"/>
  <c r="MK69" i="16"/>
  <c r="QH72" i="16"/>
  <c r="QH75" i="16" s="1"/>
  <c r="SH69" i="16"/>
  <c r="SH72" i="16" s="1"/>
  <c r="SH75" i="16" s="1"/>
  <c r="G91" i="1"/>
  <c r="G474" i="1"/>
  <c r="G296" i="1"/>
  <c r="G414" i="1"/>
  <c r="G499" i="1"/>
  <c r="G360" i="1"/>
  <c r="G339" i="1"/>
  <c r="G269" i="1"/>
  <c r="AY48" i="16" l="1"/>
  <c r="AY49" i="16" s="1"/>
  <c r="AY50" i="16" s="1"/>
  <c r="AY45" i="16"/>
  <c r="AY46" i="16" s="1"/>
  <c r="AY47" i="16" s="1"/>
  <c r="BB52" i="16"/>
  <c r="BA44" i="16"/>
  <c r="IM72" i="16"/>
  <c r="IM75" i="16" s="1"/>
  <c r="KM69" i="16"/>
  <c r="ML69" i="16"/>
  <c r="KL72" i="16"/>
  <c r="KL75" i="16" s="1"/>
  <c r="MK72" i="16"/>
  <c r="MK75" i="16" s="1"/>
  <c r="OK69" i="16"/>
  <c r="OJ72" i="16"/>
  <c r="OJ75" i="16" s="1"/>
  <c r="QJ69" i="16"/>
  <c r="QJ72" i="16" s="1"/>
  <c r="QJ75" i="16" s="1"/>
  <c r="AZ48" i="16" l="1"/>
  <c r="AZ49" i="16" s="1"/>
  <c r="AZ50" i="16" s="1"/>
  <c r="AZ45" i="16"/>
  <c r="AZ46" i="16" s="1"/>
  <c r="AZ47" i="16" s="1"/>
  <c r="BC52" i="16"/>
  <c r="BB44" i="16"/>
  <c r="OK72" i="16"/>
  <c r="OK75" i="16" s="1"/>
  <c r="QK69" i="16"/>
  <c r="QK72" i="16" s="1"/>
  <c r="QK75" i="16" s="1"/>
  <c r="ML72" i="16"/>
  <c r="ML75" i="16" s="1"/>
  <c r="OL69" i="16"/>
  <c r="KM72" i="16"/>
  <c r="KM75" i="16" s="1"/>
  <c r="MM69" i="16"/>
  <c r="BA48" i="16" l="1"/>
  <c r="BA49" i="16" s="1"/>
  <c r="BA50" i="16" s="1"/>
  <c r="BA45" i="16"/>
  <c r="BA46" i="16" s="1"/>
  <c r="BA47" i="16" s="1"/>
  <c r="BC44" i="16"/>
  <c r="BD52" i="16"/>
  <c r="MM72" i="16"/>
  <c r="MM75" i="16" s="1"/>
  <c r="OM69" i="16"/>
  <c r="OL72" i="16"/>
  <c r="OL75" i="16" s="1"/>
  <c r="QL69" i="16"/>
  <c r="QL72" i="16" s="1"/>
  <c r="QL75" i="16" s="1"/>
  <c r="BB48" i="16" l="1"/>
  <c r="BB49" i="16" s="1"/>
  <c r="BB50" i="16" s="1"/>
  <c r="BB45" i="16"/>
  <c r="BB46" i="16" s="1"/>
  <c r="BB47" i="16" s="1"/>
  <c r="BD44" i="16"/>
  <c r="BE52" i="16"/>
  <c r="QM69" i="16"/>
  <c r="QM72" i="16" s="1"/>
  <c r="QM75" i="16" s="1"/>
  <c r="OM72" i="16"/>
  <c r="OM75" i="16" s="1"/>
  <c r="BC48" i="16" l="1"/>
  <c r="BC49" i="16" s="1"/>
  <c r="BC50" i="16" s="1"/>
  <c r="BC45" i="16"/>
  <c r="BC46" i="16" s="1"/>
  <c r="BC47" i="16" s="1"/>
  <c r="BF52" i="16"/>
  <c r="BE44" i="16"/>
  <c r="BD48" i="16" l="1"/>
  <c r="BD49" i="16" s="1"/>
  <c r="BD50" i="16" s="1"/>
  <c r="BD45" i="16"/>
  <c r="BD46" i="16" s="1"/>
  <c r="BD47" i="16" s="1"/>
  <c r="BF44" i="16"/>
  <c r="BG52" i="16"/>
  <c r="BE48" i="16" l="1"/>
  <c r="BE49" i="16" s="1"/>
  <c r="BE50" i="16" s="1"/>
  <c r="BE45" i="16"/>
  <c r="BE46" i="16" s="1"/>
  <c r="BE47" i="16" s="1"/>
  <c r="BH52" i="16"/>
  <c r="BG44" i="16"/>
  <c r="BF45" i="16" l="1"/>
  <c r="BF46" i="16" s="1"/>
  <c r="BF47" i="16" s="1"/>
  <c r="BF48" i="16"/>
  <c r="BF49" i="16" s="1"/>
  <c r="BF50" i="16" s="1"/>
  <c r="BH44" i="16"/>
  <c r="BI52" i="16"/>
  <c r="BG45" i="16" l="1"/>
  <c r="BG46" i="16" s="1"/>
  <c r="BG47" i="16" s="1"/>
  <c r="BG48" i="16"/>
  <c r="BG49" i="16" s="1"/>
  <c r="BG50" i="16" s="1"/>
  <c r="BJ52" i="16"/>
  <c r="BI44" i="16"/>
  <c r="BH48" i="16" l="1"/>
  <c r="BH49" i="16" s="1"/>
  <c r="BH50" i="16" s="1"/>
  <c r="BH45" i="16"/>
  <c r="BH46" i="16" s="1"/>
  <c r="BH47" i="16" s="1"/>
  <c r="BK52" i="16"/>
  <c r="BJ44" i="16"/>
  <c r="BI48" i="16" l="1"/>
  <c r="BI49" i="16" s="1"/>
  <c r="BI50" i="16" s="1"/>
  <c r="BI45" i="16"/>
  <c r="BI46" i="16" s="1"/>
  <c r="BI47" i="16" s="1"/>
  <c r="BL52" i="16"/>
  <c r="BK44" i="16"/>
  <c r="BJ48" i="16" l="1"/>
  <c r="BJ49" i="16" s="1"/>
  <c r="BJ50" i="16" s="1"/>
  <c r="BJ45" i="16"/>
  <c r="BJ46" i="16" s="1"/>
  <c r="BJ47" i="16" s="1"/>
  <c r="BM52" i="16"/>
  <c r="BL44" i="16"/>
  <c r="BK48" i="16" l="1"/>
  <c r="BK49" i="16" s="1"/>
  <c r="BK50" i="16" s="1"/>
  <c r="BK45" i="16"/>
  <c r="BK46" i="16" s="1"/>
  <c r="BK47" i="16" s="1"/>
  <c r="BN52" i="16"/>
  <c r="BM44" i="16"/>
  <c r="BL48" i="16" l="1"/>
  <c r="BL49" i="16" s="1"/>
  <c r="BL50" i="16" s="1"/>
  <c r="BL45" i="16"/>
  <c r="BL46" i="16" s="1"/>
  <c r="BL47" i="16" s="1"/>
  <c r="BO52" i="16"/>
  <c r="BN44" i="16"/>
  <c r="BM48" i="16" l="1"/>
  <c r="BM49" i="16" s="1"/>
  <c r="BM50" i="16" s="1"/>
  <c r="BM45" i="16"/>
  <c r="BM46" i="16" s="1"/>
  <c r="BM47" i="16" s="1"/>
  <c r="BP52" i="16"/>
  <c r="BO44" i="16"/>
  <c r="BN48" i="16" l="1"/>
  <c r="BN49" i="16" s="1"/>
  <c r="BN50" i="16" s="1"/>
  <c r="BN45" i="16"/>
  <c r="BN46" i="16" s="1"/>
  <c r="BN47" i="16" s="1"/>
  <c r="BP44" i="16"/>
  <c r="BQ52" i="16"/>
  <c r="BO48" i="16" l="1"/>
  <c r="BO49" i="16" s="1"/>
  <c r="BO50" i="16" s="1"/>
  <c r="BO45" i="16"/>
  <c r="BO46" i="16" s="1"/>
  <c r="BO47" i="16" s="1"/>
  <c r="BQ44" i="16"/>
  <c r="BR52" i="16"/>
  <c r="BP48" i="16" l="1"/>
  <c r="BP49" i="16" s="1"/>
  <c r="BP50" i="16" s="1"/>
  <c r="BP45" i="16"/>
  <c r="BP46" i="16" s="1"/>
  <c r="BP47" i="16" s="1"/>
  <c r="BS52" i="16"/>
  <c r="BR44" i="16"/>
  <c r="BQ48" i="16" l="1"/>
  <c r="BQ49" i="16" s="1"/>
  <c r="BQ50" i="16" s="1"/>
  <c r="BQ45" i="16"/>
  <c r="BQ46" i="16" s="1"/>
  <c r="BQ47" i="16" s="1"/>
  <c r="BS44" i="16"/>
  <c r="BT52" i="16"/>
  <c r="BR48" i="16" l="1"/>
  <c r="BR49" i="16" s="1"/>
  <c r="BR50" i="16" s="1"/>
  <c r="BR45" i="16"/>
  <c r="BR46" i="16" s="1"/>
  <c r="BR47" i="16" s="1"/>
  <c r="BT44" i="16"/>
  <c r="BU52" i="16"/>
  <c r="BS48" i="16" l="1"/>
  <c r="BS49" i="16" s="1"/>
  <c r="BS50" i="16" s="1"/>
  <c r="BS45" i="16"/>
  <c r="BS46" i="16" s="1"/>
  <c r="BS47" i="16" s="1"/>
  <c r="BV52" i="16"/>
  <c r="BU44" i="16"/>
  <c r="BT48" i="16" l="1"/>
  <c r="BT49" i="16" s="1"/>
  <c r="BT50" i="16" s="1"/>
  <c r="BT45" i="16"/>
  <c r="BT46" i="16" s="1"/>
  <c r="BT47" i="16" s="1"/>
  <c r="BV44" i="16"/>
  <c r="BW52" i="16"/>
  <c r="BU48" i="16" l="1"/>
  <c r="BU49" i="16" s="1"/>
  <c r="BU50" i="16" s="1"/>
  <c r="BU45" i="16"/>
  <c r="BU46" i="16" s="1"/>
  <c r="BU47" i="16" s="1"/>
  <c r="BW44" i="16"/>
  <c r="BX52" i="16"/>
  <c r="BV48" i="16" l="1"/>
  <c r="BV49" i="16" s="1"/>
  <c r="BV50" i="16" s="1"/>
  <c r="BV45" i="16"/>
  <c r="BV46" i="16" s="1"/>
  <c r="BV47" i="16" s="1"/>
  <c r="BY52" i="16"/>
  <c r="BX44" i="16"/>
  <c r="BW48" i="16" l="1"/>
  <c r="BW49" i="16" s="1"/>
  <c r="BW50" i="16" s="1"/>
  <c r="BW45" i="16"/>
  <c r="BW46" i="16" s="1"/>
  <c r="BW47" i="16" s="1"/>
  <c r="BZ52" i="16"/>
  <c r="BY44" i="16"/>
  <c r="BX48" i="16" l="1"/>
  <c r="BX49" i="16" s="1"/>
  <c r="BX50" i="16" s="1"/>
  <c r="BX45" i="16"/>
  <c r="BX46" i="16" s="1"/>
  <c r="BX47" i="16" s="1"/>
  <c r="BZ44" i="16"/>
  <c r="CA52" i="16"/>
  <c r="BY48" i="16" l="1"/>
  <c r="BY49" i="16" s="1"/>
  <c r="BY50" i="16" s="1"/>
  <c r="BY45" i="16"/>
  <c r="BY46" i="16" s="1"/>
  <c r="BY47" i="16" s="1"/>
  <c r="CB52" i="16"/>
  <c r="CA44" i="16"/>
  <c r="BZ48" i="16" l="1"/>
  <c r="BZ49" i="16" s="1"/>
  <c r="BZ50" i="16" s="1"/>
  <c r="BZ45" i="16"/>
  <c r="BZ46" i="16" s="1"/>
  <c r="BZ47" i="16" s="1"/>
  <c r="CC52" i="16"/>
  <c r="CB44" i="16"/>
  <c r="CA48" i="16" l="1"/>
  <c r="CA49" i="16" s="1"/>
  <c r="CA50" i="16" s="1"/>
  <c r="CA45" i="16"/>
  <c r="CA46" i="16" s="1"/>
  <c r="CA47" i="16" s="1"/>
  <c r="CD52" i="16"/>
  <c r="CC44" i="16"/>
  <c r="CB48" i="16" l="1"/>
  <c r="CB49" i="16" s="1"/>
  <c r="CB50" i="16" s="1"/>
  <c r="CB45" i="16"/>
  <c r="CB46" i="16" s="1"/>
  <c r="CB47" i="16" s="1"/>
  <c r="CE52" i="16"/>
  <c r="CD44" i="16"/>
  <c r="CC48" i="16" l="1"/>
  <c r="CC49" i="16" s="1"/>
  <c r="CC50" i="16" s="1"/>
  <c r="CC45" i="16"/>
  <c r="CC46" i="16" s="1"/>
  <c r="CC47" i="16" s="1"/>
  <c r="CF52" i="16"/>
  <c r="CE44" i="16"/>
  <c r="CD48" i="16" l="1"/>
  <c r="CD49" i="16" s="1"/>
  <c r="CD50" i="16" s="1"/>
  <c r="CD45" i="16"/>
  <c r="CD46" i="16" s="1"/>
  <c r="CD47" i="16" s="1"/>
  <c r="CF44" i="16"/>
  <c r="CG52" i="16"/>
  <c r="CE48" i="16" l="1"/>
  <c r="CE49" i="16" s="1"/>
  <c r="CE50" i="16" s="1"/>
  <c r="CE45" i="16"/>
  <c r="CE46" i="16" s="1"/>
  <c r="CE47" i="16" s="1"/>
  <c r="CH52" i="16"/>
  <c r="CG44" i="16"/>
  <c r="CF48" i="16" l="1"/>
  <c r="CF49" i="16" s="1"/>
  <c r="CF50" i="16" s="1"/>
  <c r="CF45" i="16"/>
  <c r="CF46" i="16" s="1"/>
  <c r="CF47" i="16" s="1"/>
  <c r="CH44" i="16"/>
  <c r="CI52" i="16"/>
  <c r="CG48" i="16" l="1"/>
  <c r="CG49" i="16" s="1"/>
  <c r="CG50" i="16" s="1"/>
  <c r="CG45" i="16"/>
  <c r="CG46" i="16" s="1"/>
  <c r="CG47" i="16" s="1"/>
  <c r="CJ52" i="16"/>
  <c r="CI44" i="16"/>
  <c r="CH48" i="16" l="1"/>
  <c r="CH49" i="16" s="1"/>
  <c r="CH50" i="16" s="1"/>
  <c r="CH45" i="16"/>
  <c r="CH46" i="16" s="1"/>
  <c r="CH47" i="16" s="1"/>
  <c r="CK52" i="16"/>
  <c r="CJ44" i="16"/>
  <c r="CI48" i="16" l="1"/>
  <c r="CI49" i="16" s="1"/>
  <c r="CI50" i="16" s="1"/>
  <c r="CI45" i="16"/>
  <c r="CI46" i="16" s="1"/>
  <c r="CI47" i="16" s="1"/>
  <c r="CL52" i="16"/>
  <c r="CK44" i="16"/>
  <c r="CJ48" i="16" l="1"/>
  <c r="CJ49" i="16" s="1"/>
  <c r="CJ50" i="16" s="1"/>
  <c r="CJ45" i="16"/>
  <c r="CJ46" i="16" s="1"/>
  <c r="CJ47" i="16" s="1"/>
  <c r="CL44" i="16"/>
  <c r="CM52" i="16"/>
  <c r="CK48" i="16" l="1"/>
  <c r="CK49" i="16" s="1"/>
  <c r="CK50" i="16" s="1"/>
  <c r="CK45" i="16"/>
  <c r="CK46" i="16" s="1"/>
  <c r="CK47" i="16" s="1"/>
  <c r="CN52" i="16"/>
  <c r="CM44" i="16"/>
  <c r="CL45" i="16" l="1"/>
  <c r="CL46" i="16" s="1"/>
  <c r="CL47" i="16" s="1"/>
  <c r="CL48" i="16"/>
  <c r="CL49" i="16" s="1"/>
  <c r="CL50" i="16" s="1"/>
  <c r="CO52" i="16"/>
  <c r="CN44" i="16"/>
  <c r="CM45" i="16" l="1"/>
  <c r="CM46" i="16" s="1"/>
  <c r="CM47" i="16" s="1"/>
  <c r="CM48" i="16"/>
  <c r="CM49" i="16" s="1"/>
  <c r="CM50" i="16" s="1"/>
  <c r="CP52" i="16"/>
  <c r="CO44" i="16"/>
  <c r="CN48" i="16" l="1"/>
  <c r="CN49" i="16" s="1"/>
  <c r="CN50" i="16" s="1"/>
  <c r="CN45" i="16"/>
  <c r="CN46" i="16" s="1"/>
  <c r="CN47" i="16" s="1"/>
  <c r="CQ52" i="16"/>
  <c r="CP44" i="16"/>
  <c r="CO48" i="16" l="1"/>
  <c r="CO49" i="16" s="1"/>
  <c r="CO50" i="16" s="1"/>
  <c r="CO45" i="16"/>
  <c r="CO46" i="16" s="1"/>
  <c r="CO47" i="16" s="1"/>
  <c r="CQ44" i="16"/>
  <c r="CR52" i="16"/>
  <c r="CP48" i="16" l="1"/>
  <c r="CP49" i="16" s="1"/>
  <c r="CP50" i="16" s="1"/>
  <c r="CP45" i="16"/>
  <c r="CP46" i="16" s="1"/>
  <c r="CP47" i="16" s="1"/>
  <c r="CS52" i="16"/>
  <c r="CR44" i="16"/>
  <c r="CQ48" i="16" l="1"/>
  <c r="CQ49" i="16" s="1"/>
  <c r="CQ50" i="16" s="1"/>
  <c r="CQ45" i="16"/>
  <c r="CQ46" i="16" s="1"/>
  <c r="CQ47" i="16" s="1"/>
  <c r="CT52" i="16"/>
  <c r="CS44" i="16"/>
  <c r="CR48" i="16" l="1"/>
  <c r="CR49" i="16" s="1"/>
  <c r="CR50" i="16" s="1"/>
  <c r="CR45" i="16"/>
  <c r="CR46" i="16" s="1"/>
  <c r="CR47" i="16" s="1"/>
  <c r="CU52" i="16"/>
  <c r="CT44" i="16"/>
  <c r="CS48" i="16" l="1"/>
  <c r="CS49" i="16" s="1"/>
  <c r="CS50" i="16" s="1"/>
  <c r="CS45" i="16"/>
  <c r="CS46" i="16" s="1"/>
  <c r="CS47" i="16" s="1"/>
  <c r="CV52" i="16"/>
  <c r="CU44" i="16"/>
  <c r="CT48" i="16" l="1"/>
  <c r="CT49" i="16" s="1"/>
  <c r="CT50" i="16" s="1"/>
  <c r="CT45" i="16"/>
  <c r="CT46" i="16" s="1"/>
  <c r="CT47" i="16" s="1"/>
  <c r="CW52" i="16"/>
  <c r="CV44" i="16"/>
  <c r="CU48" i="16" l="1"/>
  <c r="CU49" i="16" s="1"/>
  <c r="CU50" i="16" s="1"/>
  <c r="CU45" i="16"/>
  <c r="CU46" i="16" s="1"/>
  <c r="CU47" i="16" s="1"/>
  <c r="CW44" i="16"/>
  <c r="CX52" i="16"/>
  <c r="CV48" i="16" l="1"/>
  <c r="CV49" i="16" s="1"/>
  <c r="CV50" i="16" s="1"/>
  <c r="CV45" i="16"/>
  <c r="CV46" i="16" s="1"/>
  <c r="CV47" i="16" s="1"/>
  <c r="CY52" i="16"/>
  <c r="CX44" i="16"/>
  <c r="CW48" i="16" l="1"/>
  <c r="CW49" i="16" s="1"/>
  <c r="CW50" i="16" s="1"/>
  <c r="CW45" i="16"/>
  <c r="CW46" i="16" s="1"/>
  <c r="CW47" i="16" s="1"/>
  <c r="CY44" i="16"/>
  <c r="CZ52" i="16"/>
  <c r="CX48" i="16" l="1"/>
  <c r="CX49" i="16" s="1"/>
  <c r="CX50" i="16" s="1"/>
  <c r="CX45" i="16"/>
  <c r="CX46" i="16" s="1"/>
  <c r="CX47" i="16" s="1"/>
  <c r="DA52" i="16"/>
  <c r="CZ44" i="16"/>
  <c r="CY48" i="16" l="1"/>
  <c r="CY49" i="16" s="1"/>
  <c r="CY50" i="16" s="1"/>
  <c r="CY45" i="16"/>
  <c r="CY46" i="16" s="1"/>
  <c r="CY47" i="16" s="1"/>
  <c r="DB52" i="16"/>
  <c r="DA44" i="16"/>
  <c r="CZ48" i="16" l="1"/>
  <c r="CZ49" i="16" s="1"/>
  <c r="CZ50" i="16" s="1"/>
  <c r="CZ45" i="16"/>
  <c r="CZ46" i="16" s="1"/>
  <c r="CZ47" i="16" s="1"/>
  <c r="DB44" i="16"/>
  <c r="DC52" i="16"/>
  <c r="DA48" i="16" l="1"/>
  <c r="DA49" i="16" s="1"/>
  <c r="DA50" i="16" s="1"/>
  <c r="DA45" i="16"/>
  <c r="DA46" i="16" s="1"/>
  <c r="DA47" i="16" s="1"/>
  <c r="DD52" i="16"/>
  <c r="DC44" i="16"/>
  <c r="DB48" i="16" l="1"/>
  <c r="DB49" i="16" s="1"/>
  <c r="DB50" i="16" s="1"/>
  <c r="DB45" i="16"/>
  <c r="DB46" i="16" s="1"/>
  <c r="DB47" i="16" s="1"/>
  <c r="DE52" i="16"/>
  <c r="DD44" i="16"/>
  <c r="DC48" i="16" l="1"/>
  <c r="DC49" i="16" s="1"/>
  <c r="DC50" i="16" s="1"/>
  <c r="DC45" i="16"/>
  <c r="DC46" i="16" s="1"/>
  <c r="DC47" i="16" s="1"/>
  <c r="DF52" i="16"/>
  <c r="DE44" i="16"/>
  <c r="DD48" i="16" l="1"/>
  <c r="DD49" i="16" s="1"/>
  <c r="DD50" i="16" s="1"/>
  <c r="DD45" i="16"/>
  <c r="DD46" i="16" s="1"/>
  <c r="DD47" i="16" s="1"/>
  <c r="DG52" i="16"/>
  <c r="DF44" i="16"/>
  <c r="DE48" i="16" l="1"/>
  <c r="DE49" i="16" s="1"/>
  <c r="DE50" i="16" s="1"/>
  <c r="DE45" i="16"/>
  <c r="DE46" i="16" s="1"/>
  <c r="DE47" i="16" s="1"/>
  <c r="DG44" i="16"/>
  <c r="DH52" i="16"/>
  <c r="DF48" i="16" l="1"/>
  <c r="DF49" i="16" s="1"/>
  <c r="DF50" i="16" s="1"/>
  <c r="DF45" i="16"/>
  <c r="DF46" i="16" s="1"/>
  <c r="DF47" i="16" s="1"/>
  <c r="DI52" i="16"/>
  <c r="DH44" i="16"/>
  <c r="DG48" i="16" l="1"/>
  <c r="DG49" i="16" s="1"/>
  <c r="DG50" i="16" s="1"/>
  <c r="DG45" i="16"/>
  <c r="DG46" i="16" s="1"/>
  <c r="DG47" i="16" s="1"/>
  <c r="DJ52" i="16"/>
  <c r="DI44" i="16"/>
  <c r="DH48" i="16" l="1"/>
  <c r="DH49" i="16" s="1"/>
  <c r="DH50" i="16" s="1"/>
  <c r="DH45" i="16"/>
  <c r="DH46" i="16" s="1"/>
  <c r="DH47" i="16" s="1"/>
  <c r="DK52" i="16"/>
  <c r="DJ44" i="16"/>
  <c r="DI48" i="16" l="1"/>
  <c r="DI49" i="16" s="1"/>
  <c r="DI50" i="16" s="1"/>
  <c r="DI45" i="16"/>
  <c r="DI46" i="16" s="1"/>
  <c r="DI47" i="16" s="1"/>
  <c r="DL52" i="16"/>
  <c r="DK44" i="16"/>
  <c r="DJ48" i="16" l="1"/>
  <c r="DJ49" i="16" s="1"/>
  <c r="DJ50" i="16" s="1"/>
  <c r="DJ45" i="16"/>
  <c r="DJ46" i="16" s="1"/>
  <c r="DJ47" i="16" s="1"/>
  <c r="DM52" i="16"/>
  <c r="DL44" i="16"/>
  <c r="DK48" i="16" l="1"/>
  <c r="DK49" i="16" s="1"/>
  <c r="DK50" i="16" s="1"/>
  <c r="DK45" i="16"/>
  <c r="DK46" i="16" s="1"/>
  <c r="DK47" i="16" s="1"/>
  <c r="DM44" i="16"/>
  <c r="DN52" i="16"/>
  <c r="DL48" i="16" l="1"/>
  <c r="DL49" i="16" s="1"/>
  <c r="DL50" i="16" s="1"/>
  <c r="DL45" i="16"/>
  <c r="DL46" i="16" s="1"/>
  <c r="DL47" i="16" s="1"/>
  <c r="DO52" i="16"/>
  <c r="DN44" i="16"/>
  <c r="DM48" i="16" l="1"/>
  <c r="DM49" i="16" s="1"/>
  <c r="DM50" i="16" s="1"/>
  <c r="DM45" i="16"/>
  <c r="DM46" i="16" s="1"/>
  <c r="DM47" i="16" s="1"/>
  <c r="DP52" i="16"/>
  <c r="DO44" i="16"/>
  <c r="DN48" i="16" l="1"/>
  <c r="DN49" i="16" s="1"/>
  <c r="DN50" i="16" s="1"/>
  <c r="DN45" i="16"/>
  <c r="DN46" i="16" s="1"/>
  <c r="DN47" i="16" s="1"/>
  <c r="DQ52" i="16"/>
  <c r="DP44" i="16"/>
  <c r="DO48" i="16" l="1"/>
  <c r="DO49" i="16" s="1"/>
  <c r="DO50" i="16" s="1"/>
  <c r="DO45" i="16"/>
  <c r="DO46" i="16" s="1"/>
  <c r="DO47" i="16" s="1"/>
  <c r="DR52" i="16"/>
  <c r="DQ44" i="16"/>
  <c r="DP48" i="16" l="1"/>
  <c r="DP49" i="16" s="1"/>
  <c r="DP50" i="16" s="1"/>
  <c r="DP45" i="16"/>
  <c r="DP46" i="16" s="1"/>
  <c r="DP47" i="16" s="1"/>
  <c r="DS52" i="16"/>
  <c r="DR44" i="16"/>
  <c r="DQ48" i="16" l="1"/>
  <c r="DQ49" i="16" s="1"/>
  <c r="DQ50" i="16" s="1"/>
  <c r="DQ45" i="16"/>
  <c r="DQ46" i="16" s="1"/>
  <c r="DQ47" i="16" s="1"/>
  <c r="DT52" i="16"/>
  <c r="DS44" i="16"/>
  <c r="DR45" i="16" l="1"/>
  <c r="DR46" i="16" s="1"/>
  <c r="DR47" i="16" s="1"/>
  <c r="DR48" i="16"/>
  <c r="DR49" i="16" s="1"/>
  <c r="DR50" i="16" s="1"/>
  <c r="DU52" i="16"/>
  <c r="DT44" i="16"/>
  <c r="DS45" i="16" l="1"/>
  <c r="DS46" i="16" s="1"/>
  <c r="DS47" i="16" s="1"/>
  <c r="DS48" i="16"/>
  <c r="DS49" i="16" s="1"/>
  <c r="DS50" i="16" s="1"/>
  <c r="DV52" i="16"/>
  <c r="DU44" i="16"/>
  <c r="DT48" i="16" l="1"/>
  <c r="DT49" i="16" s="1"/>
  <c r="DT50" i="16" s="1"/>
  <c r="DT45" i="16"/>
  <c r="DT46" i="16" s="1"/>
  <c r="DT47" i="16" s="1"/>
  <c r="DW52" i="16"/>
  <c r="DV44" i="16"/>
  <c r="DU48" i="16" l="1"/>
  <c r="DU49" i="16" s="1"/>
  <c r="DU50" i="16" s="1"/>
  <c r="DU45" i="16"/>
  <c r="DU46" i="16" s="1"/>
  <c r="DU47" i="16" s="1"/>
  <c r="DX52" i="16"/>
  <c r="DW44" i="16"/>
  <c r="DV48" i="16" l="1"/>
  <c r="DV49" i="16" s="1"/>
  <c r="DV50" i="16" s="1"/>
  <c r="DV45" i="16"/>
  <c r="DV46" i="16" s="1"/>
  <c r="DV47" i="16" s="1"/>
  <c r="DY52" i="16"/>
  <c r="DX44" i="16"/>
  <c r="DW48" i="16" l="1"/>
  <c r="DW49" i="16" s="1"/>
  <c r="DW50" i="16" s="1"/>
  <c r="DW45" i="16"/>
  <c r="DW46" i="16" s="1"/>
  <c r="DW47" i="16" s="1"/>
  <c r="DZ52" i="16"/>
  <c r="DY44" i="16"/>
  <c r="DX48" i="16" l="1"/>
  <c r="DX49" i="16" s="1"/>
  <c r="DX50" i="16" s="1"/>
  <c r="DX45" i="16"/>
  <c r="DX46" i="16" s="1"/>
  <c r="DX47" i="16" s="1"/>
  <c r="DZ44" i="16"/>
  <c r="EA52" i="16"/>
  <c r="DY48" i="16" l="1"/>
  <c r="DY49" i="16" s="1"/>
  <c r="DY50" i="16" s="1"/>
  <c r="DY45" i="16"/>
  <c r="DY46" i="16" s="1"/>
  <c r="DY47" i="16" s="1"/>
  <c r="EB52" i="16"/>
  <c r="EA44" i="16"/>
  <c r="DZ48" i="16" l="1"/>
  <c r="DZ49" i="16" s="1"/>
  <c r="DZ50" i="16" s="1"/>
  <c r="DZ45" i="16"/>
  <c r="DZ46" i="16" s="1"/>
  <c r="DZ47" i="16" s="1"/>
  <c r="EC52" i="16"/>
  <c r="EB44" i="16"/>
  <c r="EA48" i="16" l="1"/>
  <c r="EA49" i="16" s="1"/>
  <c r="EA50" i="16" s="1"/>
  <c r="EA45" i="16"/>
  <c r="EA46" i="16" s="1"/>
  <c r="EA47" i="16" s="1"/>
  <c r="ED52" i="16"/>
  <c r="EC44" i="16"/>
  <c r="EB48" i="16" l="1"/>
  <c r="EB49" i="16" s="1"/>
  <c r="EB50" i="16" s="1"/>
  <c r="EB45" i="16"/>
  <c r="EB46" i="16" s="1"/>
  <c r="EB47" i="16" s="1"/>
  <c r="ED44" i="16"/>
  <c r="EE52" i="16"/>
  <c r="EC48" i="16" l="1"/>
  <c r="EC49" i="16" s="1"/>
  <c r="EC50" i="16" s="1"/>
  <c r="EC45" i="16"/>
  <c r="EC46" i="16" s="1"/>
  <c r="EC47" i="16" s="1"/>
  <c r="EF52" i="16"/>
  <c r="EE44" i="16"/>
  <c r="ED48" i="16" l="1"/>
  <c r="ED49" i="16" s="1"/>
  <c r="ED50" i="16" s="1"/>
  <c r="ED45" i="16"/>
  <c r="ED46" i="16" s="1"/>
  <c r="ED47" i="16" s="1"/>
  <c r="EF44" i="16"/>
  <c r="EG52" i="16"/>
  <c r="EE48" i="16" l="1"/>
  <c r="EE49" i="16" s="1"/>
  <c r="EE50" i="16" s="1"/>
  <c r="EE45" i="16"/>
  <c r="EE46" i="16" s="1"/>
  <c r="EE47" i="16" s="1"/>
  <c r="EH52" i="16"/>
  <c r="EG44" i="16"/>
  <c r="EF48" i="16" l="1"/>
  <c r="EF49" i="16" s="1"/>
  <c r="EF50" i="16" s="1"/>
  <c r="EF45" i="16"/>
  <c r="EF46" i="16" s="1"/>
  <c r="EF47" i="16" s="1"/>
  <c r="EH44" i="16"/>
  <c r="EI52" i="16"/>
  <c r="EG48" i="16" l="1"/>
  <c r="EG49" i="16" s="1"/>
  <c r="EG50" i="16" s="1"/>
  <c r="EG45" i="16"/>
  <c r="EG46" i="16" s="1"/>
  <c r="EG47" i="16" s="1"/>
  <c r="EJ52" i="16"/>
  <c r="EI44" i="16"/>
  <c r="EH48" i="16" l="1"/>
  <c r="EH49" i="16" s="1"/>
  <c r="EH50" i="16" s="1"/>
  <c r="EH45" i="16"/>
  <c r="EH46" i="16" s="1"/>
  <c r="EH47" i="16" s="1"/>
  <c r="EK52" i="16"/>
  <c r="EJ44" i="16"/>
  <c r="EI48" i="16" l="1"/>
  <c r="EI49" i="16" s="1"/>
  <c r="EI50" i="16" s="1"/>
  <c r="EI45" i="16"/>
  <c r="EI46" i="16" s="1"/>
  <c r="EI47" i="16" s="1"/>
  <c r="EL52" i="16"/>
  <c r="EK44" i="16"/>
  <c r="EJ48" i="16" l="1"/>
  <c r="EJ49" i="16" s="1"/>
  <c r="EJ50" i="16" s="1"/>
  <c r="EJ45" i="16"/>
  <c r="EJ46" i="16" s="1"/>
  <c r="EJ47" i="16" s="1"/>
  <c r="EL44" i="16"/>
  <c r="EM52" i="16"/>
  <c r="EK48" i="16" l="1"/>
  <c r="EK49" i="16" s="1"/>
  <c r="EK50" i="16" s="1"/>
  <c r="EK45" i="16"/>
  <c r="EK46" i="16" s="1"/>
  <c r="EK47" i="16" s="1"/>
  <c r="EM44" i="16"/>
  <c r="EN52" i="16"/>
  <c r="EL48" i="16" l="1"/>
  <c r="EL49" i="16" s="1"/>
  <c r="EL50" i="16" s="1"/>
  <c r="EL45" i="16"/>
  <c r="EL46" i="16" s="1"/>
  <c r="EL47" i="16" s="1"/>
  <c r="EN44" i="16"/>
  <c r="EO52" i="16"/>
  <c r="EM48" i="16" l="1"/>
  <c r="EM49" i="16" s="1"/>
  <c r="EM50" i="16" s="1"/>
  <c r="EM45" i="16"/>
  <c r="EM46" i="16" s="1"/>
  <c r="EM47" i="16" s="1"/>
  <c r="EP52" i="16"/>
  <c r="EO44" i="16"/>
  <c r="EN48" i="16" l="1"/>
  <c r="EN49" i="16" s="1"/>
  <c r="EN50" i="16" s="1"/>
  <c r="EN45" i="16"/>
  <c r="EN46" i="16" s="1"/>
  <c r="EN47" i="16" s="1"/>
  <c r="EP44" i="16"/>
  <c r="EQ52" i="16"/>
  <c r="EO48" i="16" l="1"/>
  <c r="EO49" i="16" s="1"/>
  <c r="EO50" i="16" s="1"/>
  <c r="EO45" i="16"/>
  <c r="EO46" i="16" s="1"/>
  <c r="EO47" i="16" s="1"/>
  <c r="ER52" i="16"/>
  <c r="EQ44" i="16"/>
  <c r="EP48" i="16" l="1"/>
  <c r="EP49" i="16" s="1"/>
  <c r="EP50" i="16" s="1"/>
  <c r="EP45" i="16"/>
  <c r="EP46" i="16" s="1"/>
  <c r="EP47" i="16" s="1"/>
  <c r="ES52" i="16"/>
  <c r="ER44" i="16"/>
  <c r="EQ48" i="16" l="1"/>
  <c r="EQ49" i="16" s="1"/>
  <c r="EQ50" i="16" s="1"/>
  <c r="EQ45" i="16"/>
  <c r="EQ46" i="16" s="1"/>
  <c r="EQ47" i="16" s="1"/>
  <c r="ET52" i="16"/>
  <c r="ES44" i="16"/>
  <c r="ER48" i="16" l="1"/>
  <c r="ER49" i="16" s="1"/>
  <c r="ER50" i="16" s="1"/>
  <c r="ER45" i="16"/>
  <c r="ER46" i="16" s="1"/>
  <c r="ER47" i="16" s="1"/>
  <c r="EU52" i="16"/>
  <c r="ET44" i="16"/>
  <c r="ES48" i="16" l="1"/>
  <c r="ES49" i="16" s="1"/>
  <c r="ES50" i="16" s="1"/>
  <c r="ES45" i="16"/>
  <c r="ES46" i="16" s="1"/>
  <c r="ES47" i="16" s="1"/>
  <c r="EV52" i="16"/>
  <c r="EU44" i="16"/>
  <c r="ET48" i="16" l="1"/>
  <c r="ET49" i="16" s="1"/>
  <c r="ET50" i="16" s="1"/>
  <c r="ET45" i="16"/>
  <c r="ET46" i="16" s="1"/>
  <c r="ET47" i="16" s="1"/>
  <c r="EV44" i="16"/>
  <c r="EW52" i="16"/>
  <c r="EU48" i="16" l="1"/>
  <c r="EU49" i="16" s="1"/>
  <c r="EU50" i="16" s="1"/>
  <c r="EU45" i="16"/>
  <c r="EU46" i="16" s="1"/>
  <c r="EU47" i="16" s="1"/>
  <c r="EX52" i="16"/>
  <c r="EW44" i="16"/>
  <c r="EV48" i="16" l="1"/>
  <c r="EV49" i="16" s="1"/>
  <c r="EV50" i="16" s="1"/>
  <c r="EV45" i="16"/>
  <c r="EV46" i="16" s="1"/>
  <c r="EV47" i="16" s="1"/>
  <c r="EY52" i="16"/>
  <c r="EX44" i="16"/>
  <c r="EW48" i="16" l="1"/>
  <c r="EW49" i="16" s="1"/>
  <c r="EW50" i="16" s="1"/>
  <c r="EW45" i="16"/>
  <c r="EW46" i="16" s="1"/>
  <c r="EW47" i="16" s="1"/>
  <c r="EY44" i="16"/>
  <c r="EZ52" i="16"/>
  <c r="EX45" i="16" l="1"/>
  <c r="EX46" i="16" s="1"/>
  <c r="EX47" i="16" s="1"/>
  <c r="EX48" i="16"/>
  <c r="EX49" i="16" s="1"/>
  <c r="EX50" i="16" s="1"/>
  <c r="FA52" i="16"/>
  <c r="EZ44" i="16"/>
  <c r="EY45" i="16" l="1"/>
  <c r="EY46" i="16" s="1"/>
  <c r="EY47" i="16" s="1"/>
  <c r="EY48" i="16"/>
  <c r="EY49" i="16" s="1"/>
  <c r="EY50" i="16" s="1"/>
  <c r="FB52" i="16"/>
  <c r="FA44" i="16"/>
  <c r="EZ48" i="16" l="1"/>
  <c r="EZ49" i="16" s="1"/>
  <c r="EZ50" i="16" s="1"/>
  <c r="EZ45" i="16"/>
  <c r="EZ46" i="16" s="1"/>
  <c r="EZ47" i="16"/>
  <c r="FB44" i="16"/>
  <c r="FC52" i="16"/>
  <c r="FA48" i="16" l="1"/>
  <c r="FA49" i="16" s="1"/>
  <c r="FA50" i="16" s="1"/>
  <c r="FA45" i="16"/>
  <c r="FA46" i="16" s="1"/>
  <c r="FA47" i="16" s="1"/>
  <c r="FD52" i="16"/>
  <c r="FC44" i="16"/>
  <c r="FB48" i="16" l="1"/>
  <c r="FB49" i="16" s="1"/>
  <c r="FB50" i="16" s="1"/>
  <c r="FB45" i="16"/>
  <c r="FB46" i="16" s="1"/>
  <c r="FB47" i="16" s="1"/>
  <c r="FE52" i="16"/>
  <c r="FD44" i="16"/>
  <c r="FC48" i="16" l="1"/>
  <c r="FC49" i="16" s="1"/>
  <c r="FC50" i="16" s="1"/>
  <c r="FC45" i="16"/>
  <c r="FC46" i="16" s="1"/>
  <c r="FC47" i="16" s="1"/>
  <c r="FE44" i="16"/>
  <c r="FF52" i="16"/>
  <c r="FD48" i="16" l="1"/>
  <c r="FD49" i="16" s="1"/>
  <c r="FD50" i="16" s="1"/>
  <c r="FD45" i="16"/>
  <c r="FD46" i="16" s="1"/>
  <c r="FD47" i="16" s="1"/>
  <c r="FF44" i="16"/>
  <c r="FG52" i="16"/>
  <c r="FE48" i="16" l="1"/>
  <c r="FE49" i="16" s="1"/>
  <c r="FE50" i="16" s="1"/>
  <c r="FE45" i="16"/>
  <c r="FE46" i="16" s="1"/>
  <c r="FE47" i="16" s="1"/>
  <c r="FH52" i="16"/>
  <c r="FG44" i="16"/>
  <c r="FF48" i="16" l="1"/>
  <c r="FF49" i="16" s="1"/>
  <c r="FF50" i="16" s="1"/>
  <c r="FF45" i="16"/>
  <c r="FF46" i="16" s="1"/>
  <c r="FF47" i="16" s="1"/>
  <c r="FH44" i="16"/>
  <c r="FI52" i="16"/>
  <c r="FG48" i="16" l="1"/>
  <c r="FG49" i="16" s="1"/>
  <c r="FG50" i="16" s="1"/>
  <c r="FG45" i="16"/>
  <c r="FG46" i="16" s="1"/>
  <c r="FG47" i="16" s="1"/>
  <c r="FI44" i="16"/>
  <c r="FJ52" i="16"/>
  <c r="FH48" i="16" l="1"/>
  <c r="FH49" i="16" s="1"/>
  <c r="FH50" i="16" s="1"/>
  <c r="FH45" i="16"/>
  <c r="FH46" i="16" s="1"/>
  <c r="FH47" i="16" s="1"/>
  <c r="FK52" i="16"/>
  <c r="FJ44" i="16"/>
  <c r="FI48" i="16" l="1"/>
  <c r="FI49" i="16" s="1"/>
  <c r="FI50" i="16" s="1"/>
  <c r="FI45" i="16"/>
  <c r="FI46" i="16" s="1"/>
  <c r="FI47" i="16" s="1"/>
  <c r="FL52" i="16"/>
  <c r="FK44" i="16"/>
  <c r="FJ48" i="16" l="1"/>
  <c r="FJ49" i="16" s="1"/>
  <c r="FJ50" i="16" s="1"/>
  <c r="FJ45" i="16"/>
  <c r="FJ46" i="16" s="1"/>
  <c r="FJ47" i="16" s="1"/>
  <c r="FL44" i="16"/>
  <c r="FM52" i="16"/>
  <c r="FK48" i="16" l="1"/>
  <c r="FK49" i="16" s="1"/>
  <c r="FK50" i="16" s="1"/>
  <c r="FK45" i="16"/>
  <c r="FK46" i="16" s="1"/>
  <c r="FK47" i="16" s="1"/>
  <c r="FM44" i="16"/>
  <c r="FN52" i="16"/>
  <c r="FL48" i="16" l="1"/>
  <c r="FL49" i="16" s="1"/>
  <c r="FL50" i="16" s="1"/>
  <c r="FL45" i="16"/>
  <c r="FL46" i="16" s="1"/>
  <c r="FL47" i="16" s="1"/>
  <c r="FO52" i="16"/>
  <c r="FN44" i="16"/>
  <c r="FM48" i="16" l="1"/>
  <c r="FM49" i="16" s="1"/>
  <c r="FM50" i="16" s="1"/>
  <c r="FM45" i="16"/>
  <c r="FM46" i="16" s="1"/>
  <c r="FM47" i="16" s="1"/>
  <c r="FO44" i="16"/>
  <c r="FP52" i="16"/>
  <c r="FN48" i="16" l="1"/>
  <c r="FN49" i="16" s="1"/>
  <c r="FN50" i="16" s="1"/>
  <c r="FN45" i="16"/>
  <c r="FN46" i="16" s="1"/>
  <c r="FN47" i="16" s="1"/>
  <c r="FQ52" i="16"/>
  <c r="FP44" i="16"/>
  <c r="FO48" i="16" l="1"/>
  <c r="FO49" i="16" s="1"/>
  <c r="FO50" i="16" s="1"/>
  <c r="FO45" i="16"/>
  <c r="FO46" i="16" s="1"/>
  <c r="FO47" i="16" s="1"/>
  <c r="FR52" i="16"/>
  <c r="FQ44" i="16"/>
  <c r="FP48" i="16" l="1"/>
  <c r="FP49" i="16" s="1"/>
  <c r="FP50" i="16" s="1"/>
  <c r="FP45" i="16"/>
  <c r="FP46" i="16" s="1"/>
  <c r="FP47" i="16" s="1"/>
  <c r="FS52" i="16"/>
  <c r="FR44" i="16"/>
  <c r="FQ48" i="16" l="1"/>
  <c r="FQ49" i="16" s="1"/>
  <c r="FQ50" i="16" s="1"/>
  <c r="FQ45" i="16"/>
  <c r="FQ46" i="16" s="1"/>
  <c r="FQ47" i="16" s="1"/>
  <c r="FT52" i="16"/>
  <c r="FS44" i="16"/>
  <c r="FR48" i="16" l="1"/>
  <c r="FR49" i="16" s="1"/>
  <c r="FR50" i="16" s="1"/>
  <c r="FR45" i="16"/>
  <c r="FR46" i="16" s="1"/>
  <c r="FR47" i="16" s="1"/>
  <c r="FT44" i="16"/>
  <c r="FU52" i="16"/>
  <c r="FS48" i="16" l="1"/>
  <c r="FS49" i="16" s="1"/>
  <c r="FS50" i="16" s="1"/>
  <c r="FS45" i="16"/>
  <c r="FS46" i="16" s="1"/>
  <c r="FS47" i="16" s="1"/>
  <c r="FU44" i="16"/>
  <c r="FV52" i="16"/>
  <c r="FT48" i="16" l="1"/>
  <c r="FT49" i="16" s="1"/>
  <c r="FT50" i="16" s="1"/>
  <c r="FT45" i="16"/>
  <c r="FT46" i="16" s="1"/>
  <c r="FT47" i="16" s="1"/>
  <c r="FW52" i="16"/>
  <c r="FV44" i="16"/>
  <c r="FU48" i="16" l="1"/>
  <c r="FU49" i="16" s="1"/>
  <c r="FU50" i="16" s="1"/>
  <c r="FU45" i="16"/>
  <c r="FU46" i="16" s="1"/>
  <c r="FU47" i="16" s="1"/>
  <c r="FX52" i="16"/>
  <c r="FW44" i="16"/>
  <c r="FV48" i="16" l="1"/>
  <c r="FV49" i="16" s="1"/>
  <c r="FV50" i="16" s="1"/>
  <c r="FV45" i="16"/>
  <c r="FV46" i="16" s="1"/>
  <c r="FV47" i="16" s="1"/>
  <c r="FX44" i="16"/>
  <c r="FY52" i="16"/>
  <c r="FW48" i="16" l="1"/>
  <c r="FW49" i="16" s="1"/>
  <c r="FW50" i="16" s="1"/>
  <c r="FW45" i="16"/>
  <c r="FW46" i="16" s="1"/>
  <c r="FW47" i="16" s="1"/>
  <c r="FZ52" i="16"/>
  <c r="FY44" i="16"/>
  <c r="FX48" i="16" l="1"/>
  <c r="FX49" i="16" s="1"/>
  <c r="FX50" i="16" s="1"/>
  <c r="FX45" i="16"/>
  <c r="FX46" i="16" s="1"/>
  <c r="FX47" i="16" s="1"/>
  <c r="GA52" i="16"/>
  <c r="FZ44" i="16"/>
  <c r="FY48" i="16" l="1"/>
  <c r="FY49" i="16" s="1"/>
  <c r="FY50" i="16" s="1"/>
  <c r="FY45" i="16"/>
  <c r="FY46" i="16" s="1"/>
  <c r="FY47" i="16" s="1"/>
  <c r="GB52" i="16"/>
  <c r="GA44" i="16"/>
  <c r="FZ48" i="16" l="1"/>
  <c r="FZ49" i="16" s="1"/>
  <c r="FZ50" i="16" s="1"/>
  <c r="FZ45" i="16"/>
  <c r="FZ46" i="16" s="1"/>
  <c r="FZ47" i="16" s="1"/>
  <c r="GB44" i="16"/>
  <c r="GC52" i="16"/>
  <c r="GA48" i="16" l="1"/>
  <c r="GA49" i="16" s="1"/>
  <c r="GA50" i="16" s="1"/>
  <c r="GA45" i="16"/>
  <c r="GA46" i="16" s="1"/>
  <c r="GA47" i="16" s="1"/>
  <c r="GC44" i="16"/>
  <c r="GD52" i="16"/>
  <c r="GB48" i="16" l="1"/>
  <c r="GB49" i="16" s="1"/>
  <c r="GB50" i="16" s="1"/>
  <c r="GB45" i="16"/>
  <c r="GB46" i="16" s="1"/>
  <c r="GB47" i="16" s="1"/>
  <c r="GD44" i="16"/>
  <c r="GE52" i="16"/>
  <c r="GC48" i="16" l="1"/>
  <c r="GC49" i="16" s="1"/>
  <c r="GC50" i="16" s="1"/>
  <c r="GC45" i="16"/>
  <c r="GC46" i="16" s="1"/>
  <c r="GC47" i="16" s="1"/>
  <c r="GE44" i="16"/>
  <c r="GF52" i="16"/>
  <c r="GD45" i="16" l="1"/>
  <c r="GD46" i="16" s="1"/>
  <c r="GD47" i="16" s="1"/>
  <c r="GD48" i="16"/>
  <c r="GD49" i="16" s="1"/>
  <c r="GD50" i="16" s="1"/>
  <c r="GF44" i="16"/>
  <c r="GG52" i="16"/>
  <c r="GE45" i="16" l="1"/>
  <c r="GE46" i="16" s="1"/>
  <c r="GE47" i="16" s="1"/>
  <c r="GE48" i="16"/>
  <c r="GE49" i="16" s="1"/>
  <c r="GE50" i="16" s="1"/>
  <c r="GH52" i="16"/>
  <c r="GG44" i="16"/>
  <c r="GF48" i="16" l="1"/>
  <c r="GF49" i="16" s="1"/>
  <c r="GF50" i="16" s="1"/>
  <c r="GF45" i="16"/>
  <c r="GF46" i="16" s="1"/>
  <c r="GF47" i="16" s="1"/>
  <c r="GI52" i="16"/>
  <c r="GH44" i="16"/>
  <c r="GG48" i="16" l="1"/>
  <c r="GG49" i="16" s="1"/>
  <c r="GG50" i="16" s="1"/>
  <c r="GG45" i="16"/>
  <c r="GG46" i="16" s="1"/>
  <c r="GG47" i="16" s="1"/>
  <c r="GI44" i="16"/>
  <c r="GJ52" i="16"/>
  <c r="GH48" i="16" l="1"/>
  <c r="GH49" i="16" s="1"/>
  <c r="GH50" i="16" s="1"/>
  <c r="GH45" i="16"/>
  <c r="GH46" i="16" s="1"/>
  <c r="GH47" i="16" s="1"/>
  <c r="GK52" i="16"/>
  <c r="GJ44" i="16"/>
  <c r="GI48" i="16" l="1"/>
  <c r="GI49" i="16" s="1"/>
  <c r="GI50" i="16" s="1"/>
  <c r="GI45" i="16"/>
  <c r="GI46" i="16" s="1"/>
  <c r="GI47" i="16" s="1"/>
  <c r="GK44" i="16"/>
  <c r="GL52" i="16"/>
  <c r="GJ48" i="16" l="1"/>
  <c r="GJ49" i="16" s="1"/>
  <c r="GJ50" i="16" s="1"/>
  <c r="GJ45" i="16"/>
  <c r="GJ46" i="16" s="1"/>
  <c r="GJ47" i="16" s="1"/>
  <c r="GM52" i="16"/>
  <c r="GL44" i="16"/>
  <c r="GK48" i="16" l="1"/>
  <c r="GK49" i="16" s="1"/>
  <c r="GK50" i="16" s="1"/>
  <c r="GK45" i="16"/>
  <c r="GK46" i="16" s="1"/>
  <c r="GK47" i="16" s="1"/>
  <c r="GN52" i="16"/>
  <c r="GM44" i="16"/>
  <c r="GL48" i="16" l="1"/>
  <c r="GL49" i="16" s="1"/>
  <c r="GL50" i="16" s="1"/>
  <c r="GL45" i="16"/>
  <c r="GL46" i="16" s="1"/>
  <c r="GL47" i="16" s="1"/>
  <c r="GO52" i="16"/>
  <c r="GN44" i="16"/>
  <c r="GM48" i="16" l="1"/>
  <c r="GM49" i="16" s="1"/>
  <c r="GM50" i="16" s="1"/>
  <c r="GM45" i="16"/>
  <c r="GM46" i="16" s="1"/>
  <c r="GM47" i="16" s="1"/>
  <c r="GO44" i="16"/>
  <c r="GP52" i="16"/>
  <c r="GN48" i="16" l="1"/>
  <c r="GN49" i="16" s="1"/>
  <c r="GN50" i="16" s="1"/>
  <c r="GN45" i="16"/>
  <c r="GN46" i="16" s="1"/>
  <c r="GN47" i="16" s="1"/>
  <c r="GQ52" i="16"/>
  <c r="GP44" i="16"/>
  <c r="GO48" i="16" l="1"/>
  <c r="GO49" i="16" s="1"/>
  <c r="GO50" i="16" s="1"/>
  <c r="GO45" i="16"/>
  <c r="GO46" i="16" s="1"/>
  <c r="GO47" i="16" s="1"/>
  <c r="GQ44" i="16"/>
  <c r="GR52" i="16"/>
  <c r="GP48" i="16" l="1"/>
  <c r="GP49" i="16" s="1"/>
  <c r="GP50" i="16" s="1"/>
  <c r="GP45" i="16"/>
  <c r="GP46" i="16" s="1"/>
  <c r="GP47" i="16" s="1"/>
  <c r="GR44" i="16"/>
  <c r="GS52" i="16"/>
  <c r="GQ48" i="16" l="1"/>
  <c r="GQ49" i="16" s="1"/>
  <c r="GQ50" i="16" s="1"/>
  <c r="GQ45" i="16"/>
  <c r="GQ46" i="16" s="1"/>
  <c r="GQ47" i="16" s="1"/>
  <c r="GS44" i="16"/>
  <c r="GT52" i="16"/>
  <c r="GR48" i="16" l="1"/>
  <c r="GR49" i="16" s="1"/>
  <c r="GR50" i="16" s="1"/>
  <c r="GR45" i="16"/>
  <c r="GR46" i="16" s="1"/>
  <c r="GR47" i="16" s="1"/>
  <c r="GU52" i="16"/>
  <c r="GT44" i="16"/>
  <c r="GS48" i="16" l="1"/>
  <c r="GS49" i="16" s="1"/>
  <c r="GS50" i="16" s="1"/>
  <c r="GS45" i="16"/>
  <c r="GS46" i="16" s="1"/>
  <c r="GS47" i="16" s="1"/>
  <c r="GU44" i="16"/>
  <c r="GV52" i="16"/>
  <c r="GT48" i="16" l="1"/>
  <c r="GT49" i="16" s="1"/>
  <c r="GT50" i="16" s="1"/>
  <c r="GT45" i="16"/>
  <c r="GT46" i="16" s="1"/>
  <c r="GT47" i="16" s="1"/>
  <c r="GV44" i="16"/>
  <c r="GW52" i="16"/>
  <c r="GU48" i="16" l="1"/>
  <c r="GU49" i="16" s="1"/>
  <c r="GU50" i="16" s="1"/>
  <c r="GU45" i="16"/>
  <c r="GU46" i="16" s="1"/>
  <c r="GU47" i="16" s="1"/>
  <c r="GW44" i="16"/>
  <c r="GX52" i="16"/>
  <c r="GV48" i="16" l="1"/>
  <c r="GV49" i="16" s="1"/>
  <c r="GV50" i="16" s="1"/>
  <c r="GV45" i="16"/>
  <c r="GV46" i="16" s="1"/>
  <c r="GV47" i="16" s="1"/>
  <c r="GX44" i="16"/>
  <c r="GY52" i="16"/>
  <c r="GW48" i="16" l="1"/>
  <c r="GW49" i="16" s="1"/>
  <c r="GW50" i="16" s="1"/>
  <c r="GW45" i="16"/>
  <c r="GW46" i="16" s="1"/>
  <c r="GW47" i="16" s="1"/>
  <c r="GZ52" i="16"/>
  <c r="GY44" i="16"/>
  <c r="GX48" i="16" l="1"/>
  <c r="GX49" i="16" s="1"/>
  <c r="GX50" i="16" s="1"/>
  <c r="GX45" i="16"/>
  <c r="GX46" i="16" s="1"/>
  <c r="GX47" i="16" s="1"/>
  <c r="GZ44" i="16"/>
  <c r="HA52" i="16"/>
  <c r="GY48" i="16" l="1"/>
  <c r="GY49" i="16" s="1"/>
  <c r="GY50" i="16" s="1"/>
  <c r="GY45" i="16"/>
  <c r="GY46" i="16" s="1"/>
  <c r="GY47" i="16" s="1"/>
  <c r="HA44" i="16"/>
  <c r="HB52" i="16"/>
  <c r="GZ48" i="16" l="1"/>
  <c r="GZ49" i="16" s="1"/>
  <c r="GZ50" i="16" s="1"/>
  <c r="GZ45" i="16"/>
  <c r="GZ46" i="16" s="1"/>
  <c r="GZ47" i="16" s="1"/>
  <c r="HC52" i="16"/>
  <c r="HB44" i="16"/>
  <c r="HA48" i="16" l="1"/>
  <c r="HA49" i="16" s="1"/>
  <c r="HA50" i="16" s="1"/>
  <c r="HA45" i="16"/>
  <c r="HA46" i="16" s="1"/>
  <c r="HA47" i="16" s="1"/>
  <c r="HD52" i="16"/>
  <c r="HC44" i="16"/>
  <c r="HB48" i="16" l="1"/>
  <c r="HB49" i="16" s="1"/>
  <c r="HB50" i="16" s="1"/>
  <c r="HB45" i="16"/>
  <c r="HB46" i="16" s="1"/>
  <c r="HB47" i="16" s="1"/>
  <c r="HE52" i="16"/>
  <c r="HD44" i="16"/>
  <c r="HC48" i="16" l="1"/>
  <c r="HC49" i="16" s="1"/>
  <c r="HC50" i="16" s="1"/>
  <c r="HC45" i="16"/>
  <c r="HC46" i="16" s="1"/>
  <c r="HC47" i="16" s="1"/>
  <c r="HE44" i="16"/>
  <c r="HF52" i="16"/>
  <c r="HD48" i="16" l="1"/>
  <c r="HD49" i="16" s="1"/>
  <c r="HD50" i="16" s="1"/>
  <c r="HD45" i="16"/>
  <c r="HD46" i="16" s="1"/>
  <c r="HD47" i="16" s="1"/>
  <c r="HF44" i="16"/>
  <c r="HG52" i="16"/>
  <c r="HE48" i="16" l="1"/>
  <c r="HE49" i="16" s="1"/>
  <c r="HE50" i="16" s="1"/>
  <c r="HE45" i="16"/>
  <c r="HE46" i="16" s="1"/>
  <c r="HE47" i="16" s="1"/>
  <c r="HG44" i="16"/>
  <c r="HH52" i="16"/>
  <c r="HF48" i="16" l="1"/>
  <c r="HF49" i="16" s="1"/>
  <c r="HF50" i="16" s="1"/>
  <c r="HF45" i="16"/>
  <c r="HF46" i="16" s="1"/>
  <c r="HF47" i="16" s="1"/>
  <c r="HH44" i="16"/>
  <c r="HI52" i="16"/>
  <c r="HG48" i="16" l="1"/>
  <c r="HG49" i="16" s="1"/>
  <c r="HG50" i="16" s="1"/>
  <c r="HG45" i="16"/>
  <c r="HG46" i="16" s="1"/>
  <c r="HG47" i="16" s="1"/>
  <c r="HI44" i="16"/>
  <c r="HJ52" i="16"/>
  <c r="HH48" i="16" l="1"/>
  <c r="HH49" i="16" s="1"/>
  <c r="HH50" i="16" s="1"/>
  <c r="HH45" i="16"/>
  <c r="HH46" i="16" s="1"/>
  <c r="HH47" i="16" s="1"/>
  <c r="HK52" i="16"/>
  <c r="HJ44" i="16"/>
  <c r="HI48" i="16" l="1"/>
  <c r="HI49" i="16" s="1"/>
  <c r="HI50" i="16" s="1"/>
  <c r="HI45" i="16"/>
  <c r="HI46" i="16" s="1"/>
  <c r="HI47" i="16" s="1"/>
  <c r="HK44" i="16"/>
  <c r="HL52" i="16"/>
  <c r="HJ45" i="16" l="1"/>
  <c r="HJ46" i="16" s="1"/>
  <c r="HJ47" i="16" s="1"/>
  <c r="HJ48" i="16"/>
  <c r="HJ49" i="16" s="1"/>
  <c r="HJ50" i="16" s="1"/>
  <c r="HM52" i="16"/>
  <c r="HL44" i="16"/>
  <c r="HK45" i="16" l="1"/>
  <c r="HK46" i="16" s="1"/>
  <c r="HK47" i="16" s="1"/>
  <c r="HK48" i="16"/>
  <c r="HK49" i="16" s="1"/>
  <c r="HK50" i="16" s="1"/>
  <c r="HM44" i="16"/>
  <c r="HN52" i="16"/>
  <c r="HL48" i="16" l="1"/>
  <c r="HL49" i="16" s="1"/>
  <c r="HL50" i="16" s="1"/>
  <c r="HL45" i="16"/>
  <c r="HL46" i="16" s="1"/>
  <c r="HL47" i="16" s="1"/>
  <c r="HN44" i="16"/>
  <c r="HO52" i="16"/>
  <c r="HM48" i="16" l="1"/>
  <c r="HM49" i="16" s="1"/>
  <c r="HM50" i="16" s="1"/>
  <c r="HM45" i="16"/>
  <c r="HM46" i="16" s="1"/>
  <c r="HM47" i="16" s="1"/>
  <c r="HP52" i="16"/>
  <c r="HO44" i="16"/>
  <c r="HN48" i="16" l="1"/>
  <c r="HN49" i="16" s="1"/>
  <c r="HN50" i="16" s="1"/>
  <c r="HN45" i="16"/>
  <c r="HN46" i="16" s="1"/>
  <c r="HN47" i="16" s="1"/>
  <c r="HP44" i="16"/>
  <c r="HQ52" i="16"/>
  <c r="HO48" i="16" l="1"/>
  <c r="HO49" i="16" s="1"/>
  <c r="HO50" i="16" s="1"/>
  <c r="HO45" i="16"/>
  <c r="HO46" i="16" s="1"/>
  <c r="HO47" i="16" s="1"/>
  <c r="HR52" i="16"/>
  <c r="HQ44" i="16"/>
  <c r="HP48" i="16" l="1"/>
  <c r="HP49" i="16" s="1"/>
  <c r="HP50" i="16" s="1"/>
  <c r="HP45" i="16"/>
  <c r="HP46" i="16" s="1"/>
  <c r="HP47" i="16" s="1"/>
  <c r="HS52" i="16"/>
  <c r="HR44" i="16"/>
  <c r="HQ48" i="16" l="1"/>
  <c r="HQ49" i="16" s="1"/>
  <c r="HQ50" i="16" s="1"/>
  <c r="HQ45" i="16"/>
  <c r="HQ46" i="16" s="1"/>
  <c r="HQ47" i="16" s="1"/>
  <c r="HT52" i="16"/>
  <c r="HS44" i="16"/>
  <c r="HR48" i="16" l="1"/>
  <c r="HR49" i="16" s="1"/>
  <c r="HR50" i="16" s="1"/>
  <c r="HR45" i="16"/>
  <c r="HR46" i="16" s="1"/>
  <c r="HR47" i="16" s="1"/>
  <c r="HT44" i="16"/>
  <c r="HU52" i="16"/>
  <c r="HS48" i="16" l="1"/>
  <c r="HS49" i="16" s="1"/>
  <c r="HS50" i="16" s="1"/>
  <c r="HS45" i="16"/>
  <c r="HS46" i="16" s="1"/>
  <c r="HS47" i="16" s="1"/>
  <c r="HV52" i="16"/>
  <c r="HU44" i="16"/>
  <c r="HT48" i="16" l="1"/>
  <c r="HT49" i="16" s="1"/>
  <c r="HT50" i="16" s="1"/>
  <c r="HT45" i="16"/>
  <c r="HT46" i="16" s="1"/>
  <c r="HT47" i="16" s="1"/>
  <c r="HV44" i="16"/>
  <c r="HW52" i="16"/>
  <c r="HU48" i="16" l="1"/>
  <c r="HU49" i="16" s="1"/>
  <c r="HU50" i="16" s="1"/>
  <c r="HU45" i="16"/>
  <c r="HU46" i="16" s="1"/>
  <c r="HU47" i="16" s="1"/>
  <c r="HX52" i="16"/>
  <c r="HW44" i="16"/>
  <c r="HV48" i="16" l="1"/>
  <c r="HV49" i="16" s="1"/>
  <c r="HV50" i="16" s="1"/>
  <c r="HV45" i="16"/>
  <c r="HV46" i="16" s="1"/>
  <c r="HV47" i="16" s="1"/>
  <c r="HY52" i="16"/>
  <c r="HX44" i="16"/>
  <c r="HW48" i="16" l="1"/>
  <c r="HW49" i="16" s="1"/>
  <c r="HW50" i="16" s="1"/>
  <c r="HW45" i="16"/>
  <c r="HW46" i="16" s="1"/>
  <c r="HW47" i="16" s="1"/>
  <c r="HZ52" i="16"/>
  <c r="HY44" i="16"/>
  <c r="HX48" i="16" l="1"/>
  <c r="HX49" i="16" s="1"/>
  <c r="HX50" i="16" s="1"/>
  <c r="HX45" i="16"/>
  <c r="HX46" i="16" s="1"/>
  <c r="HX47" i="16" s="1"/>
  <c r="HZ44" i="16"/>
  <c r="IA52" i="16"/>
  <c r="HY48" i="16" l="1"/>
  <c r="HY49" i="16" s="1"/>
  <c r="HY50" i="16" s="1"/>
  <c r="HY45" i="16"/>
  <c r="HY46" i="16" s="1"/>
  <c r="HY47" i="16" s="1"/>
  <c r="IA44" i="16"/>
  <c r="IB52" i="16"/>
  <c r="HZ48" i="16" l="1"/>
  <c r="HZ49" i="16" s="1"/>
  <c r="HZ50" i="16" s="1"/>
  <c r="HZ45" i="16"/>
  <c r="HZ46" i="16" s="1"/>
  <c r="HZ47" i="16" s="1"/>
  <c r="IB44" i="16"/>
  <c r="IC52" i="16"/>
  <c r="IA48" i="16" l="1"/>
  <c r="IA49" i="16" s="1"/>
  <c r="IA50" i="16" s="1"/>
  <c r="IA45" i="16"/>
  <c r="IA46" i="16" s="1"/>
  <c r="IA47" i="16" s="1"/>
  <c r="ID52" i="16"/>
  <c r="IC44" i="16"/>
  <c r="IB48" i="16" l="1"/>
  <c r="IB49" i="16" s="1"/>
  <c r="IB50" i="16" s="1"/>
  <c r="IB45" i="16"/>
  <c r="IB46" i="16" s="1"/>
  <c r="IB47" i="16" s="1"/>
  <c r="IE52" i="16"/>
  <c r="ID44" i="16"/>
  <c r="IC48" i="16" l="1"/>
  <c r="IC49" i="16" s="1"/>
  <c r="IC50" i="16" s="1"/>
  <c r="IC45" i="16"/>
  <c r="IC46" i="16" s="1"/>
  <c r="IC47" i="16" s="1"/>
  <c r="IE44" i="16"/>
  <c r="IF52" i="16"/>
  <c r="ID48" i="16" l="1"/>
  <c r="ID49" i="16" s="1"/>
  <c r="ID50" i="16" s="1"/>
  <c r="ID45" i="16"/>
  <c r="ID46" i="16" s="1"/>
  <c r="ID47" i="16" s="1"/>
  <c r="IG52" i="16"/>
  <c r="IF44" i="16"/>
  <c r="IE48" i="16" l="1"/>
  <c r="IE49" i="16" s="1"/>
  <c r="IE50" i="16" s="1"/>
  <c r="IE45" i="16"/>
  <c r="IE46" i="16" s="1"/>
  <c r="IE47" i="16" s="1"/>
  <c r="IG44" i="16"/>
  <c r="IH52" i="16"/>
  <c r="IF48" i="16" l="1"/>
  <c r="IF49" i="16" s="1"/>
  <c r="IF50" i="16" s="1"/>
  <c r="IF45" i="16"/>
  <c r="IF46" i="16" s="1"/>
  <c r="IF47" i="16" s="1"/>
  <c r="IH44" i="16"/>
  <c r="II52" i="16"/>
  <c r="IG48" i="16" l="1"/>
  <c r="IG49" i="16" s="1"/>
  <c r="IG50" i="16" s="1"/>
  <c r="IG45" i="16"/>
  <c r="IG46" i="16" s="1"/>
  <c r="IG47" i="16" s="1"/>
  <c r="II44" i="16"/>
  <c r="IJ52" i="16"/>
  <c r="IH48" i="16" l="1"/>
  <c r="IH49" i="16" s="1"/>
  <c r="IH50" i="16" s="1"/>
  <c r="IH45" i="16"/>
  <c r="IH46" i="16" s="1"/>
  <c r="IH47" i="16" s="1"/>
  <c r="IK52" i="16"/>
  <c r="IJ44" i="16"/>
  <c r="II48" i="16" l="1"/>
  <c r="II49" i="16" s="1"/>
  <c r="II50" i="16" s="1"/>
  <c r="II45" i="16"/>
  <c r="II46" i="16" s="1"/>
  <c r="II47" i="16" s="1"/>
  <c r="IL52" i="16"/>
  <c r="IK44" i="16"/>
  <c r="IJ48" i="16" l="1"/>
  <c r="IJ49" i="16" s="1"/>
  <c r="IJ50" i="16" s="1"/>
  <c r="IJ45" i="16"/>
  <c r="IJ46" i="16" s="1"/>
  <c r="IJ47" i="16" s="1"/>
  <c r="IM52" i="16"/>
  <c r="IL44" i="16"/>
  <c r="IK48" i="16" l="1"/>
  <c r="IK49" i="16" s="1"/>
  <c r="IK50" i="16" s="1"/>
  <c r="IK45" i="16"/>
  <c r="IK46" i="16" s="1"/>
  <c r="IK47" i="16" s="1"/>
  <c r="IN52" i="16"/>
  <c r="IM44" i="16"/>
  <c r="IL48" i="16" l="1"/>
  <c r="IL49" i="16" s="1"/>
  <c r="IL50" i="16" s="1"/>
  <c r="IL45" i="16"/>
  <c r="IL46" i="16" s="1"/>
  <c r="IL47" i="16" s="1"/>
  <c r="IN44" i="16"/>
  <c r="IO52" i="16"/>
  <c r="IM48" i="16" l="1"/>
  <c r="IM49" i="16" s="1"/>
  <c r="IM50" i="16" s="1"/>
  <c r="IM45" i="16"/>
  <c r="IM46" i="16" s="1"/>
  <c r="IM47" i="16" s="1"/>
  <c r="IP52" i="16"/>
  <c r="IO44" i="16"/>
  <c r="IN48" i="16" l="1"/>
  <c r="IN49" i="16" s="1"/>
  <c r="IN50" i="16" s="1"/>
  <c r="IN45" i="16"/>
  <c r="IN46" i="16" s="1"/>
  <c r="IN47" i="16" s="1"/>
  <c r="IQ52" i="16"/>
  <c r="IP44" i="16"/>
  <c r="IO48" i="16" l="1"/>
  <c r="IO49" i="16" s="1"/>
  <c r="IO50" i="16" s="1"/>
  <c r="IO45" i="16"/>
  <c r="IO46" i="16" s="1"/>
  <c r="IO47" i="16" s="1"/>
  <c r="IR52" i="16"/>
  <c r="IQ44" i="16"/>
  <c r="IP45" i="16" l="1"/>
  <c r="IP46" i="16" s="1"/>
  <c r="IP47" i="16" s="1"/>
  <c r="IP48" i="16"/>
  <c r="IP49" i="16" s="1"/>
  <c r="IP50" i="16" s="1"/>
  <c r="IS52" i="16"/>
  <c r="IR44" i="16"/>
  <c r="IQ45" i="16" l="1"/>
  <c r="IQ46" i="16" s="1"/>
  <c r="IQ47" i="16" s="1"/>
  <c r="IQ48" i="16"/>
  <c r="IQ49" i="16" s="1"/>
  <c r="IQ50" i="16" s="1"/>
  <c r="IS44" i="16"/>
  <c r="IT52" i="16"/>
  <c r="IR48" i="16" l="1"/>
  <c r="IR49" i="16" s="1"/>
  <c r="IR50" i="16" s="1"/>
  <c r="IR45" i="16"/>
  <c r="IR46" i="16" s="1"/>
  <c r="IR47" i="16" s="1"/>
  <c r="IU52" i="16"/>
  <c r="IT44" i="16"/>
  <c r="IS48" i="16" l="1"/>
  <c r="IS49" i="16" s="1"/>
  <c r="IS50" i="16" s="1"/>
  <c r="IS45" i="16"/>
  <c r="IS46" i="16" s="1"/>
  <c r="IS47" i="16" s="1"/>
  <c r="IV52" i="16"/>
  <c r="IU44" i="16"/>
  <c r="IT48" i="16" l="1"/>
  <c r="IT49" i="16" s="1"/>
  <c r="IT50" i="16" s="1"/>
  <c r="IT45" i="16"/>
  <c r="IT46" i="16" s="1"/>
  <c r="IT47" i="16" s="1"/>
  <c r="IW52" i="16"/>
  <c r="IV44" i="16"/>
  <c r="IU48" i="16" l="1"/>
  <c r="IU49" i="16" s="1"/>
  <c r="IU50" i="16" s="1"/>
  <c r="IU45" i="16"/>
  <c r="IU46" i="16" s="1"/>
  <c r="IU47" i="16" s="1"/>
  <c r="IX52" i="16"/>
  <c r="IW44" i="16"/>
  <c r="IV48" i="16" l="1"/>
  <c r="IV49" i="16" s="1"/>
  <c r="IV50" i="16" s="1"/>
  <c r="IV45" i="16"/>
  <c r="IV46" i="16" s="1"/>
  <c r="IV47" i="16" s="1"/>
  <c r="IX44" i="16"/>
  <c r="IY52" i="16"/>
  <c r="IW48" i="16" l="1"/>
  <c r="IW49" i="16" s="1"/>
  <c r="IW50" i="16" s="1"/>
  <c r="IW45" i="16"/>
  <c r="IW46" i="16" s="1"/>
  <c r="IW47" i="16" s="1"/>
  <c r="IY44" i="16"/>
  <c r="IZ52" i="16"/>
  <c r="IX48" i="16" l="1"/>
  <c r="IX49" i="16" s="1"/>
  <c r="IX50" i="16" s="1"/>
  <c r="IX45" i="16"/>
  <c r="IX46" i="16" s="1"/>
  <c r="IX47" i="16" s="1"/>
  <c r="IZ44" i="16"/>
  <c r="JA52" i="16"/>
  <c r="IY48" i="16" l="1"/>
  <c r="IY49" i="16" s="1"/>
  <c r="IY50" i="16" s="1"/>
  <c r="IY45" i="16"/>
  <c r="IY46" i="16" s="1"/>
  <c r="IY47" i="16" s="1"/>
  <c r="JA44" i="16"/>
  <c r="JB52" i="16"/>
  <c r="IZ48" i="16" l="1"/>
  <c r="IZ49" i="16" s="1"/>
  <c r="IZ50" i="16" s="1"/>
  <c r="IZ45" i="16"/>
  <c r="IZ46" i="16" s="1"/>
  <c r="IZ47" i="16" s="1"/>
  <c r="JC52" i="16"/>
  <c r="JB44" i="16"/>
  <c r="JA48" i="16" l="1"/>
  <c r="JA49" i="16" s="1"/>
  <c r="JA50" i="16" s="1"/>
  <c r="JA45" i="16"/>
  <c r="JA46" i="16" s="1"/>
  <c r="JA47" i="16" s="1"/>
  <c r="JD52" i="16"/>
  <c r="JC44" i="16"/>
  <c r="JB48" i="16" l="1"/>
  <c r="JB49" i="16" s="1"/>
  <c r="JB50" i="16" s="1"/>
  <c r="JB45" i="16"/>
  <c r="JB46" i="16" s="1"/>
  <c r="JB47" i="16" s="1"/>
  <c r="JE52" i="16"/>
  <c r="JD44" i="16"/>
  <c r="JC48" i="16" l="1"/>
  <c r="JC49" i="16" s="1"/>
  <c r="JC50" i="16" s="1"/>
  <c r="JC45" i="16"/>
  <c r="JC46" i="16" s="1"/>
  <c r="JC47" i="16" s="1"/>
  <c r="JF52" i="16"/>
  <c r="JE44" i="16"/>
  <c r="JD48" i="16" l="1"/>
  <c r="JD49" i="16" s="1"/>
  <c r="JD50" i="16" s="1"/>
  <c r="JD45" i="16"/>
  <c r="JD46" i="16" s="1"/>
  <c r="JD47" i="16" s="1"/>
  <c r="JG52" i="16"/>
  <c r="JF44" i="16"/>
  <c r="JE48" i="16" l="1"/>
  <c r="JE49" i="16" s="1"/>
  <c r="JE50" i="16" s="1"/>
  <c r="JE45" i="16"/>
  <c r="JE46" i="16" s="1"/>
  <c r="JE47" i="16" s="1"/>
  <c r="JH52" i="16"/>
  <c r="JG44" i="16"/>
  <c r="JF48" i="16" l="1"/>
  <c r="JF49" i="16" s="1"/>
  <c r="JF50" i="16" s="1"/>
  <c r="JF45" i="16"/>
  <c r="JF46" i="16" s="1"/>
  <c r="JF47" i="16" s="1"/>
  <c r="JI52" i="16"/>
  <c r="JH44" i="16"/>
  <c r="JG48" i="16" l="1"/>
  <c r="JG49" i="16" s="1"/>
  <c r="JG50" i="16" s="1"/>
  <c r="JG45" i="16"/>
  <c r="JG46" i="16" s="1"/>
  <c r="JG47" i="16" s="1"/>
  <c r="JJ52" i="16"/>
  <c r="JI44" i="16"/>
  <c r="JH48" i="16" l="1"/>
  <c r="JH49" i="16" s="1"/>
  <c r="JH50" i="16" s="1"/>
  <c r="JH45" i="16"/>
  <c r="JH46" i="16" s="1"/>
  <c r="JH47" i="16" s="1"/>
  <c r="JK52" i="16"/>
  <c r="JJ44" i="16"/>
  <c r="JI48" i="16" l="1"/>
  <c r="JI49" i="16" s="1"/>
  <c r="JI50" i="16" s="1"/>
  <c r="JI45" i="16"/>
  <c r="JI46" i="16" s="1"/>
  <c r="JI47" i="16" s="1"/>
  <c r="JL52" i="16"/>
  <c r="JK44" i="16"/>
  <c r="JJ48" i="16" l="1"/>
  <c r="JJ49" i="16" s="1"/>
  <c r="JJ50" i="16" s="1"/>
  <c r="JJ45" i="16"/>
  <c r="JJ46" i="16" s="1"/>
  <c r="JJ47" i="16" s="1"/>
  <c r="JM52" i="16"/>
  <c r="JL44" i="16"/>
  <c r="JK48" i="16" l="1"/>
  <c r="JK49" i="16" s="1"/>
  <c r="JK50" i="16" s="1"/>
  <c r="JK45" i="16"/>
  <c r="JK46" i="16" s="1"/>
  <c r="JK47" i="16" s="1"/>
  <c r="JN52" i="16"/>
  <c r="JM44" i="16"/>
  <c r="JL48" i="16" l="1"/>
  <c r="JL49" i="16" s="1"/>
  <c r="JL50" i="16" s="1"/>
  <c r="JL45" i="16"/>
  <c r="JL46" i="16" s="1"/>
  <c r="JL47" i="16" s="1"/>
  <c r="JO52" i="16"/>
  <c r="JN44" i="16"/>
  <c r="JM48" i="16" l="1"/>
  <c r="JM49" i="16" s="1"/>
  <c r="JM50" i="16" s="1"/>
  <c r="JM45" i="16"/>
  <c r="JM46" i="16" s="1"/>
  <c r="JM47" i="16" s="1"/>
  <c r="JP52" i="16"/>
  <c r="JO44" i="16"/>
  <c r="JN48" i="16" l="1"/>
  <c r="JN49" i="16" s="1"/>
  <c r="JN50" i="16" s="1"/>
  <c r="JN45" i="16"/>
  <c r="JN46" i="16" s="1"/>
  <c r="JN47" i="16" s="1"/>
  <c r="JQ52" i="16"/>
  <c r="JP44" i="16"/>
  <c r="JO48" i="16" l="1"/>
  <c r="JO49" i="16" s="1"/>
  <c r="JO50" i="16" s="1"/>
  <c r="JO45" i="16"/>
  <c r="JO46" i="16" s="1"/>
  <c r="JO47" i="16" s="1"/>
  <c r="JR52" i="16"/>
  <c r="JQ44" i="16"/>
  <c r="JP48" i="16" l="1"/>
  <c r="JP49" i="16" s="1"/>
  <c r="JP50" i="16" s="1"/>
  <c r="JP45" i="16"/>
  <c r="JP46" i="16" s="1"/>
  <c r="JP47" i="16" s="1"/>
  <c r="JS52" i="16"/>
  <c r="JR44" i="16"/>
  <c r="JQ48" i="16" l="1"/>
  <c r="JQ49" i="16" s="1"/>
  <c r="JQ50" i="16" s="1"/>
  <c r="JQ45" i="16"/>
  <c r="JQ46" i="16" s="1"/>
  <c r="JQ47" i="16" s="1"/>
  <c r="JT52" i="16"/>
  <c r="JS44" i="16"/>
  <c r="JR48" i="16" l="1"/>
  <c r="JR49" i="16" s="1"/>
  <c r="JR50" i="16" s="1"/>
  <c r="JR45" i="16"/>
  <c r="JR46" i="16" s="1"/>
  <c r="JR47" i="16" s="1"/>
  <c r="JU52" i="16"/>
  <c r="JT44" i="16"/>
  <c r="JS48" i="16" l="1"/>
  <c r="JS49" i="16" s="1"/>
  <c r="JS50" i="16" s="1"/>
  <c r="JS45" i="16"/>
  <c r="JS46" i="16" s="1"/>
  <c r="JS47" i="16" s="1"/>
  <c r="JV52" i="16"/>
  <c r="JU44" i="16"/>
  <c r="JT48" i="16" l="1"/>
  <c r="JT49" i="16" s="1"/>
  <c r="JT50" i="16" s="1"/>
  <c r="JT45" i="16"/>
  <c r="JT46" i="16" s="1"/>
  <c r="JT47" i="16" s="1"/>
  <c r="JW52" i="16"/>
  <c r="JV44" i="16"/>
  <c r="JU48" i="16" l="1"/>
  <c r="JU49" i="16" s="1"/>
  <c r="JU50" i="16" s="1"/>
  <c r="JU45" i="16"/>
  <c r="JU46" i="16" s="1"/>
  <c r="JU47" i="16" s="1"/>
  <c r="JX52" i="16"/>
  <c r="JW44" i="16"/>
  <c r="JV45" i="16" l="1"/>
  <c r="JV46" i="16" s="1"/>
  <c r="JV47" i="16" s="1"/>
  <c r="JV48" i="16"/>
  <c r="JV49" i="16" s="1"/>
  <c r="JV50" i="16" s="1"/>
  <c r="JY52" i="16"/>
  <c r="JX44" i="16"/>
  <c r="JW45" i="16" l="1"/>
  <c r="JW46" i="16" s="1"/>
  <c r="JW47" i="16" s="1"/>
  <c r="JW48" i="16"/>
  <c r="JW49" i="16" s="1"/>
  <c r="JW50" i="16" s="1"/>
  <c r="JY44" i="16"/>
  <c r="JZ52" i="16"/>
  <c r="JX48" i="16" l="1"/>
  <c r="JX49" i="16" s="1"/>
  <c r="JX50" i="16" s="1"/>
  <c r="JX45" i="16"/>
  <c r="JX46" i="16" s="1"/>
  <c r="JX47" i="16" s="1"/>
  <c r="KA52" i="16"/>
  <c r="JZ44" i="16"/>
  <c r="JY48" i="16" l="1"/>
  <c r="JY49" i="16" s="1"/>
  <c r="JY50" i="16" s="1"/>
  <c r="JY45" i="16"/>
  <c r="JY46" i="16" s="1"/>
  <c r="JY47" i="16" s="1"/>
  <c r="KB52" i="16"/>
  <c r="KA44" i="16"/>
  <c r="JZ48" i="16" l="1"/>
  <c r="JZ49" i="16" s="1"/>
  <c r="JZ50" i="16" s="1"/>
  <c r="JZ45" i="16"/>
  <c r="JZ46" i="16" s="1"/>
  <c r="JZ47" i="16" s="1"/>
  <c r="KC52" i="16"/>
  <c r="KB44" i="16"/>
  <c r="KA48" i="16" l="1"/>
  <c r="KA49" i="16" s="1"/>
  <c r="KA50" i="16" s="1"/>
  <c r="KA45" i="16"/>
  <c r="KA46" i="16" s="1"/>
  <c r="KA47" i="16" s="1"/>
  <c r="KC44" i="16"/>
  <c r="KD52" i="16"/>
  <c r="KB48" i="16" l="1"/>
  <c r="KB49" i="16" s="1"/>
  <c r="KB50" i="16" s="1"/>
  <c r="KB45" i="16"/>
  <c r="KB46" i="16" s="1"/>
  <c r="KB47" i="16" s="1"/>
  <c r="KE52" i="16"/>
  <c r="KD44" i="16"/>
  <c r="KC48" i="16" l="1"/>
  <c r="KC49" i="16" s="1"/>
  <c r="KC50" i="16" s="1"/>
  <c r="KC45" i="16"/>
  <c r="KC46" i="16" s="1"/>
  <c r="KC47" i="16" s="1"/>
  <c r="KF52" i="16"/>
  <c r="KE44" i="16"/>
  <c r="KD48" i="16" l="1"/>
  <c r="KD49" i="16" s="1"/>
  <c r="KD50" i="16" s="1"/>
  <c r="KD45" i="16"/>
  <c r="KD46" i="16" s="1"/>
  <c r="KD47" i="16" s="1"/>
  <c r="KG52" i="16"/>
  <c r="KF44" i="16"/>
  <c r="KE48" i="16" l="1"/>
  <c r="KE49" i="16" s="1"/>
  <c r="KE50" i="16" s="1"/>
  <c r="KE45" i="16"/>
  <c r="KE46" i="16" s="1"/>
  <c r="KE47" i="16" s="1"/>
  <c r="KH52" i="16"/>
  <c r="KG44" i="16"/>
  <c r="KF48" i="16" l="1"/>
  <c r="KF49" i="16" s="1"/>
  <c r="KF50" i="16" s="1"/>
  <c r="KF45" i="16"/>
  <c r="KF46" i="16" s="1"/>
  <c r="KF47" i="16" s="1"/>
  <c r="KH44" i="16"/>
  <c r="KI52" i="16"/>
  <c r="KG48" i="16" l="1"/>
  <c r="KG49" i="16" s="1"/>
  <c r="KG50" i="16" s="1"/>
  <c r="KG45" i="16"/>
  <c r="KG46" i="16" s="1"/>
  <c r="KG47" i="16" s="1"/>
  <c r="KJ52" i="16"/>
  <c r="KI44" i="16"/>
  <c r="KH48" i="16" l="1"/>
  <c r="KH49" i="16" s="1"/>
  <c r="KH50" i="16" s="1"/>
  <c r="KH45" i="16"/>
  <c r="KH46" i="16" s="1"/>
  <c r="KH47" i="16" s="1"/>
  <c r="KK52" i="16"/>
  <c r="KJ44" i="16"/>
  <c r="KI48" i="16" l="1"/>
  <c r="KI49" i="16" s="1"/>
  <c r="KI50" i="16" s="1"/>
  <c r="KI45" i="16"/>
  <c r="KI46" i="16" s="1"/>
  <c r="KI47" i="16" s="1"/>
  <c r="KL52" i="16"/>
  <c r="KK44" i="16"/>
  <c r="KJ48" i="16" l="1"/>
  <c r="KJ49" i="16" s="1"/>
  <c r="KJ50" i="16" s="1"/>
  <c r="KJ45" i="16"/>
  <c r="KJ46" i="16" s="1"/>
  <c r="KJ47" i="16" s="1"/>
  <c r="KM52" i="16"/>
  <c r="KL44" i="16"/>
  <c r="KK48" i="16" l="1"/>
  <c r="KK49" i="16" s="1"/>
  <c r="KK50" i="16" s="1"/>
  <c r="KK45" i="16"/>
  <c r="KK46" i="16" s="1"/>
  <c r="KK47" i="16" s="1"/>
  <c r="KN52" i="16"/>
  <c r="KM44" i="16"/>
  <c r="KL48" i="16" l="1"/>
  <c r="KL49" i="16" s="1"/>
  <c r="KL50" i="16" s="1"/>
  <c r="KL45" i="16"/>
  <c r="KL46" i="16" s="1"/>
  <c r="KL47" i="16" s="1"/>
  <c r="KN44" i="16"/>
  <c r="KO52" i="16"/>
  <c r="KM48" i="16" l="1"/>
  <c r="KM49" i="16" s="1"/>
  <c r="KM50" i="16" s="1"/>
  <c r="KM45" i="16"/>
  <c r="KM46" i="16" s="1"/>
  <c r="KM47" i="16" s="1"/>
  <c r="KP52" i="16"/>
  <c r="KO44" i="16"/>
  <c r="KN48" i="16" l="1"/>
  <c r="KN49" i="16" s="1"/>
  <c r="KN50" i="16" s="1"/>
  <c r="KN45" i="16"/>
  <c r="KN46" i="16" s="1"/>
  <c r="KN47" i="16" s="1"/>
  <c r="KQ52" i="16"/>
  <c r="KP44" i="16"/>
  <c r="KO48" i="16" l="1"/>
  <c r="KO49" i="16" s="1"/>
  <c r="KO50" i="16" s="1"/>
  <c r="KO45" i="16"/>
  <c r="KO46" i="16" s="1"/>
  <c r="KO47" i="16" s="1"/>
  <c r="KR52" i="16"/>
  <c r="KQ44" i="16"/>
  <c r="KP48" i="16" l="1"/>
  <c r="KP49" i="16" s="1"/>
  <c r="KP50" i="16" s="1"/>
  <c r="KP45" i="16"/>
  <c r="KP46" i="16" s="1"/>
  <c r="KP47" i="16" s="1"/>
  <c r="KS52" i="16"/>
  <c r="KR44" i="16"/>
  <c r="KQ48" i="16" l="1"/>
  <c r="KQ49" i="16" s="1"/>
  <c r="KQ50" i="16" s="1"/>
  <c r="KQ45" i="16"/>
  <c r="KQ46" i="16" s="1"/>
  <c r="KQ47" i="16" s="1"/>
  <c r="KT52" i="16"/>
  <c r="KS44" i="16"/>
  <c r="KR48" i="16" l="1"/>
  <c r="KR49" i="16" s="1"/>
  <c r="KR50" i="16" s="1"/>
  <c r="KR45" i="16"/>
  <c r="KR46" i="16" s="1"/>
  <c r="KR47" i="16" s="1"/>
  <c r="KU52" i="16"/>
  <c r="KT44" i="16"/>
  <c r="KS48" i="16" l="1"/>
  <c r="KS49" i="16" s="1"/>
  <c r="KS50" i="16" s="1"/>
  <c r="KS45" i="16"/>
  <c r="KS46" i="16" s="1"/>
  <c r="KS47" i="16" s="1"/>
  <c r="KV52" i="16"/>
  <c r="KU44" i="16"/>
  <c r="KT48" i="16" l="1"/>
  <c r="KT49" i="16" s="1"/>
  <c r="KT50" i="16" s="1"/>
  <c r="KT45" i="16"/>
  <c r="KT46" i="16" s="1"/>
  <c r="KT47" i="16" s="1"/>
  <c r="KW52" i="16"/>
  <c r="KV44" i="16"/>
  <c r="KU48" i="16" l="1"/>
  <c r="KU49" i="16" s="1"/>
  <c r="KU50" i="16" s="1"/>
  <c r="KU45" i="16"/>
  <c r="KU46" i="16" s="1"/>
  <c r="KU47" i="16" s="1"/>
  <c r="KX52" i="16"/>
  <c r="KW44" i="16"/>
  <c r="KV48" i="16" l="1"/>
  <c r="KV49" i="16" s="1"/>
  <c r="KV50" i="16" s="1"/>
  <c r="KV45" i="16"/>
  <c r="KV46" i="16" s="1"/>
  <c r="KV47" i="16" s="1"/>
  <c r="KY52" i="16"/>
  <c r="KX44" i="16"/>
  <c r="KW48" i="16" l="1"/>
  <c r="KW49" i="16" s="1"/>
  <c r="KW50" i="16" s="1"/>
  <c r="KW45" i="16"/>
  <c r="KW46" i="16" s="1"/>
  <c r="KW47" i="16" s="1"/>
  <c r="KY44" i="16"/>
  <c r="KZ52" i="16"/>
  <c r="KX48" i="16" l="1"/>
  <c r="KX49" i="16" s="1"/>
  <c r="KX50" i="16" s="1"/>
  <c r="KX45" i="16"/>
  <c r="KX46" i="16" s="1"/>
  <c r="KX47" i="16" s="1"/>
  <c r="KZ44" i="16"/>
  <c r="LA52" i="16"/>
  <c r="KY48" i="16" l="1"/>
  <c r="KY49" i="16" s="1"/>
  <c r="KY50" i="16" s="1"/>
  <c r="KY45" i="16"/>
  <c r="KY46" i="16" s="1"/>
  <c r="KY47" i="16" s="1"/>
  <c r="LA44" i="16"/>
  <c r="LB52" i="16"/>
  <c r="KZ48" i="16" l="1"/>
  <c r="KZ49" i="16" s="1"/>
  <c r="KZ50" i="16" s="1"/>
  <c r="KZ45" i="16"/>
  <c r="KZ46" i="16" s="1"/>
  <c r="KZ47" i="16" s="1"/>
  <c r="LC52" i="16"/>
  <c r="LB44" i="16"/>
  <c r="LA48" i="16" l="1"/>
  <c r="LA49" i="16" s="1"/>
  <c r="LA50" i="16" s="1"/>
  <c r="LA45" i="16"/>
  <c r="LA46" i="16" s="1"/>
  <c r="LA47" i="16" s="1"/>
  <c r="LD52" i="16"/>
  <c r="LC44" i="16"/>
  <c r="LB45" i="16" l="1"/>
  <c r="LB46" i="16" s="1"/>
  <c r="LB47" i="16" s="1"/>
  <c r="LB48" i="16"/>
  <c r="LB49" i="16" s="1"/>
  <c r="LB50" i="16" s="1"/>
  <c r="LE52" i="16"/>
  <c r="LD44" i="16"/>
  <c r="LC45" i="16" l="1"/>
  <c r="LC46" i="16" s="1"/>
  <c r="LC47" i="16" s="1"/>
  <c r="LC48" i="16"/>
  <c r="LC49" i="16" s="1"/>
  <c r="LC50" i="16" s="1"/>
  <c r="LF52" i="16"/>
  <c r="LE44" i="16"/>
  <c r="LD48" i="16" l="1"/>
  <c r="LD49" i="16" s="1"/>
  <c r="LD50" i="16" s="1"/>
  <c r="LD45" i="16"/>
  <c r="LD46" i="16" s="1"/>
  <c r="LD47" i="16" s="1"/>
  <c r="LG52" i="16"/>
  <c r="LF44" i="16"/>
  <c r="LE48" i="16" l="1"/>
  <c r="LE49" i="16" s="1"/>
  <c r="LE50" i="16" s="1"/>
  <c r="LE45" i="16"/>
  <c r="LE46" i="16" s="1"/>
  <c r="LE47" i="16" s="1"/>
  <c r="LH52" i="16"/>
  <c r="LG44" i="16"/>
  <c r="LF48" i="16" l="1"/>
  <c r="LF49" i="16" s="1"/>
  <c r="LF50" i="16" s="1"/>
  <c r="LF45" i="16"/>
  <c r="LF46" i="16" s="1"/>
  <c r="LF47" i="16" s="1"/>
  <c r="LI52" i="16"/>
  <c r="LH44" i="16"/>
  <c r="LG48" i="16" l="1"/>
  <c r="LG49" i="16" s="1"/>
  <c r="LG50" i="16" s="1"/>
  <c r="LG45" i="16"/>
  <c r="LG46" i="16" s="1"/>
  <c r="LG47" i="16" s="1"/>
  <c r="LJ52" i="16"/>
  <c r="LI44" i="16"/>
  <c r="LH48" i="16" l="1"/>
  <c r="LH49" i="16" s="1"/>
  <c r="LH50" i="16" s="1"/>
  <c r="LH45" i="16"/>
  <c r="LH46" i="16" s="1"/>
  <c r="LH47" i="16" s="1"/>
  <c r="LJ44" i="16"/>
  <c r="LK52" i="16"/>
  <c r="LI48" i="16" l="1"/>
  <c r="LI49" i="16" s="1"/>
  <c r="LI50" i="16" s="1"/>
  <c r="LI45" i="16"/>
  <c r="LI46" i="16" s="1"/>
  <c r="LI47" i="16" s="1"/>
  <c r="LL52" i="16"/>
  <c r="LK44" i="16"/>
  <c r="LJ48" i="16" l="1"/>
  <c r="LJ49" i="16" s="1"/>
  <c r="LJ50" i="16" s="1"/>
  <c r="LJ45" i="16"/>
  <c r="LJ46" i="16" s="1"/>
  <c r="LJ47" i="16" s="1"/>
  <c r="LM52" i="16"/>
  <c r="LL44" i="16"/>
  <c r="LK48" i="16" l="1"/>
  <c r="LK49" i="16" s="1"/>
  <c r="LK50" i="16" s="1"/>
  <c r="LK45" i="16"/>
  <c r="LK46" i="16" s="1"/>
  <c r="LK47" i="16" s="1"/>
  <c r="LN52" i="16"/>
  <c r="LM44" i="16"/>
  <c r="LL48" i="16" l="1"/>
  <c r="LL49" i="16" s="1"/>
  <c r="LL50" i="16" s="1"/>
  <c r="LL45" i="16"/>
  <c r="LL46" i="16" s="1"/>
  <c r="LL47" i="16" s="1"/>
  <c r="LN44" i="16"/>
  <c r="LO52" i="16"/>
  <c r="LM48" i="16" l="1"/>
  <c r="LM49" i="16" s="1"/>
  <c r="LM50" i="16" s="1"/>
  <c r="LM45" i="16"/>
  <c r="LM46" i="16" s="1"/>
  <c r="LM47" i="16" s="1"/>
  <c r="LO44" i="16"/>
  <c r="LP52" i="16"/>
  <c r="LN48" i="16" l="1"/>
  <c r="LN49" i="16" s="1"/>
  <c r="LN50" i="16" s="1"/>
  <c r="LN45" i="16"/>
  <c r="LN46" i="16" s="1"/>
  <c r="LN47" i="16" s="1"/>
  <c r="LQ52" i="16"/>
  <c r="LP44" i="16"/>
  <c r="LO48" i="16" l="1"/>
  <c r="LO49" i="16" s="1"/>
  <c r="LO50" i="16" s="1"/>
  <c r="LO45" i="16"/>
  <c r="LO46" i="16" s="1"/>
  <c r="LO47" i="16" s="1"/>
  <c r="LR52" i="16"/>
  <c r="LQ44" i="16"/>
  <c r="LP48" i="16" l="1"/>
  <c r="LP49" i="16" s="1"/>
  <c r="LP50" i="16" s="1"/>
  <c r="LP45" i="16"/>
  <c r="LP46" i="16" s="1"/>
  <c r="LP47" i="16" s="1"/>
  <c r="LS52" i="16"/>
  <c r="LR44" i="16"/>
  <c r="LQ48" i="16" l="1"/>
  <c r="LQ49" i="16" s="1"/>
  <c r="LQ50" i="16" s="1"/>
  <c r="LQ45" i="16"/>
  <c r="LQ46" i="16" s="1"/>
  <c r="LQ47" i="16" s="1"/>
  <c r="LT52" i="16"/>
  <c r="LS44" i="16"/>
  <c r="LR48" i="16" l="1"/>
  <c r="LR49" i="16" s="1"/>
  <c r="LR50" i="16" s="1"/>
  <c r="LR45" i="16"/>
  <c r="LR46" i="16" s="1"/>
  <c r="LR47" i="16" s="1"/>
  <c r="LU52" i="16"/>
  <c r="LT44" i="16"/>
  <c r="LS48" i="16" l="1"/>
  <c r="LS49" i="16" s="1"/>
  <c r="LS50" i="16" s="1"/>
  <c r="LS45" i="16"/>
  <c r="LS46" i="16" s="1"/>
  <c r="LS47" i="16" s="1"/>
  <c r="LV52" i="16"/>
  <c r="LU44" i="16"/>
  <c r="LT48" i="16" l="1"/>
  <c r="LT49" i="16" s="1"/>
  <c r="LT50" i="16" s="1"/>
  <c r="LT45" i="16"/>
  <c r="LT46" i="16" s="1"/>
  <c r="LT47" i="16" s="1"/>
  <c r="LV44" i="16"/>
  <c r="LW52" i="16"/>
  <c r="LU48" i="16" l="1"/>
  <c r="LU49" i="16" s="1"/>
  <c r="LU50" i="16" s="1"/>
  <c r="LU45" i="16"/>
  <c r="LU46" i="16" s="1"/>
  <c r="LU47" i="16" s="1"/>
  <c r="LX52" i="16"/>
  <c r="LW44" i="16"/>
  <c r="LV48" i="16" l="1"/>
  <c r="LV49" i="16" s="1"/>
  <c r="LV50" i="16" s="1"/>
  <c r="LV45" i="16"/>
  <c r="LV46" i="16" s="1"/>
  <c r="LV47" i="16" s="1"/>
  <c r="LX44" i="16"/>
  <c r="LY52" i="16"/>
  <c r="LW48" i="16" l="1"/>
  <c r="LW49" i="16" s="1"/>
  <c r="LW50" i="16" s="1"/>
  <c r="LW45" i="16"/>
  <c r="LW46" i="16" s="1"/>
  <c r="LW47" i="16" s="1"/>
  <c r="LZ52" i="16"/>
  <c r="LY44" i="16"/>
  <c r="LX48" i="16" l="1"/>
  <c r="LX49" i="16" s="1"/>
  <c r="LX50" i="16" s="1"/>
  <c r="LX45" i="16"/>
  <c r="LX46" i="16" s="1"/>
  <c r="LX47" i="16" s="1"/>
  <c r="MA52" i="16"/>
  <c r="LZ44" i="16"/>
  <c r="LY48" i="16" l="1"/>
  <c r="LY49" i="16" s="1"/>
  <c r="LY50" i="16" s="1"/>
  <c r="LY45" i="16"/>
  <c r="LY46" i="16" s="1"/>
  <c r="LY47" i="16" s="1"/>
  <c r="MB52" i="16"/>
  <c r="MA44" i="16"/>
  <c r="LZ48" i="16" l="1"/>
  <c r="LZ49" i="16" s="1"/>
  <c r="LZ50" i="16" s="1"/>
  <c r="LZ45" i="16"/>
  <c r="LZ46" i="16" s="1"/>
  <c r="LZ47" i="16" s="1"/>
  <c r="MC52" i="16"/>
  <c r="MB44" i="16"/>
  <c r="MA48" i="16" l="1"/>
  <c r="MA49" i="16" s="1"/>
  <c r="MA50" i="16" s="1"/>
  <c r="MA45" i="16"/>
  <c r="MA46" i="16" s="1"/>
  <c r="MA47" i="16" s="1"/>
  <c r="MC44" i="16"/>
  <c r="MD52" i="16"/>
  <c r="MB48" i="16" l="1"/>
  <c r="MB49" i="16" s="1"/>
  <c r="MB50" i="16" s="1"/>
  <c r="MB45" i="16"/>
  <c r="MB46" i="16" s="1"/>
  <c r="MB47" i="16" s="1"/>
  <c r="ME52" i="16"/>
  <c r="MD44" i="16"/>
  <c r="MC48" i="16" l="1"/>
  <c r="MC49" i="16" s="1"/>
  <c r="MC50" i="16" s="1"/>
  <c r="MC45" i="16"/>
  <c r="MC46" i="16" s="1"/>
  <c r="MC47" i="16" s="1"/>
  <c r="MF52" i="16"/>
  <c r="ME44" i="16"/>
  <c r="MD48" i="16" l="1"/>
  <c r="MD49" i="16" s="1"/>
  <c r="MD50" i="16" s="1"/>
  <c r="MD45" i="16"/>
  <c r="MD46" i="16" s="1"/>
  <c r="MD47" i="16" s="1"/>
  <c r="MG52" i="16"/>
  <c r="MF44" i="16"/>
  <c r="ME48" i="16" l="1"/>
  <c r="ME49" i="16" s="1"/>
  <c r="ME50" i="16" s="1"/>
  <c r="ME45" i="16"/>
  <c r="ME46" i="16" s="1"/>
  <c r="ME47" i="16" s="1"/>
  <c r="MH52" i="16"/>
  <c r="MG44" i="16"/>
  <c r="MF48" i="16" l="1"/>
  <c r="MF49" i="16" s="1"/>
  <c r="MF50" i="16" s="1"/>
  <c r="MF45" i="16"/>
  <c r="MF46" i="16" s="1"/>
  <c r="MF47" i="16" s="1"/>
  <c r="MI52" i="16"/>
  <c r="MH44" i="16"/>
  <c r="MG48" i="16" l="1"/>
  <c r="MG49" i="16" s="1"/>
  <c r="MG50" i="16" s="1"/>
  <c r="MG45" i="16"/>
  <c r="MG46" i="16" s="1"/>
  <c r="MG47" i="16" s="1"/>
  <c r="MJ52" i="16"/>
  <c r="MI44" i="16"/>
  <c r="MH45" i="16" l="1"/>
  <c r="MH46" i="16" s="1"/>
  <c r="MH47" i="16" s="1"/>
  <c r="MH48" i="16"/>
  <c r="MH49" i="16" s="1"/>
  <c r="MH50" i="16" s="1"/>
  <c r="MJ44" i="16"/>
  <c r="MK52" i="16"/>
  <c r="MI45" i="16" l="1"/>
  <c r="MI46" i="16" s="1"/>
  <c r="MI47" i="16" s="1"/>
  <c r="MI48" i="16"/>
  <c r="MI49" i="16" s="1"/>
  <c r="MI50" i="16" s="1"/>
  <c r="MK44" i="16"/>
  <c r="ML52" i="16"/>
  <c r="MJ48" i="16" l="1"/>
  <c r="MJ49" i="16" s="1"/>
  <c r="MJ50" i="16" s="1"/>
  <c r="MJ45" i="16"/>
  <c r="MJ46" i="16" s="1"/>
  <c r="MJ47" i="16" s="1"/>
  <c r="MM52" i="16"/>
  <c r="ML44" i="16"/>
  <c r="MK48" i="16" l="1"/>
  <c r="MK49" i="16" s="1"/>
  <c r="MK50" i="16" s="1"/>
  <c r="MK45" i="16"/>
  <c r="MK46" i="16" s="1"/>
  <c r="MK47" i="16" s="1"/>
  <c r="MM44" i="16"/>
  <c r="MN52" i="16"/>
  <c r="ML48" i="16" l="1"/>
  <c r="ML49" i="16" s="1"/>
  <c r="ML50" i="16" s="1"/>
  <c r="ML45" i="16"/>
  <c r="ML46" i="16" s="1"/>
  <c r="ML47" i="16" s="1"/>
  <c r="MO52" i="16"/>
  <c r="MN44" i="16"/>
  <c r="MM48" i="16" l="1"/>
  <c r="MM49" i="16" s="1"/>
  <c r="MM50" i="16" s="1"/>
  <c r="MM45" i="16"/>
  <c r="MM46" i="16" s="1"/>
  <c r="MM47" i="16" s="1"/>
  <c r="MO44" i="16"/>
  <c r="MP52" i="16"/>
  <c r="MN48" i="16" l="1"/>
  <c r="MN49" i="16" s="1"/>
  <c r="MN50" i="16" s="1"/>
  <c r="MN45" i="16"/>
  <c r="MN46" i="16" s="1"/>
  <c r="MN47" i="16" s="1"/>
  <c r="MP44" i="16"/>
  <c r="MQ52" i="16"/>
  <c r="MO48" i="16" l="1"/>
  <c r="MO49" i="16" s="1"/>
  <c r="MO50" i="16" s="1"/>
  <c r="MO45" i="16"/>
  <c r="MO46" i="16" s="1"/>
  <c r="MO47" i="16" s="1"/>
  <c r="MR52" i="16"/>
  <c r="MQ44" i="16"/>
  <c r="MP48" i="16" l="1"/>
  <c r="MP49" i="16" s="1"/>
  <c r="MP50" i="16" s="1"/>
  <c r="MP45" i="16"/>
  <c r="MP46" i="16" s="1"/>
  <c r="MP47" i="16" s="1"/>
  <c r="MR44" i="16"/>
  <c r="MS52" i="16"/>
  <c r="MQ48" i="16" l="1"/>
  <c r="MQ49" i="16" s="1"/>
  <c r="MQ50" i="16" s="1"/>
  <c r="MQ45" i="16"/>
  <c r="MQ46" i="16" s="1"/>
  <c r="MQ47" i="16" s="1"/>
  <c r="MT52" i="16"/>
  <c r="MS44" i="16"/>
  <c r="MR48" i="16" l="1"/>
  <c r="MR49" i="16" s="1"/>
  <c r="MR50" i="16" s="1"/>
  <c r="MR45" i="16"/>
  <c r="MR46" i="16" s="1"/>
  <c r="MR47" i="16" s="1"/>
  <c r="MT44" i="16"/>
  <c r="MU52" i="16"/>
  <c r="MS48" i="16" l="1"/>
  <c r="MS49" i="16" s="1"/>
  <c r="MS50" i="16" s="1"/>
  <c r="MS45" i="16"/>
  <c r="MS46" i="16" s="1"/>
  <c r="MS47" i="16" s="1"/>
  <c r="MV52" i="16"/>
  <c r="MU44" i="16"/>
  <c r="MT48" i="16" l="1"/>
  <c r="MT49" i="16" s="1"/>
  <c r="MT50" i="16" s="1"/>
  <c r="MT45" i="16"/>
  <c r="MT46" i="16" s="1"/>
  <c r="MT47" i="16" s="1"/>
  <c r="MV44" i="16"/>
  <c r="MW52" i="16"/>
  <c r="MU48" i="16" l="1"/>
  <c r="MU49" i="16" s="1"/>
  <c r="MU50" i="16" s="1"/>
  <c r="MU45" i="16"/>
  <c r="MU46" i="16" s="1"/>
  <c r="MU47" i="16" s="1"/>
  <c r="MX52" i="16"/>
  <c r="MW44" i="16"/>
  <c r="MV48" i="16" l="1"/>
  <c r="MV49" i="16" s="1"/>
  <c r="MV50" i="16" s="1"/>
  <c r="MV45" i="16"/>
  <c r="MV46" i="16" s="1"/>
  <c r="MV47" i="16" s="1"/>
  <c r="MY52" i="16"/>
  <c r="MX44" i="16"/>
  <c r="MW48" i="16" l="1"/>
  <c r="MW49" i="16" s="1"/>
  <c r="MW50" i="16" s="1"/>
  <c r="MW45" i="16"/>
  <c r="MW46" i="16" s="1"/>
  <c r="MW47" i="16" s="1"/>
  <c r="MY44" i="16"/>
  <c r="MZ52" i="16"/>
  <c r="MX48" i="16" l="1"/>
  <c r="MX49" i="16" s="1"/>
  <c r="MX50" i="16" s="1"/>
  <c r="MX45" i="16"/>
  <c r="MX46" i="16" s="1"/>
  <c r="MX47" i="16" s="1"/>
  <c r="NA52" i="16"/>
  <c r="MZ44" i="16"/>
  <c r="MY48" i="16" l="1"/>
  <c r="MY49" i="16" s="1"/>
  <c r="MY45" i="16"/>
  <c r="MY46" i="16" s="1"/>
  <c r="MY47" i="16" s="1"/>
  <c r="MY50" i="16"/>
  <c r="NA44" i="16"/>
  <c r="NB52" i="16"/>
  <c r="MZ48" i="16" l="1"/>
  <c r="MZ49" i="16" s="1"/>
  <c r="MZ50" i="16" s="1"/>
  <c r="MZ45" i="16"/>
  <c r="MZ46" i="16" s="1"/>
  <c r="MZ47" i="16" s="1"/>
  <c r="NC52" i="16"/>
  <c r="NB44" i="16"/>
  <c r="NA48" i="16" l="1"/>
  <c r="NA49" i="16" s="1"/>
  <c r="NA50" i="16" s="1"/>
  <c r="NA45" i="16"/>
  <c r="NA46" i="16" s="1"/>
  <c r="NA47" i="16" s="1"/>
  <c r="NC44" i="16"/>
  <c r="ND52" i="16"/>
  <c r="NB48" i="16" l="1"/>
  <c r="NB49" i="16" s="1"/>
  <c r="NB50" i="16" s="1"/>
  <c r="NB45" i="16"/>
  <c r="NB46" i="16" s="1"/>
  <c r="NB47" i="16" s="1"/>
  <c r="NE52" i="16"/>
  <c r="ND44" i="16"/>
  <c r="NC48" i="16" l="1"/>
  <c r="NC49" i="16" s="1"/>
  <c r="NC50" i="16" s="1"/>
  <c r="NC45" i="16"/>
  <c r="NC46" i="16" s="1"/>
  <c r="NC47" i="16" s="1"/>
  <c r="NF52" i="16"/>
  <c r="NE44" i="16"/>
  <c r="ND48" i="16" l="1"/>
  <c r="ND49" i="16" s="1"/>
  <c r="ND50" i="16" s="1"/>
  <c r="ND45" i="16"/>
  <c r="ND46" i="16" s="1"/>
  <c r="ND47" i="16" s="1"/>
  <c r="NG52" i="16"/>
  <c r="NF44" i="16"/>
  <c r="NE48" i="16" l="1"/>
  <c r="NE49" i="16" s="1"/>
  <c r="NE50" i="16" s="1"/>
  <c r="NE45" i="16"/>
  <c r="NE46" i="16" s="1"/>
  <c r="NE47" i="16" s="1"/>
  <c r="NH52" i="16"/>
  <c r="NG44" i="16"/>
  <c r="NF48" i="16" l="1"/>
  <c r="NF49" i="16" s="1"/>
  <c r="NF50" i="16" s="1"/>
  <c r="NF45" i="16"/>
  <c r="NF46" i="16" s="1"/>
  <c r="NF47" i="16" s="1"/>
  <c r="NI52" i="16"/>
  <c r="NH44" i="16"/>
  <c r="NG48" i="16" l="1"/>
  <c r="NG49" i="16" s="1"/>
  <c r="NG50" i="16" s="1"/>
  <c r="NG45" i="16"/>
  <c r="NG46" i="16" s="1"/>
  <c r="NG47" i="16" s="1"/>
  <c r="NJ52" i="16"/>
  <c r="NI44" i="16"/>
  <c r="NH48" i="16" l="1"/>
  <c r="NH49" i="16" s="1"/>
  <c r="NH50" i="16" s="1"/>
  <c r="NH45" i="16"/>
  <c r="NH46" i="16" s="1"/>
  <c r="NH47" i="16" s="1"/>
  <c r="NK52" i="16"/>
  <c r="NJ44" i="16"/>
  <c r="NI48" i="16" l="1"/>
  <c r="NI49" i="16" s="1"/>
  <c r="NI50" i="16" s="1"/>
  <c r="NI45" i="16"/>
  <c r="NI46" i="16" s="1"/>
  <c r="NI47" i="16" s="1"/>
  <c r="NL52" i="16"/>
  <c r="NK44" i="16"/>
  <c r="NJ48" i="16" l="1"/>
  <c r="NJ49" i="16" s="1"/>
  <c r="NJ50" i="16" s="1"/>
  <c r="NJ45" i="16"/>
  <c r="NJ46" i="16" s="1"/>
  <c r="NJ47" i="16" s="1"/>
  <c r="NL44" i="16"/>
  <c r="NM52" i="16"/>
  <c r="NK48" i="16" l="1"/>
  <c r="NK49" i="16" s="1"/>
  <c r="NK50" i="16" s="1"/>
  <c r="NK45" i="16"/>
  <c r="NK46" i="16" s="1"/>
  <c r="NK47" i="16" s="1"/>
  <c r="NN52" i="16"/>
  <c r="NM44" i="16"/>
  <c r="NL48" i="16" l="1"/>
  <c r="NL49" i="16" s="1"/>
  <c r="NL50" i="16" s="1"/>
  <c r="NL45" i="16"/>
  <c r="NL46" i="16" s="1"/>
  <c r="NL47" i="16" s="1"/>
  <c r="NO52" i="16"/>
  <c r="NN44" i="16"/>
  <c r="NM48" i="16" l="1"/>
  <c r="NM49" i="16" s="1"/>
  <c r="NM50" i="16" s="1"/>
  <c r="NM45" i="16"/>
  <c r="NM46" i="16" s="1"/>
  <c r="NM47" i="16" s="1"/>
  <c r="NP52" i="16"/>
  <c r="NO44" i="16"/>
  <c r="NN45" i="16" l="1"/>
  <c r="NN46" i="16" s="1"/>
  <c r="NN47" i="16" s="1"/>
  <c r="NN48" i="16"/>
  <c r="NN49" i="16" s="1"/>
  <c r="NN50" i="16" s="1"/>
  <c r="NP44" i="16"/>
  <c r="NQ52" i="16"/>
  <c r="NO45" i="16" l="1"/>
  <c r="NO46" i="16" s="1"/>
  <c r="NO47" i="16" s="1"/>
  <c r="NO48" i="16"/>
  <c r="NO49" i="16" s="1"/>
  <c r="NO50" i="16" s="1"/>
  <c r="NR52" i="16"/>
  <c r="NQ44" i="16"/>
  <c r="NP48" i="16" l="1"/>
  <c r="NP49" i="16" s="1"/>
  <c r="NP50" i="16" s="1"/>
  <c r="NP45" i="16"/>
  <c r="NP46" i="16" s="1"/>
  <c r="NP47" i="16" s="1"/>
  <c r="NR44" i="16"/>
  <c r="NS52" i="16"/>
  <c r="NQ48" i="16" l="1"/>
  <c r="NQ49" i="16" s="1"/>
  <c r="NQ50" i="16" s="1"/>
  <c r="NQ45" i="16"/>
  <c r="NQ46" i="16" s="1"/>
  <c r="NQ47" i="16" s="1"/>
  <c r="NT52" i="16"/>
  <c r="NS44" i="16"/>
  <c r="NR48" i="16" l="1"/>
  <c r="NR49" i="16" s="1"/>
  <c r="NR50" i="16" s="1"/>
  <c r="NR45" i="16"/>
  <c r="NR46" i="16" s="1"/>
  <c r="NR47" i="16" s="1"/>
  <c r="NU52" i="16"/>
  <c r="NT44" i="16"/>
  <c r="NS48" i="16" l="1"/>
  <c r="NS49" i="16" s="1"/>
  <c r="NS50" i="16" s="1"/>
  <c r="NS45" i="16"/>
  <c r="NS46" i="16" s="1"/>
  <c r="NS47" i="16" s="1"/>
  <c r="NU44" i="16"/>
  <c r="NV52" i="16"/>
  <c r="NT48" i="16" l="1"/>
  <c r="NT49" i="16" s="1"/>
  <c r="NT50" i="16" s="1"/>
  <c r="NT45" i="16"/>
  <c r="NT46" i="16" s="1"/>
  <c r="NT47" i="16" s="1"/>
  <c r="NW52" i="16"/>
  <c r="NV44" i="16"/>
  <c r="NU48" i="16" l="1"/>
  <c r="NU49" i="16" s="1"/>
  <c r="NU50" i="16" s="1"/>
  <c r="NU45" i="16"/>
  <c r="NU46" i="16" s="1"/>
  <c r="NU47" i="16" s="1"/>
  <c r="NX52" i="16"/>
  <c r="NW44" i="16"/>
  <c r="NV48" i="16" l="1"/>
  <c r="NV49" i="16" s="1"/>
  <c r="NV50" i="16" s="1"/>
  <c r="NV45" i="16"/>
  <c r="NV46" i="16" s="1"/>
  <c r="NV47" i="16" s="1"/>
  <c r="NY52" i="16"/>
  <c r="NX44" i="16"/>
  <c r="NW48" i="16" l="1"/>
  <c r="NW49" i="16" s="1"/>
  <c r="NW50" i="16" s="1"/>
  <c r="NW45" i="16"/>
  <c r="NW46" i="16" s="1"/>
  <c r="NW47" i="16" s="1"/>
  <c r="NZ52" i="16"/>
  <c r="NY44" i="16"/>
  <c r="NX48" i="16" l="1"/>
  <c r="NX49" i="16" s="1"/>
  <c r="NX50" i="16" s="1"/>
  <c r="NX45" i="16"/>
  <c r="NX46" i="16" s="1"/>
  <c r="NX47" i="16" s="1"/>
  <c r="OA52" i="16"/>
  <c r="NZ44" i="16"/>
  <c r="NY48" i="16" l="1"/>
  <c r="NY49" i="16" s="1"/>
  <c r="NY50" i="16" s="1"/>
  <c r="NY45" i="16"/>
  <c r="NY46" i="16" s="1"/>
  <c r="NY47" i="16" s="1"/>
  <c r="OB52" i="16"/>
  <c r="OA44" i="16"/>
  <c r="NZ48" i="16" l="1"/>
  <c r="NZ49" i="16" s="1"/>
  <c r="NZ50" i="16" s="1"/>
  <c r="NZ45" i="16"/>
  <c r="NZ46" i="16" s="1"/>
  <c r="NZ47" i="16" s="1"/>
  <c r="OC52" i="16"/>
  <c r="OB44" i="16"/>
  <c r="OA48" i="16" l="1"/>
  <c r="OA49" i="16" s="1"/>
  <c r="OA50" i="16" s="1"/>
  <c r="OA45" i="16"/>
  <c r="OA46" i="16" s="1"/>
  <c r="OA47" i="16" s="1"/>
  <c r="OC44" i="16"/>
  <c r="OD52" i="16"/>
  <c r="OB48" i="16" l="1"/>
  <c r="OB49" i="16" s="1"/>
  <c r="OB50" i="16" s="1"/>
  <c r="OB45" i="16"/>
  <c r="OB46" i="16" s="1"/>
  <c r="OB47" i="16" s="1"/>
  <c r="OE52" i="16"/>
  <c r="OD44" i="16"/>
  <c r="OC48" i="16" l="1"/>
  <c r="OC49" i="16" s="1"/>
  <c r="OC50" i="16" s="1"/>
  <c r="OC45" i="16"/>
  <c r="OC46" i="16" s="1"/>
  <c r="OC47" i="16" s="1"/>
  <c r="OE44" i="16"/>
  <c r="OF52" i="16"/>
  <c r="OD48" i="16" l="1"/>
  <c r="OD49" i="16" s="1"/>
  <c r="OD50" i="16" s="1"/>
  <c r="OD45" i="16"/>
  <c r="OD46" i="16" s="1"/>
  <c r="OD47" i="16" s="1"/>
  <c r="OG52" i="16"/>
  <c r="OF44" i="16"/>
  <c r="OE48" i="16" l="1"/>
  <c r="OE49" i="16" s="1"/>
  <c r="OE50" i="16" s="1"/>
  <c r="OE45" i="16"/>
  <c r="OE46" i="16" s="1"/>
  <c r="OE47" i="16" s="1"/>
  <c r="OH52" i="16"/>
  <c r="OG44" i="16"/>
  <c r="OF48" i="16" l="1"/>
  <c r="OF49" i="16" s="1"/>
  <c r="OF50" i="16" s="1"/>
  <c r="OF45" i="16"/>
  <c r="OF46" i="16" s="1"/>
  <c r="OF47" i="16" s="1"/>
  <c r="OI52" i="16"/>
  <c r="OH44" i="16"/>
  <c r="OG48" i="16" l="1"/>
  <c r="OG49" i="16" s="1"/>
  <c r="OG50" i="16" s="1"/>
  <c r="OG45" i="16"/>
  <c r="OG46" i="16" s="1"/>
  <c r="OG47" i="16" s="1"/>
  <c r="OI44" i="16"/>
  <c r="OJ52" i="16"/>
  <c r="OH48" i="16" l="1"/>
  <c r="OH49" i="16" s="1"/>
  <c r="OH50" i="16" s="1"/>
  <c r="OH45" i="16"/>
  <c r="OH46" i="16" s="1"/>
  <c r="OH47" i="16" s="1"/>
  <c r="OK52" i="16"/>
  <c r="OJ44" i="16"/>
  <c r="OI48" i="16" l="1"/>
  <c r="OI49" i="16" s="1"/>
  <c r="OI50" i="16" s="1"/>
  <c r="OI45" i="16"/>
  <c r="OI46" i="16" s="1"/>
  <c r="OI47" i="16" s="1"/>
  <c r="OK44" i="16"/>
  <c r="OL52" i="16"/>
  <c r="OJ48" i="16" l="1"/>
  <c r="OJ49" i="16" s="1"/>
  <c r="OJ50" i="16" s="1"/>
  <c r="OJ45" i="16"/>
  <c r="OJ46" i="16" s="1"/>
  <c r="OJ47" i="16" s="1"/>
  <c r="OM52" i="16"/>
  <c r="OL44" i="16"/>
  <c r="OK48" i="16" l="1"/>
  <c r="OK49" i="16" s="1"/>
  <c r="OK50" i="16" s="1"/>
  <c r="OK45" i="16"/>
  <c r="OK46" i="16" s="1"/>
  <c r="OK47" i="16" s="1"/>
  <c r="OM44" i="16"/>
  <c r="ON52" i="16"/>
  <c r="OL48" i="16" l="1"/>
  <c r="OL49" i="16" s="1"/>
  <c r="OL50" i="16" s="1"/>
  <c r="OL45" i="16"/>
  <c r="OL46" i="16" s="1"/>
  <c r="OL47" i="16" s="1"/>
  <c r="ON44" i="16"/>
  <c r="OO52" i="16"/>
  <c r="OM48" i="16" l="1"/>
  <c r="OM49" i="16" s="1"/>
  <c r="OM50" i="16" s="1"/>
  <c r="OM45" i="16"/>
  <c r="OM46" i="16" s="1"/>
  <c r="OM47" i="16" s="1"/>
  <c r="OP52" i="16"/>
  <c r="OO44" i="16"/>
  <c r="ON48" i="16" l="1"/>
  <c r="ON49" i="16" s="1"/>
  <c r="ON50" i="16" s="1"/>
  <c r="ON45" i="16"/>
  <c r="ON46" i="16" s="1"/>
  <c r="ON47" i="16" s="1"/>
  <c r="OQ52" i="16"/>
  <c r="OP44" i="16"/>
  <c r="OO48" i="16" l="1"/>
  <c r="OO49" i="16" s="1"/>
  <c r="OO50" i="16" s="1"/>
  <c r="OO45" i="16"/>
  <c r="OO46" i="16" s="1"/>
  <c r="OO47" i="16" s="1"/>
  <c r="OR52" i="16"/>
  <c r="OQ44" i="16"/>
  <c r="OP48" i="16" l="1"/>
  <c r="OP49" i="16" s="1"/>
  <c r="OP50" i="16" s="1"/>
  <c r="OP45" i="16"/>
  <c r="OP46" i="16" s="1"/>
  <c r="OP47" i="16" s="1"/>
  <c r="OS52" i="16"/>
  <c r="OR44" i="16"/>
  <c r="OQ48" i="16" l="1"/>
  <c r="OQ49" i="16" s="1"/>
  <c r="OQ50" i="16" s="1"/>
  <c r="OQ45" i="16"/>
  <c r="OQ46" i="16" s="1"/>
  <c r="OQ47" i="16" s="1"/>
  <c r="OS44" i="16"/>
  <c r="OT52" i="16"/>
  <c r="OR48" i="16" l="1"/>
  <c r="OR49" i="16" s="1"/>
  <c r="OR50" i="16" s="1"/>
  <c r="OR45" i="16"/>
  <c r="OR46" i="16" s="1"/>
  <c r="OR47" i="16" s="1"/>
  <c r="OU52" i="16"/>
  <c r="OT44" i="16"/>
  <c r="OS48" i="16" l="1"/>
  <c r="OS49" i="16" s="1"/>
  <c r="OS50" i="16" s="1"/>
  <c r="OS45" i="16"/>
  <c r="OS46" i="16" s="1"/>
  <c r="OS47" i="16" s="1"/>
  <c r="OU44" i="16"/>
  <c r="OV52" i="16"/>
  <c r="OT45" i="16" l="1"/>
  <c r="OT46" i="16" s="1"/>
  <c r="OT47" i="16" s="1"/>
  <c r="OT48" i="16"/>
  <c r="OT49" i="16" s="1"/>
  <c r="OT50" i="16" s="1"/>
  <c r="OW52" i="16"/>
  <c r="OV44" i="16"/>
  <c r="OU45" i="16" l="1"/>
  <c r="OU46" i="16" s="1"/>
  <c r="OU47" i="16" s="1"/>
  <c r="OU48" i="16"/>
  <c r="OU49" i="16" s="1"/>
  <c r="OU50" i="16" s="1"/>
  <c r="OX52" i="16"/>
  <c r="OW44" i="16"/>
  <c r="OV48" i="16" l="1"/>
  <c r="OV49" i="16" s="1"/>
  <c r="OV50" i="16" s="1"/>
  <c r="OV45" i="16"/>
  <c r="OV46" i="16" s="1"/>
  <c r="OV47" i="16" s="1"/>
  <c r="OY52" i="16"/>
  <c r="OX44" i="16"/>
  <c r="OW48" i="16" l="1"/>
  <c r="OW49" i="16" s="1"/>
  <c r="OW50" i="16" s="1"/>
  <c r="OW45" i="16"/>
  <c r="OW46" i="16" s="1"/>
  <c r="OW47" i="16" s="1"/>
  <c r="OZ52" i="16"/>
  <c r="OY44" i="16"/>
  <c r="OX48" i="16" l="1"/>
  <c r="OX49" i="16" s="1"/>
  <c r="OX50" i="16" s="1"/>
  <c r="OX45" i="16"/>
  <c r="OX46" i="16" s="1"/>
  <c r="OX47" i="16" s="1"/>
  <c r="PA52" i="16"/>
  <c r="OZ44" i="16"/>
  <c r="OY48" i="16" l="1"/>
  <c r="OY49" i="16" s="1"/>
  <c r="OY50" i="16" s="1"/>
  <c r="OY45" i="16"/>
  <c r="OY46" i="16" s="1"/>
  <c r="OY47" i="16" s="1"/>
  <c r="PB52" i="16"/>
  <c r="PA44" i="16"/>
  <c r="OZ48" i="16" l="1"/>
  <c r="OZ49" i="16" s="1"/>
  <c r="OZ50" i="16" s="1"/>
  <c r="OZ45" i="16"/>
  <c r="OZ46" i="16" s="1"/>
  <c r="OZ47" i="16" s="1"/>
  <c r="PC52" i="16"/>
  <c r="PB44" i="16"/>
  <c r="PA48" i="16" l="1"/>
  <c r="PA49" i="16" s="1"/>
  <c r="PA50" i="16" s="1"/>
  <c r="PA45" i="16"/>
  <c r="PA46" i="16" s="1"/>
  <c r="PA47" i="16" s="1"/>
  <c r="PC44" i="16"/>
  <c r="PD52" i="16"/>
  <c r="PB48" i="16" l="1"/>
  <c r="PB49" i="16" s="1"/>
  <c r="PB50" i="16" s="1"/>
  <c r="PB45" i="16"/>
  <c r="PB46" i="16" s="1"/>
  <c r="PB47" i="16" s="1"/>
  <c r="PD44" i="16"/>
  <c r="PE52" i="16"/>
  <c r="PC48" i="16" l="1"/>
  <c r="PC49" i="16" s="1"/>
  <c r="PC50" i="16" s="1"/>
  <c r="PC45" i="16"/>
  <c r="PC46" i="16" s="1"/>
  <c r="PC47" i="16" s="1"/>
  <c r="PF52" i="16"/>
  <c r="PE44" i="16"/>
  <c r="PD48" i="16" l="1"/>
  <c r="PD49" i="16" s="1"/>
  <c r="PD50" i="16" s="1"/>
  <c r="PD45" i="16"/>
  <c r="PD46" i="16" s="1"/>
  <c r="PD47" i="16" s="1"/>
  <c r="PF44" i="16"/>
  <c r="PG52" i="16"/>
  <c r="PE48" i="16" l="1"/>
  <c r="PE49" i="16" s="1"/>
  <c r="PE50" i="16" s="1"/>
  <c r="PE45" i="16"/>
  <c r="PE46" i="16" s="1"/>
  <c r="PE47" i="16" s="1"/>
  <c r="PH52" i="16"/>
  <c r="PG44" i="16"/>
  <c r="PF48" i="16" l="1"/>
  <c r="PF49" i="16" s="1"/>
  <c r="PF50" i="16" s="1"/>
  <c r="PF45" i="16"/>
  <c r="PF46" i="16" s="1"/>
  <c r="PF47" i="16" s="1"/>
  <c r="PI52" i="16"/>
  <c r="PH44" i="16"/>
  <c r="PG48" i="16" l="1"/>
  <c r="PG49" i="16" s="1"/>
  <c r="PG50" i="16" s="1"/>
  <c r="PG45" i="16"/>
  <c r="PG46" i="16" s="1"/>
  <c r="PG47" i="16" s="1"/>
  <c r="PI44" i="16"/>
  <c r="PJ52" i="16"/>
  <c r="PH48" i="16" l="1"/>
  <c r="PH49" i="16" s="1"/>
  <c r="PH50" i="16" s="1"/>
  <c r="PH45" i="16"/>
  <c r="PH46" i="16" s="1"/>
  <c r="PH47" i="16" s="1"/>
  <c r="PJ44" i="16"/>
  <c r="PK52" i="16"/>
  <c r="PI48" i="16" l="1"/>
  <c r="PI49" i="16" s="1"/>
  <c r="PI50" i="16" s="1"/>
  <c r="PI45" i="16"/>
  <c r="PI46" i="16" s="1"/>
  <c r="PI47" i="16" s="1"/>
  <c r="PL52" i="16"/>
  <c r="PK44" i="16"/>
  <c r="PJ48" i="16" l="1"/>
  <c r="PJ49" i="16" s="1"/>
  <c r="PJ50" i="16" s="1"/>
  <c r="PJ45" i="16"/>
  <c r="PJ46" i="16" s="1"/>
  <c r="PJ47" i="16" s="1"/>
  <c r="PM52" i="16"/>
  <c r="PL44" i="16"/>
  <c r="PK48" i="16" l="1"/>
  <c r="PK49" i="16" s="1"/>
  <c r="PK50" i="16" s="1"/>
  <c r="PK45" i="16"/>
  <c r="PK46" i="16" s="1"/>
  <c r="PK47" i="16" s="1"/>
  <c r="PN52" i="16"/>
  <c r="PM44" i="16"/>
  <c r="PL48" i="16" l="1"/>
  <c r="PL49" i="16" s="1"/>
  <c r="PL50" i="16" s="1"/>
  <c r="PL45" i="16"/>
  <c r="PL46" i="16" s="1"/>
  <c r="PL47" i="16" s="1"/>
  <c r="PO52" i="16"/>
  <c r="PN44" i="16"/>
  <c r="PM48" i="16" l="1"/>
  <c r="PM49" i="16" s="1"/>
  <c r="PM50" i="16" s="1"/>
  <c r="PM45" i="16"/>
  <c r="PM46" i="16" s="1"/>
  <c r="PM47" i="16" s="1"/>
  <c r="PP52" i="16"/>
  <c r="PO44" i="16"/>
  <c r="PN48" i="16" l="1"/>
  <c r="PN49" i="16" s="1"/>
  <c r="PN50" i="16" s="1"/>
  <c r="PN45" i="16"/>
  <c r="PN46" i="16" s="1"/>
  <c r="PN47" i="16" s="1"/>
  <c r="PP44" i="16"/>
  <c r="PQ52" i="16"/>
  <c r="PO48" i="16" l="1"/>
  <c r="PO49" i="16" s="1"/>
  <c r="PO50" i="16" s="1"/>
  <c r="PO45" i="16"/>
  <c r="PO46" i="16" s="1"/>
  <c r="PO47" i="16" s="1"/>
  <c r="PQ44" i="16"/>
  <c r="PR52" i="16"/>
  <c r="PP48" i="16" l="1"/>
  <c r="PP49" i="16" s="1"/>
  <c r="PP50" i="16" s="1"/>
  <c r="PP45" i="16"/>
  <c r="PP46" i="16" s="1"/>
  <c r="PP47" i="16" s="1"/>
  <c r="PR44" i="16"/>
  <c r="PS52" i="16"/>
  <c r="PQ48" i="16" l="1"/>
  <c r="PQ49" i="16" s="1"/>
  <c r="PQ50" i="16" s="1"/>
  <c r="PQ45" i="16"/>
  <c r="PQ46" i="16" s="1"/>
  <c r="PQ47" i="16" s="1"/>
  <c r="PT52" i="16"/>
  <c r="PS44" i="16"/>
  <c r="PR48" i="16" l="1"/>
  <c r="PR49" i="16" s="1"/>
  <c r="PR50" i="16" s="1"/>
  <c r="PR45" i="16"/>
  <c r="PR46" i="16" s="1"/>
  <c r="PR47" i="16" s="1"/>
  <c r="PT44" i="16"/>
  <c r="PU52" i="16"/>
  <c r="PS48" i="16" l="1"/>
  <c r="PS49" i="16" s="1"/>
  <c r="PS50" i="16" s="1"/>
  <c r="PS45" i="16"/>
  <c r="PS46" i="16" s="1"/>
  <c r="PS47" i="16" s="1"/>
  <c r="PV52" i="16"/>
  <c r="PU44" i="16"/>
  <c r="PT48" i="16" l="1"/>
  <c r="PT49" i="16" s="1"/>
  <c r="PT50" i="16" s="1"/>
  <c r="PT45" i="16"/>
  <c r="PT46" i="16" s="1"/>
  <c r="PT47" i="16" s="1"/>
  <c r="PV44" i="16"/>
  <c r="PW52" i="16"/>
  <c r="PU48" i="16" l="1"/>
  <c r="PU49" i="16" s="1"/>
  <c r="PU50" i="16" s="1"/>
  <c r="PU45" i="16"/>
  <c r="PU46" i="16" s="1"/>
  <c r="PU47" i="16" s="1"/>
  <c r="PW44" i="16"/>
  <c r="PX52" i="16"/>
  <c r="PV48" i="16" l="1"/>
  <c r="PV49" i="16" s="1"/>
  <c r="PV50" i="16" s="1"/>
  <c r="PV45" i="16"/>
  <c r="PV46" i="16" s="1"/>
  <c r="PV47" i="16" s="1"/>
  <c r="PY52" i="16"/>
  <c r="PX44" i="16"/>
  <c r="PW48" i="16" l="1"/>
  <c r="PW49" i="16" s="1"/>
  <c r="PW50" i="16" s="1"/>
  <c r="PW45" i="16"/>
  <c r="PW46" i="16" s="1"/>
  <c r="PW47" i="16" s="1"/>
  <c r="PZ52" i="16"/>
  <c r="PY44" i="16"/>
  <c r="PX48" i="16" l="1"/>
  <c r="PX49" i="16" s="1"/>
  <c r="PX50" i="16" s="1"/>
  <c r="PX45" i="16"/>
  <c r="PX46" i="16" s="1"/>
  <c r="PX47" i="16" s="1"/>
  <c r="QA52" i="16"/>
  <c r="PZ44" i="16"/>
  <c r="PY48" i="16" l="1"/>
  <c r="PY49" i="16" s="1"/>
  <c r="PY50" i="16" s="1"/>
  <c r="PY45" i="16"/>
  <c r="PY46" i="16" s="1"/>
  <c r="PY47" i="16" s="1"/>
  <c r="QA44" i="16"/>
  <c r="QB52" i="16"/>
  <c r="PZ45" i="16" l="1"/>
  <c r="PZ46" i="16" s="1"/>
  <c r="PZ47" i="16" s="1"/>
  <c r="PZ48" i="16"/>
  <c r="PZ49" i="16" s="1"/>
  <c r="PZ50" i="16" s="1"/>
  <c r="QC52" i="16"/>
  <c r="QB44" i="16"/>
  <c r="QA45" i="16" l="1"/>
  <c r="QA46" i="16" s="1"/>
  <c r="QA47" i="16" s="1"/>
  <c r="QA48" i="16"/>
  <c r="QA49" i="16" s="1"/>
  <c r="QA50" i="16" s="1"/>
  <c r="QC44" i="16"/>
  <c r="QD52" i="16"/>
  <c r="QB48" i="16" l="1"/>
  <c r="QB49" i="16" s="1"/>
  <c r="QB50" i="16" s="1"/>
  <c r="QB45" i="16"/>
  <c r="QB46" i="16" s="1"/>
  <c r="QB47" i="16" s="1"/>
  <c r="QE52" i="16"/>
  <c r="QD44" i="16"/>
  <c r="QC48" i="16" l="1"/>
  <c r="QC49" i="16" s="1"/>
  <c r="QC50" i="16" s="1"/>
  <c r="QC45" i="16"/>
  <c r="QC46" i="16" s="1"/>
  <c r="QC47" i="16" s="1"/>
  <c r="QF52" i="16"/>
  <c r="QE44" i="16"/>
  <c r="QD48" i="16" l="1"/>
  <c r="QD49" i="16" s="1"/>
  <c r="QD50" i="16" s="1"/>
  <c r="QD45" i="16"/>
  <c r="QD46" i="16" s="1"/>
  <c r="QD47" i="16" s="1"/>
  <c r="QG52" i="16"/>
  <c r="QF44" i="16"/>
  <c r="QE48" i="16" l="1"/>
  <c r="QE49" i="16" s="1"/>
  <c r="QE50" i="16" s="1"/>
  <c r="QE45" i="16"/>
  <c r="QE46" i="16" s="1"/>
  <c r="QE47" i="16" s="1"/>
  <c r="QG44" i="16"/>
  <c r="QH52" i="16"/>
  <c r="QF48" i="16" l="1"/>
  <c r="QF49" i="16" s="1"/>
  <c r="QF50" i="16" s="1"/>
  <c r="QF45" i="16"/>
  <c r="QF46" i="16" s="1"/>
  <c r="QF47" i="16" s="1"/>
  <c r="QI52" i="16"/>
  <c r="QH44" i="16"/>
  <c r="QG48" i="16" l="1"/>
  <c r="QG49" i="16" s="1"/>
  <c r="QG50" i="16" s="1"/>
  <c r="QG45" i="16"/>
  <c r="QG46" i="16" s="1"/>
  <c r="QG47" i="16" s="1"/>
  <c r="QI44" i="16"/>
  <c r="QJ52" i="16"/>
  <c r="QH48" i="16" l="1"/>
  <c r="QH49" i="16" s="1"/>
  <c r="QH50" i="16" s="1"/>
  <c r="QH45" i="16"/>
  <c r="QH46" i="16" s="1"/>
  <c r="QH47" i="16" s="1"/>
  <c r="QK52" i="16"/>
  <c r="QJ44" i="16"/>
  <c r="QI48" i="16" l="1"/>
  <c r="QI49" i="16" s="1"/>
  <c r="QI50" i="16" s="1"/>
  <c r="QI45" i="16"/>
  <c r="QI46" i="16" s="1"/>
  <c r="QI47" i="16" s="1"/>
  <c r="QK44" i="16"/>
  <c r="QL52" i="16"/>
  <c r="QJ48" i="16" l="1"/>
  <c r="QJ49" i="16" s="1"/>
  <c r="QJ50" i="16" s="1"/>
  <c r="QJ45" i="16"/>
  <c r="QJ46" i="16" s="1"/>
  <c r="QJ47" i="16" s="1"/>
  <c r="QM52" i="16"/>
  <c r="QL44" i="16"/>
  <c r="QK48" i="16" l="1"/>
  <c r="QK49" i="16" s="1"/>
  <c r="QK50" i="16" s="1"/>
  <c r="QK45" i="16"/>
  <c r="QK46" i="16" s="1"/>
  <c r="QK47" i="16" s="1"/>
  <c r="QN52" i="16"/>
  <c r="QM44" i="16"/>
  <c r="QL48" i="16" l="1"/>
  <c r="QL49" i="16" s="1"/>
  <c r="QL50" i="16" s="1"/>
  <c r="QL45" i="16"/>
  <c r="QL46" i="16" s="1"/>
  <c r="QL47" i="16" s="1"/>
  <c r="QO52" i="16"/>
  <c r="QN44" i="16"/>
  <c r="QM48" i="16" l="1"/>
  <c r="QM49" i="16" s="1"/>
  <c r="QM50" i="16" s="1"/>
  <c r="QM45" i="16"/>
  <c r="QM46" i="16" s="1"/>
  <c r="QM47" i="16" s="1"/>
  <c r="QP52" i="16"/>
  <c r="QO44" i="16"/>
  <c r="QN48" i="16" l="1"/>
  <c r="QN49" i="16" s="1"/>
  <c r="QN50" i="16" s="1"/>
  <c r="QN45" i="16"/>
  <c r="QN46" i="16" s="1"/>
  <c r="QN47" i="16" s="1"/>
  <c r="QQ52" i="16"/>
  <c r="QP44" i="16"/>
  <c r="QO48" i="16" l="1"/>
  <c r="QO49" i="16" s="1"/>
  <c r="QO50" i="16" s="1"/>
  <c r="QO45" i="16"/>
  <c r="QO46" i="16" s="1"/>
  <c r="QO47" i="16" s="1"/>
  <c r="QQ44" i="16"/>
  <c r="QR52" i="16"/>
  <c r="QP48" i="16" l="1"/>
  <c r="QP49" i="16" s="1"/>
  <c r="QP50" i="16" s="1"/>
  <c r="QP45" i="16"/>
  <c r="QP46" i="16" s="1"/>
  <c r="QP47" i="16" s="1"/>
  <c r="QS52" i="16"/>
  <c r="QR44" i="16"/>
  <c r="QQ48" i="16" l="1"/>
  <c r="QQ49" i="16" s="1"/>
  <c r="QQ50" i="16" s="1"/>
  <c r="QQ45" i="16"/>
  <c r="QQ46" i="16" s="1"/>
  <c r="QQ47" i="16" s="1"/>
  <c r="QT52" i="16"/>
  <c r="QS44" i="16"/>
  <c r="QR48" i="16" l="1"/>
  <c r="QR49" i="16" s="1"/>
  <c r="QR50" i="16" s="1"/>
  <c r="QR45" i="16"/>
  <c r="QR46" i="16" s="1"/>
  <c r="QR47" i="16" s="1"/>
  <c r="QU52" i="16"/>
  <c r="QT44" i="16"/>
  <c r="QS48" i="16" l="1"/>
  <c r="QS49" i="16" s="1"/>
  <c r="QS50" i="16" s="1"/>
  <c r="QS45" i="16"/>
  <c r="QS46" i="16" s="1"/>
  <c r="QS47" i="16" s="1"/>
  <c r="QU44" i="16"/>
  <c r="QV52" i="16"/>
  <c r="QT48" i="16" l="1"/>
  <c r="QT49" i="16" s="1"/>
  <c r="QT50" i="16" s="1"/>
  <c r="QT45" i="16"/>
  <c r="QT46" i="16" s="1"/>
  <c r="QT47" i="16" s="1"/>
  <c r="QV44" i="16"/>
  <c r="QW52" i="16"/>
  <c r="QU48" i="16" l="1"/>
  <c r="QU49" i="16" s="1"/>
  <c r="QU50" i="16" s="1"/>
  <c r="QU45" i="16"/>
  <c r="QU46" i="16" s="1"/>
  <c r="QU47" i="16" s="1"/>
  <c r="QW44" i="16"/>
  <c r="QX52" i="16"/>
  <c r="QV48" i="16" l="1"/>
  <c r="QV49" i="16" s="1"/>
  <c r="QV50" i="16" s="1"/>
  <c r="QV45" i="16"/>
  <c r="QV46" i="16" s="1"/>
  <c r="QV47" i="16" s="1"/>
  <c r="QY52" i="16"/>
  <c r="QX44" i="16"/>
  <c r="QW48" i="16" l="1"/>
  <c r="QW49" i="16" s="1"/>
  <c r="QW50" i="16" s="1"/>
  <c r="QW45" i="16"/>
  <c r="QW46" i="16" s="1"/>
  <c r="QW47" i="16" s="1"/>
  <c r="QZ52" i="16"/>
  <c r="QY44" i="16"/>
  <c r="QX48" i="16" l="1"/>
  <c r="QX49" i="16" s="1"/>
  <c r="QX50" i="16" s="1"/>
  <c r="QX45" i="16"/>
  <c r="QX46" i="16" s="1"/>
  <c r="QX47" i="16" s="1"/>
  <c r="RA52" i="16"/>
  <c r="QZ44" i="16"/>
  <c r="QY48" i="16" l="1"/>
  <c r="QY49" i="16" s="1"/>
  <c r="QY50" i="16" s="1"/>
  <c r="QY45" i="16"/>
  <c r="QY46" i="16" s="1"/>
  <c r="QY47" i="16" s="1"/>
  <c r="RA44" i="16"/>
  <c r="RB52" i="16"/>
  <c r="QZ48" i="16" l="1"/>
  <c r="QZ49" i="16" s="1"/>
  <c r="QZ50" i="16" s="1"/>
  <c r="QZ45" i="16"/>
  <c r="QZ46" i="16" s="1"/>
  <c r="QZ47" i="16" s="1"/>
  <c r="RC52" i="16"/>
  <c r="RB44" i="16"/>
  <c r="RA48" i="16" l="1"/>
  <c r="RA49" i="16" s="1"/>
  <c r="RA50" i="16" s="1"/>
  <c r="RA45" i="16"/>
  <c r="RA46" i="16" s="1"/>
  <c r="RA47" i="16" s="1"/>
  <c r="RC44" i="16"/>
  <c r="RD52" i="16"/>
  <c r="RB48" i="16" l="1"/>
  <c r="RB49" i="16" s="1"/>
  <c r="RB50" i="16" s="1"/>
  <c r="RB45" i="16"/>
  <c r="RB46" i="16" s="1"/>
  <c r="RB47" i="16" s="1"/>
  <c r="RE52" i="16"/>
  <c r="RD44" i="16"/>
  <c r="RC48" i="16" l="1"/>
  <c r="RC49" i="16" s="1"/>
  <c r="RC50" i="16" s="1"/>
  <c r="RC45" i="16"/>
  <c r="RC46" i="16" s="1"/>
  <c r="RC47" i="16" s="1"/>
  <c r="RF52" i="16"/>
  <c r="RE44" i="16"/>
  <c r="RD48" i="16" l="1"/>
  <c r="RD49" i="16" s="1"/>
  <c r="RD50" i="16" s="1"/>
  <c r="RD45" i="16"/>
  <c r="RD46" i="16" s="1"/>
  <c r="RD47" i="16" s="1"/>
  <c r="RG52" i="16"/>
  <c r="RF44" i="16"/>
  <c r="RE48" i="16" l="1"/>
  <c r="RE49" i="16" s="1"/>
  <c r="RE50" i="16" s="1"/>
  <c r="RE45" i="16"/>
  <c r="RE46" i="16" s="1"/>
  <c r="RE47" i="16" s="1"/>
  <c r="RH52" i="16"/>
  <c r="RG44" i="16"/>
  <c r="RF45" i="16" l="1"/>
  <c r="RF46" i="16" s="1"/>
  <c r="RF47" i="16" s="1"/>
  <c r="RF48" i="16"/>
  <c r="RF49" i="16" s="1"/>
  <c r="RF50" i="16" s="1"/>
  <c r="RI52" i="16"/>
  <c r="RH44" i="16"/>
  <c r="RG45" i="16" l="1"/>
  <c r="RG46" i="16" s="1"/>
  <c r="RG47" i="16" s="1"/>
  <c r="RG48" i="16"/>
  <c r="RG49" i="16" s="1"/>
  <c r="RG50" i="16" s="1"/>
  <c r="RJ52" i="16"/>
  <c r="RI44" i="16"/>
  <c r="RH48" i="16" l="1"/>
  <c r="RH49" i="16" s="1"/>
  <c r="RH50" i="16" s="1"/>
  <c r="RH45" i="16"/>
  <c r="RH46" i="16" s="1"/>
  <c r="RH47" i="16" s="1"/>
  <c r="RJ44" i="16"/>
  <c r="RK52" i="16"/>
  <c r="RI48" i="16" l="1"/>
  <c r="RI49" i="16" s="1"/>
  <c r="RI50" i="16" s="1"/>
  <c r="RI45" i="16"/>
  <c r="RI46" i="16" s="1"/>
  <c r="RI47" i="16" s="1"/>
  <c r="RL52" i="16"/>
  <c r="RK44" i="16"/>
  <c r="RJ48" i="16" l="1"/>
  <c r="RJ49" i="16" s="1"/>
  <c r="RJ50" i="16" s="1"/>
  <c r="RJ45" i="16"/>
  <c r="RJ46" i="16" s="1"/>
  <c r="RJ47" i="16" s="1"/>
  <c r="RM52" i="16"/>
  <c r="RL44" i="16"/>
  <c r="RK48" i="16" l="1"/>
  <c r="RK49" i="16" s="1"/>
  <c r="RK50" i="16" s="1"/>
  <c r="RK45" i="16"/>
  <c r="RK46" i="16" s="1"/>
  <c r="RK47" i="16" s="1"/>
  <c r="RN52" i="16"/>
  <c r="RM44" i="16"/>
  <c r="RL48" i="16" l="1"/>
  <c r="RL49" i="16" s="1"/>
  <c r="RL50" i="16" s="1"/>
  <c r="RL45" i="16"/>
  <c r="RL46" i="16" s="1"/>
  <c r="RL47" i="16" s="1"/>
  <c r="RO52" i="16"/>
  <c r="RN44" i="16"/>
  <c r="RM48" i="16" l="1"/>
  <c r="RM49" i="16" s="1"/>
  <c r="RM50" i="16" s="1"/>
  <c r="RM45" i="16"/>
  <c r="RM46" i="16" s="1"/>
  <c r="RM47" i="16" s="1"/>
  <c r="RP52" i="16"/>
  <c r="RO44" i="16"/>
  <c r="RN48" i="16" l="1"/>
  <c r="RN49" i="16" s="1"/>
  <c r="RN50" i="16" s="1"/>
  <c r="RN45" i="16"/>
  <c r="RN46" i="16" s="1"/>
  <c r="RN47" i="16" s="1"/>
  <c r="RQ52" i="16"/>
  <c r="RP44" i="16"/>
  <c r="RO48" i="16" l="1"/>
  <c r="RO49" i="16" s="1"/>
  <c r="RO50" i="16" s="1"/>
  <c r="RO45" i="16"/>
  <c r="RO46" i="16" s="1"/>
  <c r="RO47" i="16" s="1"/>
  <c r="RR52" i="16"/>
  <c r="RQ44" i="16"/>
  <c r="RP48" i="16" l="1"/>
  <c r="RP49" i="16" s="1"/>
  <c r="RP50" i="16" s="1"/>
  <c r="RP45" i="16"/>
  <c r="RP46" i="16" s="1"/>
  <c r="RP47" i="16" s="1"/>
  <c r="RS52" i="16"/>
  <c r="RR44" i="16"/>
  <c r="RQ48" i="16" l="1"/>
  <c r="RQ49" i="16" s="1"/>
  <c r="RQ50" i="16" s="1"/>
  <c r="RQ45" i="16"/>
  <c r="RQ46" i="16" s="1"/>
  <c r="RQ47" i="16" s="1"/>
  <c r="RT52" i="16"/>
  <c r="RS44" i="16"/>
  <c r="RR48" i="16" l="1"/>
  <c r="RR49" i="16" s="1"/>
  <c r="RR50" i="16" s="1"/>
  <c r="RR45" i="16"/>
  <c r="RR46" i="16" s="1"/>
  <c r="RR47" i="16" s="1"/>
  <c r="RU52" i="16"/>
  <c r="RT44" i="16"/>
  <c r="RS48" i="16" l="1"/>
  <c r="RS49" i="16" s="1"/>
  <c r="RS50" i="16" s="1"/>
  <c r="RS45" i="16"/>
  <c r="RS46" i="16" s="1"/>
  <c r="RS47" i="16" s="1"/>
  <c r="RU44" i="16"/>
  <c r="RV52" i="16"/>
  <c r="RT48" i="16" l="1"/>
  <c r="RT49" i="16" s="1"/>
  <c r="RT50" i="16" s="1"/>
  <c r="RT45" i="16"/>
  <c r="RT46" i="16" s="1"/>
  <c r="RT47" i="16" s="1"/>
  <c r="RW52" i="16"/>
  <c r="RV44" i="16"/>
  <c r="RU48" i="16" l="1"/>
  <c r="RU49" i="16" s="1"/>
  <c r="RU50" i="16" s="1"/>
  <c r="RU45" i="16"/>
  <c r="RU46" i="16" s="1"/>
  <c r="RU47" i="16" s="1"/>
  <c r="RX52" i="16"/>
  <c r="RW44" i="16"/>
  <c r="RV48" i="16" l="1"/>
  <c r="RV49" i="16" s="1"/>
  <c r="RV50" i="16" s="1"/>
  <c r="RV45" i="16"/>
  <c r="RV46" i="16" s="1"/>
  <c r="RV47" i="16" s="1"/>
  <c r="RY52" i="16"/>
  <c r="RX44" i="16"/>
  <c r="RW48" i="16" l="1"/>
  <c r="RW49" i="16" s="1"/>
  <c r="RW50" i="16" s="1"/>
  <c r="RW45" i="16"/>
  <c r="RW46" i="16" s="1"/>
  <c r="RW47" i="16" s="1"/>
  <c r="RZ52" i="16"/>
  <c r="RY44" i="16"/>
  <c r="RX48" i="16" l="1"/>
  <c r="RX49" i="16" s="1"/>
  <c r="RX50" i="16" s="1"/>
  <c r="RX45" i="16"/>
  <c r="RX46" i="16" s="1"/>
  <c r="RX47" i="16" s="1"/>
  <c r="SA52" i="16"/>
  <c r="RZ44" i="16"/>
  <c r="RY48" i="16" l="1"/>
  <c r="RY49" i="16" s="1"/>
  <c r="RY50" i="16" s="1"/>
  <c r="RY45" i="16"/>
  <c r="RY46" i="16" s="1"/>
  <c r="RY47" i="16" s="1"/>
  <c r="SB52" i="16"/>
  <c r="SA44" i="16"/>
  <c r="RZ48" i="16" l="1"/>
  <c r="RZ49" i="16" s="1"/>
  <c r="RZ50" i="16" s="1"/>
  <c r="RZ45" i="16"/>
  <c r="RZ46" i="16" s="1"/>
  <c r="RZ47" i="16" s="1"/>
  <c r="SC52" i="16"/>
  <c r="SB44" i="16"/>
  <c r="SA48" i="16" l="1"/>
  <c r="SA49" i="16" s="1"/>
  <c r="SA50" i="16" s="1"/>
  <c r="SA45" i="16"/>
  <c r="SA46" i="16" s="1"/>
  <c r="SA47" i="16" s="1"/>
  <c r="SD52" i="16"/>
  <c r="SC44" i="16"/>
  <c r="SB48" i="16" l="1"/>
  <c r="SB49" i="16" s="1"/>
  <c r="SB50" i="16" s="1"/>
  <c r="SB45" i="16"/>
  <c r="SB46" i="16" s="1"/>
  <c r="SB47" i="16" s="1"/>
  <c r="SE52" i="16"/>
  <c r="SD44" i="16"/>
  <c r="SC48" i="16" l="1"/>
  <c r="SC49" i="16" s="1"/>
  <c r="SC50" i="16" s="1"/>
  <c r="SC45" i="16"/>
  <c r="SC46" i="16" s="1"/>
  <c r="SC47" i="16" s="1"/>
  <c r="SF52" i="16"/>
  <c r="SE44" i="16"/>
  <c r="SD48" i="16" l="1"/>
  <c r="SD49" i="16" s="1"/>
  <c r="SD50" i="16" s="1"/>
  <c r="SD45" i="16"/>
  <c r="SD46" i="16" s="1"/>
  <c r="SD47" i="16" s="1"/>
  <c r="SG52" i="16"/>
  <c r="SF44" i="16"/>
  <c r="SE48" i="16" l="1"/>
  <c r="SE49" i="16" s="1"/>
  <c r="SE50" i="16" s="1"/>
  <c r="SE45" i="16"/>
  <c r="SE46" i="16" s="1"/>
  <c r="SE47" i="16" s="1"/>
  <c r="SH52" i="16"/>
  <c r="SH44" i="16" s="1"/>
  <c r="SG44" i="16"/>
  <c r="SF48" i="16" l="1"/>
  <c r="SF49" i="16" s="1"/>
  <c r="SF50" i="16" s="1"/>
  <c r="SF45" i="16"/>
  <c r="SF46" i="16" s="1"/>
  <c r="SF47" i="16" s="1"/>
  <c r="SG48" i="16"/>
  <c r="SG49" i="16" s="1"/>
  <c r="SG50" i="16" s="1"/>
  <c r="SG45" i="16"/>
  <c r="SG46" i="16" s="1"/>
  <c r="SG47" i="16" s="1"/>
  <c r="SH47" i="16"/>
  <c r="SH50"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s>
  <commentList>
    <comment ref="N11" authorId="0" shapeId="0" xr:uid="{EC307752-6900-407C-9512-47F1EA894376}">
      <text>
        <r>
          <rPr>
            <b/>
            <sz val="9"/>
            <color indexed="81"/>
            <rFont val="Tahoma"/>
            <family val="2"/>
          </rPr>
          <t>Michael Young (21512438):</t>
        </r>
        <r>
          <rPr>
            <sz val="9"/>
            <color indexed="81"/>
            <rFont val="Tahoma"/>
            <family val="2"/>
          </rPr>
          <t xml:space="preserve">
Average paddock size - used to calibrate monitoring time.</t>
        </r>
      </text>
    </comment>
    <comment ref="J12" authorId="1"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J14" authorId="1" shapeId="0" xr:uid="{F1B92855-BD83-401B-9EE9-DF277379E254}">
      <text>
        <r>
          <rPr>
            <b/>
            <sz val="9"/>
            <color indexed="81"/>
            <rFont val="Tahoma"/>
            <family val="2"/>
          </rPr>
          <t>Michael Young:</t>
        </r>
        <r>
          <rPr>
            <sz val="9"/>
            <color indexed="81"/>
            <rFont val="Tahoma"/>
            <family val="2"/>
          </rPr>
          <t xml:space="preserve">
road cartage distance (km)</t>
        </r>
      </text>
    </comment>
    <comment ref="I29" authorId="0" shapeId="0" xr:uid="{A0AE3439-4607-44EC-B490-C867348347E1}">
      <text>
        <r>
          <rPr>
            <b/>
            <sz val="9"/>
            <color indexed="81"/>
            <rFont val="Tahoma"/>
            <charset val="1"/>
          </rPr>
          <t>Michael Young (21512438):</t>
        </r>
        <r>
          <rPr>
            <sz val="9"/>
            <color indexed="81"/>
            <rFont val="Tahoma"/>
            <charset val="1"/>
          </rPr>
          <t xml:space="preserve">
this is the mask for which pastures are included. This mask must be the same length as uinp.structure['pastures']</t>
        </r>
      </text>
    </comment>
    <comment ref="J46" authorId="1"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71" authorId="1"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15"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35"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35"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65"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65"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71"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71"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82"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82"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93"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94"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98" authorId="0" shapeId="0" xr:uid="{57F02848-1BF2-4441-892B-02350168CEC6}">
      <text>
        <r>
          <rPr>
            <b/>
            <sz val="9"/>
            <color indexed="81"/>
            <rFont val="Tahoma"/>
            <family val="2"/>
          </rPr>
          <t>Michael Young:</t>
        </r>
        <r>
          <rPr>
            <sz val="9"/>
            <color indexed="81"/>
            <rFont val="Tahoma"/>
            <family val="2"/>
          </rPr>
          <t xml:space="preserve">
canola has no sheath</t>
        </r>
      </text>
    </comment>
    <comment ref="J102"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04"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15"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26"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I37" authorId="0" shapeId="0" xr:uid="{F3A235BE-16A8-4B01-8F1B-733743A0DBE2}">
      <text>
        <r>
          <rPr>
            <b/>
            <sz val="9"/>
            <color indexed="81"/>
            <rFont val="Tahoma"/>
            <family val="2"/>
          </rPr>
          <t>Michael Young:</t>
        </r>
        <r>
          <rPr>
            <sz val="9"/>
            <color indexed="81"/>
            <rFont val="Tahoma"/>
            <family val="2"/>
          </rPr>
          <t xml:space="preserve">
kg/ha/day for late seeding</t>
        </r>
      </text>
    </comment>
    <comment ref="J37"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I53"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57"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71" authorId="0" shapeId="0" xr:uid="{A537939E-68C9-410E-8821-F21C950CAA52}">
      <text>
        <r>
          <rPr>
            <b/>
            <sz val="9"/>
            <color indexed="81"/>
            <rFont val="Tahoma"/>
            <family val="2"/>
          </rPr>
          <t>Michael Young:</t>
        </r>
        <r>
          <rPr>
            <sz val="9"/>
            <color indexed="81"/>
            <rFont val="Tahoma"/>
            <family val="2"/>
          </rPr>
          <t xml:space="preserve">
days</t>
        </r>
      </text>
    </comment>
    <comment ref="I103" authorId="0" shapeId="0" xr:uid="{1F381CBF-6981-428E-BABA-F5EE8D970553}">
      <text>
        <r>
          <rPr>
            <b/>
            <sz val="9"/>
            <color indexed="81"/>
            <rFont val="Tahoma"/>
            <family val="2"/>
          </rPr>
          <t xml:space="preserve">Michael Young:
</t>
        </r>
        <r>
          <rPr>
            <sz val="9"/>
            <color indexed="81"/>
            <rFont val="Tahoma"/>
            <family val="2"/>
          </rPr>
          <t>Only for pastures</t>
        </r>
      </text>
    </comment>
    <comment ref="J103"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03"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03" authorId="0" shapeId="0" xr:uid="{92DF6F28-F5BD-463A-AD64-9E9F6BC0BB78}">
      <text>
        <r>
          <rPr>
            <b/>
            <sz val="9"/>
            <color indexed="81"/>
            <rFont val="Tahoma"/>
            <family val="2"/>
          </rPr>
          <t xml:space="preserve">Michael Young:
</t>
        </r>
        <r>
          <rPr>
            <sz val="9"/>
            <color indexed="81"/>
            <rFont val="Tahoma"/>
            <family val="2"/>
          </rPr>
          <t>Only for pastures</t>
        </r>
      </text>
    </comment>
    <comment ref="O103" authorId="0" shapeId="0" xr:uid="{8233095F-01C1-4FB0-825B-986844F01DAE}">
      <text>
        <r>
          <rPr>
            <b/>
            <sz val="9"/>
            <color indexed="81"/>
            <rFont val="Tahoma"/>
            <family val="2"/>
          </rPr>
          <t>Michael Young:</t>
        </r>
        <r>
          <rPr>
            <sz val="9"/>
            <color indexed="81"/>
            <rFont val="Tahoma"/>
            <family val="2"/>
          </rPr>
          <t xml:space="preserve">
only for pasture
</t>
        </r>
      </text>
    </comment>
    <comment ref="I140" authorId="0" shapeId="0" xr:uid="{ACC98768-DE98-48D0-9761-B423F2B02015}">
      <text>
        <r>
          <rPr>
            <b/>
            <sz val="9"/>
            <color indexed="81"/>
            <rFont val="Tahoma"/>
            <family val="2"/>
          </rPr>
          <t>Michael Young:</t>
        </r>
        <r>
          <rPr>
            <sz val="9"/>
            <color indexed="81"/>
            <rFont val="Tahoma"/>
            <family val="2"/>
          </rPr>
          <t xml:space="preserve">
This is the fert applied to the non arable area on each pasture phase.  ie na pas on crop paddocks don't receive any inputs
</t>
        </r>
      </text>
    </comment>
    <comment ref="I182"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86"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87"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211"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306"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306"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306" authorId="0" shapeId="0" xr:uid="{D3F3B3C9-466A-4594-A382-33020F4688C2}">
      <text>
        <r>
          <rPr>
            <b/>
            <sz val="9"/>
            <color indexed="81"/>
            <rFont val="Tahoma"/>
            <family val="2"/>
          </rPr>
          <t>Michael Young:</t>
        </r>
        <r>
          <rPr>
            <sz val="9"/>
            <color indexed="81"/>
            <rFont val="Tahoma"/>
            <family val="2"/>
          </rPr>
          <t xml:space="preserve">
fert density t/m3</t>
        </r>
      </text>
    </comment>
    <comment ref="L306"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308" authorId="0" shapeId="0" xr:uid="{563F76C8-0871-4013-AE00-4C4F4F9154C5}">
      <text>
        <r>
          <rPr>
            <b/>
            <sz val="9"/>
            <color indexed="81"/>
            <rFont val="Tahoma"/>
            <family val="2"/>
          </rPr>
          <t>Michael Young:</t>
        </r>
        <r>
          <rPr>
            <sz val="9"/>
            <color indexed="81"/>
            <rFont val="Tahoma"/>
            <family val="2"/>
          </rPr>
          <t xml:space="preserve">
60% urea, 40% mop</t>
        </r>
      </text>
    </comment>
    <comment ref="L313"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393"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94"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26"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26"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29"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36"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54"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90"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s>
  <commentList>
    <comment ref="H5" authorId="0" shapeId="0" xr:uid="{032D742E-62C3-4C7D-A9BD-A96F7F156AE5}">
      <text>
        <r>
          <rPr>
            <b/>
            <sz val="9"/>
            <color indexed="81"/>
            <rFont val="Tahoma"/>
            <charset val="1"/>
          </rPr>
          <t>Michael Young (21512438):</t>
        </r>
        <r>
          <rPr>
            <sz val="9"/>
            <color indexed="81"/>
            <rFont val="Tahoma"/>
            <charset val="1"/>
          </rPr>
          <t xml:space="preserve">
first period is the break of season</t>
        </r>
      </text>
    </comment>
    <comment ref="H32" authorId="0" shapeId="0" xr:uid="{BB55E990-9B82-4BA9-9EDD-A70BC26B5B43}">
      <text>
        <r>
          <rPr>
            <b/>
            <sz val="9"/>
            <color indexed="81"/>
            <rFont val="Tahoma"/>
            <family val="2"/>
          </rPr>
          <t>Michael Young (21512438):</t>
        </r>
        <r>
          <rPr>
            <sz val="9"/>
            <color indexed="81"/>
            <rFont val="Tahoma"/>
            <family val="2"/>
          </rPr>
          <t xml:space="preserve">
For the static model the labour periods are automatically built in the code. There is a period beginning at the start of each month plus the periods for seeding (which start a specified number of days after the break of season). Plus harvest period.</t>
        </r>
      </text>
    </comment>
    <comment ref="G38" authorId="1"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
First period is penalty free (does not incur seeding penalty)</t>
        </r>
      </text>
    </comment>
    <comment ref="G43" authorId="1" shapeId="0" xr:uid="{C5F25BE0-EAA4-4484-AC93-1CA9FA9BDC61}">
      <text>
        <r>
          <rPr>
            <b/>
            <sz val="9"/>
            <color indexed="81"/>
            <rFont val="Tahoma"/>
            <family val="2"/>
          </rPr>
          <t>Michael Young:</t>
        </r>
        <r>
          <rPr>
            <sz val="9"/>
            <color indexed="81"/>
            <rFont val="Tahoma"/>
            <family val="2"/>
          </rPr>
          <t xml:space="preserve">
number of days after season break that seeding can begin</t>
        </r>
      </text>
    </comment>
    <comment ref="G46" authorId="1"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48" authorId="1"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59" authorId="0" shapeId="0" xr:uid="{B48BB65B-F815-4D4F-A46B-E7D2E2A4634C}">
      <text>
        <r>
          <rPr>
            <b/>
            <sz val="9"/>
            <color indexed="81"/>
            <rFont val="Tahoma"/>
            <charset val="1"/>
          </rPr>
          <t>Michael Young (21512438):</t>
        </r>
        <r>
          <rPr>
            <sz val="9"/>
            <color indexed="81"/>
            <rFont val="Tahoma"/>
            <charset val="1"/>
          </rPr>
          <t xml:space="preserve">
first period is the break of season</t>
        </r>
      </text>
    </comment>
    <comment ref="H86" authorId="0" shapeId="0" xr:uid="{3338BA3C-FFDD-48F0-AC39-656612A3A6BC}">
      <text>
        <r>
          <rPr>
            <b/>
            <sz val="9"/>
            <color indexed="81"/>
            <rFont val="Tahoma"/>
            <family val="2"/>
          </rPr>
          <t>Michael Young (21512438):</t>
        </r>
        <r>
          <rPr>
            <sz val="9"/>
            <color indexed="81"/>
            <rFont val="Tahoma"/>
            <family val="2"/>
          </rPr>
          <t xml:space="preserve">
For the stochastic model the labour periods are manually inputted. This is because the periods are not the same for each season. 
The period definitions need to be the same for each season type until it is distiguished from the others.
The season starts at prejoining therefore the allocation of the periods into stages will change depending on the TOL. Thus you can only run one TOL at a time for stochastic model.</t>
        </r>
      </text>
    </comment>
    <comment ref="I86" authorId="0" shapeId="0" xr:uid="{D8CC13B8-8F1C-4128-BB3B-17E37DE64FB0}">
      <text>
        <r>
          <rPr>
            <b/>
            <sz val="9"/>
            <color indexed="81"/>
            <rFont val="Tahoma"/>
            <family val="2"/>
          </rPr>
          <t>Michael Young (21512438):</t>
        </r>
        <r>
          <rPr>
            <sz val="9"/>
            <color indexed="81"/>
            <rFont val="Tahoma"/>
            <family val="2"/>
          </rPr>
          <t xml:space="preserve">
First period must be the start of the year (1st Jan) - would require lots of code change to alter this.
Start the labour periods and the beginning of the season.
Need separate periods for seeding. These dates must be the same until each season is distinguished (for seeding this is the break of season - see table above for break of season date)</t>
        </r>
      </text>
    </comment>
    <comment ref="U90" authorId="0" shapeId="0" xr:uid="{241A1246-56A2-4582-8B04-FFE95B385589}">
      <text>
        <r>
          <rPr>
            <b/>
            <sz val="9"/>
            <color indexed="81"/>
            <rFont val="Tahoma"/>
            <family val="2"/>
          </rPr>
          <t>Michael Young (21512438):</t>
        </r>
        <r>
          <rPr>
            <sz val="9"/>
            <color indexed="81"/>
            <rFont val="Tahoma"/>
            <family val="2"/>
          </rPr>
          <t xml:space="preserve">
this is only used to help build labour periods
</t>
        </r>
      </text>
    </comment>
    <comment ref="U94" authorId="0" shapeId="0" xr:uid="{22CF0D30-4932-4183-8142-E9DC7573B451}">
      <text>
        <r>
          <rPr>
            <b/>
            <sz val="9"/>
            <color indexed="81"/>
            <rFont val="Tahoma"/>
            <family val="2"/>
          </rPr>
          <t>Michael Young (21512438):</t>
        </r>
        <r>
          <rPr>
            <sz val="9"/>
            <color indexed="81"/>
            <rFont val="Tahoma"/>
            <family val="2"/>
          </rPr>
          <t xml:space="preserve">
length of penalty free periods</t>
        </r>
      </text>
    </comment>
    <comment ref="E104" authorId="0" shapeId="0" xr:uid="{E4F471A3-375B-4B36-A679-FB4209CB2BA8}">
      <text>
        <r>
          <rPr>
            <b/>
            <sz val="9"/>
            <color indexed="81"/>
            <rFont val="Tahoma"/>
            <family val="2"/>
          </rPr>
          <t>Michael Young (21512438):</t>
        </r>
        <r>
          <rPr>
            <sz val="9"/>
            <color indexed="81"/>
            <rFont val="Tahoma"/>
            <family val="2"/>
          </rPr>
          <t xml:space="preserve">
this period gets dropped. It is only here to mark the end of the last period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1" authorId="0" shapeId="0" xr:uid="{8B5A112F-60A2-4CD3-B14A-5F8EC752F45D}">
      <text>
        <r>
          <rPr>
            <b/>
            <sz val="9"/>
            <color indexed="81"/>
            <rFont val="Tahoma"/>
            <family val="2"/>
          </rPr>
          <t>Michael Young:</t>
        </r>
        <r>
          <rPr>
            <sz val="9"/>
            <color indexed="81"/>
            <rFont val="Tahoma"/>
            <family val="2"/>
          </rPr>
          <t xml:space="preserve">
add length</t>
        </r>
      </text>
    </comment>
    <comment ref="J112"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40"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2"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8"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6" authorId="1" shapeId="0" xr:uid="{96139A71-799A-4AB4-AF3B-C7763D0C9D0B}">
      <text>
        <r>
          <rPr>
            <b/>
            <sz val="9"/>
            <color indexed="81"/>
            <rFont val="Tahoma"/>
            <family val="2"/>
          </rPr>
          <t>John:</t>
        </r>
        <r>
          <rPr>
            <sz val="9"/>
            <color indexed="81"/>
            <rFont val="Tahoma"/>
            <family val="2"/>
          </rPr>
          <t xml:space="preserve">
Senescence occurs into the dry feed pool in the same period.
The senesced feed is then deteriorated as dry feed into the next period (as dry feed).
If the calculated digestibility is outside the range of the digestibility of the low and high dry feed pools then it is all allocated to the either high or low.</t>
        </r>
      </text>
    </comment>
    <comment ref="M292"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4" authorId="1" shapeId="0" xr:uid="{61DE7133-DF2F-4124-AF27-59443A12291A}">
      <text>
        <r>
          <rPr>
            <b/>
            <sz val="9"/>
            <color indexed="81"/>
            <rFont val="Tahoma"/>
            <family val="2"/>
          </rPr>
          <t>John:</t>
        </r>
        <r>
          <rPr>
            <sz val="9"/>
            <color indexed="81"/>
            <rFont val="Tahoma"/>
            <family val="2"/>
          </rPr>
          <t xml:space="preserve">
Feed pool periods in the matrix</t>
        </r>
      </text>
    </comment>
    <comment ref="G418" authorId="1" shapeId="0" xr:uid="{5C98BE4F-F9CD-40F8-B79B-50F2F39513F0}">
      <text>
        <r>
          <rPr>
            <b/>
            <sz val="9"/>
            <color indexed="81"/>
            <rFont val="Tahoma"/>
            <family val="2"/>
          </rPr>
          <t>John:</t>
        </r>
        <r>
          <rPr>
            <sz val="9"/>
            <color indexed="81"/>
            <rFont val="Tahoma"/>
            <family val="2"/>
          </rPr>
          <t xml:space="preserve">
M/D for 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s>
  <commentList>
    <comment ref="H5" authorId="0" shapeId="0" xr:uid="{60E7A3CD-8351-4E6D-88CA-00A69BBD741D}">
      <text>
        <r>
          <rPr>
            <b/>
            <sz val="9"/>
            <color indexed="81"/>
            <rFont val="Tahoma"/>
            <family val="2"/>
          </rPr>
          <t>Michael Young (21512438):</t>
        </r>
        <r>
          <rPr>
            <sz val="9"/>
            <color indexed="81"/>
            <rFont val="Tahoma"/>
            <family val="2"/>
          </rPr>
          <t xml:space="preserve">
use inf if no upper bound</t>
        </r>
      </text>
    </comment>
    <comment ref="G14" authorId="1" shapeId="0" xr:uid="{DBA6624F-6323-454D-83C4-9FC45D73793A}">
      <text>
        <r>
          <rPr>
            <b/>
            <sz val="9"/>
            <color indexed="81"/>
            <rFont val="Tahoma"/>
            <family val="2"/>
          </rPr>
          <t>Michael Young:</t>
        </r>
        <r>
          <rPr>
            <sz val="9"/>
            <color indexed="81"/>
            <rFont val="Tahoma"/>
            <family val="2"/>
          </rPr>
          <t xml:space="preserve">
only applies to casual</t>
        </r>
      </text>
    </comment>
    <comment ref="G31" authorId="1"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1"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1"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1"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1"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1"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1"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1"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1"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1"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1"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1"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1"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1"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1" shapeId="0" xr:uid="{EF7D8FE2-3051-4D14-9A9E-5122835842D1}">
      <text>
        <r>
          <rPr>
            <b/>
            <sz val="9"/>
            <color indexed="81"/>
            <rFont val="Tahoma"/>
            <family val="2"/>
          </rPr>
          <t>Michael Young:</t>
        </r>
        <r>
          <rPr>
            <sz val="9"/>
            <color indexed="81"/>
            <rFont val="Tahoma"/>
            <family val="2"/>
          </rPr>
          <t xml:space="preserve">
after seeding finishes</t>
        </r>
      </text>
    </comment>
    <comment ref="E115" authorId="0" shapeId="0" xr:uid="{BA252B95-E812-4129-8F1C-FB649C43120C}">
      <text>
        <r>
          <rPr>
            <b/>
            <sz val="9"/>
            <color indexed="81"/>
            <rFont val="Tahoma"/>
            <family val="2"/>
          </rPr>
          <t>Michael Young (21512438):</t>
        </r>
        <r>
          <rPr>
            <sz val="9"/>
            <color indexed="81"/>
            <rFont val="Tahoma"/>
            <family val="2"/>
          </rPr>
          <t xml:space="preserve">
hrs per week spent monitoring crops. This is fixed eg it doesn’t vary based on the amount of crop area. The logic behind this is that farmers will check a small area in detail and then just skim over the rest.</t>
        </r>
      </text>
    </comment>
    <comment ref="E121" authorId="0" shapeId="0" xr:uid="{77D6B486-ED55-4262-A332-0E3A89D6A697}">
      <text>
        <r>
          <rPr>
            <b/>
            <sz val="9"/>
            <color indexed="81"/>
            <rFont val="Tahoma"/>
            <family val="2"/>
          </rPr>
          <t>Michael Young (21512438):</t>
        </r>
        <r>
          <rPr>
            <sz val="9"/>
            <color indexed="81"/>
            <rFont val="Tahoma"/>
            <family val="2"/>
          </rPr>
          <t xml:space="preserve">
hrs per week required to monitor average sized paddock (input for average sized paddock in general! Sheet).
This is variable eg the more crop area the more monitoring.</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seeding gear (seeder and other mach specified in uinp) you want (default is 1)</t>
        </r>
      </text>
    </comment>
    <comment ref="A7" authorId="0" shapeId="0" xr:uid="{FF72B4D8-D61F-453D-887F-18DAB546AD5F}">
      <text>
        <r>
          <rPr>
            <b/>
            <sz val="9"/>
            <color indexed="81"/>
            <rFont val="Tahoma"/>
            <family val="2"/>
          </rPr>
          <t>Michael Young:</t>
        </r>
        <r>
          <rPr>
            <sz val="9"/>
            <color indexed="81"/>
            <rFont val="Tahoma"/>
            <family val="2"/>
          </rPr>
          <t xml:space="preserve">
select the number of seeding gear (seeder and other mach specified in uinp) you want (default is 1)</t>
        </r>
      </text>
    </comment>
    <comment ref="A9"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2"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4"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7"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9"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6"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3"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H61" authorId="0" shapeId="0" xr:uid="{1C6DB9F3-C0FD-4B76-8D05-022F6AFAB0B5}">
      <text>
        <r>
          <rPr>
            <b/>
            <sz val="9"/>
            <color indexed="81"/>
            <rFont val="Tahoma"/>
            <family val="2"/>
          </rPr>
          <t>John:</t>
        </r>
        <r>
          <rPr>
            <sz val="9"/>
            <color indexed="81"/>
            <rFont val="Tahoma"/>
            <family val="2"/>
          </rPr>
          <t xml:space="preserve">
Standard dressing % is for:
2X wether prime lamb with FS = 3, 
no wool (model is using ffcfw whereas most standards are with 50mm of wool)</t>
        </r>
      </text>
    </comment>
    <comment ref="H63" authorId="0" shapeId="0" xr:uid="{0570A35C-94C8-430F-8BA9-21F0681F7F13}">
      <text>
        <r>
          <rPr>
            <b/>
            <sz val="9"/>
            <color indexed="81"/>
            <rFont val="Tahoma"/>
            <family val="2"/>
          </rPr>
          <t>John:</t>
        </r>
        <r>
          <rPr>
            <sz val="9"/>
            <color indexed="81"/>
            <rFont val="Tahoma"/>
            <family val="2"/>
          </rPr>
          <t xml:space="preserve">
This input needs to be in this sheet to have access to the start date</t>
        </r>
      </text>
    </comment>
    <comment ref="H66" authorId="0" shapeId="0" xr:uid="{32864044-246F-4737-9FB1-73799BB352D5}">
      <text>
        <r>
          <rPr>
            <b/>
            <sz val="9"/>
            <color indexed="81"/>
            <rFont val="Tahoma"/>
            <family val="2"/>
          </rPr>
          <t>John:</t>
        </r>
        <r>
          <rPr>
            <sz val="9"/>
            <color indexed="81"/>
            <rFont val="Tahoma"/>
            <family val="2"/>
          </rPr>
          <t xml:space="preserve">
Date when the equation system used changes from the 1st value to subsequent values.
See Universal for the system selected.</t>
        </r>
      </text>
    </comment>
    <comment ref="U68" authorId="0" shapeId="0" xr:uid="{CFDFF312-52BA-4767-B2AA-323E4C914C00}">
      <text>
        <r>
          <rPr>
            <b/>
            <sz val="9"/>
            <color indexed="81"/>
            <rFont val="Tahoma"/>
            <family val="2"/>
          </rPr>
          <t>John:</t>
        </r>
        <r>
          <rPr>
            <sz val="9"/>
            <color indexed="81"/>
            <rFont val="Tahoma"/>
            <family val="2"/>
          </rPr>
          <t xml:space="preserve">
Pasture stage (Establishing or vegetative) for the FOO conversion &amp; height estimation</t>
        </r>
      </text>
    </comment>
    <comment ref="W68" authorId="0" shapeId="0" xr:uid="{C2F4715B-CFA1-417E-B191-055323FBA3ED}">
      <text>
        <r>
          <rPr>
            <b/>
            <sz val="9"/>
            <color indexed="81"/>
            <rFont val="Tahoma"/>
            <family val="2"/>
          </rPr>
          <t>John:</t>
        </r>
        <r>
          <rPr>
            <sz val="9"/>
            <color indexed="81"/>
            <rFont val="Tahoma"/>
            <family val="2"/>
          </rPr>
          <t xml:space="preserve">
Standard stock density. Value is scaled based on the nutrition level (n)</t>
        </r>
      </text>
    </comment>
    <comment ref="Y68" authorId="0" shapeId="0" xr:uid="{6849DE8C-C188-41A2-915A-6CE2F830AA59}">
      <text>
        <r>
          <rPr>
            <b/>
            <sz val="9"/>
            <color indexed="81"/>
            <rFont val="Tahoma"/>
            <family val="2"/>
          </rPr>
          <t>John:</t>
        </r>
        <r>
          <rPr>
            <sz val="9"/>
            <color indexed="81"/>
            <rFont val="Tahoma"/>
            <family val="2"/>
          </rPr>
          <t xml:space="preserve">
What proportion of the available paddocks are being grazed at any one time.
Used to calculate the time required to monitor the paddocks for feed budgeting.</t>
        </r>
      </text>
    </comment>
    <comment ref="J95" authorId="0" shapeId="0" xr:uid="{C7AC225C-BF6B-4EDE-93FB-6621416685D9}">
      <text>
        <r>
          <rPr>
            <b/>
            <sz val="9"/>
            <color indexed="81"/>
            <rFont val="Tahoma"/>
            <family val="2"/>
          </rPr>
          <t>John:</t>
        </r>
        <r>
          <rPr>
            <sz val="9"/>
            <color indexed="81"/>
            <rFont val="Tahoma"/>
            <family val="2"/>
          </rPr>
          <t xml:space="preserve">
Sourced from Angus Campbell's PhD for WA</t>
        </r>
      </text>
    </comment>
    <comment ref="K95" authorId="0" shapeId="0" xr:uid="{85CA5B64-3601-4CDE-B7CF-5ED5FCF68640}">
      <text>
        <r>
          <rPr>
            <b/>
            <sz val="9"/>
            <color indexed="81"/>
            <rFont val="Tahoma"/>
            <family val="2"/>
          </rPr>
          <t xml:space="preserve">John:
</t>
        </r>
        <r>
          <rPr>
            <sz val="9"/>
            <color indexed="81"/>
            <rFont val="Tahoma"/>
            <family val="2"/>
          </rPr>
          <t>The shearing interval must be in ascending order for lookups</t>
        </r>
      </text>
    </comment>
    <comment ref="U95" authorId="0" shapeId="0" xr:uid="{21B8E00D-6B09-4B83-A50B-78978E640E10}">
      <text>
        <r>
          <rPr>
            <b/>
            <sz val="9"/>
            <color indexed="81"/>
            <rFont val="Tahoma"/>
            <family val="2"/>
          </rPr>
          <t>John:</t>
        </r>
        <r>
          <rPr>
            <sz val="9"/>
            <color indexed="81"/>
            <rFont val="Tahoma"/>
            <family val="2"/>
          </rPr>
          <t xml:space="preserve">
This table should be created from daily rainfall records that are then transformed to proportion of monthly rainfall per day. And then allocated to proportion of weekly rainfall per day.</t>
        </r>
      </text>
    </comment>
    <comment ref="H127" authorId="0" shapeId="0" xr:uid="{D2894F98-8E08-4CF6-A983-C0099FEDB2F2}">
      <text>
        <r>
          <rPr>
            <b/>
            <sz val="9"/>
            <color indexed="81"/>
            <rFont val="Tahoma"/>
            <family val="2"/>
          </rPr>
          <t>John:</t>
        </r>
        <r>
          <rPr>
            <sz val="9"/>
            <color indexed="81"/>
            <rFont val="Tahoma"/>
            <family val="2"/>
          </rPr>
          <t xml:space="preserve">
These numbers should add to 100%</t>
        </r>
      </text>
    </comment>
    <comment ref="H135" authorId="0" shapeId="0" xr:uid="{40C2769E-1C81-47D5-A98D-555F7D467001}">
      <text>
        <r>
          <rPr>
            <b/>
            <sz val="9"/>
            <color indexed="81"/>
            <rFont val="Tahoma"/>
            <family val="2"/>
          </rPr>
          <t>John:</t>
        </r>
        <r>
          <rPr>
            <sz val="9"/>
            <color indexed="81"/>
            <rFont val="Tahoma"/>
            <family val="2"/>
          </rPr>
          <t xml:space="preserve">
0 is DSE based on number of jd &amp; normal weight
1 is DSE based on MJ of intake</t>
        </r>
      </text>
    </comment>
    <comment ref="H174" authorId="0" shapeId="0" xr:uid="{D949B200-5D13-4FE3-BB45-3224CF64ADA9}">
      <text>
        <r>
          <rPr>
            <b/>
            <sz val="9"/>
            <color indexed="81"/>
            <rFont val="Tahoma"/>
            <family val="2"/>
          </rPr>
          <t>John:</t>
        </r>
        <r>
          <rPr>
            <sz val="9"/>
            <color indexed="81"/>
            <rFont val="Tahoma"/>
            <family val="2"/>
          </rPr>
          <t xml:space="preserve">
Defn of i_idx</t>
        </r>
      </text>
    </comment>
    <comment ref="I174" authorId="0" shapeId="0" xr:uid="{46A216AF-5613-45DF-8091-68159348DAA1}">
      <text>
        <r>
          <rPr>
            <b/>
            <sz val="9"/>
            <color indexed="81"/>
            <rFont val="Tahoma"/>
            <family val="2"/>
          </rPr>
          <t>John:</t>
        </r>
        <r>
          <rPr>
            <sz val="9"/>
            <color indexed="81"/>
            <rFont val="Tahoma"/>
            <family val="2"/>
          </rPr>
          <t xml:space="preserve">
For Sires: Input that controls whether the TOL is included in the simulation &amp; matrix. 
Only select one TRUE
The TOL selected must also be TRUE for dams.</t>
        </r>
      </text>
    </comment>
    <comment ref="J174" authorId="0" shapeId="0" xr:uid="{FA8A56CA-3DBF-4D75-BE06-B2C527DA9978}">
      <text>
        <r>
          <rPr>
            <b/>
            <sz val="9"/>
            <color indexed="81"/>
            <rFont val="Tahoma"/>
            <family val="2"/>
          </rPr>
          <t>John:</t>
        </r>
        <r>
          <rPr>
            <sz val="9"/>
            <color indexed="81"/>
            <rFont val="Tahoma"/>
            <family val="2"/>
          </rPr>
          <t xml:space="preserve">
Dams &amp; Offspring:
Input that controls whether the TOL is included in the simulation &amp; matrix.
Note: This input is potentially overridden by the SAV variable in exp.xls</t>
        </r>
      </text>
    </comment>
    <comment ref="K174" authorId="0" shapeId="0" xr:uid="{1FD8A625-F671-4E69-BECF-F7155BA8DC59}">
      <text>
        <r>
          <rPr>
            <b/>
            <sz val="9"/>
            <color indexed="81"/>
            <rFont val="Tahoma"/>
            <family val="2"/>
          </rPr>
          <t>John:</t>
        </r>
        <r>
          <rPr>
            <sz val="9"/>
            <color indexed="81"/>
            <rFont val="Tahoma"/>
            <family val="2"/>
          </rPr>
          <t xml:space="preserve">
Date that first lamb is born, from an adult</t>
        </r>
      </text>
    </comment>
    <comment ref="I177" authorId="0" shapeId="0" xr:uid="{8AFF28CF-6464-42A0-8909-92006940EEE6}">
      <text>
        <r>
          <rPr>
            <b/>
            <sz val="9"/>
            <color indexed="81"/>
            <rFont val="Tahoma"/>
            <family val="2"/>
          </rPr>
          <t>John:</t>
        </r>
        <r>
          <rPr>
            <sz val="9"/>
            <color indexed="81"/>
            <rFont val="Tahoma"/>
            <family val="2"/>
          </rPr>
          <t xml:space="preserve">
Will neeed a more detailed formula when cattle are included in the model</t>
        </r>
      </text>
    </comment>
    <comment ref="N178" authorId="0" shapeId="0" xr:uid="{44518B41-93CB-4710-980A-2DC3ED594A48}">
      <text>
        <r>
          <rPr>
            <b/>
            <sz val="9"/>
            <color indexed="81"/>
            <rFont val="Tahoma"/>
            <family val="2"/>
          </rPr>
          <t>John:</t>
        </r>
        <r>
          <rPr>
            <sz val="9"/>
            <color indexed="81"/>
            <rFont val="Tahoma"/>
            <family val="2"/>
          </rPr>
          <t xml:space="preserve">
Date birth is adjusted to occur at the start of a generator period.
Date of the first born is then calculated from that adjusted date.</t>
        </r>
      </text>
    </comment>
    <comment ref="J179" authorId="0" shapeId="0" xr:uid="{BFAA69D1-8166-497E-BD8E-8E228C013FCF}">
      <text>
        <r>
          <rPr>
            <b/>
            <sz val="9"/>
            <color indexed="81"/>
            <rFont val="Tahoma"/>
            <family val="2"/>
          </rPr>
          <t>John:</t>
        </r>
        <r>
          <rPr>
            <sz val="9"/>
            <color indexed="81"/>
            <rFont val="Tahoma"/>
            <family val="2"/>
          </rPr>
          <t xml:space="preserve">
Definition of cluster k3_idx
Probably would be better in Structural</t>
        </r>
      </text>
    </comment>
    <comment ref="J187" authorId="0" shapeId="0" xr:uid="{D4011FA2-538A-45A8-92FD-34E0B876E8EF}">
      <text>
        <r>
          <rPr>
            <b/>
            <sz val="9"/>
            <color indexed="81"/>
            <rFont val="Tahoma"/>
            <family val="2"/>
          </rPr>
          <t>John:</t>
        </r>
        <r>
          <rPr>
            <sz val="9"/>
            <color indexed="81"/>
            <rFont val="Tahoma"/>
            <family val="2"/>
          </rPr>
          <t xml:space="preserve">
Definition of d_idx</t>
        </r>
      </text>
    </comment>
    <comment ref="I219" authorId="0" shapeId="0" xr:uid="{F9C0E35C-452C-41A4-ACEB-88B0B2BEE607}">
      <text>
        <r>
          <rPr>
            <b/>
            <sz val="9"/>
            <color indexed="81"/>
            <rFont val="Tahoma"/>
            <family val="2"/>
          </rPr>
          <t>John:</t>
        </r>
        <r>
          <rPr>
            <sz val="9"/>
            <color indexed="81"/>
            <rFont val="Tahoma"/>
            <family val="2"/>
          </rPr>
          <t xml:space="preserve">
Estimated proportion in each cycle, to specify the initial proportion for the offspring</t>
        </r>
      </text>
    </comment>
    <comment ref="M220" authorId="0" shapeId="0" xr:uid="{E9443609-3278-4246-9C37-39B7336FF014}">
      <text>
        <r>
          <rPr>
            <b/>
            <sz val="9"/>
            <color indexed="81"/>
            <rFont val="Tahoma"/>
            <family val="2"/>
          </rPr>
          <t>John:</t>
        </r>
        <r>
          <rPr>
            <sz val="9"/>
            <color indexed="81"/>
            <rFont val="Tahoma"/>
            <family val="2"/>
          </rPr>
          <t xml:space="preserve">
This is the number of feed supply options that are entered. Longer joining will cause an error.
This test is based on there being one non-differentiating pattern in the cluster inputs.</t>
        </r>
      </text>
    </comment>
    <comment ref="R223" authorId="0" shapeId="0" xr:uid="{ED2DFB82-B44B-4ACB-BDC6-A056D7CBB32E}">
      <text>
        <r>
          <rPr>
            <b/>
            <sz val="9"/>
            <color indexed="81"/>
            <rFont val="Tahoma"/>
            <family val="2"/>
          </rPr>
          <t>John:</t>
        </r>
        <r>
          <rPr>
            <sz val="9"/>
            <color indexed="81"/>
            <rFont val="Tahoma"/>
            <family val="2"/>
          </rPr>
          <t xml:space="preserve">
i_age_wean is adjusted so that weaning occurs at the start of a generator period.</t>
        </r>
      </text>
    </comment>
    <comment ref="W223" authorId="0" shapeId="0" xr:uid="{221DAA6E-BF69-4C52-8204-1B5390BF9DC7}">
      <text>
        <r>
          <rPr>
            <b/>
            <sz val="9"/>
            <color indexed="81"/>
            <rFont val="Tahoma"/>
            <family val="2"/>
          </rPr>
          <t>John:</t>
        </r>
        <r>
          <rPr>
            <sz val="9"/>
            <color indexed="81"/>
            <rFont val="Tahoma"/>
            <family val="2"/>
          </rPr>
          <t xml:space="preserve">
Adjust the weaning wt for use in the generator.
Weaning wt of yatf are distributed to thiese weights so altering weaning time will still affect wwt in the matrix even if these weights are not adjusted.</t>
        </r>
      </text>
    </comment>
    <comment ref="H224" authorId="0" shapeId="0" xr:uid="{1472E6B2-9AC0-4763-8062-328D31059916}">
      <text>
        <r>
          <rPr>
            <b/>
            <sz val="9"/>
            <color indexed="81"/>
            <rFont val="Tahoma"/>
            <family val="2"/>
          </rPr>
          <t>John:</t>
        </r>
        <r>
          <rPr>
            <sz val="9"/>
            <color indexed="81"/>
            <rFont val="Tahoma"/>
            <family val="2"/>
          </rPr>
          <t xml:space="preserve">
Definition of a idx</t>
        </r>
      </text>
    </comment>
    <comment ref="J224" authorId="0" shapeId="0" xr:uid="{6FF8F5EB-07BF-4382-A020-D7E464F29B9B}">
      <text>
        <r>
          <rPr>
            <b/>
            <sz val="9"/>
            <color indexed="81"/>
            <rFont val="Tahoma"/>
            <family val="2"/>
          </rPr>
          <t>John:</t>
        </r>
        <r>
          <rPr>
            <sz val="9"/>
            <color indexed="81"/>
            <rFont val="Tahoma"/>
            <family val="2"/>
          </rPr>
          <t xml:space="preserve">
The initial allocation. 
The value for the alternative weaning times is a small number but non-zero so that a values can be generated without causing a Div0 error but while not altering the average production level.
The numbers_prov_dams at prejoining requires that the first unmasked slices recieves the dams.</t>
        </r>
      </text>
    </comment>
    <comment ref="N230" authorId="0" shapeId="0" xr:uid="{5DE90851-BECC-41D4-B498-27B35C36D785}">
      <text>
        <r>
          <rPr>
            <b/>
            <sz val="9"/>
            <color indexed="81"/>
            <rFont val="Tahoma"/>
            <family val="2"/>
          </rPr>
          <t>John:</t>
        </r>
        <r>
          <rPr>
            <sz val="9"/>
            <color indexed="81"/>
            <rFont val="Tahoma"/>
            <family val="2"/>
          </rPr>
          <t xml:space="preserve">
Options: 
0-Don't scan, 
1-scan for preg status only, 
2-scan for dry, single &amp; multiples, 
3-scan for litter size, 
4-scan for litter size and foetal age.</t>
        </r>
      </text>
    </comment>
    <comment ref="N240" authorId="0" shapeId="0" xr:uid="{A0B8CD97-E7C0-4C4A-8046-0583C20AC797}">
      <text>
        <r>
          <rPr>
            <b/>
            <sz val="9"/>
            <color indexed="81"/>
            <rFont val="Tahoma"/>
            <family val="2"/>
          </rPr>
          <t>John:</t>
        </r>
        <r>
          <rPr>
            <sz val="9"/>
            <color indexed="81"/>
            <rFont val="Tahoma"/>
            <family val="2"/>
          </rPr>
          <t xml:space="preserve">
Options: 
0-Ewes recombined and all managed together 
1-Don't assess, 
2-assess wet &amp; dry only, 
3-assess for partial litter loss.</t>
        </r>
      </text>
    </comment>
    <comment ref="N250" authorId="0" shapeId="0" xr:uid="{7A6D496A-C57C-42FC-9B74-1844E32DB4A0}">
      <text>
        <r>
          <rPr>
            <b/>
            <sz val="9"/>
            <color indexed="81"/>
            <rFont val="Tahoma"/>
            <family val="2"/>
          </rPr>
          <t>John:</t>
        </r>
        <r>
          <rPr>
            <sz val="9"/>
            <color indexed="81"/>
            <rFont val="Tahoma"/>
            <family val="2"/>
          </rPr>
          <t xml:space="preserve">
0 recominbed at post-weaning, 
1 as per scanning/lambed and lost</t>
        </r>
      </text>
    </comment>
    <comment ref="H267" authorId="0" shapeId="0" xr:uid="{B97C5E0F-539B-4B3E-8348-F1724E3A3127}">
      <text>
        <r>
          <rPr>
            <b/>
            <sz val="9"/>
            <color indexed="81"/>
            <rFont val="Tahoma"/>
            <family val="2"/>
          </rPr>
          <t>John:</t>
        </r>
        <r>
          <rPr>
            <sz val="9"/>
            <color indexed="81"/>
            <rFont val="Tahoma"/>
            <family val="2"/>
          </rPr>
          <t xml:space="preserve">
Expected management is used in the data generator to calculate
1. the average LW when dams are recombined which becomes the levels for w (this doesn't affect the optimised average LW, just the activity definitions)
2. The average production of the the activities after the dam classes are recombined. This only has an effect if the classes have different production levels during that period.</t>
        </r>
      </text>
    </comment>
    <comment ref="I268" authorId="0" shapeId="0" xr:uid="{B781E361-C033-4FFD-AF80-0E62AD733B12}">
      <text>
        <r>
          <rPr>
            <b/>
            <sz val="9"/>
            <color indexed="81"/>
            <rFont val="Tahoma"/>
            <family val="2"/>
          </rPr>
          <t>John:</t>
        </r>
        <r>
          <rPr>
            <sz val="9"/>
            <color indexed="81"/>
            <rFont val="Tahoma"/>
            <family val="2"/>
          </rPr>
          <t xml:space="preserve">
Use 0.1% for 0</t>
        </r>
      </text>
    </comment>
    <comment ref="I269" authorId="0" shapeId="0" xr:uid="{8AFB12BA-E173-4BC3-A8A5-F4B7E46D1F85}">
      <text>
        <r>
          <rPr>
            <b/>
            <sz val="9"/>
            <color indexed="81"/>
            <rFont val="Tahoma"/>
            <family val="2"/>
          </rPr>
          <t>John:</t>
        </r>
        <r>
          <rPr>
            <sz val="9"/>
            <color indexed="81"/>
            <rFont val="Tahoma"/>
            <family val="2"/>
          </rPr>
          <t xml:space="preserve">
Use 0.1% for 0</t>
        </r>
      </text>
    </comment>
    <comment ref="R280" authorId="0" shapeId="0" xr:uid="{7E8C1EE6-7E92-475E-B3F4-6943EA878433}">
      <text>
        <r>
          <rPr>
            <b/>
            <sz val="9"/>
            <color indexed="81"/>
            <rFont val="Tahoma"/>
            <family val="2"/>
          </rPr>
          <t>John:</t>
        </r>
        <r>
          <rPr>
            <sz val="9"/>
            <color indexed="81"/>
            <rFont val="Tahoma"/>
            <family val="2"/>
          </rPr>
          <t xml:space="preserve">
The FVP starts in the period after the period that the date calculated from date_shearing + offset</t>
        </r>
      </text>
    </comment>
    <comment ref="I370" authorId="0" shapeId="0" xr:uid="{4E139340-D250-439C-BB5D-9C3B3AC9EA2C}">
      <text>
        <r>
          <rPr>
            <b/>
            <sz val="9"/>
            <color indexed="81"/>
            <rFont val="Tahoma"/>
            <family val="2"/>
          </rPr>
          <t>John:</t>
        </r>
        <r>
          <rPr>
            <sz val="9"/>
            <color indexed="81"/>
            <rFont val="Tahoma"/>
            <family val="2"/>
          </rPr>
          <t xml:space="preserve">
The 2nd TOS shearing scenario would need to be entered using another axis and then the choice of input to use would be entered using a single value rather than a mask array (which allows multiple values to be retained)</t>
        </r>
      </text>
    </comment>
    <comment ref="N376" authorId="0" shapeId="0" xr:uid="{95988471-0F26-431B-8EA5-48BA726DADB0}">
      <text>
        <r>
          <rPr>
            <b/>
            <sz val="9"/>
            <color indexed="81"/>
            <rFont val="Tahoma"/>
            <family val="2"/>
          </rPr>
          <t>John:</t>
        </r>
        <r>
          <rPr>
            <sz val="9"/>
            <color indexed="81"/>
            <rFont val="Tahoma"/>
            <family val="2"/>
          </rPr>
          <t xml:space="preserve">
Shearing date of dams is for all dams on the farm, both animals being retained and animals being sold.</t>
        </r>
      </text>
    </comment>
    <comment ref="R376" authorId="0" shapeId="0" xr:uid="{C4D8AF62-F129-429B-A973-9599C9C90E6E}">
      <text>
        <r>
          <rPr>
            <b/>
            <sz val="9"/>
            <color indexed="81"/>
            <rFont val="Tahoma"/>
            <family val="2"/>
          </rPr>
          <t>John:</t>
        </r>
        <r>
          <rPr>
            <sz val="9"/>
            <color indexed="81"/>
            <rFont val="Tahoma"/>
            <family val="2"/>
          </rPr>
          <t xml:space="preserve">
1. Offspring from dams of different age are all shorn at the same time even though the offspring age may vary (eg. if yearlings are mated later than adults, then progeny of yearlings are younger at shearing than progeny of adults).
2. These shearing dates are only for offspring being retained in this decision variable period. Shearing time of sale offspring are controlled by an offset from shearing.
3. If the specified shearing date is before weaning then shearing occurs at weaning</t>
        </r>
      </text>
    </comment>
    <comment ref="V376" authorId="0" shapeId="0" xr:uid="{EE95EC27-F95F-4A59-9935-738AEFF4B68E}">
      <text>
        <r>
          <rPr>
            <b/>
            <sz val="9"/>
            <color indexed="81"/>
            <rFont val="Tahoma"/>
            <family val="2"/>
          </rPr>
          <t>John:</t>
        </r>
        <r>
          <rPr>
            <sz val="9"/>
            <color indexed="81"/>
            <rFont val="Tahoma"/>
            <family val="2"/>
          </rPr>
          <t xml:space="preserve">
Proportion for the offspring.
Currently same for all genotypes.</t>
        </r>
      </text>
    </comment>
    <comment ref="X376" authorId="0" shapeId="0" xr:uid="{E7763D27-3257-4E7E-9DC3-52050C99DEF8}">
      <text>
        <r>
          <rPr>
            <b/>
            <sz val="9"/>
            <color indexed="81"/>
            <rFont val="Tahoma"/>
            <family val="2"/>
          </rPr>
          <t>John:</t>
        </r>
        <r>
          <rPr>
            <sz val="9"/>
            <color indexed="81"/>
            <rFont val="Tahoma"/>
            <family val="2"/>
          </rPr>
          <t xml:space="preserve">
A red cell means that lamb shearing is occurring prior to weaning.
The yatf wool value is not included in the wool_value calculation and husbandry cost of shearing is not calculated</t>
        </r>
      </text>
    </comment>
    <comment ref="V378" authorId="0" shapeId="0" xr:uid="{389032F6-BE87-4DAE-9D15-3361F43553BB}">
      <text>
        <r>
          <rPr>
            <b/>
            <sz val="9"/>
            <color indexed="81"/>
            <rFont val="Tahoma"/>
            <family val="2"/>
          </rPr>
          <t>John:</t>
        </r>
        <r>
          <rPr>
            <sz val="9"/>
            <color indexed="81"/>
            <rFont val="Tahoma"/>
            <family val="2"/>
          </rPr>
          <t xml:space="preserve">
Females always have to be included</t>
        </r>
      </text>
    </comment>
    <comment ref="I454" authorId="0" shapeId="0" xr:uid="{7ACAA17C-2E1D-43CE-B83A-7F349640A699}">
      <text>
        <r>
          <rPr>
            <b/>
            <sz val="9"/>
            <color indexed="81"/>
            <rFont val="Tahoma"/>
            <family val="2"/>
          </rPr>
          <t>John:</t>
        </r>
        <r>
          <rPr>
            <sz val="9"/>
            <color indexed="81"/>
            <rFont val="Tahoma"/>
            <family val="2"/>
          </rPr>
          <t xml:space="preserve">
The 2nd TOS shearing scenario would need to be entered using another axis and then the choice of input to use would be entered using a single value rather than a mask array (which allows multiple values to be retained)</t>
        </r>
      </text>
    </comment>
    <comment ref="J456" authorId="0" shapeId="0" xr:uid="{DEA2C83A-0736-49A6-9BE3-2B64060BEB03}">
      <text>
        <r>
          <rPr>
            <b/>
            <sz val="9"/>
            <color indexed="81"/>
            <rFont val="Tahoma"/>
            <family val="2"/>
          </rPr>
          <t>John:</t>
        </r>
        <r>
          <rPr>
            <sz val="9"/>
            <color indexed="81"/>
            <rFont val="Tahoma"/>
            <family val="2"/>
          </rPr>
          <t xml:space="preserve">
Number of triggers for selling</t>
        </r>
      </text>
    </comment>
    <comment ref="K456" authorId="0" shapeId="0" xr:uid="{431168A5-9A45-4C2B-A332-61B3397AEAF7}">
      <text>
        <r>
          <rPr>
            <b/>
            <sz val="9"/>
            <color indexed="81"/>
            <rFont val="Tahoma"/>
            <family val="2"/>
          </rPr>
          <t>John:</t>
        </r>
        <r>
          <rPr>
            <sz val="9"/>
            <color indexed="81"/>
            <rFont val="Tahoma"/>
            <family val="2"/>
          </rPr>
          <t xml:space="preserve">
Length of the 't' axis
Was +1, don't think that is required because the sire is a purchase, use, sell activity</t>
        </r>
      </text>
    </comment>
    <comment ref="M456" authorId="0" shapeId="0" xr:uid="{981CAD6F-9CCA-443E-9329-5393A1A4BD03}">
      <text>
        <r>
          <rPr>
            <b/>
            <sz val="9"/>
            <color indexed="81"/>
            <rFont val="Tahoma"/>
            <family val="2"/>
          </rPr>
          <t>John:</t>
        </r>
        <r>
          <rPr>
            <sz val="9"/>
            <color indexed="81"/>
            <rFont val="Tahoma"/>
            <family val="2"/>
          </rPr>
          <t xml:space="preserve">
Number of triggers for selling</t>
        </r>
      </text>
    </comment>
    <comment ref="N456" authorId="0" shapeId="0" xr:uid="{A8DA9420-7787-433D-80CD-AD237AFA7A33}">
      <text>
        <r>
          <rPr>
            <b/>
            <sz val="9"/>
            <color indexed="81"/>
            <rFont val="Tahoma"/>
            <family val="2"/>
          </rPr>
          <t>John:</t>
        </r>
        <r>
          <rPr>
            <sz val="9"/>
            <color indexed="81"/>
            <rFont val="Tahoma"/>
            <family val="2"/>
          </rPr>
          <t xml:space="preserve">
Length of the 't' axis</t>
        </r>
      </text>
    </comment>
    <comment ref="I477" authorId="0" shapeId="0" xr:uid="{686FBF98-C9B2-4F84-98DA-40D4C24A9CC1}">
      <text>
        <r>
          <rPr>
            <b/>
            <sz val="9"/>
            <color indexed="81"/>
            <rFont val="Tahoma"/>
            <family val="2"/>
          </rPr>
          <t>John:</t>
        </r>
        <r>
          <rPr>
            <sz val="9"/>
            <color indexed="81"/>
            <rFont val="Tahoma"/>
            <family val="2"/>
          </rPr>
          <t xml:space="preserve">
The 2nd TOS shearing scenario would need to be entered using another axis and then the choice of input to use would be entered using a single value rather than a mask array (which allows multiple values to be retained)</t>
        </r>
      </text>
    </comment>
    <comment ref="K536" authorId="0" shapeId="0" xr:uid="{C32C6657-8EFA-4E8E-9076-81A3E1CE58D5}">
      <text>
        <r>
          <rPr>
            <b/>
            <sz val="9"/>
            <color indexed="81"/>
            <rFont val="Tahoma"/>
            <family val="2"/>
          </rPr>
          <t>John:</t>
        </r>
        <r>
          <rPr>
            <sz val="9"/>
            <color indexed="81"/>
            <rFont val="Tahoma"/>
            <family val="2"/>
          </rPr>
          <t xml:space="preserve">
Sold 90 days after shearing unless they reach 30kg earlier</t>
        </r>
      </text>
    </comment>
    <comment ref="O544" authorId="0" shapeId="0" xr:uid="{FE5BF1EC-A297-43BF-B82B-C11485A5D84E}">
      <text>
        <r>
          <rPr>
            <b/>
            <sz val="9"/>
            <color indexed="81"/>
            <rFont val="Tahoma"/>
            <family val="2"/>
          </rPr>
          <t>John:</t>
        </r>
        <r>
          <rPr>
            <sz val="9"/>
            <color indexed="81"/>
            <rFont val="Tahoma"/>
            <family val="2"/>
          </rPr>
          <t xml:space="preserve">
Sell at the end of the DVP unless they reach 45kg earlier</t>
        </r>
      </text>
    </comment>
    <comment ref="L566" authorId="0" shapeId="0" xr:uid="{76CC6775-1D60-4D2E-B68B-CDDA0017F807}">
      <text>
        <r>
          <rPr>
            <b/>
            <sz val="9"/>
            <color indexed="81"/>
            <rFont val="Tahoma"/>
            <family val="2"/>
          </rPr>
          <t>John:</t>
        </r>
        <r>
          <rPr>
            <sz val="9"/>
            <color indexed="81"/>
            <rFont val="Tahoma"/>
            <family val="2"/>
          </rPr>
          <t xml:space="preserve">
An operation will be carried in a generator period for a class of sheep if each of the trigger conditions are met, or the trigger value is the default value '++' or '--'</t>
        </r>
      </text>
    </comment>
    <comment ref="L594" authorId="0" shapeId="0" xr:uid="{A5A6FA02-FE72-4FAA-AFF0-E0108A7F544D}">
      <text>
        <r>
          <rPr>
            <b/>
            <sz val="9"/>
            <color indexed="81"/>
            <rFont val="Tahoma"/>
            <family val="2"/>
          </rPr>
          <t>John:</t>
        </r>
        <r>
          <rPr>
            <sz val="9"/>
            <color indexed="81"/>
            <rFont val="Tahoma"/>
            <family val="2"/>
          </rPr>
          <t xml:space="preserve">
If an operation is not wanted</t>
        </r>
      </text>
    </comment>
    <comment ref="L598" authorId="0" shapeId="0" xr:uid="{9522E7AB-299A-4F01-A430-0257E4D656B2}">
      <text>
        <r>
          <rPr>
            <b/>
            <sz val="9"/>
            <color indexed="81"/>
            <rFont val="Tahoma"/>
            <family val="2"/>
          </rPr>
          <t>John:</t>
        </r>
        <r>
          <rPr>
            <sz val="9"/>
            <color indexed="81"/>
            <rFont val="Tahoma"/>
            <family val="2"/>
          </rPr>
          <t xml:space="preserve">
If an operation is not wanted</t>
        </r>
      </text>
    </comment>
    <comment ref="L602" authorId="0" shapeId="0" xr:uid="{C15E1055-91DA-4AD2-80BD-F63086124247}">
      <text>
        <r>
          <rPr>
            <b/>
            <sz val="9"/>
            <color indexed="81"/>
            <rFont val="Tahoma"/>
            <family val="2"/>
          </rPr>
          <t>John:</t>
        </r>
        <r>
          <rPr>
            <sz val="9"/>
            <color indexed="81"/>
            <rFont val="Tahoma"/>
            <family val="2"/>
          </rPr>
          <t xml:space="preserve">
If an operation is not wanted</t>
        </r>
      </text>
    </comment>
    <comment ref="L626" authorId="0" shapeId="0" xr:uid="{0FFE05F9-6A6F-432F-BA10-D2D97638DD40}">
      <text>
        <r>
          <rPr>
            <b/>
            <sz val="9"/>
            <color indexed="81"/>
            <rFont val="Tahoma"/>
            <family val="2"/>
          </rPr>
          <t>John:</t>
        </r>
        <r>
          <rPr>
            <sz val="9"/>
            <color indexed="81"/>
            <rFont val="Tahoma"/>
            <family val="2"/>
          </rPr>
          <t xml:space="preserve">
If an operation is not wanted</t>
        </r>
      </text>
    </comment>
    <comment ref="V636" authorId="0" shapeId="0" xr:uid="{47AB4C07-4B03-462F-B783-10A59042D0CA}">
      <text>
        <r>
          <rPr>
            <b/>
            <sz val="9"/>
            <color indexed="81"/>
            <rFont val="Tahoma"/>
            <family val="2"/>
          </rPr>
          <t>John:</t>
        </r>
        <r>
          <rPr>
            <sz val="9"/>
            <color indexed="81"/>
            <rFont val="Tahoma"/>
            <family val="2"/>
          </rPr>
          <t xml:space="preserve">
Maternals &amp; BBT don't require mulesing.
BBM requires mulesing</t>
        </r>
      </text>
    </comment>
    <comment ref="L651" authorId="0" shapeId="0" xr:uid="{A8A63039-408F-4829-819E-082EE1A769D9}">
      <text>
        <r>
          <rPr>
            <b/>
            <sz val="9"/>
            <color indexed="81"/>
            <rFont val="Tahoma"/>
            <family val="2"/>
          </rPr>
          <t>John:</t>
        </r>
        <r>
          <rPr>
            <sz val="9"/>
            <color indexed="81"/>
            <rFont val="Tahoma"/>
            <family val="2"/>
          </rPr>
          <t xml:space="preserve">
15 Mar</t>
        </r>
      </text>
    </comment>
    <comment ref="N652" authorId="0" shapeId="0" xr:uid="{7DEFE97B-4EF1-4493-99BA-F96D4FA7AA1C}">
      <text>
        <r>
          <rPr>
            <b/>
            <sz val="9"/>
            <color indexed="81"/>
            <rFont val="Tahoma"/>
            <family val="2"/>
          </rPr>
          <t>John:</t>
        </r>
        <r>
          <rPr>
            <sz val="9"/>
            <color indexed="81"/>
            <rFont val="Tahoma"/>
            <family val="2"/>
          </rPr>
          <t xml:space="preserve">
Don't crutch if shearing biannually</t>
        </r>
      </text>
    </comment>
    <comment ref="L655" authorId="0" shapeId="0" xr:uid="{0DBE3D17-0539-4CC4-AE96-6B207EBB482F}">
      <text>
        <r>
          <rPr>
            <b/>
            <sz val="9"/>
            <color indexed="81"/>
            <rFont val="Tahoma"/>
            <family val="2"/>
          </rPr>
          <t>John:</t>
        </r>
        <r>
          <rPr>
            <sz val="9"/>
            <color indexed="81"/>
            <rFont val="Tahoma"/>
            <family val="2"/>
          </rPr>
          <t xml:space="preserve">
1 Sep</t>
        </r>
      </text>
    </comment>
    <comment ref="L659" authorId="0" shapeId="0" xr:uid="{E4C2150C-7452-4A67-933B-E6FB6AB7D38E}">
      <text>
        <r>
          <rPr>
            <b/>
            <sz val="9"/>
            <color indexed="81"/>
            <rFont val="Tahoma"/>
            <family val="2"/>
          </rPr>
          <t>John:</t>
        </r>
        <r>
          <rPr>
            <sz val="9"/>
            <color indexed="81"/>
            <rFont val="Tahoma"/>
            <family val="2"/>
          </rPr>
          <t xml:space="preserve">
Mid October if prev shearing was greater than 6 ago
</t>
        </r>
      </text>
    </comment>
    <comment ref="V665" authorId="0" shapeId="0" xr:uid="{74C4C45D-CA13-46CC-8DBB-632ED021E620}">
      <text>
        <r>
          <rPr>
            <b/>
            <sz val="9"/>
            <color indexed="81"/>
            <rFont val="Tahoma"/>
            <family val="2"/>
          </rPr>
          <t>John:</t>
        </r>
        <r>
          <rPr>
            <sz val="9"/>
            <color indexed="81"/>
            <rFont val="Tahoma"/>
            <family val="2"/>
          </rPr>
          <t xml:space="preserve">
An F1 Dorper requires full shearing. A Terminal requires full shearing</t>
        </r>
      </text>
    </comment>
    <comment ref="L678" authorId="0" shapeId="0" xr:uid="{E310D1F5-3309-42F7-AA3B-4655D42ABF7D}">
      <text>
        <r>
          <rPr>
            <b/>
            <sz val="9"/>
            <color indexed="81"/>
            <rFont val="Tahoma"/>
            <family val="2"/>
          </rPr>
          <t>John:</t>
        </r>
        <r>
          <rPr>
            <sz val="9"/>
            <color indexed="81"/>
            <rFont val="Tahoma"/>
            <family val="2"/>
          </rPr>
          <t xml:space="preserve">
If an operation is not wanted</t>
        </r>
      </text>
    </comment>
    <comment ref="M686" authorId="0" shapeId="0" xr:uid="{EF5E9BB7-46BF-4B76-B904-7F65AEAD11AE}">
      <text>
        <r>
          <rPr>
            <b/>
            <sz val="9"/>
            <color indexed="81"/>
            <rFont val="Tahoma"/>
            <family val="2"/>
          </rPr>
          <t>John:</t>
        </r>
        <r>
          <rPr>
            <sz val="9"/>
            <color indexed="81"/>
            <rFont val="Tahoma"/>
            <family val="2"/>
          </rPr>
          <t xml:space="preserve">
The extrapolation to 100% is required so that these inputs for monitoring don't put an artificial limit on pasture utilisation.</t>
        </r>
      </text>
    </comment>
    <comment ref="O686" authorId="0" shapeId="0" xr:uid="{EC4B330C-CA53-4B37-A6CD-97D4EA843923}">
      <text>
        <r>
          <rPr>
            <b/>
            <sz val="9"/>
            <color indexed="81"/>
            <rFont val="Tahoma"/>
            <family val="2"/>
          </rPr>
          <t>John:</t>
        </r>
        <r>
          <rPr>
            <sz val="9"/>
            <color indexed="81"/>
            <rFont val="Tahoma"/>
            <family val="2"/>
          </rPr>
          <t xml:space="preserve">
Eg if 50% of pasture is utilised on 1 ha &amp; none on another then that is 25% utilisation, regardless of the FOO on either area.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P28" authorId="0" shapeId="0" xr:uid="{7354890E-3DE8-4D8E-B542-21AAD4FF05CA}">
      <text>
        <r>
          <rPr>
            <b/>
            <sz val="9"/>
            <color indexed="81"/>
            <rFont val="Tahoma"/>
            <family val="2"/>
          </rPr>
          <t>Michael Young (21512438):</t>
        </r>
        <r>
          <rPr>
            <sz val="9"/>
            <color indexed="81"/>
            <rFont val="Tahoma"/>
            <family val="2"/>
          </rPr>
          <t xml:space="preserve">
sim period per year - this is a structual input. It is just entered here for the feed supply table. Changing this doesn’t alter the model</t>
        </r>
      </text>
    </comment>
  </commentList>
</comments>
</file>

<file path=xl/sharedStrings.xml><?xml version="1.0" encoding="utf-8"?>
<sst xmlns="http://schemas.openxmlformats.org/spreadsheetml/2006/main" count="3781" uniqueCount="1042">
  <si>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</si>
  <si>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</si>
  <si>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</si>
  <si>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</si>
  <si>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</si>
  <si>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</si>
  <si>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</si>
  <si>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</si>
  <si>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</si>
  <si>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</si>
  <si>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</si>
  <si>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</si>
  <si>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</si>
  <si>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</si>
  <si>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</si>
  <si>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</si>
  <si>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</si>
  <si>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</si>
  <si>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</si>
  <si>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</si>
  <si>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</si>
  <si>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</si>
  <si>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</si>
  <si>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</si>
  <si>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</si>
  <si>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</si>
  <si>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</si>
  <si>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</si>
  <si>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</si>
  <si>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</si>
  <si>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</si>
  <si>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</si>
  <si>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</si>
  <si>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</si>
  <si>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</si>
  <si>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</si>
  <si>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</si>
  <si>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</si>
  <si>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</si>
  <si>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</si>
  <si>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</si>
  <si>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</si>
  <si>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</si>
  <si>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</si>
  <si>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</si>
  <si>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</si>
  <si>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</si>
  <si>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</si>
  <si>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</si>
  <si>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</si>
  <si>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</si>
  <si>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</si>
  <si>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</si>
  <si>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</si>
  <si>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</si>
  <si>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</si>
  <si>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</si>
  <si>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</si>
  <si>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</si>
  <si>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</si>
  <si>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</si>
  <si>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</si>
  <si>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</si>
  <si>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</si>
  <si>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</si>
  <si>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</si>
  <si>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</si>
  <si>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</si>
  <si>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</si>
  <si>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</si>
  <si>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</si>
  <si>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</si>
  <si>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</si>
  <si>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</si>
  <si>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</si>
  <si>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</si>
  <si>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</si>
  <si>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</si>
  <si>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</si>
  <si>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</si>
  <si>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</si>
  <si>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</si>
  <si>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</si>
  <si>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</si>
  <si>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</si>
  <si>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</si>
  <si>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</si>
  <si>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</si>
  <si>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</si>
  <si>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</si>
  <si>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</si>
  <si>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</si>
  <si>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</si>
  <si>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</si>
  <si>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</si>
  <si>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Machine hours</t>
  </si>
  <si>
    <t>ave_pad_distance</t>
  </si>
  <si>
    <t>daily_harvest_hours</t>
  </si>
  <si>
    <t>daily_seed_hours</t>
  </si>
  <si>
    <t>Seeder</t>
  </si>
  <si>
    <t>seeding_occur</t>
  </si>
  <si>
    <t>seeding_fuel_lmu_adj</t>
  </si>
  <si>
    <t>tillage_maint_lmu_adj</t>
  </si>
  <si>
    <t>approx_hay_yield</t>
  </si>
  <si>
    <t>Hay making</t>
  </si>
  <si>
    <t>Stubble handling</t>
  </si>
  <si>
    <t>stub_handling_date</t>
  </si>
  <si>
    <t>stub_handling_length</t>
  </si>
  <si>
    <t>overdraw limit</t>
  </si>
  <si>
    <t>Area</t>
  </si>
  <si>
    <t>seeder_speed_lmu_adj</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</si>
  <si>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</si>
  <si>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</si>
  <si>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</si>
  <si>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</si>
  <si>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</si>
  <si>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</si>
  <si>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</si>
  <si>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</si>
  <si>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</si>
  <si>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</si>
  <si>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</si>
  <si>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</si>
  <si>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</si>
  <si>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</si>
  <si>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</si>
  <si>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</si>
  <si>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</si>
  <si>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</si>
  <si>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</si>
  <si>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</si>
  <si>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</si>
  <si>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</si>
  <si>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</si>
  <si>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</si>
  <si>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</si>
  <si>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</si>
  <si>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</si>
  <si>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</si>
  <si>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</si>
  <si>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</si>
  <si>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</si>
  <si>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</si>
  <si>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</si>
  <si>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</si>
  <si>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</si>
  <si>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</si>
  <si>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</si>
  <si>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</si>
  <si>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</si>
  <si>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</si>
  <si>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</si>
  <si>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</si>
  <si>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</si>
  <si>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</si>
  <si>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</si>
  <si>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</si>
  <si>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</si>
  <si>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</si>
  <si>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</si>
  <si>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</si>
  <si>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</si>
  <si>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</si>
  <si>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</si>
  <si>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</si>
  <si>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</si>
  <si>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</si>
  <si>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</si>
  <si>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</si>
  <si>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</si>
  <si>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</si>
  <si>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</si>
  <si>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</si>
  <si>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</si>
  <si>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Green</t>
  </si>
  <si>
    <t>Dry</t>
  </si>
  <si>
    <t>Germination of continuous annual pasture (P1a)</t>
  </si>
  <si>
    <t>Input germination on the standard soil &amp; proportion of this achieved on other soils</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</si>
  <si>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</si>
  <si>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</si>
  <si>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</si>
  <si>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</si>
  <si>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</si>
  <si>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</si>
  <si>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</si>
  <si>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</si>
  <si>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</si>
  <si>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</si>
  <si>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</si>
  <si>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</si>
  <si>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</si>
  <si>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</si>
  <si>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</si>
  <si>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</si>
  <si>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</si>
  <si>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</si>
  <si>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</si>
  <si>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</si>
  <si>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</si>
  <si>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</si>
  <si>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</si>
  <si>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</si>
  <si>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</si>
  <si>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</si>
  <si>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</si>
  <si>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</si>
  <si>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</si>
  <si>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</si>
  <si>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</si>
  <si>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</si>
  <si>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</si>
  <si>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</si>
  <si>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</si>
  <si>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</si>
  <si>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</si>
  <si>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</si>
  <si>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</si>
  <si>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</si>
  <si>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</si>
  <si>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</si>
  <si>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</si>
  <si>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</si>
  <si>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</si>
  <si>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</si>
  <si>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</si>
  <si>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</si>
  <si>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</si>
  <si>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</si>
  <si>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</si>
  <si>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</si>
  <si>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</si>
  <si>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</si>
  <si>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</si>
  <si>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</si>
  <si>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</si>
  <si>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</si>
  <si>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</si>
  <si>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</si>
  <si>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</si>
  <si>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</si>
  <si>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</si>
  <si>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</si>
  <si>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</si>
  <si>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</si>
  <si>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</si>
  <si>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</si>
  <si>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</si>
  <si>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</si>
  <si>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</si>
  <si>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</si>
  <si>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</si>
  <si>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</si>
  <si>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</si>
  <si>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</si>
  <si>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</si>
  <si>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</si>
  <si>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</si>
  <si>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</si>
  <si>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</si>
  <si>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</si>
  <si>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</si>
  <si>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</si>
  <si>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</si>
  <si>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</si>
  <si>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</si>
  <si>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</si>
  <si>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</si>
  <si>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</si>
  <si>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</si>
  <si>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</si>
  <si>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</si>
  <si>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</si>
  <si>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</si>
  <si>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</si>
  <si>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</si>
  <si>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</si>
  <si>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</si>
  <si>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</si>
  <si>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</si>
  <si>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</si>
  <si>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</si>
  <si>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</si>
  <si>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</si>
  <si>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</si>
  <si>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</si>
  <si>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</si>
  <si>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</si>
  <si>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</si>
  <si>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</si>
  <si>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</si>
  <si>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</si>
  <si>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</si>
  <si>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</si>
  <si>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</si>
  <si>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</si>
  <si>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</si>
  <si>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</si>
  <si>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</si>
  <si>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</si>
  <si>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</si>
  <si>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</si>
  <si>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</si>
  <si>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</si>
  <si>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</si>
  <si>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</si>
  <si>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</si>
  <si>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</si>
  <si>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</si>
  <si>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</si>
  <si>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</si>
  <si>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</si>
  <si>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</si>
  <si>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</si>
  <si>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</si>
  <si>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</si>
  <si>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</si>
  <si>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</si>
  <si>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</si>
  <si>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</si>
  <si>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</si>
  <si>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</si>
  <si>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</si>
  <si>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</si>
  <si>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</si>
  <si>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</si>
  <si>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</si>
  <si>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</si>
  <si>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</si>
  <si>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</si>
  <si>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</si>
  <si>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</si>
  <si>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</si>
  <si>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</si>
  <si>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</si>
  <si>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</si>
  <si>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</si>
  <si>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</si>
  <si>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</si>
  <si>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</si>
  <si>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</si>
  <si>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</si>
  <si>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</si>
  <si>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</si>
  <si>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</si>
  <si>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</si>
  <si>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</si>
  <si>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</si>
  <si>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</si>
  <si>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</si>
  <si>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</si>
  <si>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</si>
  <si>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</si>
  <si>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</si>
  <si>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</si>
  <si>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</si>
  <si>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</si>
  <si>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</si>
  <si>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</si>
  <si>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</si>
  <si>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</si>
  <si>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</si>
  <si>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</si>
  <si>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</si>
  <si>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</si>
  <si>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</si>
  <si>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</si>
  <si>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</si>
  <si>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</si>
  <si>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</si>
  <si>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</si>
  <si>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</si>
  <si>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</si>
  <si>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</si>
  <si>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</si>
  <si>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</si>
  <si>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</si>
  <si>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</si>
  <si>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</si>
  <si>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</si>
  <si>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</si>
  <si>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</si>
  <si>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</si>
  <si>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</si>
  <si>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</si>
  <si>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</si>
  <si>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</si>
  <si>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</si>
  <si>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</si>
  <si>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</si>
  <si>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</si>
  <si>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</si>
  <si>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</si>
  <si>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</si>
  <si>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</si>
  <si>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</si>
  <si>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</si>
  <si>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</si>
  <si>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</si>
  <si>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</si>
  <si>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</si>
  <si>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</si>
  <si>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</si>
  <si>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</si>
  <si>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</si>
  <si>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</si>
  <si>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</si>
  <si>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</si>
  <si>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</si>
  <si>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</si>
  <si>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</si>
  <si>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</si>
  <si>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</si>
  <si>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</si>
  <si>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</si>
  <si>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</si>
  <si>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</si>
  <si>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</si>
  <si>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</si>
  <si>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</si>
  <si>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</si>
  <si>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</si>
  <si>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</si>
  <si>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</si>
  <si>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</si>
  <si>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</si>
  <si>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</si>
  <si>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</si>
  <si>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</si>
  <si>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</si>
  <si>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</si>
  <si>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</si>
  <si>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</si>
  <si>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</si>
  <si>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</si>
  <si>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</si>
  <si>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</si>
  <si>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</si>
  <si>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</si>
  <si>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</si>
  <si>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</si>
  <si>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</si>
  <si>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</si>
  <si>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</si>
  <si>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</si>
  <si>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</si>
  <si>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</si>
  <si>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</si>
  <si>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</si>
  <si>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</si>
  <si>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</si>
  <si>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</si>
  <si>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</si>
  <si>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</si>
  <si>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</si>
  <si>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</si>
  <si>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</si>
  <si>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</si>
  <si>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</si>
  <si>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</si>
  <si>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</si>
  <si>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</si>
  <si>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</si>
  <si>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</si>
  <si>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</si>
  <si>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</si>
  <si>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</si>
  <si>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</si>
  <si>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</si>
  <si>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</si>
  <si>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</si>
  <si>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</si>
  <si>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</si>
  <si>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</si>
  <si>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probability</t>
  </si>
  <si>
    <t>Note: add to the table below when the inputs for other seasons exist</t>
  </si>
  <si>
    <t>included</t>
  </si>
  <si>
    <t>Y</t>
  </si>
  <si>
    <t>*cost of chemical not including machinery cost or labour time</t>
  </si>
  <si>
    <t>Improvements</t>
  </si>
  <si>
    <t>AB</t>
  </si>
  <si>
    <t>ZB-RB</t>
  </si>
  <si>
    <t>Current rotations represented below:</t>
  </si>
  <si>
    <t>STUBBLE As Feed</t>
  </si>
  <si>
    <t>hf</t>
  </si>
  <si>
    <t>Feed pool</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</si>
  <si>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</si>
  <si>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</si>
  <si>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</si>
  <si>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</si>
  <si>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</si>
  <si>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</si>
  <si>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</si>
  <si>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</si>
  <si>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</si>
  <si>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</si>
  <si>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</si>
  <si>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</si>
  <si>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</si>
  <si>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</si>
  <si>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</si>
  <si>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t>Recent changes</t>
  </si>
  <si>
    <t>GSM data: added 1.5 &amp; 1.5% decline in dmd per month to P4 &amp; P5</t>
  </si>
  <si>
    <t>LMU0</t>
  </si>
  <si>
    <t>LMU1</t>
  </si>
  <si>
    <t>Std LMU (LMU2)</t>
  </si>
  <si>
    <t>LMU2</t>
  </si>
  <si>
    <t>LMU3</t>
  </si>
  <si>
    <t>LMU4</t>
  </si>
  <si>
    <t>Old MIDAS LMU4</t>
  </si>
  <si>
    <t>LMU5</t>
  </si>
  <si>
    <t>P0</t>
  </si>
  <si>
    <t>lmu0</t>
  </si>
  <si>
    <t>FP0</t>
  </si>
  <si>
    <t>FP1</t>
  </si>
  <si>
    <t>FP2</t>
  </si>
  <si>
    <t>FP3</t>
  </si>
  <si>
    <t>FP4</t>
  </si>
  <si>
    <t>FP5</t>
  </si>
  <si>
    <t>FP6</t>
  </si>
  <si>
    <t>FP7</t>
  </si>
  <si>
    <t>FP8</t>
  </si>
  <si>
    <t>FP9</t>
  </si>
  <si>
    <t>FP10</t>
  </si>
  <si>
    <t>Do you want steady state model?</t>
  </si>
  <si>
    <t>Bank balance at beginning of year</t>
  </si>
  <si>
    <t>landuse</t>
  </si>
  <si>
    <t>z0</t>
  </si>
  <si>
    <t>inf</t>
  </si>
  <si>
    <t>Control variable to be stored for reporting</t>
  </si>
  <si>
    <t>Some arrays used for reporting are vary big so the default is not to store them. This is the default settings which can be overwritten using sensitivity values</t>
  </si>
  <si>
    <t>LW</t>
  </si>
  <si>
    <t>store lw patterns</t>
  </si>
  <si>
    <t>FEC</t>
  </si>
  <si>
    <t>store fec patterns</t>
  </si>
  <si>
    <t>number seeding gear</t>
  </si>
  <si>
    <t>number harv gear</t>
  </si>
  <si>
    <t>Areas</t>
  </si>
  <si>
    <t>Paddock Size</t>
  </si>
  <si>
    <t>ha</t>
  </si>
  <si>
    <t>#Inputs</t>
  </si>
  <si>
    <t>Property: Version Control for the worksheet &amp; Sheet controls</t>
  </si>
  <si>
    <t>Table Zoom:</t>
  </si>
  <si>
    <t>Controls for this worksheet</t>
  </si>
  <si>
    <t>Number</t>
  </si>
  <si>
    <t>Description</t>
  </si>
  <si>
    <t>Ғilter</t>
  </si>
  <si>
    <t>07Ғreeze</t>
  </si>
  <si>
    <t xml:space="preserve"> </t>
  </si>
  <si>
    <t>›</t>
  </si>
  <si>
    <t>Worksheet Version:</t>
  </si>
  <si>
    <t>Structure:</t>
  </si>
  <si>
    <t>27: 7Jan21 - deleted paddock size input (now in Property because required for pasture labour &amp; for crop labour)
26: 15Dec20 &amp; 3Jan21 - Altered formulas for handling of default input for sale time of offspring
2: 5Nov20 - Deleted pre-joining sire check &amp; Joining (adding the sires to the dams)
1: 14Apr19-Created the workbook</t>
  </si>
  <si>
    <t>Data:</t>
  </si>
  <si>
    <t>27: Alter dam age index to 3 letters
26:Altered sale inputs for offspring to align with the code and altered the default formulas for t1 &amp; t2
      Finetuned the husbandry wrt crutching &amp; mulesing BBT. Altered Husbandry number to be python 0 based (when cross checking)
25: Altered set name for weaning. Fixed ia_i_idg2 TOL to 0 &amp; 1
24: Altered the FOO &amp; digestibility of dry feed to align with the new values in Annuals
1: 2Apr19-Added blank Standard Single Table</t>
  </si>
  <si>
    <t>‹›</t>
  </si>
  <si>
    <t>Standards:</t>
  </si>
  <si>
    <t>Row H:</t>
  </si>
  <si>
    <t>Col W:</t>
  </si>
  <si>
    <t>Sheet Zoom:</t>
  </si>
  <si>
    <t>User can unprotect sheet using macros</t>
  </si>
  <si>
    <t>User can access protected cells</t>
  </si>
  <si>
    <t>View gridlines on this sheet</t>
  </si>
  <si>
    <t>View row &amp; column headers on this sheet</t>
  </si>
  <si>
    <t>General info, FOO &amp; DMD in each feed period, Monthly environmental data, DSE/hd</t>
  </si>
  <si>
    <t>General info:</t>
  </si>
  <si>
    <t>Region (for FOO conversion)</t>
  </si>
  <si>
    <t>0 is no conversion (NSW), 1 = Victoria cut to ground level, 2 = WA cut with a scalpel</t>
  </si>
  <si>
    <t>Pasture type (for FOO conversion)</t>
  </si>
  <si>
    <t>0 is generic pasture</t>
  </si>
  <si>
    <t>Latitude (-ve for south)</t>
  </si>
  <si>
    <t>degrees</t>
  </si>
  <si>
    <t>Steepness</t>
  </si>
  <si>
    <t>Average slope of the ground (defined as per Sheep Explorer. Scalar of energy requirement cf flat ground = 1 + tan(slope))</t>
  </si>
  <si>
    <t>Species factor</t>
  </si>
  <si>
    <t>Species factor for intake: C3 plants 0, C4 plants 0.16</t>
  </si>
  <si>
    <t>Proportion of Legume</t>
  </si>
  <si>
    <t>(%)</t>
  </si>
  <si>
    <t>Height ratio scalar</t>
  </si>
  <si>
    <t>Higher value for taller (sparse) pastures a lower value for shorter (dense) pastures</t>
  </si>
  <si>
    <t>Grain Quality</t>
  </si>
  <si>
    <t>(MJ/kg)</t>
  </si>
  <si>
    <t>Slope of LWC and feedsupply</t>
  </si>
  <si>
    <t>g/hd/d per unit of feedsupply</t>
  </si>
  <si>
    <t>Standard dressing percentage</t>
  </si>
  <si>
    <t>Equation system dates (see Universal for the equation system selected and the change made at the change date)</t>
  </si>
  <si>
    <t>Start date &amp; date of change for equation system</t>
  </si>
  <si>
    <t>Sires</t>
  </si>
  <si>
    <t>Dams</t>
  </si>
  <si>
    <t>Young at foot</t>
  </si>
  <si>
    <t>Offspring</t>
  </si>
  <si>
    <t>Date:</t>
  </si>
  <si>
    <t>Feed Pool Periods:</t>
  </si>
  <si>
    <t>Start Date</t>
  </si>
  <si>
    <t>Length</t>
  </si>
  <si>
    <t>FOO</t>
  </si>
  <si>
    <t>DMD</t>
  </si>
  <si>
    <t>Stock density</t>
  </si>
  <si>
    <t>Average mob size (hd)</t>
  </si>
  <si>
    <t>Propn paddocks</t>
  </si>
  <si>
    <t>Feed pool periods (p6)</t>
  </si>
  <si>
    <t>Season type</t>
  </si>
  <si>
    <t>(days)</t>
  </si>
  <si>
    <t>stage</t>
  </si>
  <si>
    <t>FS0</t>
  </si>
  <si>
    <t>FS1</t>
  </si>
  <si>
    <t>FS2</t>
  </si>
  <si>
    <t>Legume</t>
  </si>
  <si>
    <t>hd/ha</t>
  </si>
  <si>
    <t>stocked</t>
  </si>
  <si>
    <t>#todo: Dates &amp; length already exist in Feed Budget! In property.xlsx. Add the FOO &amp; DMD next to them</t>
  </si>
  <si>
    <t>These values should align with the feed supply in Pasture</t>
  </si>
  <si>
    <t>Total / Average</t>
  </si>
  <si>
    <t>Offspring Feed Variation Periods (event that defines start of the period):</t>
  </si>
  <si>
    <t>Early</t>
  </si>
  <si>
    <t>Months after weaning:</t>
  </si>
  <si>
    <t>Late</t>
  </si>
  <si>
    <t>Feed pool period:</t>
  </si>
  <si>
    <t>Monthly data</t>
  </si>
  <si>
    <t>VM</t>
  </si>
  <si>
    <t>PMB (by shearing interval - mths)</t>
  </si>
  <si>
    <t>Environmental data (average for the month)</t>
  </si>
  <si>
    <t>Rainfall distribution across a week</t>
  </si>
  <si>
    <t>Min temp</t>
  </si>
  <si>
    <t>Max temp</t>
  </si>
  <si>
    <t>Mean temp</t>
  </si>
  <si>
    <t>Wind</t>
  </si>
  <si>
    <t>Rainfall</t>
  </si>
  <si>
    <t>Rain days</t>
  </si>
  <si>
    <t>(proportion of weekly rainfall per day)</t>
  </si>
  <si>
    <t>Jan</t>
  </si>
  <si>
    <t>Feb</t>
  </si>
  <si>
    <t>Mar</t>
  </si>
  <si>
    <t>Apr</t>
  </si>
  <si>
    <t>May</t>
  </si>
  <si>
    <t>Jun</t>
  </si>
  <si>
    <t>Jul</t>
  </si>
  <si>
    <t>Aug</t>
  </si>
  <si>
    <t>Sep</t>
  </si>
  <si>
    <t>Oct</t>
  </si>
  <si>
    <t>Nov</t>
  </si>
  <si>
    <t>Dec</t>
  </si>
  <si>
    <t>DSE based on DSE/hd</t>
  </si>
  <si>
    <t>P10</t>
  </si>
  <si>
    <t>Base SRW (0=no effect of SRW)</t>
  </si>
  <si>
    <r>
      <t>The DSE/hd for animals of different ages and genotypes will be scaled based on their normal weight</t>
    </r>
    <r>
      <rPr>
        <vertAlign val="superscript"/>
        <sz val="11"/>
        <color theme="1"/>
        <rFont val="Times New Roman"/>
        <family val="1"/>
      </rPr>
      <t>0.75</t>
    </r>
    <r>
      <rPr>
        <sz val="11"/>
        <color theme="1"/>
        <rFont val="Times New Roman"/>
        <family val="1"/>
      </rPr>
      <t xml:space="preserve"> in the specified periods.</t>
    </r>
  </si>
  <si>
    <t>Number of DSE/hd for animals with the base SRW (see structural variables: a_sire_dsegroup_b1, a_dams_dsegroup_b1, a_yatf_dsegroup_b1, a_offs_dsegroup_b1)</t>
  </si>
  <si>
    <t>This is a simplistic calculation based on dams having a higher DSE/hd during the entire growing season (i.e. not affected by TOL). If pattern of feed demand is to be represented use DSE calculated from MJs.</t>
  </si>
  <si>
    <t>Dry dam</t>
  </si>
  <si>
    <t>Single dam</t>
  </si>
  <si>
    <t>Twin dam</t>
  </si>
  <si>
    <t>Triplet dam</t>
  </si>
  <si>
    <t>Not-mated</t>
  </si>
  <si>
    <t>Sire</t>
  </si>
  <si>
    <t>Not counted</t>
  </si>
  <si>
    <t>Winter Grazed proportion</t>
  </si>
  <si>
    <t>DSE based on MJ/d</t>
  </si>
  <si>
    <t>Number of MJ/d for a DSE</t>
  </si>
  <si>
    <t>Stocking rate constraint</t>
  </si>
  <si>
    <t>DSE type (hd or MJ)</t>
  </si>
  <si>
    <t>Constrain stocking rate per winter grazed hectare (DSE/WG ha)</t>
  </si>
  <si>
    <t>Pasture 1</t>
  </si>
  <si>
    <t>Pasture 2</t>
  </si>
  <si>
    <t>Season types</t>
  </si>
  <si>
    <t>Overall Prob %</t>
  </si>
  <si>
    <t>Include</t>
  </si>
  <si>
    <t>Weighted Prob %</t>
  </si>
  <si>
    <t>Expected season for region</t>
  </si>
  <si>
    <t>Inputs for the flock in the data generator. Sires, Dams &amp; Offspring are weaned at the start of the simulation. Young at foot are born during the simulation</t>
  </si>
  <si>
    <t>M</t>
  </si>
  <si>
    <t>BBB</t>
  </si>
  <si>
    <t>BBM</t>
  </si>
  <si>
    <t>BBT</t>
  </si>
  <si>
    <t>BMT</t>
  </si>
  <si>
    <t>Relevant dam group</t>
  </si>
  <si>
    <t>Sire group at mating</t>
  </si>
  <si>
    <t>Genotype &amp; groups to include</t>
  </si>
  <si>
    <t>Genotype of each group</t>
  </si>
  <si>
    <t>Offspring Genotype groups to simulate</t>
  </si>
  <si>
    <t>Birth &amp; Weaning</t>
  </si>
  <si>
    <t>Mask</t>
  </si>
  <si>
    <t>Date born</t>
  </si>
  <si>
    <t>Check ave age at start joining (150 d gestation)</t>
  </si>
  <si>
    <t>Association for birth time of progeny (i) with birth time of dam, dam age and genotype</t>
  </si>
  <si>
    <t>Which progeny can be replacement dams</t>
  </si>
  <si>
    <t>July</t>
  </si>
  <si>
    <t>Year earliest progeny is born</t>
  </si>
  <si>
    <t>This will will only be other than =birth time if accelerated lambing</t>
  </si>
  <si>
    <t>Not requiired because the dam age proportion controls the repalcements</t>
  </si>
  <si>
    <t>Start year of generator</t>
  </si>
  <si>
    <t>TOL</t>
  </si>
  <si>
    <t>Birth time</t>
  </si>
  <si>
    <t>Birth opportunity</t>
  </si>
  <si>
    <t>Date that first progeny is due:</t>
  </si>
  <si>
    <t>Date 1st born (for animals simulated)</t>
  </si>
  <si>
    <t>BB-B</t>
  </si>
  <si>
    <t>BB-M</t>
  </si>
  <si>
    <t>BB-T</t>
  </si>
  <si>
    <t>BM-T</t>
  </si>
  <si>
    <t>Yrl</t>
  </si>
  <si>
    <t>Mdn</t>
  </si>
  <si>
    <t>Adt</t>
  </si>
  <si>
    <t>Adult 2</t>
  </si>
  <si>
    <t>Adult 3</t>
  </si>
  <si>
    <t>Adult 4</t>
  </si>
  <si>
    <t>Adult 5</t>
  </si>
  <si>
    <t>Adult 6</t>
  </si>
  <si>
    <t>Ad1</t>
  </si>
  <si>
    <t>Ad2</t>
  </si>
  <si>
    <t>Ad3</t>
  </si>
  <si>
    <t>Ad4</t>
  </si>
  <si>
    <t>Ad5</t>
  </si>
  <si>
    <t>Ad6</t>
  </si>
  <si>
    <t>Joining percentage</t>
  </si>
  <si>
    <t>Date mated for feed supply dates</t>
  </si>
  <si>
    <t>LW Pattern is included</t>
  </si>
  <si>
    <t>LW0</t>
  </si>
  <si>
    <t>LW1</t>
  </si>
  <si>
    <t>LW2</t>
  </si>
  <si>
    <t>LW3</t>
  </si>
  <si>
    <t>LW4</t>
  </si>
  <si>
    <t>LW5</t>
  </si>
  <si>
    <t>LW6</t>
  </si>
  <si>
    <t>LW7</t>
  </si>
  <si>
    <t>LW8</t>
  </si>
  <si>
    <t>LW9</t>
  </si>
  <si>
    <t>LW10</t>
  </si>
  <si>
    <t>LW11</t>
  </si>
  <si>
    <t>LW12</t>
  </si>
  <si>
    <t>LW13</t>
  </si>
  <si>
    <t>LW14</t>
  </si>
  <si>
    <t>LW15</t>
  </si>
  <si>
    <t>LW16</t>
  </si>
  <si>
    <t>LW17</t>
  </si>
  <si>
    <t>LW18</t>
  </si>
  <si>
    <t>LW19</t>
  </si>
  <si>
    <t>LW20</t>
  </si>
  <si>
    <t>LW21</t>
  </si>
  <si>
    <t>LW22</t>
  </si>
  <si>
    <t>LW23</t>
  </si>
  <si>
    <t>LW24</t>
  </si>
  <si>
    <t>LW25</t>
  </si>
  <si>
    <t>LW26</t>
  </si>
  <si>
    <t>Yearling</t>
  </si>
  <si>
    <t>Maiden</t>
  </si>
  <si>
    <t>Adult 1</t>
  </si>
  <si>
    <t>Sire recovery period</t>
  </si>
  <si>
    <t>Sire joining periods</t>
  </si>
  <si>
    <t>To utilise the functionality for multiple use of the sires requires:
1. setting a recovery period, after which the sires can be joined with another group of ewes.
2. Defining the sire joining periods. These are defined by altering the start of subsequent periods to include some dams in the new period that are not in the previous period and exclude some that are.</t>
  </si>
  <si>
    <t>days from sires in to sires in</t>
  </si>
  <si>
    <t>Propn that conceive per cycle</t>
  </si>
  <si>
    <t>Length of joining (cycles)</t>
  </si>
  <si>
    <t>Max allowable value</t>
  </si>
  <si>
    <t>Weaning</t>
  </si>
  <si>
    <t>Axis (a) i_len &amp; pos'n</t>
  </si>
  <si>
    <t>Days to weaning (from 1st progeny born - days)</t>
  </si>
  <si>
    <t>Initial LW</t>
  </si>
  <si>
    <t>Initial CFW</t>
  </si>
  <si>
    <t>Initial FD</t>
  </si>
  <si>
    <t>Initial FL</t>
  </si>
  <si>
    <t>aStd</t>
  </si>
  <si>
    <t>aAlt1</t>
  </si>
  <si>
    <t>aAlt2</t>
  </si>
  <si>
    <t>Reproductive Management</t>
  </si>
  <si>
    <t>Scanning option (0 to 4)</t>
  </si>
  <si>
    <t>Scanning days from joining-for feed supply dates</t>
  </si>
  <si>
    <t>Lactation assessment (0 to 3)</t>
  </si>
  <si>
    <t>Post wean management (0-1)</t>
  </si>
  <si>
    <t>Scanning time: days from rams removed (Note: this is also used in the Husbandry triggers table)</t>
  </si>
  <si>
    <t>Mid preg (if not scanned)</t>
  </si>
  <si>
    <t>(day 90 from commencement of joining)</t>
  </si>
  <si>
    <t>Wet/Dry</t>
  </si>
  <si>
    <t>Multiples</t>
  </si>
  <si>
    <t>Triplets</t>
  </si>
  <si>
    <t>Foetal age</t>
  </si>
  <si>
    <t>Expected management of dry dams if they are identified: proportion retained</t>
  </si>
  <si>
    <t>at scanning</t>
  </si>
  <si>
    <t>Propn of drys to include in LW calc:
 np.min(scan == 0, drysretained_scan)
 np.min(gbal &lt;= 1, drysretained_birth)</t>
  </si>
  <si>
    <t>at lambing</t>
  </si>
  <si>
    <t>These 'analysis controls' allow exclusion of differential management for the axes that are ‘clustered’. This allows the impact of changing management to be allocated to the components of the management change. These controls do not have an equivalent real life implementation, because they model a technically infeasible situation (for example, representing the reduced energy requirement of the dam associated with weaning at a different time than the progeny stops getting milk from the dam). The analysis controls are included to allow the results of an analysis to be unpacked so that understanding can be improved.
When the differential management is excluded, the management represented for the 'excluded group' reflects the management of the 'base case' to which the full alternative managment is being compared in the analysis. In the case of differential managment associated with foetal age (oestrus cycle) the 'base case' is a weighted average of the oestrus cycles. In the case of weaning age, the base case is weaning at the standard time (not the weighted average of the 2 times).</t>
  </si>
  <si>
    <t>Analysis controls: include differential nutrtional management of the dams &amp; offspring based on:</t>
  </si>
  <si>
    <t>Force sale of drys</t>
  </si>
  <si>
    <t>handled in pyomo by constraining retained dry to 0</t>
  </si>
  <si>
    <t>Force retention of drys</t>
  </si>
  <si>
    <t>post processing impact</t>
  </si>
  <si>
    <t>LSLN/BTRT if  identified (k2)</t>
  </si>
  <si>
    <t>Oestrus cycle</t>
  </si>
  <si>
    <t>Pre-scan</t>
  </si>
  <si>
    <t>Scanning</t>
  </si>
  <si>
    <t>GB &amp; L</t>
  </si>
  <si>
    <t>Feed supply option selected for each group of animals</t>
  </si>
  <si>
    <t>Birth time (i)</t>
  </si>
  <si>
    <t>FVP type</t>
  </si>
  <si>
    <t>Offset of start of FVP from shearing (days)</t>
  </si>
  <si>
    <t>Season type (z)</t>
  </si>
  <si>
    <t>Feedsupply option selected</t>
  </si>
  <si>
    <t>Weaning option (k0)</t>
  </si>
  <si>
    <t>Feedsupply variation for dams</t>
  </si>
  <si>
    <t>Feedsupply variation for offspring</t>
  </si>
  <si>
    <t>Not differentiated</t>
  </si>
  <si>
    <t>Oestrus cycle (k1)</t>
  </si>
  <si>
    <t>Feedsupply variation option selected for dams</t>
  </si>
  <si>
    <t>1st cycle</t>
  </si>
  <si>
    <t>2nd cycle</t>
  </si>
  <si>
    <t>3rd cycle</t>
  </si>
  <si>
    <t>LSLN cluster (k2)</t>
  </si>
  <si>
    <t>Pregnant</t>
  </si>
  <si>
    <t>Single</t>
  </si>
  <si>
    <t>Multiple</t>
  </si>
  <si>
    <t>Twins</t>
  </si>
  <si>
    <t>Dam Age (k3)</t>
  </si>
  <si>
    <t>Feedsupply variation option selected for offspring</t>
  </si>
  <si>
    <t>BTRT cluster (k4)</t>
  </si>
  <si>
    <t>Singles</t>
  </si>
  <si>
    <t>Gender (k5)</t>
  </si>
  <si>
    <t>Entire Male</t>
  </si>
  <si>
    <t>Female</t>
  </si>
  <si>
    <t>Castrate</t>
  </si>
  <si>
    <t>Shearing:</t>
  </si>
  <si>
    <t>Note: Including 2 scenarios for time of shearing would need to be handled differently to the TOB scenarios because there is not a TOS axis in the sheep array.</t>
  </si>
  <si>
    <t>offspring of adults</t>
  </si>
  <si>
    <t>Date weaned</t>
  </si>
  <si>
    <t>Shearing opp</t>
  </si>
  <si>
    <t>Gender</t>
  </si>
  <si>
    <t>Shearing date</t>
  </si>
  <si>
    <t>Gender Proportion</t>
  </si>
  <si>
    <t>Shearing is occurring before the latest group is weaned</t>
  </si>
  <si>
    <t>Male</t>
  </si>
  <si>
    <t>Minimum proportion culled (%) - Not currently used</t>
  </si>
  <si>
    <t>Inputs for sale of dams at the main shearing or at scanning. Purchase &amp; sale of sires</t>
  </si>
  <si>
    <t>Selling dams:</t>
  </si>
  <si>
    <t>Note: Including 2 scenarios for time of shearing would need to be handled differently to the TOB options because there is not a TOS axis in the sheep array.</t>
  </si>
  <si>
    <t>Number of selling options</t>
  </si>
  <si>
    <t>but this is altered by the masking so needs to be calculated in the code</t>
  </si>
  <si>
    <t>Relative to shearing</t>
  </si>
  <si>
    <t>Delay to sale (days from shearing then rounded to the end of the next period)</t>
  </si>
  <si>
    <t>Relative to scanning</t>
  </si>
  <si>
    <t>Delay to sale (days from scanning then rounded to the end of the next period)</t>
  </si>
  <si>
    <t>Purchase &amp; sale of sires:</t>
  </si>
  <si>
    <t>Purch after Shearing opp</t>
  </si>
  <si>
    <t>Purchase date</t>
  </si>
  <si>
    <t>Sold after Shearing opp</t>
  </si>
  <si>
    <t>Sale date</t>
  </si>
  <si>
    <t>Input check: Retained time (months)</t>
  </si>
  <si>
    <t>Inputs for the selling of the Offspring and &amp; shearing prior to sale.
Note: the inputs are adjusted in a table to the right, and the range names in that table are read by python</t>
  </si>
  <si>
    <t>Selling &amp; Transferring young at foot:</t>
  </si>
  <si>
    <t>Note: could do 'large number' defaults with "np.inf"</t>
  </si>
  <si>
    <t>Sales axis (t)</t>
  </si>
  <si>
    <t>description</t>
  </si>
  <si>
    <t>Earliest sale date (days from start of FVP)</t>
  </si>
  <si>
    <t>Target sale weight</t>
  </si>
  <si>
    <t>Shearing prior to sale (days)</t>
  </si>
  <si>
    <t>Sucker</t>
  </si>
  <si>
    <t>2dams</t>
  </si>
  <si>
    <t>2offs</t>
  </si>
  <si>
    <t>Selling offspring:</t>
  </si>
  <si>
    <t>Note: The table transferred to Python is to the right.</t>
  </si>
  <si>
    <t>Shearing opp/DVP</t>
  </si>
  <si>
    <t>Earliest sale date (days from start of DVP)</t>
  </si>
  <si>
    <t>Minimum sale weight</t>
  </si>
  <si>
    <t>Shearing prior to sale (periods)</t>
  </si>
  <si>
    <t>0 (after weaning)</t>
  </si>
  <si>
    <t>Retained</t>
  </si>
  <si>
    <t>1 (after 1st shearing)</t>
  </si>
  <si>
    <t>"</t>
  </si>
  <si>
    <t>2 (after 2nd shearing)</t>
  </si>
  <si>
    <t>Store</t>
  </si>
  <si>
    <t>Sale date of offspring is specified as a combination of an earliest date or a minimum weight. Sold if (date_end_p &gt;= (date_start_f + i_sale_offset) OR (lw &gt;= i_target_weight)
Note: There are 2 sale options (2 slices in the t axis), so 2 different options can be represented in each DVP.
A blank input cell results in a default value. If a day is not entered then sales axis slice 1 will default to selling at the beginning of the DVP, slice 2 will sell 350 days after the satrt of the DVP. A blank weight defaults to a very high value.
To sell animals at a specified day enter that day &amp; leave weight blank.
To sell animals when they reach a target weight use t2 and enter a weight in the minimum weight.
If animals are to be shorn prior to sale then enter a number of days prior to sale. Leaving blank will result in not shearing.</t>
  </si>
  <si>
    <t>Backgrounded</t>
  </si>
  <si>
    <t>Mid year</t>
  </si>
  <si>
    <t>Finished</t>
  </si>
  <si>
    <t>Main shearing</t>
  </si>
  <si>
    <t>2 data areas</t>
  </si>
  <si>
    <t>Trigger variables (h7) - Operation is triggered if all conditions are true</t>
  </si>
  <si>
    <t>Time since (or to) an operation</t>
  </si>
  <si>
    <t>Operation (h2)</t>
  </si>
  <si>
    <t>Condition (h5)</t>
  </si>
  <si>
    <t>Week of year</t>
  </si>
  <si>
    <t>Age (weeks)</t>
  </si>
  <si>
    <t>Prev shear (weeks)</t>
  </si>
  <si>
    <t>Next shear (weeks)</t>
  </si>
  <si>
    <t>Prev join (weeks)</t>
  </si>
  <si>
    <r>
      <rPr>
        <sz val="11"/>
        <color theme="1"/>
        <rFont val="Times New Roman"/>
        <family val="1"/>
      </rPr>
      <t>P</t>
    </r>
    <r>
      <rPr>
        <sz val="10"/>
        <color theme="1"/>
        <rFont val="Times New Roman"/>
        <family val="1"/>
      </rPr>
      <t xml:space="preserve"> mate_end</t>
    </r>
    <r>
      <rPr>
        <sz val="11"/>
        <color theme="1"/>
        <rFont val="Times New Roman"/>
        <family val="1"/>
      </rPr>
      <t xml:space="preserve"> (weeks)</t>
    </r>
  </si>
  <si>
    <t>Prev wean (weeks)</t>
  </si>
  <si>
    <t>Mated</t>
  </si>
  <si>
    <t>Empty body gain</t>
  </si>
  <si>
    <t>Genotype</t>
  </si>
  <si>
    <t>Matches</t>
  </si>
  <si>
    <t>Active</t>
  </si>
  <si>
    <t>Drench - 1st annual</t>
  </si>
  <si>
    <t>&lt;=</t>
  </si>
  <si>
    <t>++</t>
  </si>
  <si>
    <t>Drench late Nov if greater than 6 mo (6mo &amp; younger covered below)</t>
  </si>
  <si>
    <t>==</t>
  </si>
  <si>
    <t>&gt;=</t>
  </si>
  <si>
    <t>--</t>
  </si>
  <si>
    <t>range</t>
  </si>
  <si>
    <t xml:space="preserve">              2nd annual</t>
  </si>
  <si>
    <t>Drench reproducing animals early March</t>
  </si>
  <si>
    <t xml:space="preserve">              Young animal followup</t>
  </si>
  <si>
    <t>Drench young animals in early March</t>
  </si>
  <si>
    <t>Vaccinate - annual booster</t>
  </si>
  <si>
    <t>Annual vaccine booster with 1st drench</t>
  </si>
  <si>
    <t>Johnes annual booster</t>
  </si>
  <si>
    <t>Annual vaccine booster with 1st drench, but only if greater than 8mo</t>
  </si>
  <si>
    <t>Footrot full protocol</t>
  </si>
  <si>
    <t>Bullet - Se</t>
  </si>
  <si>
    <t xml:space="preserve">            Co</t>
  </si>
  <si>
    <t>Remove rams (ewe job)</t>
  </si>
  <si>
    <t>Muster &amp; draft ewes at end of mating</t>
  </si>
  <si>
    <t>Scanning Wet/dry</t>
  </si>
  <si>
    <t>Scan ewes 35 days after end of mating</t>
  </si>
  <si>
    <t>Scanning Multiples</t>
  </si>
  <si>
    <t>Scan ewes 50 days after end of mating</t>
  </si>
  <si>
    <t>Scanning Litter size</t>
  </si>
  <si>
    <t>Scanning Foetal age</t>
  </si>
  <si>
    <t>GBAL assessment</t>
  </si>
  <si>
    <t>Assess GBAL 2 weeks after the last lamb is born</t>
  </si>
  <si>
    <t>Marking, tailing, tag, vacc, Johnes, pain relief</t>
  </si>
  <si>
    <t>2 weeks after the last lamb is born</t>
  </si>
  <si>
    <t>Mulesing</t>
  </si>
  <si>
    <t>2 weeks after the last lamb is born
For genotypes greater than 0.5</t>
  </si>
  <si>
    <t>Weaning - Dams (draft)</t>
  </si>
  <si>
    <t xml:space="preserve">                Progeny (drench, vacc)</t>
  </si>
  <si>
    <t>Treat all animals at weaning that are less than 10 mo (excludes sucker lambs)</t>
  </si>
  <si>
    <t>Annual classing</t>
  </si>
  <si>
    <t>Class animals 7 days before shearing if they are at least 9 mo - don't class at lamb shearing</t>
  </si>
  <si>
    <t>Crutch - Autumn</t>
  </si>
  <si>
    <t>Crutch mid Sept if greater than 3weeks to shearing &amp; more than 5 months of wool i.e. if shear mid Dec to mid April. 
Some crutched if genetics &gt;0.1, all if &gt;= 0.75</t>
  </si>
  <si>
    <t xml:space="preserve">             Spring</t>
  </si>
  <si>
    <t>Crutch 1st Sept if greater than 1.5mths to shearing &amp; more than 5 months of wool i.e. if shear mid Nov to 1 April. 
Some crutched if wool &gt;0.1, all if &gt;= 0.75</t>
  </si>
  <si>
    <t>Jetting - pre shear</t>
  </si>
  <si>
    <t>Jet in mid Oct if greater than 6.5 mths from shearing and at least 21 days to next shearing i.e. if shear mid Nov to early Apr. 
Some jetted if wool genetics &gt;0.5, all if &gt;= 0.9</t>
  </si>
  <si>
    <t>Shearing</t>
  </si>
  <si>
    <t>Some shorn if wool genetics &gt;0.1, all if &gt;= 0.75</t>
  </si>
  <si>
    <t>Lice control at shearing</t>
  </si>
  <si>
    <t>At shearing if shorn</t>
  </si>
  <si>
    <t>Monitoring - Weekly</t>
  </si>
  <si>
    <t>All animals</t>
  </si>
  <si>
    <t xml:space="preserve">                    Daily</t>
  </si>
  <si>
    <t>Daily during lambing. 150 days from start of joining and 150 from end of mating</t>
  </si>
  <si>
    <t xml:space="preserve">                    Extra, if low EBG</t>
  </si>
  <si>
    <t>Some extra monitoring if ebg &lt; 50g/hd/d. Full extra monitoring if ebg &lt;=-50 g/hd/d (losing more than 50g/hd/d)</t>
  </si>
  <si>
    <t>Feed budgeting time requirement</t>
  </si>
  <si>
    <t>Pasture utilisation  (%)</t>
  </si>
  <si>
    <t xml:space="preserve">Note: this is utilisation of the initial FOO + pasture growth (not just the growth) and is a hectare weighted measure of utilisation. </t>
  </si>
  <si>
    <t>Paddock monitoring (per week)</t>
  </si>
  <si>
    <t>See: average paddock size, that will convert these inputs per paddock to per hectare.</t>
  </si>
  <si>
    <t>END</t>
  </si>
  <si>
    <t>Feed Supply: Version Control for the worksheet &amp; Sheet controls</t>
  </si>
  <si>
    <t>1: 11Apr19-Created the sheet
 1Apr19-Created the version control table</t>
  </si>
  <si>
    <t>1: 11Apr19-Blank worksheet</t>
  </si>
  <si>
    <t>Joining Opp</t>
  </si>
  <si>
    <t>Prev mating</t>
  </si>
  <si>
    <t>Dams BBB</t>
  </si>
  <si>
    <t>Sim Period</t>
  </si>
  <si>
    <t>Std values</t>
  </si>
  <si>
    <t>Optimum profile (FEC)</t>
  </si>
  <si>
    <t>Aut-Merino Ewes LTEM</t>
  </si>
  <si>
    <t>Std</t>
  </si>
  <si>
    <t>Aut-Offspring</t>
  </si>
  <si>
    <t>Aut-Sires</t>
  </si>
  <si>
    <t>Spr-Merino Ewes LTEM</t>
  </si>
  <si>
    <t>Spr-Offspring</t>
  </si>
  <si>
    <t>Spr-Sires</t>
  </si>
  <si>
    <t>Define Std Options:</t>
  </si>
  <si>
    <t>Define Variations in the feed options</t>
  </si>
  <si>
    <t>Description/cluster</t>
  </si>
  <si>
    <t>No change</t>
  </si>
  <si>
    <t>4th cycle</t>
  </si>
  <si>
    <t>Weaning: Alt 1</t>
  </si>
  <si>
    <t>Weaning Alt 2</t>
  </si>
  <si>
    <t>Offspring: Yearling</t>
  </si>
  <si>
    <t>Offspring: Maiden</t>
  </si>
  <si>
    <t>Offspring: Twin</t>
  </si>
  <si>
    <t>Offspring: Triplet</t>
  </si>
  <si>
    <t>Offspring: Female</t>
  </si>
  <si>
    <t>i_feedoptions_r1j0p</t>
  </si>
  <si>
    <t>i_feedoptions_var_r2p</t>
  </si>
  <si>
    <t>Weekly crop monitoring (variable)</t>
  </si>
  <si>
    <t>Weekly crop monitoring (fixed)</t>
  </si>
  <si>
    <t>hrs</t>
  </si>
  <si>
    <t>Purchase price</t>
  </si>
  <si>
    <t>Time of Lambing</t>
  </si>
  <si>
    <t>Note: this table doesn't require a z axis when 'z' is added</t>
  </si>
  <si>
    <t>FEC above which to reduce efficiency (FEC = MEI / Vol)</t>
  </si>
  <si>
    <t>Confinement</t>
  </si>
  <si>
    <t>Feed quality in each feed pool above which efficiency is reduced</t>
  </si>
  <si>
    <t>When full model is run the values are determined by the feed quality pools in SheepGenerator</t>
  </si>
  <si>
    <t xml:space="preserve">These values are only used when using the PastureTest.py module. </t>
  </si>
  <si>
    <t>Note: The reduction in efficiency is oly required if animals will be rationed to achieve the simulated LW pattern. Which is the case with high quality green feed fed to ewes at maintenance in summer, or rotating to defer pasture in winter.</t>
  </si>
  <si>
    <t>ME/Vol required in each period or M/D for maintenance whichever is greater</t>
  </si>
  <si>
    <t>FEC required for maintenance (average value for all animal groups)</t>
  </si>
  <si>
    <t>MJ/kg of potential intake</t>
  </si>
  <si>
    <t>Source: Farm Weekly, 17 Nov2020 "Merino sales average $1549"</t>
  </si>
  <si>
    <t>Feed period</t>
  </si>
  <si>
    <t>Pasture 3</t>
  </si>
  <si>
    <t>Stocashtic Labour Periods</t>
  </si>
  <si>
    <t>season1</t>
  </si>
  <si>
    <t>season2</t>
  </si>
  <si>
    <t>season3</t>
  </si>
  <si>
    <t>season4</t>
  </si>
  <si>
    <t>season5</t>
  </si>
  <si>
    <t>season6</t>
  </si>
  <si>
    <t>season7</t>
  </si>
  <si>
    <t>season8</t>
  </si>
  <si>
    <t>season0</t>
  </si>
  <si>
    <t>Stocashtic Feed Periods</t>
  </si>
  <si>
    <t>Static Labour Periods</t>
  </si>
  <si>
    <t>Static Feed Periods</t>
  </si>
  <si>
    <t>Dry seeding</t>
  </si>
  <si>
    <t>calibration notes</t>
  </si>
  <si>
    <t>start of the season</t>
  </si>
  <si>
    <t>start of seeding - early break + offset</t>
  </si>
  <si>
    <t>early</t>
  </si>
  <si>
    <t>medium</t>
  </si>
  <si>
    <t>late</t>
  </si>
  <si>
    <t>Medium</t>
  </si>
  <si>
    <t>penalty free</t>
  </si>
  <si>
    <t>seeding offset</t>
  </si>
  <si>
    <t>penalty length</t>
  </si>
  <si>
    <t>P00</t>
  </si>
  <si>
    <t>P01</t>
  </si>
  <si>
    <t>P02</t>
  </si>
  <si>
    <t>P03</t>
  </si>
  <si>
    <t>P04</t>
  </si>
  <si>
    <t>P05</t>
  </si>
  <si>
    <t>P06</t>
  </si>
  <si>
    <t>P07</t>
  </si>
  <si>
    <t>P08</t>
  </si>
  <si>
    <t>P09</t>
  </si>
  <si>
    <t>P11</t>
  </si>
  <si>
    <t>P12</t>
  </si>
  <si>
    <t xml:space="preserve">start of seeding - medium break + offset </t>
  </si>
  <si>
    <t xml:space="preserve">start of seeding - late break + offset </t>
  </si>
  <si>
    <t>start of early harvest</t>
  </si>
  <si>
    <t>start of late harvest</t>
  </si>
  <si>
    <t>start of year</t>
  </si>
  <si>
    <t>end of harvest/year</t>
  </si>
  <si>
    <t>P13</t>
  </si>
  <si>
    <t>Pastures Included</t>
  </si>
  <si>
    <t>Annual</t>
  </si>
  <si>
    <t>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</si>
</sst>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 numFmtId="176" formatCode="[$-C09]dd\-mmm\-yy;@"/>
    <numFmt numFmtId="177" formatCode="\P0"/>
    <numFmt numFmtId="178" formatCode="d/m/yy;@"/>
  </numFmts>
  <fonts count="52"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
      <b/>
      <sz val="11"/>
      <color rgb="FFFA7D00"/>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b/>
      <sz val="11"/>
      <color theme="1"/>
      <name val="Times New Roman"/>
      <family val="1"/>
    </font>
    <font>
      <i/>
      <sz val="11"/>
      <color theme="1"/>
      <name val="Times New Roman"/>
      <family val="1"/>
    </font>
    <font>
      <sz val="11"/>
      <color rgb="FF0000CC"/>
      <name val="Calibri"/>
      <family val="2"/>
      <scheme val="minor"/>
    </font>
    <font>
      <sz val="11"/>
      <color theme="0" tint="-0.34998626667073579"/>
      <name val="Times New Roman"/>
      <family val="1"/>
    </font>
    <font>
      <sz val="11"/>
      <color theme="0" tint="-0.34998626667073579"/>
      <name val="Calibri"/>
      <family val="2"/>
      <scheme val="minor"/>
    </font>
    <font>
      <u/>
      <sz val="11"/>
      <color theme="1"/>
      <name val="Times New Roman"/>
      <family val="1"/>
    </font>
    <font>
      <sz val="10"/>
      <color rgb="FF0000CC"/>
      <name val="Calibri"/>
      <family val="2"/>
      <scheme val="minor"/>
    </font>
    <font>
      <sz val="11"/>
      <name val="Calibri"/>
      <family val="2"/>
      <scheme val="minor"/>
    </font>
    <font>
      <sz val="11"/>
      <name val="Times New Roman"/>
      <family val="1"/>
    </font>
    <font>
      <vertAlign val="superscript"/>
      <sz val="11"/>
      <color theme="1"/>
      <name val="Times New Roman"/>
      <family val="1"/>
    </font>
    <font>
      <strike/>
      <sz val="11"/>
      <color theme="1"/>
      <name val="Times New Roman"/>
      <family val="1"/>
    </font>
    <font>
      <sz val="8"/>
      <color theme="1"/>
      <name val="Times New Roman"/>
      <family val="1"/>
    </font>
    <font>
      <strike/>
      <sz val="11"/>
      <color theme="1"/>
      <name val="Calibri"/>
      <family val="2"/>
      <scheme val="minor"/>
    </font>
    <font>
      <sz val="11"/>
      <color rgb="FF0000FF"/>
      <name val="Times New Roman"/>
      <family val="1"/>
    </font>
    <font>
      <sz val="9"/>
      <color theme="0" tint="-0.34998626667073579"/>
      <name val="Calibri"/>
      <family val="2"/>
      <scheme val="minor"/>
    </font>
    <font>
      <sz val="10"/>
      <color rgb="FF3399FF"/>
      <name val="Times New Roman"/>
      <family val="1"/>
    </font>
    <font>
      <sz val="9"/>
      <color indexed="81"/>
      <name val="Tahoma"/>
      <charset val="1"/>
    </font>
    <font>
      <b/>
      <sz val="9"/>
      <color indexed="81"/>
      <name val="Tahoma"/>
      <charset val="1"/>
    </font>
  </fonts>
  <fills count="39">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
      <patternFill patternType="solid">
        <fgColor rgb="FFF2F2F2"/>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C0C0C0"/>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DDDDDD"/>
        <bgColor indexed="64"/>
      </patternFill>
    </fill>
    <fill>
      <patternFill patternType="solid">
        <fgColor rgb="FFD4E7C7"/>
        <bgColor indexed="64"/>
      </patternFill>
    </fill>
    <fill>
      <patternFill patternType="solid">
        <fgColor rgb="FFEAEAEA"/>
        <bgColor indexed="64"/>
      </patternFill>
    </fill>
    <fill>
      <patternFill patternType="solid">
        <fgColor rgb="FFB8D8A3"/>
        <bgColor indexed="64"/>
      </patternFill>
    </fill>
    <fill>
      <patternFill patternType="solid">
        <fgColor rgb="FF9BC77C"/>
        <bgColor indexed="64"/>
      </patternFill>
    </fill>
    <fill>
      <patternFill patternType="solid">
        <fgColor theme="9" tint="0.39994506668294322"/>
        <bgColor indexed="64"/>
      </patternFill>
    </fill>
    <fill>
      <patternFill patternType="solid">
        <fgColor theme="9" tint="0.59996337778862885"/>
        <bgColor indexed="64"/>
      </patternFill>
    </fill>
    <fill>
      <patternFill patternType="solid">
        <fgColor theme="0" tint="-0.14999847407452621"/>
        <bgColor indexed="64"/>
      </patternFill>
    </fill>
    <fill>
      <patternFill patternType="solid">
        <fgColor theme="9" tint="0.79998168889431442"/>
        <bgColor indexed="64"/>
      </patternFill>
    </fill>
  </fills>
  <borders count="7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
      <left style="hair">
        <color indexed="64"/>
      </left>
      <right/>
      <top style="hair">
        <color indexed="64"/>
      </top>
      <bottom style="hair">
        <color indexed="64"/>
      </bottom>
      <diagonal/>
    </border>
    <border>
      <left/>
      <right/>
      <top/>
      <bottom style="medium">
        <color auto="1"/>
      </bottom>
      <diagonal/>
    </border>
    <border>
      <left style="hair">
        <color auto="1"/>
      </left>
      <right/>
      <top style="medium">
        <color auto="1"/>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style="hair">
        <color theme="0" tint="-0.24994659260841701"/>
      </right>
      <top/>
      <bottom style="hair">
        <color theme="0" tint="-0.24994659260841701"/>
      </bottom>
      <diagonal/>
    </border>
    <border>
      <left style="hair">
        <color auto="1"/>
      </left>
      <right/>
      <top/>
      <bottom style="thin">
        <color auto="1"/>
      </bottom>
      <diagonal/>
    </border>
    <border>
      <left/>
      <right/>
      <top style="thin">
        <color indexed="64"/>
      </top>
      <bottom/>
      <diagonal/>
    </border>
    <border>
      <left/>
      <right/>
      <top/>
      <bottom style="hair">
        <color theme="0" tint="-0.24994659260841701"/>
      </bottom>
      <diagonal/>
    </border>
    <border>
      <left style="thin">
        <color indexed="64"/>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thin">
        <color indexed="64"/>
      </left>
      <right style="thin">
        <color indexed="64"/>
      </right>
      <top style="hair">
        <color theme="0" tint="-0.24994659260841701"/>
      </top>
      <bottom style="thin">
        <color indexed="64"/>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hair">
        <color auto="1"/>
      </left>
      <right style="hair">
        <color theme="0" tint="-0.34998626667073579"/>
      </right>
      <top style="hair">
        <color auto="1"/>
      </top>
      <bottom style="hair">
        <color theme="0" tint="-0.34998626667073579"/>
      </bottom>
      <diagonal/>
    </border>
    <border>
      <left style="hair">
        <color theme="0" tint="-0.34998626667073579"/>
      </left>
      <right style="hair">
        <color theme="0" tint="-0.34998626667073579"/>
      </right>
      <top style="hair">
        <color auto="1"/>
      </top>
      <bottom style="hair">
        <color theme="0" tint="-0.34998626667073579"/>
      </bottom>
      <diagonal/>
    </border>
    <border>
      <left style="hair">
        <color theme="0" tint="-0.34998626667073579"/>
      </left>
      <right style="hair">
        <color auto="1"/>
      </right>
      <top style="hair">
        <color auto="1"/>
      </top>
      <bottom style="hair">
        <color theme="0" tint="-0.34998626667073579"/>
      </bottom>
      <diagonal/>
    </border>
    <border>
      <left style="thin">
        <color indexed="64"/>
      </left>
      <right style="thin">
        <color indexed="64"/>
      </right>
      <top style="hair">
        <color theme="0" tint="-0.24994659260841701"/>
      </top>
      <bottom style="hair">
        <color theme="0" tint="-0.24994659260841701"/>
      </bottom>
      <diagonal/>
    </border>
    <border>
      <left style="hair">
        <color auto="1"/>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auto="1"/>
      </right>
      <top style="hair">
        <color theme="0" tint="-0.34998626667073579"/>
      </top>
      <bottom style="hair">
        <color theme="0" tint="-0.34998626667073579"/>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auto="1"/>
      </left>
      <right style="hair">
        <color theme="0" tint="-0.34998626667073579"/>
      </right>
      <top style="hair">
        <color theme="0" tint="-0.34998626667073579"/>
      </top>
      <bottom style="hair">
        <color auto="1"/>
      </bottom>
      <diagonal/>
    </border>
    <border>
      <left style="hair">
        <color theme="0" tint="-0.34998626667073579"/>
      </left>
      <right style="hair">
        <color theme="0" tint="-0.34998626667073579"/>
      </right>
      <top style="hair">
        <color theme="0" tint="-0.34998626667073579"/>
      </top>
      <bottom style="hair">
        <color auto="1"/>
      </bottom>
      <diagonal/>
    </border>
    <border>
      <left style="hair">
        <color theme="0" tint="-0.34998626667073579"/>
      </left>
      <right style="hair">
        <color auto="1"/>
      </right>
      <top style="hair">
        <color theme="0" tint="-0.34998626667073579"/>
      </top>
      <bottom style="hair">
        <color auto="1"/>
      </bottom>
      <diagonal/>
    </border>
    <border>
      <left style="hair">
        <color theme="0" tint="-0.24994659260841701"/>
      </left>
      <right/>
      <top/>
      <bottom/>
      <diagonal/>
    </border>
    <border>
      <left/>
      <right style="hair">
        <color theme="0" tint="-0.24994659260841701"/>
      </right>
      <top/>
      <bottom/>
      <diagonal/>
    </border>
    <border>
      <left style="hair">
        <color auto="1"/>
      </left>
      <right style="hair">
        <color auto="1"/>
      </right>
      <top style="hair">
        <color theme="0" tint="-0.24994659260841701"/>
      </top>
      <bottom style="hair">
        <color theme="0" tint="-0.24994659260841701"/>
      </bottom>
      <diagonal/>
    </border>
    <border>
      <left style="hair">
        <color auto="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auto="1"/>
      </right>
      <top style="hair">
        <color theme="0" tint="-0.24994659260841701"/>
      </top>
      <bottom style="hair">
        <color theme="0" tint="-0.24994659260841701"/>
      </bottom>
      <diagonal/>
    </border>
    <border>
      <left style="hair">
        <color theme="9" tint="-0.499984740745262"/>
      </left>
      <right style="hair">
        <color theme="9" tint="-0.499984740745262"/>
      </right>
      <top style="hair">
        <color theme="9" tint="-0.499984740745262"/>
      </top>
      <bottom/>
      <diagonal/>
    </border>
    <border>
      <left style="hair">
        <color theme="0" tint="-0.24994659260841701"/>
      </left>
      <right/>
      <top/>
      <bottom style="hair">
        <color theme="1" tint="0.24994659260841701"/>
      </bottom>
      <diagonal/>
    </border>
    <border>
      <left/>
      <right style="hair">
        <color theme="0" tint="-0.24994659260841701"/>
      </right>
      <top/>
      <bottom style="hair">
        <color theme="1" tint="0.24994659260841701"/>
      </bottom>
      <diagonal/>
    </border>
    <border>
      <left style="hair">
        <color rgb="FF7F7F7F"/>
      </left>
      <right/>
      <top style="hair">
        <color auto="1"/>
      </top>
      <bottom style="hair">
        <color auto="1"/>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style="hair">
        <color theme="0" tint="-0.24994659260841701"/>
      </left>
      <right style="hair">
        <color theme="0" tint="-0.24994659260841701"/>
      </right>
      <top/>
      <bottom style="hair">
        <color auto="1"/>
      </bottom>
      <diagonal/>
    </border>
    <border>
      <left style="hair">
        <color theme="0" tint="-0.24994659260841701"/>
      </left>
      <right style="hair">
        <color theme="0" tint="-0.24994659260841701"/>
      </right>
      <top style="hair">
        <color auto="1"/>
      </top>
      <bottom style="hair">
        <color theme="1" tint="0.24994659260841701"/>
      </bottom>
      <diagonal/>
    </border>
    <border>
      <left style="hair">
        <color theme="1"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1" tint="0.24994659260841701"/>
      </right>
      <top style="hair">
        <color theme="0" tint="-0.24994659260841701"/>
      </top>
      <bottom style="hair">
        <color theme="0" tint="-0.24994659260841701"/>
      </bottom>
      <diagonal/>
    </border>
  </borders>
  <cellStyleXfs count="33">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xf numFmtId="0" fontId="27" fillId="20" borderId="24" applyNumberFormat="0" applyAlignment="0" applyProtection="0"/>
    <xf numFmtId="0" fontId="26" fillId="21" borderId="0" applyNumberFormat="0" applyFont="0" applyAlignment="0"/>
    <xf numFmtId="0" fontId="28" fillId="22" borderId="8" applyNumberFormat="0" applyProtection="0">
      <alignment horizontal="center" vertical="top"/>
    </xf>
    <xf numFmtId="0" fontId="29" fillId="23" borderId="0" applyNumberFormat="0" applyBorder="0" applyAlignment="0"/>
    <xf numFmtId="0" fontId="28" fillId="24" borderId="28">
      <alignment vertical="top"/>
    </xf>
    <xf numFmtId="0" fontId="26" fillId="25" borderId="0">
      <alignment horizontal="centerContinuous" vertical="top"/>
    </xf>
    <xf numFmtId="0" fontId="30" fillId="25" borderId="0" applyNumberFormat="0" applyBorder="0">
      <alignment horizontal="centerContinuous" vertical="center"/>
    </xf>
    <xf numFmtId="0" fontId="26" fillId="25" borderId="9" applyNumberFormat="0" applyFont="0" applyBorder="0" applyProtection="0">
      <alignment vertical="top"/>
    </xf>
    <xf numFmtId="0" fontId="31" fillId="25" borderId="0" applyNumberFormat="0" applyBorder="0" applyProtection="0">
      <alignment horizontal="centerContinuous" vertical="center"/>
    </xf>
    <xf numFmtId="0" fontId="32" fillId="23" borderId="29" applyNumberFormat="0">
      <alignment horizontal="center" vertical="top" wrapText="1"/>
    </xf>
    <xf numFmtId="0" fontId="26" fillId="26" borderId="0" applyNumberFormat="0" applyFont="0" applyBorder="0" applyAlignment="0"/>
    <xf numFmtId="0" fontId="32" fillId="27" borderId="28">
      <alignment vertical="top"/>
    </xf>
    <xf numFmtId="0" fontId="26" fillId="28" borderId="8" applyNumberFormat="0">
      <alignment horizontal="center" vertical="top"/>
    </xf>
    <xf numFmtId="0" fontId="36" fillId="29" borderId="28" applyNumberFormat="0">
      <alignment vertical="top"/>
      <protection locked="0"/>
    </xf>
    <xf numFmtId="0" fontId="28" fillId="30" borderId="28">
      <alignment vertical="top"/>
    </xf>
    <xf numFmtId="0" fontId="34" fillId="25" borderId="0" applyNumberFormat="0">
      <alignment horizontal="left" vertical="top"/>
    </xf>
    <xf numFmtId="0" fontId="32" fillId="31" borderId="36" applyNumberFormat="0" applyFont="0" applyAlignment="0">
      <alignment horizontal="center" vertical="top"/>
    </xf>
    <xf numFmtId="0" fontId="36" fillId="32" borderId="28" applyNumberFormat="0">
      <alignment vertical="top"/>
      <protection locked="0"/>
    </xf>
    <xf numFmtId="0" fontId="32" fillId="33" borderId="36" applyNumberFormat="0" applyFont="0" applyAlignment="0">
      <alignment horizontal="center" vertical="top"/>
    </xf>
    <xf numFmtId="0" fontId="32" fillId="34" borderId="36" applyNumberFormat="0" applyFont="0" applyAlignment="0">
      <alignment horizontal="center" vertical="top"/>
    </xf>
    <xf numFmtId="0" fontId="32" fillId="35" borderId="36" applyNumberFormat="0" applyFont="0" applyAlignment="0">
      <alignment horizontal="center" vertical="top"/>
    </xf>
    <xf numFmtId="0" fontId="32" fillId="36" borderId="36" applyNumberFormat="0" applyFont="0" applyAlignment="0">
      <alignment horizontal="center" vertical="top"/>
    </xf>
    <xf numFmtId="0" fontId="32" fillId="38" borderId="36" applyNumberFormat="0" applyFont="0" applyAlignment="0">
      <alignment horizontal="center" vertical="top"/>
    </xf>
  </cellStyleXfs>
  <cellXfs count="822">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4" fontId="16" fillId="8" borderId="8" xfId="6" applyNumberFormat="1" applyFont="1" applyBorder="1" applyAlignment="1">
      <alignment horizontal="center"/>
    </xf>
    <xf numFmtId="0" fontId="16" fillId="14" borderId="0" xfId="4" applyBorder="1">
      <protection locked="0"/>
    </xf>
    <xf numFmtId="0" fontId="2" fillId="4" borderId="0" xfId="0" applyFont="1" applyFill="1" applyAlignment="1">
      <alignment horizontal="center"/>
    </xf>
    <xf numFmtId="0" fontId="12" fillId="0" borderId="0" xfId="0" applyFont="1" applyBorder="1" applyAlignment="1"/>
    <xf numFmtId="166" fontId="3" fillId="0" borderId="8" xfId="0" applyNumberFormat="1" applyFont="1" applyFill="1" applyBorder="1" applyProtection="1">
      <protection locked="0"/>
    </xf>
    <xf numFmtId="0" fontId="2" fillId="4" borderId="0" xfId="0" applyFont="1" applyFill="1" applyAlignment="1">
      <alignment horizontal="center"/>
    </xf>
    <xf numFmtId="14" fontId="2" fillId="0" borderId="0" xfId="0" applyNumberFormat="1" applyFont="1" applyFill="1" applyBorder="1" applyAlignment="1">
      <alignment horizontal="center"/>
    </xf>
    <xf numFmtId="2" fontId="16" fillId="14" borderId="7" xfId="4" applyNumberFormat="1" applyBorder="1" applyAlignment="1">
      <alignment horizontal="left"/>
      <protection locked="0"/>
    </xf>
    <xf numFmtId="0" fontId="16" fillId="14" borderId="0" xfId="4" applyBorder="1" applyAlignment="1">
      <alignment horizontal="center"/>
      <protection locked="0"/>
    </xf>
    <xf numFmtId="16" fontId="16" fillId="14" borderId="0" xfId="4" applyNumberFormat="1" applyBorder="1" applyAlignment="1">
      <alignment horizontal="center"/>
      <protection locked="0"/>
    </xf>
    <xf numFmtId="2" fontId="16" fillId="14" borderId="7" xfId="4" applyNumberFormat="1" applyBorder="1" applyAlignment="1">
      <alignment horizontal="right"/>
      <protection locked="0"/>
    </xf>
    <xf numFmtId="0" fontId="0" fillId="21" borderId="0" xfId="11" applyFont="1"/>
    <xf numFmtId="174" fontId="28" fillId="21" borderId="0" xfId="11" applyNumberFormat="1" applyFont="1"/>
    <xf numFmtId="174" fontId="28" fillId="22" borderId="0" xfId="12" applyNumberFormat="1" applyBorder="1" applyAlignment="1">
      <alignment vertical="center"/>
    </xf>
    <xf numFmtId="0" fontId="0" fillId="21" borderId="26" xfId="11" applyFont="1" applyBorder="1"/>
    <xf numFmtId="174" fontId="28" fillId="22" borderId="26" xfId="12" applyNumberFormat="1" applyBorder="1" applyAlignment="1">
      <alignment vertical="center"/>
    </xf>
    <xf numFmtId="0" fontId="29" fillId="23" borderId="27" xfId="13" applyBorder="1"/>
    <xf numFmtId="174" fontId="28" fillId="22" borderId="1" xfId="12" applyNumberFormat="1" applyBorder="1" applyAlignment="1">
      <alignment vertical="center"/>
    </xf>
    <xf numFmtId="0" fontId="0" fillId="23" borderId="1" xfId="13" applyFont="1" applyBorder="1"/>
    <xf numFmtId="0" fontId="0" fillId="23" borderId="2" xfId="13" applyFont="1" applyBorder="1"/>
    <xf numFmtId="0" fontId="29" fillId="23" borderId="13" xfId="13" applyBorder="1"/>
    <xf numFmtId="0" fontId="0" fillId="23" borderId="0" xfId="13" applyFont="1"/>
    <xf numFmtId="0" fontId="28" fillId="22" borderId="8" xfId="12">
      <alignment horizontal="center" vertical="top"/>
    </xf>
    <xf numFmtId="0" fontId="0" fillId="23" borderId="3" xfId="13" applyFont="1" applyBorder="1"/>
    <xf numFmtId="0" fontId="0" fillId="23" borderId="14" xfId="13" applyFont="1" applyBorder="1"/>
    <xf numFmtId="0" fontId="28" fillId="24" borderId="28" xfId="14" applyAlignment="1">
      <alignment horizontal="right" vertical="top"/>
    </xf>
    <xf numFmtId="0" fontId="28" fillId="24" borderId="28" xfId="14" applyAlignment="1">
      <alignment horizontal="center" vertical="top"/>
    </xf>
    <xf numFmtId="0" fontId="26" fillId="25" borderId="15" xfId="15" applyBorder="1" applyAlignment="1">
      <alignment vertical="top"/>
    </xf>
    <xf numFmtId="0" fontId="30" fillId="25" borderId="9" xfId="16" applyBorder="1">
      <alignment horizontal="centerContinuous" vertical="center"/>
    </xf>
    <xf numFmtId="0" fontId="26" fillId="25" borderId="0" xfId="15">
      <alignment horizontal="centerContinuous" vertical="top"/>
    </xf>
    <xf numFmtId="0" fontId="26" fillId="25" borderId="9" xfId="17">
      <alignment vertical="top"/>
    </xf>
    <xf numFmtId="0" fontId="26" fillId="25" borderId="17" xfId="17" applyBorder="1">
      <alignment vertical="top"/>
    </xf>
    <xf numFmtId="9" fontId="28" fillId="24" borderId="28" xfId="14" applyNumberFormat="1" applyAlignment="1">
      <alignment horizontal="center" vertical="top"/>
    </xf>
    <xf numFmtId="0" fontId="26" fillId="25" borderId="16" xfId="15" applyBorder="1" applyAlignment="1">
      <alignment vertical="top"/>
    </xf>
    <xf numFmtId="0" fontId="31" fillId="25" borderId="5" xfId="18" applyBorder="1">
      <alignment horizontal="centerContinuous" vertical="center"/>
    </xf>
    <xf numFmtId="0" fontId="26" fillId="25" borderId="5" xfId="15" applyBorder="1">
      <alignment horizontal="centerContinuous" vertical="top"/>
    </xf>
    <xf numFmtId="0" fontId="26" fillId="25" borderId="5" xfId="17" applyBorder="1">
      <alignment vertical="top"/>
    </xf>
    <xf numFmtId="0" fontId="26" fillId="25" borderId="18" xfId="17" applyBorder="1">
      <alignment vertical="top"/>
    </xf>
    <xf numFmtId="0" fontId="28" fillId="24" borderId="28" xfId="14">
      <alignment vertical="top"/>
    </xf>
    <xf numFmtId="0" fontId="32" fillId="23" borderId="0" xfId="19" applyBorder="1">
      <alignment horizontal="center" vertical="top" wrapText="1"/>
    </xf>
    <xf numFmtId="0" fontId="32" fillId="23" borderId="29" xfId="19">
      <alignment horizontal="center" vertical="top" wrapText="1"/>
    </xf>
    <xf numFmtId="0" fontId="32" fillId="23" borderId="29" xfId="19" applyAlignment="1">
      <alignment horizontal="left" vertical="top"/>
    </xf>
    <xf numFmtId="0" fontId="0" fillId="26" borderId="0" xfId="20" applyFont="1"/>
    <xf numFmtId="0" fontId="0" fillId="26" borderId="30" xfId="20" applyFont="1" applyBorder="1"/>
    <xf numFmtId="0" fontId="0" fillId="26" borderId="0" xfId="20" applyFont="1" applyBorder="1"/>
    <xf numFmtId="0" fontId="33" fillId="27" borderId="30" xfId="21" applyFont="1" applyBorder="1">
      <alignment vertical="top"/>
    </xf>
    <xf numFmtId="0" fontId="32" fillId="27" borderId="30" xfId="21" applyBorder="1">
      <alignment vertical="top"/>
    </xf>
    <xf numFmtId="0" fontId="32" fillId="27" borderId="28" xfId="21">
      <alignment vertical="top"/>
    </xf>
    <xf numFmtId="0" fontId="0" fillId="0" borderId="0" xfId="0" applyAlignment="1">
      <alignment horizontal="center" vertical="top" wrapText="1"/>
    </xf>
    <xf numFmtId="0" fontId="34" fillId="27" borderId="28" xfId="21" applyFont="1">
      <alignment vertical="top"/>
    </xf>
    <xf numFmtId="0" fontId="32" fillId="27" borderId="28" xfId="21" applyAlignment="1">
      <alignment horizontal="right" vertical="top"/>
    </xf>
    <xf numFmtId="0" fontId="26" fillId="28" borderId="8" xfId="22">
      <alignment horizontal="center" vertical="top"/>
    </xf>
    <xf numFmtId="9" fontId="26" fillId="28" borderId="8" xfId="22" applyNumberFormat="1">
      <alignment horizontal="center" vertical="top"/>
    </xf>
    <xf numFmtId="0" fontId="29" fillId="23" borderId="31" xfId="13" applyBorder="1"/>
    <xf numFmtId="174" fontId="28" fillId="22" borderId="10" xfId="12" applyNumberFormat="1" applyBorder="1" applyAlignment="1">
      <alignment vertical="center"/>
    </xf>
    <xf numFmtId="0" fontId="0" fillId="23" borderId="10" xfId="13" applyFont="1" applyBorder="1"/>
    <xf numFmtId="0" fontId="0" fillId="23" borderId="11" xfId="13" applyFont="1" applyBorder="1"/>
    <xf numFmtId="0" fontId="0" fillId="21" borderId="32" xfId="11" applyFont="1" applyBorder="1"/>
    <xf numFmtId="174" fontId="28" fillId="22" borderId="32" xfId="12" applyNumberFormat="1" applyBorder="1" applyAlignment="1">
      <alignment vertical="center"/>
    </xf>
    <xf numFmtId="0" fontId="26" fillId="25" borderId="9" xfId="15" applyBorder="1">
      <alignment horizontal="centerContinuous" vertical="top"/>
    </xf>
    <xf numFmtId="0" fontId="34" fillId="25" borderId="0" xfId="15" applyFont="1" applyAlignment="1">
      <alignment horizontal="left" vertical="top"/>
    </xf>
    <xf numFmtId="0" fontId="35" fillId="25" borderId="0" xfId="15" quotePrefix="1" applyFont="1" applyAlignment="1">
      <alignment horizontal="left" vertical="top"/>
    </xf>
    <xf numFmtId="0" fontId="26" fillId="25" borderId="0" xfId="17" applyBorder="1">
      <alignment vertical="top"/>
    </xf>
    <xf numFmtId="0" fontId="0" fillId="26" borderId="33" xfId="20" applyFont="1" applyBorder="1"/>
    <xf numFmtId="0" fontId="32" fillId="27" borderId="28" xfId="21" applyAlignment="1">
      <alignment horizontal="center" vertical="top"/>
    </xf>
    <xf numFmtId="0" fontId="36" fillId="29" borderId="28" xfId="23">
      <alignment vertical="top"/>
      <protection locked="0"/>
    </xf>
    <xf numFmtId="0" fontId="37" fillId="27" borderId="28" xfId="21" applyFont="1">
      <alignment vertical="top"/>
    </xf>
    <xf numFmtId="0" fontId="37" fillId="27" borderId="28" xfId="21" applyFont="1" applyAlignment="1">
      <alignment horizontal="center" vertical="top"/>
    </xf>
    <xf numFmtId="9" fontId="38" fillId="29" borderId="28" xfId="23" applyNumberFormat="1" applyFont="1">
      <alignment vertical="top"/>
      <protection locked="0"/>
    </xf>
    <xf numFmtId="169" fontId="36" fillId="29" borderId="28" xfId="23" applyNumberFormat="1">
      <alignment vertical="top"/>
      <protection locked="0"/>
    </xf>
    <xf numFmtId="0" fontId="32" fillId="27" borderId="28" xfId="21" applyAlignment="1">
      <alignment horizontal="centerContinuous" vertical="top"/>
    </xf>
    <xf numFmtId="0" fontId="39" fillId="27" borderId="28" xfId="21" applyFont="1" applyAlignment="1">
      <alignment horizontal="centerContinuous" vertical="top"/>
    </xf>
    <xf numFmtId="176" fontId="22" fillId="27" borderId="28" xfId="21" applyNumberFormat="1" applyFont="1">
      <alignment vertical="top"/>
    </xf>
    <xf numFmtId="176" fontId="40" fillId="29" borderId="28" xfId="23" applyNumberFormat="1" applyFont="1">
      <alignment vertical="top"/>
      <protection locked="0"/>
    </xf>
    <xf numFmtId="0" fontId="41" fillId="25" borderId="0" xfId="15" applyFont="1" applyAlignment="1">
      <alignment horizontal="center" vertical="top"/>
    </xf>
    <xf numFmtId="0" fontId="38" fillId="25" borderId="0" xfId="15" applyFont="1">
      <alignment horizontal="centerContinuous" vertical="top"/>
    </xf>
    <xf numFmtId="0" fontId="26" fillId="25" borderId="0" xfId="17" applyBorder="1" applyAlignment="1">
      <alignment horizontal="center" vertical="top"/>
    </xf>
    <xf numFmtId="0" fontId="26" fillId="25" borderId="0" xfId="15" applyAlignment="1">
      <alignment horizontal="center" vertical="top"/>
    </xf>
    <xf numFmtId="0" fontId="26" fillId="25" borderId="0" xfId="17" applyBorder="1" applyAlignment="1">
      <alignment horizontal="centerContinuous" vertical="top"/>
    </xf>
    <xf numFmtId="0" fontId="38" fillId="26" borderId="0" xfId="20" applyFont="1"/>
    <xf numFmtId="0" fontId="0" fillId="0" borderId="28" xfId="0" applyBorder="1" applyAlignment="1">
      <alignment vertical="top"/>
    </xf>
    <xf numFmtId="16" fontId="41" fillId="29" borderId="28" xfId="23" applyNumberFormat="1" applyFont="1">
      <alignment vertical="top"/>
      <protection locked="0"/>
    </xf>
    <xf numFmtId="0" fontId="42" fillId="27" borderId="28" xfId="21" applyFont="1" applyAlignment="1">
      <alignment horizontal="left" vertical="top"/>
    </xf>
    <xf numFmtId="9" fontId="32" fillId="27" borderId="28" xfId="21" applyNumberFormat="1">
      <alignment vertical="top"/>
    </xf>
    <xf numFmtId="9" fontId="36" fillId="29" borderId="28" xfId="23" applyNumberFormat="1">
      <alignment vertical="top"/>
      <protection locked="0"/>
    </xf>
    <xf numFmtId="9" fontId="36" fillId="29" borderId="28" xfId="9" applyFont="1" applyFill="1" applyBorder="1" applyAlignment="1" applyProtection="1">
      <alignment vertical="top"/>
      <protection locked="0"/>
    </xf>
    <xf numFmtId="0" fontId="42" fillId="27" borderId="28" xfId="21" applyFont="1">
      <alignment vertical="top"/>
    </xf>
    <xf numFmtId="0" fontId="35" fillId="25" borderId="0" xfId="15" quotePrefix="1" applyFont="1" applyAlignment="1">
      <alignment horizontal="center" vertical="top"/>
    </xf>
    <xf numFmtId="0" fontId="26" fillId="25" borderId="0" xfId="17" applyBorder="1" applyAlignment="1">
      <alignment horizontal="left" vertical="top"/>
    </xf>
    <xf numFmtId="0" fontId="36" fillId="29" borderId="28" xfId="23" applyNumberFormat="1">
      <alignment vertical="top"/>
      <protection locked="0"/>
    </xf>
    <xf numFmtId="170" fontId="32" fillId="27" borderId="28" xfId="21" applyNumberFormat="1">
      <alignment vertical="top"/>
    </xf>
    <xf numFmtId="177" fontId="26" fillId="25" borderId="0" xfId="15" applyNumberFormat="1" applyAlignment="1">
      <alignment horizontal="center" vertical="top"/>
    </xf>
    <xf numFmtId="0" fontId="36" fillId="29" borderId="28" xfId="23" applyAlignment="1">
      <alignment horizontal="center" vertical="center"/>
      <protection locked="0"/>
    </xf>
    <xf numFmtId="0" fontId="36" fillId="29" borderId="28" xfId="23" applyAlignment="1">
      <alignment horizontal="center" vertical="top"/>
      <protection locked="0"/>
    </xf>
    <xf numFmtId="9" fontId="36" fillId="29" borderId="28" xfId="9" applyFont="1" applyFill="1" applyBorder="1" applyAlignment="1" applyProtection="1">
      <alignment horizontal="center" vertical="top"/>
      <protection locked="0"/>
    </xf>
    <xf numFmtId="0" fontId="26" fillId="25" borderId="0" xfId="15" applyAlignment="1">
      <alignment vertical="top" wrapText="1"/>
    </xf>
    <xf numFmtId="0" fontId="26" fillId="25" borderId="0" xfId="15" applyAlignment="1">
      <alignment vertical="top"/>
    </xf>
    <xf numFmtId="0" fontId="26" fillId="25" borderId="0" xfId="15" applyAlignment="1">
      <alignment horizontal="left" vertical="top"/>
    </xf>
    <xf numFmtId="9" fontId="32" fillId="27" borderId="28" xfId="9" applyFont="1" applyFill="1" applyBorder="1" applyAlignment="1">
      <alignment vertical="top"/>
    </xf>
    <xf numFmtId="0" fontId="28" fillId="30" borderId="28" xfId="24" applyAlignment="1">
      <alignment horizontal="right" vertical="top"/>
    </xf>
    <xf numFmtId="0" fontId="28" fillId="30" borderId="28" xfId="24" applyAlignment="1">
      <alignment horizontal="center" vertical="top"/>
    </xf>
    <xf numFmtId="0" fontId="26" fillId="25" borderId="9" xfId="15" applyBorder="1" applyAlignment="1">
      <alignment vertical="top"/>
    </xf>
    <xf numFmtId="0" fontId="26" fillId="25" borderId="17" xfId="15" applyBorder="1" applyAlignment="1">
      <alignment vertical="top"/>
    </xf>
    <xf numFmtId="9" fontId="28" fillId="30" borderId="28" xfId="24" applyNumberFormat="1" applyAlignment="1">
      <alignment horizontal="center" vertical="top"/>
    </xf>
    <xf numFmtId="0" fontId="26" fillId="25" borderId="5" xfId="15" applyBorder="1" applyAlignment="1">
      <alignment vertical="top"/>
    </xf>
    <xf numFmtId="0" fontId="26" fillId="25" borderId="18" xfId="15" applyBorder="1" applyAlignment="1">
      <alignment vertical="top"/>
    </xf>
    <xf numFmtId="0" fontId="28" fillId="30" borderId="28" xfId="24">
      <alignment vertical="top"/>
    </xf>
    <xf numFmtId="0" fontId="32" fillId="23" borderId="29" xfId="19" applyAlignment="1">
      <alignment horizontal="centerContinuous" vertical="top" wrapText="1"/>
    </xf>
    <xf numFmtId="0" fontId="32" fillId="23" borderId="29" xfId="19" applyAlignment="1">
      <alignment horizontal="left" vertical="top" wrapText="1"/>
    </xf>
    <xf numFmtId="0" fontId="34" fillId="25" borderId="0" xfId="25">
      <alignment horizontal="left" vertical="top"/>
    </xf>
    <xf numFmtId="0" fontId="0" fillId="26" borderId="28" xfId="20" applyFont="1" applyBorder="1"/>
    <xf numFmtId="0" fontId="32" fillId="27" borderId="0" xfId="21" applyBorder="1">
      <alignment vertical="top"/>
    </xf>
    <xf numFmtId="0" fontId="35" fillId="25" borderId="0" xfId="15" quotePrefix="1" applyFont="1">
      <alignment horizontal="centerContinuous" vertical="top"/>
    </xf>
    <xf numFmtId="0" fontId="36" fillId="29" borderId="34" xfId="23" applyBorder="1" applyAlignment="1">
      <alignment horizontal="center" vertical="top"/>
      <protection locked="0"/>
    </xf>
    <xf numFmtId="0" fontId="36" fillId="29" borderId="35" xfId="23" applyBorder="1">
      <alignment vertical="top"/>
      <protection locked="0"/>
    </xf>
    <xf numFmtId="15" fontId="22" fillId="31" borderId="36" xfId="26" applyNumberFormat="1" applyFont="1" applyAlignment="1">
      <alignment horizontal="center" vertical="top"/>
    </xf>
    <xf numFmtId="0" fontId="44" fillId="27" borderId="28" xfId="21" applyFont="1">
      <alignment vertical="top"/>
    </xf>
    <xf numFmtId="0" fontId="36" fillId="29" borderId="40" xfId="23" applyBorder="1" applyAlignment="1">
      <alignment horizontal="center" vertical="top"/>
      <protection locked="0"/>
    </xf>
    <xf numFmtId="0" fontId="36" fillId="32" borderId="35" xfId="27" applyBorder="1">
      <alignment vertical="top"/>
      <protection locked="0"/>
    </xf>
    <xf numFmtId="15" fontId="22" fillId="33" borderId="36" xfId="28" applyNumberFormat="1" applyFont="1" applyAlignment="1">
      <alignment horizontal="center" vertical="top"/>
    </xf>
    <xf numFmtId="0" fontId="44" fillId="27" borderId="28" xfId="21" applyFont="1" applyAlignment="1">
      <alignment horizontal="center" vertical="top"/>
    </xf>
    <xf numFmtId="0" fontId="45" fillId="27" borderId="28" xfId="21" applyFont="1">
      <alignment vertical="top"/>
    </xf>
    <xf numFmtId="0" fontId="39" fillId="27" borderId="28" xfId="21" applyFont="1" applyAlignment="1">
      <alignment horizontal="center" vertical="top"/>
    </xf>
    <xf numFmtId="0" fontId="39" fillId="27" borderId="43" xfId="21" applyFont="1" applyBorder="1" applyAlignment="1">
      <alignment horizontal="centerContinuous" vertical="top"/>
    </xf>
    <xf numFmtId="0" fontId="26" fillId="28" borderId="8" xfId="22" applyNumberFormat="1">
      <alignment horizontal="center" vertical="top"/>
    </xf>
    <xf numFmtId="0" fontId="32" fillId="27" borderId="43" xfId="21" applyBorder="1" applyAlignment="1">
      <alignment horizontal="center" vertical="top"/>
    </xf>
    <xf numFmtId="0" fontId="32" fillId="27" borderId="43" xfId="21" applyBorder="1">
      <alignment vertical="top"/>
    </xf>
    <xf numFmtId="0" fontId="44" fillId="27" borderId="43" xfId="21" applyFont="1" applyBorder="1" applyAlignment="1">
      <alignment horizontal="center" vertical="top"/>
    </xf>
    <xf numFmtId="0" fontId="32" fillId="27" borderId="44" xfId="21" applyBorder="1">
      <alignment vertical="top"/>
    </xf>
    <xf numFmtId="0" fontId="32" fillId="27" borderId="34" xfId="21" applyBorder="1">
      <alignment vertical="top"/>
    </xf>
    <xf numFmtId="15" fontId="32" fillId="27" borderId="28" xfId="21" applyNumberFormat="1">
      <alignment vertical="top"/>
    </xf>
    <xf numFmtId="15" fontId="40" fillId="29" borderId="28" xfId="23" applyNumberFormat="1" applyFont="1" applyAlignment="1">
      <alignment horizontal="center" vertical="top"/>
      <protection locked="0"/>
    </xf>
    <xf numFmtId="15" fontId="22" fillId="34" borderId="36" xfId="29" applyNumberFormat="1" applyFont="1" applyAlignment="1">
      <alignment horizontal="center" vertical="top"/>
    </xf>
    <xf numFmtId="170" fontId="22" fillId="27" borderId="45" xfId="21" applyNumberFormat="1" applyFont="1" applyBorder="1" applyAlignment="1">
      <alignment horizontal="center" vertical="top"/>
    </xf>
    <xf numFmtId="170" fontId="22" fillId="27" borderId="45" xfId="21" applyNumberFormat="1" applyFont="1" applyBorder="1">
      <alignment vertical="top"/>
    </xf>
    <xf numFmtId="1" fontId="26" fillId="28" borderId="46" xfId="22" applyNumberFormat="1" applyBorder="1">
      <alignment horizontal="center" vertical="top"/>
    </xf>
    <xf numFmtId="1" fontId="26" fillId="28" borderId="47" xfId="22" applyNumberFormat="1" applyBorder="1">
      <alignment horizontal="center" vertical="top"/>
    </xf>
    <xf numFmtId="1" fontId="26" fillId="28" borderId="48" xfId="22" applyNumberFormat="1" applyBorder="1">
      <alignment horizontal="center" vertical="top"/>
    </xf>
    <xf numFmtId="1" fontId="46" fillId="28" borderId="46" xfId="22" applyNumberFormat="1" applyFont="1" applyBorder="1">
      <alignment horizontal="center" vertical="top"/>
    </xf>
    <xf numFmtId="1" fontId="46" fillId="28" borderId="47" xfId="22" applyNumberFormat="1" applyFont="1" applyBorder="1">
      <alignment horizontal="center" vertical="top"/>
    </xf>
    <xf numFmtId="1" fontId="46" fillId="28" borderId="48" xfId="22" applyNumberFormat="1" applyFont="1" applyBorder="1">
      <alignment horizontal="center" vertical="top"/>
    </xf>
    <xf numFmtId="0" fontId="32" fillId="27" borderId="49" xfId="21" applyBorder="1">
      <alignment vertical="top"/>
    </xf>
    <xf numFmtId="170" fontId="22" fillId="27" borderId="28" xfId="21" applyNumberFormat="1" applyFont="1" applyAlignment="1">
      <alignment horizontal="center" vertical="top"/>
    </xf>
    <xf numFmtId="170" fontId="22" fillId="27" borderId="28" xfId="21" applyNumberFormat="1" applyFont="1">
      <alignment vertical="top"/>
    </xf>
    <xf numFmtId="1" fontId="26" fillId="28" borderId="50" xfId="22" applyNumberFormat="1" applyBorder="1">
      <alignment horizontal="center" vertical="top"/>
    </xf>
    <xf numFmtId="1" fontId="26" fillId="28" borderId="51" xfId="22" applyNumberFormat="1" applyBorder="1">
      <alignment horizontal="center" vertical="top"/>
    </xf>
    <xf numFmtId="1" fontId="26" fillId="28" borderId="52" xfId="22" applyNumberFormat="1" applyBorder="1">
      <alignment horizontal="center" vertical="top"/>
    </xf>
    <xf numFmtId="1" fontId="46" fillId="28" borderId="50" xfId="22" applyNumberFormat="1" applyFont="1" applyBorder="1">
      <alignment horizontal="center" vertical="top"/>
    </xf>
    <xf numFmtId="1" fontId="46" fillId="28" borderId="51" xfId="22" applyNumberFormat="1" applyFont="1" applyBorder="1">
      <alignment horizontal="center" vertical="top"/>
    </xf>
    <xf numFmtId="1" fontId="46" fillId="28" borderId="52" xfId="22" applyNumberFormat="1" applyFont="1" applyBorder="1">
      <alignment horizontal="center" vertical="top"/>
    </xf>
    <xf numFmtId="0" fontId="32" fillId="27" borderId="40" xfId="21" applyBorder="1">
      <alignment vertical="top"/>
    </xf>
    <xf numFmtId="0" fontId="32" fillId="27" borderId="35" xfId="21" applyBorder="1">
      <alignment vertical="top"/>
    </xf>
    <xf numFmtId="15" fontId="40" fillId="32" borderId="28" xfId="27" applyNumberFormat="1" applyFont="1">
      <alignment vertical="top"/>
      <protection locked="0"/>
    </xf>
    <xf numFmtId="170" fontId="22" fillId="27" borderId="53" xfId="21" applyNumberFormat="1" applyFont="1" applyBorder="1" applyAlignment="1">
      <alignment horizontal="center" vertical="top"/>
    </xf>
    <xf numFmtId="170" fontId="22" fillId="27" borderId="53" xfId="21" applyNumberFormat="1" applyFont="1" applyBorder="1">
      <alignment vertical="top"/>
    </xf>
    <xf numFmtId="1" fontId="26" fillId="28" borderId="54" xfId="22" applyNumberFormat="1" applyBorder="1">
      <alignment horizontal="center" vertical="top"/>
    </xf>
    <xf numFmtId="1" fontId="26" fillId="28" borderId="55" xfId="22" applyNumberFormat="1" applyBorder="1">
      <alignment horizontal="center" vertical="top"/>
    </xf>
    <xf numFmtId="1" fontId="26" fillId="28" borderId="56" xfId="22" applyNumberFormat="1" applyBorder="1">
      <alignment horizontal="center" vertical="top"/>
    </xf>
    <xf numFmtId="1" fontId="46" fillId="28" borderId="54" xfId="22" applyNumberFormat="1" applyFont="1" applyBorder="1">
      <alignment horizontal="center" vertical="top"/>
    </xf>
    <xf numFmtId="1" fontId="46" fillId="28" borderId="55" xfId="22" applyNumberFormat="1" applyFont="1" applyBorder="1">
      <alignment horizontal="center" vertical="top"/>
    </xf>
    <xf numFmtId="1" fontId="46" fillId="28" borderId="56" xfId="22" applyNumberFormat="1" applyFont="1" applyBorder="1">
      <alignment horizontal="center" vertical="top"/>
    </xf>
    <xf numFmtId="169" fontId="40" fillId="29" borderId="28" xfId="23" applyNumberFormat="1" applyFont="1" applyAlignment="1">
      <alignment horizontal="center" vertical="top"/>
      <protection locked="0"/>
    </xf>
    <xf numFmtId="15" fontId="22" fillId="27" borderId="28" xfId="21" applyNumberFormat="1" applyFont="1">
      <alignment vertical="top"/>
    </xf>
    <xf numFmtId="15" fontId="36" fillId="29" borderId="28" xfId="23" applyNumberFormat="1">
      <alignment vertical="top"/>
      <protection locked="0"/>
    </xf>
    <xf numFmtId="0" fontId="22" fillId="27" borderId="28" xfId="21" applyFont="1" applyAlignment="1">
      <alignment horizontal="center" vertical="top"/>
    </xf>
    <xf numFmtId="0" fontId="39" fillId="27" borderId="43" xfId="21" applyFont="1" applyBorder="1" applyAlignment="1">
      <alignment horizontal="center" vertical="top"/>
    </xf>
    <xf numFmtId="0" fontId="32" fillId="27" borderId="34" xfId="21" applyBorder="1" applyAlignment="1">
      <alignment horizontal="center" vertical="top"/>
    </xf>
    <xf numFmtId="0" fontId="32" fillId="27" borderId="49" xfId="21" applyBorder="1" applyAlignment="1">
      <alignment horizontal="center" vertical="top"/>
    </xf>
    <xf numFmtId="0" fontId="32" fillId="27" borderId="40" xfId="21" applyBorder="1" applyAlignment="1">
      <alignment horizontal="center" vertical="top"/>
    </xf>
    <xf numFmtId="0" fontId="32" fillId="27" borderId="28" xfId="21" applyAlignment="1">
      <alignment vertical="top" wrapText="1"/>
    </xf>
    <xf numFmtId="0" fontId="36" fillId="29" borderId="59" xfId="23" applyBorder="1">
      <alignment vertical="top"/>
      <protection locked="0"/>
    </xf>
    <xf numFmtId="0" fontId="32" fillId="27" borderId="59" xfId="21" applyBorder="1">
      <alignment vertical="top"/>
    </xf>
    <xf numFmtId="0" fontId="32" fillId="27" borderId="60" xfId="21" applyBorder="1" applyAlignment="1">
      <alignment horizontal="centerContinuous" vertical="top"/>
    </xf>
    <xf numFmtId="0" fontId="32" fillId="27" borderId="61" xfId="21" applyBorder="1" applyAlignment="1">
      <alignment horizontal="centerContinuous" vertical="top"/>
    </xf>
    <xf numFmtId="0" fontId="32" fillId="27" borderId="59" xfId="21" applyBorder="1" applyAlignment="1">
      <alignment horizontal="center" vertical="top"/>
    </xf>
    <xf numFmtId="0" fontId="32" fillId="27" borderId="60" xfId="21" applyBorder="1" applyAlignment="1">
      <alignment horizontal="center" vertical="top"/>
    </xf>
    <xf numFmtId="0" fontId="32" fillId="27" borderId="61" xfId="21" applyBorder="1" applyAlignment="1">
      <alignment horizontal="center" vertical="top"/>
    </xf>
    <xf numFmtId="0" fontId="32" fillId="27" borderId="44" xfId="21" applyBorder="1" applyAlignment="1">
      <alignment horizontal="right" vertical="top"/>
    </xf>
    <xf numFmtId="0" fontId="36" fillId="29" borderId="61" xfId="23" applyBorder="1">
      <alignment vertical="top"/>
      <protection locked="0"/>
    </xf>
    <xf numFmtId="0" fontId="39" fillId="27" borderId="44" xfId="21" applyFont="1" applyBorder="1" applyAlignment="1">
      <alignment horizontal="centerContinuous" vertical="top"/>
    </xf>
    <xf numFmtId="0" fontId="32" fillId="27" borderId="8" xfId="21" applyBorder="1" applyAlignment="1">
      <alignment horizontal="center" vertical="top"/>
    </xf>
    <xf numFmtId="0" fontId="39" fillId="27" borderId="28" xfId="21" applyFont="1">
      <alignment vertical="top"/>
    </xf>
    <xf numFmtId="0" fontId="36" fillId="29" borderId="30" xfId="23" applyBorder="1">
      <alignment vertical="top"/>
      <protection locked="0"/>
    </xf>
    <xf numFmtId="0" fontId="32" fillId="27" borderId="44" xfId="21" applyBorder="1" applyAlignment="1">
      <alignment horizontal="center" vertical="top"/>
    </xf>
    <xf numFmtId="0" fontId="39" fillId="27" borderId="28" xfId="21" applyFont="1" applyAlignment="1">
      <alignment horizontal="left" vertical="top"/>
    </xf>
    <xf numFmtId="15" fontId="22" fillId="35" borderId="36" xfId="30" applyNumberFormat="1" applyFont="1" applyAlignment="1">
      <alignment horizontal="center" vertical="top"/>
    </xf>
    <xf numFmtId="15" fontId="22" fillId="36" borderId="36" xfId="31" applyNumberFormat="1" applyFont="1" applyAlignment="1">
      <alignment horizontal="center" vertical="top"/>
    </xf>
    <xf numFmtId="15" fontId="22" fillId="36" borderId="62" xfId="31" applyNumberFormat="1" applyFont="1" applyBorder="1" applyAlignment="1">
      <alignment horizontal="center" vertical="top"/>
    </xf>
    <xf numFmtId="15" fontId="39" fillId="27" borderId="28" xfId="21" applyNumberFormat="1" applyFont="1" applyAlignment="1">
      <alignment horizontal="centerContinuous" vertical="top"/>
    </xf>
    <xf numFmtId="15" fontId="22" fillId="27" borderId="28" xfId="21" applyNumberFormat="1" applyFont="1" applyAlignment="1">
      <alignment horizontal="centerContinuous" vertical="top"/>
    </xf>
    <xf numFmtId="15" fontId="40" fillId="29" borderId="30" xfId="23" applyNumberFormat="1" applyFont="1" applyBorder="1">
      <alignment vertical="top"/>
      <protection locked="0"/>
    </xf>
    <xf numFmtId="15" fontId="40" fillId="29" borderId="28" xfId="23" applyNumberFormat="1" applyFont="1">
      <alignment vertical="top"/>
      <protection locked="0"/>
    </xf>
    <xf numFmtId="9" fontId="32" fillId="27" borderId="28" xfId="9" applyFont="1" applyFill="1" applyBorder="1" applyAlignment="1">
      <alignment horizontal="center" vertical="top"/>
    </xf>
    <xf numFmtId="9" fontId="36" fillId="37" borderId="28" xfId="9" applyFont="1" applyFill="1" applyBorder="1" applyAlignment="1" applyProtection="1">
      <alignment vertical="top"/>
      <protection locked="0"/>
    </xf>
    <xf numFmtId="0" fontId="26" fillId="25" borderId="9" xfId="15" applyBorder="1" applyAlignment="1">
      <alignment horizontal="left" vertical="top"/>
    </xf>
    <xf numFmtId="0" fontId="26" fillId="25" borderId="5" xfId="15" applyBorder="1" applyAlignment="1">
      <alignment horizontal="left" vertical="top"/>
    </xf>
    <xf numFmtId="0" fontId="36" fillId="29" borderId="28" xfId="9" applyNumberFormat="1" applyFont="1" applyFill="1" applyBorder="1" applyAlignment="1" applyProtection="1">
      <alignment vertical="top"/>
      <protection locked="0"/>
    </xf>
    <xf numFmtId="0" fontId="36" fillId="29" borderId="28" xfId="23" applyAlignment="1">
      <alignment horizontal="centerContinuous" vertical="top"/>
      <protection locked="0"/>
    </xf>
    <xf numFmtId="1" fontId="32" fillId="27" borderId="28" xfId="21" applyNumberFormat="1" applyAlignment="1">
      <alignment horizontal="center" vertical="top"/>
    </xf>
    <xf numFmtId="0" fontId="31" fillId="25" borderId="5" xfId="18" applyBorder="1" applyAlignment="1">
      <alignment horizontal="centerContinuous" vertical="center" wrapText="1"/>
    </xf>
    <xf numFmtId="0" fontId="47" fillId="27" borderId="28" xfId="21" applyFont="1">
      <alignment vertical="top"/>
    </xf>
    <xf numFmtId="0" fontId="39" fillId="27" borderId="43" xfId="21" applyFont="1" applyBorder="1" applyAlignment="1">
      <alignment horizontal="right" vertical="top"/>
    </xf>
    <xf numFmtId="0" fontId="32" fillId="27" borderId="45" xfId="21" applyBorder="1" applyAlignment="1">
      <alignment horizontal="center" vertical="top"/>
    </xf>
    <xf numFmtId="0" fontId="32" fillId="27" borderId="45" xfId="21" applyBorder="1" applyAlignment="1">
      <alignment horizontal="centerContinuous" vertical="top"/>
    </xf>
    <xf numFmtId="1" fontId="32" fillId="27" borderId="28" xfId="21" applyNumberFormat="1">
      <alignment vertical="top"/>
    </xf>
    <xf numFmtId="0" fontId="32" fillId="27" borderId="43" xfId="21" applyBorder="1" applyAlignment="1">
      <alignment horizontal="centerContinuous" vertical="top"/>
    </xf>
    <xf numFmtId="1" fontId="40" fillId="29" borderId="45" xfId="23" applyNumberFormat="1" applyFont="1" applyBorder="1" applyAlignment="1">
      <alignment horizontal="center" vertical="top"/>
      <protection locked="0"/>
    </xf>
    <xf numFmtId="0" fontId="36" fillId="29" borderId="45" xfId="9" applyNumberFormat="1" applyFont="1" applyFill="1" applyBorder="1" applyAlignment="1" applyProtection="1">
      <alignment vertical="top"/>
      <protection locked="0"/>
    </xf>
    <xf numFmtId="1" fontId="32" fillId="27" borderId="45" xfId="21" applyNumberFormat="1" applyBorder="1">
      <alignment vertical="top"/>
    </xf>
    <xf numFmtId="1" fontId="40" fillId="29" borderId="28" xfId="23" applyNumberFormat="1" applyFont="1" applyAlignment="1">
      <alignment horizontal="center" vertical="top"/>
      <protection locked="0"/>
    </xf>
    <xf numFmtId="1" fontId="32" fillId="27" borderId="0" xfId="21" applyNumberFormat="1" applyBorder="1">
      <alignment vertical="top"/>
    </xf>
    <xf numFmtId="0" fontId="32" fillId="27" borderId="53" xfId="21" applyBorder="1" applyAlignment="1">
      <alignment horizontal="center" vertical="top"/>
    </xf>
    <xf numFmtId="0" fontId="32" fillId="27" borderId="53" xfId="21" applyBorder="1" applyAlignment="1">
      <alignment horizontal="centerContinuous" vertical="top"/>
    </xf>
    <xf numFmtId="1" fontId="40" fillId="29" borderId="53" xfId="23" applyNumberFormat="1" applyFont="1" applyBorder="1" applyAlignment="1">
      <alignment horizontal="center" vertical="top"/>
      <protection locked="0"/>
    </xf>
    <xf numFmtId="0" fontId="36" fillId="29" borderId="53" xfId="9" applyNumberFormat="1" applyFont="1" applyFill="1" applyBorder="1" applyAlignment="1" applyProtection="1">
      <alignment vertical="top"/>
      <protection locked="0"/>
    </xf>
    <xf numFmtId="1" fontId="32" fillId="27" borderId="53" xfId="21" applyNumberFormat="1" applyBorder="1">
      <alignment vertical="top"/>
    </xf>
    <xf numFmtId="0" fontId="32" fillId="27" borderId="58" xfId="21" applyBorder="1" applyAlignment="1">
      <alignment vertical="top" wrapText="1"/>
    </xf>
    <xf numFmtId="1" fontId="32" fillId="38" borderId="36" xfId="32" applyNumberFormat="1" applyAlignment="1">
      <alignment vertical="top"/>
    </xf>
    <xf numFmtId="1" fontId="32" fillId="31" borderId="36" xfId="26" applyNumberFormat="1" applyAlignment="1">
      <alignment vertical="top"/>
    </xf>
    <xf numFmtId="0" fontId="32" fillId="27" borderId="42" xfId="21" applyBorder="1" applyAlignment="1">
      <alignment vertical="top" wrapText="1"/>
    </xf>
    <xf numFmtId="0" fontId="22" fillId="23" borderId="29" xfId="19" applyFont="1">
      <alignment horizontal="center" vertical="top" wrapText="1"/>
    </xf>
    <xf numFmtId="0" fontId="0" fillId="26" borderId="43" xfId="20" applyFont="1" applyBorder="1"/>
    <xf numFmtId="0" fontId="39" fillId="27" borderId="43" xfId="21" applyFont="1" applyBorder="1">
      <alignment vertical="top"/>
    </xf>
    <xf numFmtId="0" fontId="26" fillId="28" borderId="12" xfId="22" applyBorder="1">
      <alignment horizontal="center" vertical="top"/>
    </xf>
    <xf numFmtId="0" fontId="32" fillId="27" borderId="45" xfId="21" applyBorder="1">
      <alignment vertical="top"/>
    </xf>
    <xf numFmtId="16" fontId="32" fillId="27" borderId="45" xfId="21" applyNumberFormat="1" applyBorder="1" applyAlignment="1">
      <alignment horizontal="center" vertical="top"/>
    </xf>
    <xf numFmtId="0" fontId="36" fillId="29" borderId="45" xfId="23" quotePrefix="1" applyBorder="1" applyAlignment="1">
      <alignment horizontal="center" vertical="top"/>
      <protection locked="0"/>
    </xf>
    <xf numFmtId="0" fontId="48" fillId="30" borderId="28" xfId="24" applyFont="1">
      <alignment vertical="top"/>
    </xf>
    <xf numFmtId="0" fontId="32" fillId="27" borderId="28" xfId="21" quotePrefix="1" applyAlignment="1">
      <alignment horizontal="center" vertical="top"/>
    </xf>
    <xf numFmtId="16" fontId="32" fillId="27" borderId="28" xfId="21" quotePrefix="1" applyNumberFormat="1" applyAlignment="1">
      <alignment horizontal="center" vertical="top"/>
    </xf>
    <xf numFmtId="0" fontId="36" fillId="29" borderId="28" xfId="23" quotePrefix="1" applyAlignment="1">
      <alignment horizontal="center" vertical="top"/>
      <protection locked="0"/>
    </xf>
    <xf numFmtId="16" fontId="32" fillId="27" borderId="53" xfId="21" applyNumberFormat="1" applyBorder="1" applyAlignment="1">
      <alignment horizontal="center" vertical="top"/>
    </xf>
    <xf numFmtId="0" fontId="36" fillId="29" borderId="53" xfId="23" quotePrefix="1" applyBorder="1" applyAlignment="1">
      <alignment horizontal="center" vertical="top"/>
      <protection locked="0"/>
    </xf>
    <xf numFmtId="0" fontId="36" fillId="29" borderId="45" xfId="23" applyBorder="1" applyAlignment="1">
      <alignment horizontal="center" vertical="top"/>
      <protection locked="0"/>
    </xf>
    <xf numFmtId="0" fontId="36" fillId="7" borderId="45" xfId="23" applyFill="1" applyBorder="1" applyAlignment="1">
      <alignment horizontal="center" vertical="top"/>
      <protection locked="0"/>
    </xf>
    <xf numFmtId="0" fontId="27" fillId="20" borderId="24" xfId="10" applyAlignment="1" applyProtection="1">
      <alignment horizontal="center" vertical="top"/>
      <protection locked="0"/>
    </xf>
    <xf numFmtId="0" fontId="36" fillId="29" borderId="53" xfId="23" applyBorder="1" applyAlignment="1">
      <alignment horizontal="center" vertical="top"/>
      <protection locked="0"/>
    </xf>
    <xf numFmtId="0" fontId="32" fillId="27" borderId="53" xfId="21" quotePrefix="1" applyBorder="1" applyAlignment="1">
      <alignment horizontal="center" vertical="top"/>
    </xf>
    <xf numFmtId="174" fontId="28" fillId="0" borderId="0" xfId="0" applyNumberFormat="1" applyFont="1"/>
    <xf numFmtId="174" fontId="28" fillId="22" borderId="0" xfId="12" applyNumberFormat="1" applyBorder="1" applyAlignment="1"/>
    <xf numFmtId="174" fontId="28" fillId="22" borderId="26" xfId="12" applyNumberFormat="1" applyBorder="1" applyAlignment="1"/>
    <xf numFmtId="174" fontId="28" fillId="22" borderId="1" xfId="12" applyNumberFormat="1" applyBorder="1" applyAlignment="1"/>
    <xf numFmtId="0" fontId="32" fillId="23" borderId="29" xfId="19" applyAlignment="1">
      <alignment vertical="top"/>
    </xf>
    <xf numFmtId="0" fontId="0" fillId="23" borderId="4" xfId="13" applyFont="1" applyBorder="1"/>
    <xf numFmtId="0" fontId="0" fillId="26" borderId="6" xfId="20" applyFont="1" applyBorder="1"/>
    <xf numFmtId="0" fontId="33" fillId="27" borderId="28" xfId="21" applyFont="1">
      <alignment vertical="top"/>
    </xf>
    <xf numFmtId="0" fontId="26" fillId="28" borderId="8" xfId="22" applyAlignment="1">
      <alignment horizontal="left" vertical="top"/>
    </xf>
    <xf numFmtId="0" fontId="36" fillId="29" borderId="0" xfId="23" applyBorder="1" applyAlignment="1">
      <alignment horizontal="left" vertical="top" wrapText="1"/>
      <protection locked="0"/>
    </xf>
    <xf numFmtId="174" fontId="28" fillId="22" borderId="10" xfId="12" applyNumberFormat="1" applyBorder="1" applyAlignment="1"/>
    <xf numFmtId="174" fontId="28" fillId="22" borderId="32" xfId="12" applyNumberFormat="1" applyBorder="1" applyAlignment="1"/>
    <xf numFmtId="0" fontId="30" fillId="25" borderId="9" xfId="16" applyBorder="1" applyAlignment="1">
      <alignment vertical="center"/>
    </xf>
    <xf numFmtId="178" fontId="26" fillId="25" borderId="9" xfId="15" applyNumberFormat="1" applyBorder="1" applyAlignment="1">
      <alignment horizontal="left" vertical="top"/>
    </xf>
    <xf numFmtId="0" fontId="31" fillId="25" borderId="5" xfId="18" applyBorder="1" applyAlignment="1">
      <alignment horizontal="left" vertical="center"/>
    </xf>
    <xf numFmtId="15" fontId="32" fillId="23" borderId="29" xfId="19" applyNumberFormat="1">
      <alignment horizontal="center" vertical="top" wrapText="1"/>
    </xf>
    <xf numFmtId="0" fontId="32" fillId="23" borderId="29" xfId="19" applyAlignment="1">
      <alignment horizontal="right" vertical="top"/>
    </xf>
    <xf numFmtId="0" fontId="32" fillId="23" borderId="29" xfId="19" applyNumberFormat="1">
      <alignment horizontal="center" vertical="top" wrapText="1"/>
    </xf>
    <xf numFmtId="0" fontId="32" fillId="25" borderId="0" xfId="25" applyFont="1" applyAlignment="1">
      <alignment horizontal="center" vertical="top"/>
    </xf>
    <xf numFmtId="0" fontId="32" fillId="27" borderId="66" xfId="21" applyBorder="1">
      <alignment vertical="top"/>
    </xf>
    <xf numFmtId="0" fontId="32" fillId="27" borderId="66" xfId="21" applyBorder="1" applyAlignment="1">
      <alignment horizontal="center" vertical="top"/>
    </xf>
    <xf numFmtId="0" fontId="36" fillId="29" borderId="66" xfId="23" applyBorder="1">
      <alignment vertical="top"/>
      <protection locked="0"/>
    </xf>
    <xf numFmtId="0" fontId="36" fillId="32" borderId="28" xfId="27">
      <alignment vertical="top"/>
      <protection locked="0"/>
    </xf>
    <xf numFmtId="0" fontId="26" fillId="28" borderId="8" xfId="22" quotePrefix="1">
      <alignment horizontal="center" vertical="top"/>
    </xf>
    <xf numFmtId="0" fontId="32" fillId="27" borderId="30" xfId="21" applyBorder="1" applyAlignment="1">
      <alignment horizontal="center" vertical="top"/>
    </xf>
    <xf numFmtId="0" fontId="32" fillId="27" borderId="67" xfId="21" applyBorder="1" applyAlignment="1">
      <alignment horizontal="right" vertical="top"/>
    </xf>
    <xf numFmtId="0" fontId="32" fillId="27" borderId="67" xfId="21" applyBorder="1" applyAlignment="1">
      <alignment horizontal="center" vertical="top"/>
    </xf>
    <xf numFmtId="0" fontId="32" fillId="27" borderId="68" xfId="21" applyBorder="1" applyAlignment="1">
      <alignment horizontal="center" vertical="top"/>
    </xf>
    <xf numFmtId="0" fontId="36" fillId="29" borderId="67" xfId="23" applyBorder="1">
      <alignment vertical="top"/>
      <protection locked="0"/>
    </xf>
    <xf numFmtId="0" fontId="32" fillId="27" borderId="69" xfId="21" applyBorder="1" applyAlignment="1">
      <alignment horizontal="center" vertical="top"/>
    </xf>
    <xf numFmtId="0" fontId="32" fillId="27" borderId="69" xfId="21" applyBorder="1">
      <alignment vertical="top"/>
    </xf>
    <xf numFmtId="0" fontId="2" fillId="4" borderId="0" xfId="0" applyFont="1" applyFill="1" applyAlignment="1">
      <alignment horizontal="center"/>
    </xf>
    <xf numFmtId="1" fontId="36" fillId="29" borderId="28" xfId="23" applyNumberFormat="1" applyAlignment="1">
      <alignment horizontal="center" vertical="top"/>
      <protection locked="0"/>
    </xf>
    <xf numFmtId="9" fontId="36" fillId="29" borderId="44" xfId="9" applyFont="1" applyFill="1" applyBorder="1" applyAlignment="1" applyProtection="1">
      <alignment vertical="top"/>
      <protection locked="0"/>
    </xf>
    <xf numFmtId="0" fontId="32" fillId="27" borderId="70" xfId="21" applyBorder="1" applyAlignment="1">
      <alignment horizontal="centerContinuous" vertical="top"/>
    </xf>
    <xf numFmtId="0" fontId="32" fillId="27" borderId="28" xfId="21" applyBorder="1" applyAlignment="1">
      <alignment horizontal="centerContinuous" vertical="top"/>
    </xf>
    <xf numFmtId="0" fontId="32" fillId="27" borderId="71" xfId="21" applyBorder="1" applyAlignment="1">
      <alignment horizontal="centerContinuous" vertical="top"/>
    </xf>
    <xf numFmtId="0" fontId="39" fillId="27" borderId="28" xfId="21" applyFont="1" applyBorder="1" applyAlignment="1">
      <alignment horizontal="center" vertical="top"/>
    </xf>
    <xf numFmtId="0" fontId="36" fillId="29" borderId="70" xfId="23" applyBorder="1">
      <alignment vertical="top"/>
      <protection locked="0"/>
    </xf>
    <xf numFmtId="0" fontId="36" fillId="29" borderId="28" xfId="23" applyBorder="1">
      <alignment vertical="top"/>
      <protection locked="0"/>
    </xf>
    <xf numFmtId="0" fontId="36" fillId="29" borderId="71" xfId="23" applyBorder="1">
      <alignment vertical="top"/>
      <protection locked="0"/>
    </xf>
    <xf numFmtId="0" fontId="39" fillId="27" borderId="70" xfId="21" applyFont="1" applyBorder="1" applyAlignment="1">
      <alignment horizontal="center" vertical="top"/>
    </xf>
    <xf numFmtId="0" fontId="39" fillId="27" borderId="71" xfId="21" applyFont="1" applyBorder="1" applyAlignment="1">
      <alignment horizontal="center" vertical="top"/>
    </xf>
    <xf numFmtId="0" fontId="49" fillId="5" borderId="4" xfId="4" applyFont="1" applyFill="1" applyBorder="1" applyAlignment="1" applyProtection="1">
      <alignment horizontal="center"/>
    </xf>
    <xf numFmtId="170" fontId="49" fillId="14" borderId="19" xfId="4" applyNumberFormat="1" applyFont="1" applyBorder="1" applyAlignment="1" applyProtection="1">
      <alignment horizontal="center"/>
    </xf>
    <xf numFmtId="170" fontId="49" fillId="14" borderId="12" xfId="4" applyNumberFormat="1" applyFont="1" applyBorder="1" applyAlignment="1" applyProtection="1">
      <alignment horizontal="center"/>
    </xf>
    <xf numFmtId="170" fontId="49" fillId="14" borderId="8" xfId="4" applyNumberFormat="1" applyFont="1" applyBorder="1" applyAlignment="1" applyProtection="1">
      <alignment horizontal="center"/>
    </xf>
    <xf numFmtId="170" fontId="49" fillId="14" borderId="21" xfId="4" applyNumberFormat="1" applyFont="1" applyBorder="1" applyAlignment="1" applyProtection="1">
      <alignment horizontal="center"/>
    </xf>
    <xf numFmtId="0" fontId="49" fillId="4" borderId="0" xfId="0" applyFont="1" applyFill="1" applyAlignment="1">
      <alignment horizontal="left"/>
    </xf>
    <xf numFmtId="170" fontId="16" fillId="14" borderId="8" xfId="4" applyNumberFormat="1" applyFont="1" applyBorder="1" applyAlignment="1" applyProtection="1">
      <alignment horizontal="center"/>
    </xf>
    <xf numFmtId="0" fontId="18" fillId="0" borderId="0" xfId="0" applyFont="1" applyAlignment="1">
      <alignment horizontal="center"/>
    </xf>
    <xf numFmtId="16" fontId="42" fillId="27" borderId="28" xfId="21" applyNumberFormat="1" applyFont="1" applyAlignment="1">
      <alignment horizontal="center" vertical="top"/>
    </xf>
    <xf numFmtId="0" fontId="41" fillId="29" borderId="28" xfId="23" applyFont="1" applyAlignment="1">
      <alignment horizontal="center" vertical="top"/>
      <protection locked="0"/>
    </xf>
    <xf numFmtId="0" fontId="42" fillId="27" borderId="28" xfId="21" applyFont="1" applyAlignment="1">
      <alignment horizontal="center" vertical="top"/>
    </xf>
    <xf numFmtId="0" fontId="2" fillId="4" borderId="0" xfId="0" applyFont="1" applyFill="1" applyAlignment="1">
      <alignment horizontal="center"/>
    </xf>
    <xf numFmtId="15" fontId="26" fillId="28" borderId="8" xfId="22" applyNumberFormat="1" applyAlignment="1">
      <alignment horizontal="center" vertical="top" wrapText="1"/>
    </xf>
    <xf numFmtId="0" fontId="2" fillId="4" borderId="0" xfId="0" applyFont="1" applyFill="1" applyAlignment="1">
      <alignment horizontal="center"/>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3" fontId="16" fillId="14" borderId="25" xfId="4" applyNumberFormat="1" applyBorder="1" applyAlignment="1">
      <alignment vertical="top"/>
      <protection locked="0"/>
    </xf>
    <xf numFmtId="3" fontId="16" fillId="14" borderId="7" xfId="4" applyNumberFormat="1" applyBorder="1" applyAlignment="1">
      <alignment vertical="top"/>
      <protection locked="0"/>
    </xf>
    <xf numFmtId="3" fontId="16" fillId="14" borderId="22" xfId="4" applyNumberFormat="1" applyBorder="1" applyAlignment="1">
      <alignment vertical="top"/>
      <protection locked="0"/>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xf numFmtId="0" fontId="45" fillId="27" borderId="37" xfId="21" applyFont="1" applyBorder="1" applyAlignment="1">
      <alignment horizontal="left" vertical="top" wrapText="1"/>
    </xf>
    <xf numFmtId="0" fontId="45" fillId="27" borderId="39" xfId="21" applyFont="1" applyBorder="1" applyAlignment="1">
      <alignment horizontal="left" vertical="top" wrapText="1"/>
    </xf>
    <xf numFmtId="0" fontId="45" fillId="27" borderId="57" xfId="21" applyFont="1" applyBorder="1" applyAlignment="1">
      <alignment horizontal="left" vertical="top" wrapText="1"/>
    </xf>
    <xf numFmtId="0" fontId="45" fillId="27" borderId="58" xfId="21" applyFont="1" applyBorder="1" applyAlignment="1">
      <alignment horizontal="left" vertical="top" wrapText="1"/>
    </xf>
    <xf numFmtId="0" fontId="45" fillId="27" borderId="63" xfId="21" applyFont="1" applyBorder="1" applyAlignment="1">
      <alignment horizontal="left" vertical="top" wrapText="1"/>
    </xf>
    <xf numFmtId="0" fontId="45" fillId="27" borderId="64" xfId="21" applyFont="1" applyBorder="1" applyAlignment="1">
      <alignment horizontal="left" vertical="top" wrapText="1"/>
    </xf>
    <xf numFmtId="0" fontId="26" fillId="28" borderId="25" xfId="22" applyBorder="1" applyAlignment="1">
      <alignment horizontal="left" vertical="top" wrapText="1"/>
    </xf>
    <xf numFmtId="0" fontId="26" fillId="28" borderId="7" xfId="22" applyBorder="1" applyAlignment="1">
      <alignment horizontal="left" vertical="top" wrapText="1"/>
    </xf>
    <xf numFmtId="0" fontId="26" fillId="28" borderId="22" xfId="22" applyBorder="1" applyAlignment="1">
      <alignment horizontal="left" vertical="top" wrapText="1"/>
    </xf>
    <xf numFmtId="0" fontId="0" fillId="0" borderId="0" xfId="0" applyAlignment="1">
      <alignment vertical="top" wrapText="1"/>
    </xf>
    <xf numFmtId="0" fontId="0" fillId="0" borderId="0" xfId="0" applyAlignment="1">
      <alignment vertical="top"/>
    </xf>
    <xf numFmtId="0" fontId="32" fillId="27" borderId="37" xfId="21" applyBorder="1" applyAlignment="1">
      <alignment horizontal="center" vertical="top" wrapText="1"/>
    </xf>
    <xf numFmtId="0" fontId="32" fillId="27" borderId="38" xfId="21" applyBorder="1" applyAlignment="1">
      <alignment horizontal="center" vertical="top" wrapText="1"/>
    </xf>
    <xf numFmtId="0" fontId="32" fillId="27" borderId="39" xfId="21" applyBorder="1" applyAlignment="1">
      <alignment horizontal="center" vertical="top" wrapText="1"/>
    </xf>
    <xf numFmtId="0" fontId="32" fillId="27" borderId="41" xfId="21" applyBorder="1" applyAlignment="1">
      <alignment horizontal="center" vertical="top" wrapText="1"/>
    </xf>
    <xf numFmtId="0" fontId="32" fillId="27" borderId="33" xfId="21" applyBorder="1" applyAlignment="1">
      <alignment horizontal="center" vertical="top" wrapText="1"/>
    </xf>
    <xf numFmtId="0" fontId="32" fillId="27" borderId="42" xfId="21" applyBorder="1" applyAlignment="1">
      <alignment horizontal="center" vertical="top" wrapText="1"/>
    </xf>
    <xf numFmtId="0" fontId="22" fillId="27" borderId="37" xfId="21" applyFont="1" applyBorder="1" applyAlignment="1">
      <alignment horizontal="left" vertical="top" wrapText="1"/>
    </xf>
    <xf numFmtId="0" fontId="22" fillId="27" borderId="38" xfId="21" applyFont="1" applyBorder="1" applyAlignment="1">
      <alignment horizontal="left" vertical="top" wrapText="1"/>
    </xf>
    <xf numFmtId="0" fontId="22" fillId="27" borderId="39" xfId="21" applyFont="1" applyBorder="1" applyAlignment="1">
      <alignment horizontal="left" vertical="top" wrapText="1"/>
    </xf>
    <xf numFmtId="0" fontId="22" fillId="27" borderId="57" xfId="21" applyFont="1" applyBorder="1" applyAlignment="1">
      <alignment horizontal="left" vertical="top" wrapText="1"/>
    </xf>
    <xf numFmtId="0" fontId="22" fillId="27" borderId="0" xfId="21" applyFont="1" applyBorder="1" applyAlignment="1">
      <alignment horizontal="left" vertical="top" wrapText="1"/>
    </xf>
    <xf numFmtId="0" fontId="22" fillId="27" borderId="58" xfId="21" applyFont="1" applyBorder="1" applyAlignment="1">
      <alignment horizontal="left" vertical="top" wrapText="1"/>
    </xf>
    <xf numFmtId="0" fontId="22" fillId="27" borderId="41" xfId="21" applyFont="1" applyBorder="1" applyAlignment="1">
      <alignment horizontal="left" vertical="top" wrapText="1"/>
    </xf>
    <xf numFmtId="0" fontId="22" fillId="27" borderId="33" xfId="21" applyFont="1" applyBorder="1" applyAlignment="1">
      <alignment horizontal="left" vertical="top" wrapText="1"/>
    </xf>
    <xf numFmtId="0" fontId="22" fillId="27" borderId="42" xfId="21" applyFont="1" applyBorder="1" applyAlignment="1">
      <alignment horizontal="left" vertical="top" wrapText="1"/>
    </xf>
    <xf numFmtId="0" fontId="22" fillId="27" borderId="37" xfId="21" applyFont="1" applyBorder="1" applyAlignment="1">
      <alignment vertical="top" wrapText="1"/>
    </xf>
    <xf numFmtId="0" fontId="22" fillId="27" borderId="38" xfId="21" applyFont="1" applyBorder="1" applyAlignment="1">
      <alignment vertical="top" wrapText="1"/>
    </xf>
    <xf numFmtId="0" fontId="22" fillId="27" borderId="39" xfId="21" applyFont="1" applyBorder="1" applyAlignment="1">
      <alignment vertical="top" wrapText="1"/>
    </xf>
    <xf numFmtId="0" fontId="22" fillId="27" borderId="41" xfId="21" applyFont="1" applyBorder="1" applyAlignment="1">
      <alignment vertical="top" wrapText="1"/>
    </xf>
    <xf numFmtId="0" fontId="22" fillId="27" borderId="33" xfId="21" applyFont="1" applyBorder="1" applyAlignment="1">
      <alignment vertical="top" wrapText="1"/>
    </xf>
    <xf numFmtId="0" fontId="22" fillId="27" borderId="42" xfId="21" applyFont="1" applyBorder="1" applyAlignment="1">
      <alignment vertical="top" wrapText="1"/>
    </xf>
    <xf numFmtId="0" fontId="22" fillId="27" borderId="57" xfId="21" applyFont="1" applyBorder="1" applyAlignment="1">
      <alignment vertical="top" wrapText="1"/>
    </xf>
    <xf numFmtId="0" fontId="22" fillId="27" borderId="0" xfId="21" applyFont="1" applyBorder="1" applyAlignment="1">
      <alignment vertical="top" wrapText="1"/>
    </xf>
    <xf numFmtId="0" fontId="22" fillId="27" borderId="58" xfId="21" applyFont="1" applyBorder="1" applyAlignment="1">
      <alignment vertical="top" wrapText="1"/>
    </xf>
    <xf numFmtId="0" fontId="32" fillId="27" borderId="37" xfId="21" applyBorder="1" applyAlignment="1">
      <alignment vertical="top" wrapText="1"/>
    </xf>
    <xf numFmtId="0" fontId="32" fillId="27" borderId="38" xfId="21" applyBorder="1" applyAlignment="1">
      <alignment vertical="top" wrapText="1"/>
    </xf>
    <xf numFmtId="0" fontId="32" fillId="27" borderId="39" xfId="21" applyBorder="1" applyAlignment="1">
      <alignment vertical="top" wrapText="1"/>
    </xf>
    <xf numFmtId="0" fontId="32" fillId="27" borderId="57" xfId="21" applyBorder="1" applyAlignment="1">
      <alignment vertical="top" wrapText="1"/>
    </xf>
    <xf numFmtId="0" fontId="32" fillId="27" borderId="0" xfId="21" applyBorder="1" applyAlignment="1">
      <alignment vertical="top" wrapText="1"/>
    </xf>
    <xf numFmtId="0" fontId="32" fillId="27" borderId="58" xfId="21" applyBorder="1" applyAlignment="1">
      <alignment vertical="top" wrapText="1"/>
    </xf>
    <xf numFmtId="0" fontId="32" fillId="27" borderId="41" xfId="21" applyBorder="1" applyAlignment="1">
      <alignment vertical="top" wrapText="1"/>
    </xf>
    <xf numFmtId="0" fontId="32" fillId="27" borderId="33" xfId="21" applyBorder="1" applyAlignment="1">
      <alignment vertical="top" wrapText="1"/>
    </xf>
    <xf numFmtId="0" fontId="32" fillId="27" borderId="42" xfId="21" applyBorder="1" applyAlignment="1">
      <alignment vertical="top" wrapText="1"/>
    </xf>
    <xf numFmtId="0" fontId="26" fillId="28" borderId="8" xfId="22" applyAlignment="1">
      <alignment horizontal="left" vertical="top" wrapText="1"/>
    </xf>
    <xf numFmtId="0" fontId="26" fillId="28" borderId="8" xfId="22" applyAlignment="1">
      <alignment horizontal="left" vertical="top"/>
    </xf>
    <xf numFmtId="0" fontId="36" fillId="29" borderId="65" xfId="23" applyBorder="1" applyAlignment="1">
      <alignment horizontal="left" vertical="top" wrapText="1"/>
      <protection locked="0"/>
    </xf>
    <xf numFmtId="0" fontId="36" fillId="29" borderId="7" xfId="23" applyBorder="1" applyAlignment="1">
      <alignment horizontal="left" vertical="top" wrapText="1"/>
      <protection locked="0"/>
    </xf>
    <xf numFmtId="0" fontId="36" fillId="29" borderId="22" xfId="23" applyBorder="1" applyAlignment="1">
      <alignment horizontal="left" vertical="top" wrapText="1"/>
      <protection locked="0"/>
    </xf>
    <xf numFmtId="1" fontId="2" fillId="0" borderId="8" xfId="0" applyNumberFormat="1" applyFont="1" applyBorder="1" applyAlignment="1">
      <alignment horizontal="right"/>
    </xf>
    <xf numFmtId="1" fontId="3" fillId="0" borderId="8" xfId="0" applyNumberFormat="1" applyFont="1" applyBorder="1" applyAlignment="1">
      <alignment horizontal="left"/>
    </xf>
    <xf numFmtId="0" fontId="24" fillId="5" borderId="4" xfId="0" applyFont="1" applyFill="1" applyBorder="1" applyAlignment="1">
      <alignment horizontal="center"/>
    </xf>
    <xf numFmtId="16" fontId="16" fillId="14" borderId="8" xfId="4" applyNumberFormat="1" applyBorder="1">
      <protection locked="0"/>
    </xf>
    <xf numFmtId="0" fontId="0" fillId="0" borderId="5" xfId="0" applyFill="1" applyBorder="1" applyAlignment="1">
      <alignment horizontal="right"/>
    </xf>
    <xf numFmtId="0" fontId="0" fillId="0" borderId="0" xfId="0" applyAlignment="1">
      <alignment horizontal="right"/>
    </xf>
    <xf numFmtId="0" fontId="0" fillId="0" borderId="7" xfId="0" applyFill="1" applyBorder="1" applyAlignment="1">
      <alignment horizontal="right"/>
    </xf>
    <xf numFmtId="0" fontId="24" fillId="4" borderId="0" xfId="0" applyFont="1" applyFill="1" applyAlignment="1"/>
  </cellXfs>
  <cellStyles count="33">
    <cellStyle name="Admin" xfId="22" xr:uid="{3CFD0212-87C0-48B2-AFB4-0F73511F56C9}"/>
    <cellStyle name="Background" xfId="11" xr:uid="{6CB7DAEC-6573-42CF-8CA3-1A59DC34B29B}"/>
    <cellStyle name="Calc01" xfId="32" xr:uid="{5DF65E93-D644-48CF-B6CE-3021784D58DC}"/>
    <cellStyle name="Calc02" xfId="26" xr:uid="{FA6E0046-38C4-4355-9DC2-A8FDE0350833}"/>
    <cellStyle name="Calc03" xfId="31" xr:uid="{59C15FA9-37F4-43D3-B450-076D4DB57E9C}"/>
    <cellStyle name="Calc04" xfId="28" xr:uid="{ADAD7D1F-5F7F-4E63-B594-E34C4F75E845}"/>
    <cellStyle name="Calc05" xfId="30" xr:uid="{3199E56A-26CC-4803-B629-80F2E8CF7BAB}"/>
    <cellStyle name="Calc06" xfId="29" xr:uid="{3C351CD0-B9D7-4944-A8A6-09FD3F056215}"/>
    <cellStyle name="Calculation" xfId="10" builtinId="22"/>
    <cellStyle name="Calculations" xfId="6" xr:uid="{449B9FA0-BCFF-41FE-A9C5-7F4DFD2D1D3B}"/>
    <cellStyle name="DataOutline" xfId="20" xr:uid="{C737E686-6002-43BD-BE4C-9C76754E3381}"/>
    <cellStyle name="Formula 1" xfId="7" xr:uid="{F8CEB686-1EA8-43D0-A731-F4582AD6DEDB}"/>
    <cellStyle name="FormulaControl" xfId="24" xr:uid="{198313D9-2A1B-46C9-8E76-ECC5ABC59A21}"/>
    <cellStyle name="FormulaControl 2" xfId="14" xr:uid="{422A35E7-08CE-40AA-9B58-AB9DA5B61E56}"/>
    <cellStyle name="IndexSelectBackground" xfId="3" xr:uid="{D65E80AD-CB0E-4369-AB4D-3C50EADF821F}"/>
    <cellStyle name="InpPy" xfId="4" xr:uid="{C948E054-2361-4AEE-ADF5-D10B30DB2B39}"/>
    <cellStyle name="Input" xfId="8" builtinId="20"/>
    <cellStyle name="Input 2" xfId="23" xr:uid="{CE7BF9F0-0C3C-45C6-811E-19FD9823E6EC}"/>
    <cellStyle name="InputFormula" xfId="5" xr:uid="{3B8766E5-4D4B-4E97-8264-05B350C292E9}"/>
    <cellStyle name="KeyVariable" xfId="1" xr:uid="{7D8B17B2-0B03-4CD7-9699-1D9FAAFFB0E1}"/>
    <cellStyle name="Normal" xfId="0" builtinId="0"/>
    <cellStyle name="Overwrittable" xfId="27" xr:uid="{C0CC9D15-793A-4EC0-A9C9-1A62F633F5CE}"/>
    <cellStyle name="Percent" xfId="9" builtinId="5"/>
    <cellStyle name="SubTitle" xfId="18" xr:uid="{074D16BC-275E-495B-8D25-818F0F0F6383}"/>
    <cellStyle name="TableBackground" xfId="21" xr:uid="{F5B6CCA2-9693-46E7-8E87-DA56A81F24D2}"/>
    <cellStyle name="TableControl" xfId="12" xr:uid="{AA70DC8C-E9B6-48B9-9573-E853916304C3}"/>
    <cellStyle name="TableHeading" xfId="19" xr:uid="{49753D9E-E3D4-47C3-AC08-182F12CBBDB5}"/>
    <cellStyle name="TableShading5" xfId="13" xr:uid="{90C90E2D-3EDA-4DA8-80D0-5C07B788DA76}"/>
    <cellStyle name="Title 2" xfId="16" xr:uid="{736C1B9F-89FC-48BE-B59B-B3B4E68C091C}"/>
    <cellStyle name="TitleArea" xfId="15" xr:uid="{93AB929D-BFFA-45EA-A644-605DE7DF66E9}"/>
    <cellStyle name="TitleAreaEnd" xfId="17" xr:uid="{8898964F-C55A-4F64-ACD3-6C0BAEDBCEC5}"/>
    <cellStyle name="TitleSection" xfId="25" xr:uid="{018B3C01-6F1E-4687-B324-76CFE0599D13}"/>
    <cellStyle name="WorksheetBackground" xfId="2" xr:uid="{F1D7B2CD-A7D3-44D4-9C6E-58E9948FB1C9}"/>
  </cellStyles>
  <dxfs count="8">
    <dxf>
      <font>
        <color theme="4" tint="0.39994506668294322"/>
      </font>
    </dxf>
    <dxf>
      <fill>
        <patternFill>
          <bgColor rgb="FFFF000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00CC"/>
      <color rgb="FF3399FF"/>
      <color rgb="FF0066FF"/>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675481</xdr:colOff>
      <xdr:row>4</xdr:row>
      <xdr:rowOff>35719</xdr:rowOff>
    </xdr:from>
    <xdr:to>
      <xdr:col>15</xdr:col>
      <xdr:colOff>59531</xdr:colOff>
      <xdr:row>13</xdr:row>
      <xdr:rowOff>130968</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806700" y="488157"/>
          <a:ext cx="7408862" cy="1488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581025</xdr:colOff>
      <xdr:row>54</xdr:row>
      <xdr:rowOff>142875</xdr:rowOff>
    </xdr:from>
    <xdr:to>
      <xdr:col>15</xdr:col>
      <xdr:colOff>520700</xdr:colOff>
      <xdr:row>59</xdr:row>
      <xdr:rowOff>57150</xdr:rowOff>
    </xdr:to>
    <xdr:sp macro="" textlink="">
      <xdr:nvSpPr>
        <xdr:cNvPr id="2" name="TextBox 1">
          <a:extLst>
            <a:ext uri="{FF2B5EF4-FFF2-40B4-BE49-F238E27FC236}">
              <a16:creationId xmlns:a16="http://schemas.microsoft.com/office/drawing/2014/main" id="{458C8B86-A6AD-4DE1-BF61-338919A456A6}"/>
            </a:ext>
          </a:extLst>
        </xdr:cNvPr>
        <xdr:cNvSpPr txBox="1"/>
      </xdr:nvSpPr>
      <xdr:spPr>
        <a:xfrm>
          <a:off x="4724400" y="8924925"/>
          <a:ext cx="359727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Stages (season</a:t>
          </a:r>
          <a:r>
            <a:rPr lang="en-AU" sz="1100" baseline="0"/>
            <a:t> desicion pionts) </a:t>
          </a:r>
          <a:r>
            <a:rPr lang="en-AU" sz="1100"/>
            <a:t>must be determined first and then you can build periods</a:t>
          </a:r>
          <a:r>
            <a:rPr lang="en-AU" sz="1100" baseline="0"/>
            <a:t> and allocate them to stages.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Sup Feed"/>
      <sheetName val="Sheep"/>
      <sheetName val="Parameters"/>
      <sheetName val="PastParameters"/>
      <sheetName val="Mach General"/>
      <sheetName val="Mach 1"/>
    </sheetNames>
    <definedNames>
      <definedName name="i_b0_pos" refersTo="='Parameters'!$W$581"/>
      <definedName name="i_b1_pos" refersTo="='Parameters'!$W$777"/>
      <definedName name="i_ce_pos" refersTo="='Parameters'!$W$355"/>
      <definedName name="i_cx_pos" refersTo="='Parameters'!$W$508"/>
    </definedNames>
    <sheetDataSet>
      <sheetData sheetId="0" refreshError="1"/>
      <sheetData sheetId="1" refreshError="1"/>
      <sheetData sheetId="2" refreshError="1"/>
      <sheetData sheetId="3" refreshError="1"/>
      <sheetData sheetId="4">
        <row r="355">
          <cell r="W355">
            <v>-7</v>
          </cell>
        </row>
        <row r="508">
          <cell r="W508">
            <v>-3</v>
          </cell>
        </row>
        <row r="581">
          <cell r="W581">
            <v>-4</v>
          </cell>
        </row>
        <row r="777">
          <cell r="W777">
            <v>-12</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1640625" defaultRowHeight="14.5" x14ac:dyDescent="0.35"/>
  <cols>
    <col min="1" max="16384" width="8.8164062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05B72-21B5-4CF0-988D-D3671948887A}">
  <sheetPr codeName="Sheet8">
    <outlinePr summaryBelow="0" summaryRight="0"/>
    <pageSetUpPr fitToPage="1"/>
  </sheetPr>
  <dimension ref="A1:SM131"/>
  <sheetViews>
    <sheetView topLeftCell="D85" workbookViewId="0">
      <selection activeCell="K90" sqref="K90:K119"/>
    </sheetView>
  </sheetViews>
  <sheetFormatPr defaultColWidth="8.7265625" defaultRowHeight="14.5" outlineLevelRow="4" outlineLevelCol="2" x14ac:dyDescent="0.35"/>
  <cols>
    <col min="1" max="1" width="4.7265625" style="79" customWidth="1"/>
    <col min="2" max="2" width="2.7265625" style="79" customWidth="1"/>
    <col min="3" max="3" width="4.7265625" style="79" customWidth="1" outlineLevel="2"/>
    <col min="4" max="4" width="1.7265625" style="79" customWidth="1"/>
    <col min="5" max="6" width="9.1796875" style="79" customWidth="1" outlineLevel="1"/>
    <col min="7" max="7" width="1.7265625" style="79" customWidth="1" outlineLevel="1"/>
    <col min="8" max="8" width="24.453125" style="79" customWidth="1"/>
    <col min="9" max="9" width="16.7265625" style="79" customWidth="1"/>
    <col min="10" max="10" width="9.54296875" style="79" bestFit="1" customWidth="1"/>
    <col min="11" max="502" width="10.26953125" style="79" customWidth="1"/>
    <col min="503" max="503" width="1.7265625" style="79" customWidth="1"/>
    <col min="504" max="505" width="4.7265625" style="79" customWidth="1"/>
    <col min="506" max="506" width="8.7265625" style="79"/>
    <col min="507" max="507" width="46.1796875" style="79" customWidth="1"/>
    <col min="508" max="16384" width="8.7265625" style="79"/>
  </cols>
  <sheetData>
    <row r="1" spans="1:507" x14ac:dyDescent="0.35">
      <c r="A1" s="462"/>
      <c r="B1" s="462"/>
      <c r="C1" s="463"/>
      <c r="D1" s="462"/>
      <c r="E1" s="462"/>
      <c r="F1" s="462"/>
      <c r="G1" s="462"/>
      <c r="H1" s="462"/>
      <c r="I1" s="462"/>
      <c r="J1" s="462"/>
      <c r="K1" s="462"/>
      <c r="L1" s="462"/>
      <c r="M1" s="462"/>
      <c r="N1" s="462"/>
      <c r="O1" s="462"/>
      <c r="P1" s="462"/>
      <c r="Q1" s="462"/>
      <c r="R1" s="462"/>
      <c r="S1" s="462"/>
      <c r="T1" s="462"/>
      <c r="U1" s="462"/>
      <c r="V1" s="462"/>
      <c r="W1" s="462"/>
      <c r="X1" s="462"/>
      <c r="Y1" s="462"/>
      <c r="Z1" s="462"/>
      <c r="AA1" s="462"/>
      <c r="AB1" s="462"/>
      <c r="AC1" s="462"/>
      <c r="AD1" s="462"/>
      <c r="AE1" s="462"/>
      <c r="AF1" s="462"/>
      <c r="AG1" s="462"/>
      <c r="AH1" s="462"/>
      <c r="AI1" s="462"/>
      <c r="AJ1" s="462"/>
      <c r="AK1" s="462"/>
      <c r="AL1" s="462"/>
      <c r="AM1" s="462"/>
      <c r="AN1" s="462"/>
      <c r="AO1" s="462"/>
      <c r="AP1" s="462"/>
      <c r="AQ1" s="462"/>
      <c r="AR1" s="462"/>
      <c r="AS1" s="462"/>
      <c r="AT1" s="462"/>
      <c r="AU1" s="462"/>
      <c r="AV1" s="462"/>
      <c r="AW1" s="462"/>
      <c r="AX1" s="462"/>
      <c r="AY1" s="462"/>
      <c r="AZ1" s="462"/>
      <c r="BA1" s="462"/>
      <c r="BB1" s="462"/>
      <c r="BC1" s="462"/>
      <c r="BD1" s="462"/>
      <c r="BE1" s="462"/>
      <c r="BF1" s="462"/>
      <c r="BG1" s="462"/>
      <c r="BH1" s="462"/>
      <c r="BI1" s="462"/>
      <c r="BJ1" s="462"/>
      <c r="BK1" s="462"/>
      <c r="BL1" s="462"/>
      <c r="BM1" s="462"/>
      <c r="BN1" s="462"/>
      <c r="BO1" s="462"/>
      <c r="BP1" s="462"/>
      <c r="BQ1" s="462"/>
      <c r="BR1" s="462"/>
      <c r="BS1" s="462"/>
      <c r="BT1" s="462"/>
      <c r="BU1" s="462"/>
      <c r="BV1" s="462"/>
      <c r="BW1" s="462"/>
      <c r="BX1" s="462"/>
      <c r="BY1" s="462"/>
      <c r="BZ1" s="462"/>
      <c r="CA1" s="462"/>
      <c r="CB1" s="462"/>
      <c r="CC1" s="462"/>
      <c r="CD1" s="462"/>
      <c r="CE1" s="462"/>
      <c r="CF1" s="462"/>
      <c r="CG1" s="462"/>
      <c r="CH1" s="462"/>
      <c r="CI1" s="462"/>
      <c r="CJ1" s="462"/>
      <c r="CK1" s="462"/>
      <c r="CL1" s="462"/>
      <c r="CM1" s="462"/>
      <c r="CN1" s="462"/>
      <c r="CO1" s="462"/>
      <c r="CP1" s="462"/>
      <c r="CQ1" s="462"/>
      <c r="CR1" s="462"/>
      <c r="CS1" s="462"/>
      <c r="CT1" s="462"/>
      <c r="CU1" s="462"/>
      <c r="CV1" s="462"/>
      <c r="CW1" s="462"/>
      <c r="CX1" s="462"/>
      <c r="CY1" s="462"/>
      <c r="CZ1" s="462"/>
      <c r="DA1" s="462"/>
      <c r="DB1" s="462"/>
      <c r="DC1" s="462"/>
      <c r="DD1" s="462"/>
      <c r="DE1" s="462"/>
      <c r="DF1" s="462"/>
      <c r="DG1" s="462"/>
      <c r="DH1" s="462"/>
      <c r="DI1" s="462"/>
      <c r="DJ1" s="462"/>
      <c r="DK1" s="462"/>
      <c r="DL1" s="462"/>
      <c r="DM1" s="462"/>
      <c r="DN1" s="462"/>
      <c r="DO1" s="462"/>
      <c r="DP1" s="462"/>
      <c r="DQ1" s="462"/>
      <c r="DR1" s="462"/>
      <c r="DS1" s="462"/>
      <c r="DT1" s="462"/>
      <c r="DU1" s="462"/>
      <c r="DV1" s="462"/>
      <c r="DW1" s="462"/>
      <c r="DX1" s="462"/>
      <c r="DY1" s="462"/>
      <c r="DZ1" s="462"/>
      <c r="EA1" s="462"/>
      <c r="EB1" s="462"/>
      <c r="EC1" s="462"/>
      <c r="ED1" s="462"/>
      <c r="EE1" s="462"/>
      <c r="EF1" s="462"/>
      <c r="EG1" s="462"/>
      <c r="EH1" s="462"/>
      <c r="EI1" s="462"/>
      <c r="EJ1" s="462"/>
      <c r="EK1" s="462"/>
      <c r="EL1" s="462"/>
      <c r="EM1" s="462"/>
      <c r="EN1" s="462"/>
      <c r="EO1" s="462"/>
      <c r="EP1" s="462"/>
      <c r="EQ1" s="462"/>
      <c r="ER1" s="462"/>
      <c r="ES1" s="462"/>
      <c r="ET1" s="462"/>
      <c r="EU1" s="462"/>
      <c r="EV1" s="462"/>
      <c r="EW1" s="462"/>
      <c r="EX1" s="462"/>
      <c r="EY1" s="462"/>
      <c r="EZ1" s="462"/>
      <c r="FA1" s="462"/>
      <c r="FB1" s="462"/>
      <c r="FC1" s="462"/>
      <c r="FD1" s="462"/>
      <c r="FE1" s="462"/>
      <c r="FF1" s="462"/>
      <c r="FG1" s="462"/>
      <c r="FH1" s="462"/>
      <c r="FI1" s="462"/>
      <c r="FJ1" s="462"/>
      <c r="FK1" s="462"/>
      <c r="FL1" s="462"/>
      <c r="FM1" s="462"/>
      <c r="FN1" s="462"/>
      <c r="FO1" s="462"/>
      <c r="FP1" s="462"/>
      <c r="FQ1" s="462"/>
      <c r="FR1" s="462"/>
      <c r="FS1" s="462"/>
      <c r="FT1" s="462"/>
      <c r="FU1" s="462"/>
      <c r="FV1" s="462"/>
      <c r="FW1" s="462"/>
      <c r="FX1" s="462"/>
      <c r="FY1" s="462"/>
      <c r="FZ1" s="462"/>
      <c r="GA1" s="462"/>
      <c r="GB1" s="462"/>
      <c r="GC1" s="462"/>
      <c r="GD1" s="462"/>
      <c r="GE1" s="462"/>
      <c r="GF1" s="462"/>
      <c r="GG1" s="462"/>
      <c r="GH1" s="462"/>
      <c r="GI1" s="462"/>
      <c r="GJ1" s="462"/>
      <c r="GK1" s="462"/>
      <c r="GL1" s="462"/>
      <c r="GM1" s="462"/>
      <c r="GN1" s="462"/>
      <c r="GO1" s="462"/>
      <c r="GP1" s="462"/>
      <c r="GQ1" s="462"/>
      <c r="GR1" s="462"/>
      <c r="GS1" s="462"/>
      <c r="GT1" s="462"/>
      <c r="GU1" s="462"/>
      <c r="GV1" s="462"/>
      <c r="GW1" s="462"/>
      <c r="GX1" s="462"/>
      <c r="GY1" s="462"/>
      <c r="GZ1" s="462"/>
      <c r="HA1" s="462"/>
      <c r="HB1" s="462"/>
      <c r="HC1" s="462"/>
      <c r="HD1" s="462"/>
      <c r="HE1" s="462"/>
      <c r="HF1" s="462"/>
      <c r="HG1" s="462"/>
      <c r="HH1" s="462"/>
      <c r="HI1" s="462"/>
      <c r="HJ1" s="462"/>
      <c r="HK1" s="462"/>
      <c r="HL1" s="462"/>
      <c r="HM1" s="462"/>
      <c r="HN1" s="462"/>
      <c r="HO1" s="462"/>
      <c r="HP1" s="462"/>
      <c r="HQ1" s="462"/>
      <c r="HR1" s="462"/>
      <c r="HS1" s="462"/>
      <c r="HT1" s="462"/>
      <c r="HU1" s="462"/>
      <c r="HV1" s="462"/>
      <c r="HW1" s="462"/>
      <c r="HX1" s="462"/>
      <c r="HY1" s="462"/>
      <c r="HZ1" s="462"/>
      <c r="IA1" s="462"/>
      <c r="IB1" s="462"/>
      <c r="IC1" s="462"/>
      <c r="ID1" s="462"/>
      <c r="IE1" s="462"/>
      <c r="IF1" s="462"/>
      <c r="IG1" s="462"/>
      <c r="IH1" s="462"/>
      <c r="II1" s="462"/>
      <c r="IJ1" s="462"/>
      <c r="IK1" s="462"/>
      <c r="IL1" s="462"/>
      <c r="IM1" s="462"/>
      <c r="IN1" s="462"/>
      <c r="IO1" s="462"/>
      <c r="IP1" s="462"/>
      <c r="IQ1" s="462"/>
      <c r="IR1" s="462"/>
      <c r="IS1" s="462"/>
      <c r="IT1" s="462"/>
      <c r="IU1" s="462"/>
      <c r="IV1" s="462"/>
      <c r="IW1" s="462"/>
      <c r="IX1" s="462"/>
      <c r="IY1" s="462"/>
      <c r="IZ1" s="462"/>
      <c r="JA1" s="462"/>
      <c r="JB1" s="462"/>
      <c r="JC1" s="462"/>
      <c r="JD1" s="462"/>
      <c r="JE1" s="462"/>
      <c r="JF1" s="462"/>
      <c r="JG1" s="462"/>
      <c r="JH1" s="462"/>
      <c r="JI1" s="462"/>
      <c r="JJ1" s="462"/>
      <c r="JK1" s="462"/>
      <c r="JL1" s="462"/>
      <c r="JM1" s="462"/>
      <c r="JN1" s="462"/>
      <c r="JO1" s="462"/>
      <c r="JP1" s="462"/>
      <c r="JQ1" s="462"/>
      <c r="JR1" s="462"/>
      <c r="JS1" s="462"/>
      <c r="JT1" s="462"/>
      <c r="JU1" s="462"/>
      <c r="JV1" s="462"/>
      <c r="JW1" s="462"/>
      <c r="JX1" s="462"/>
      <c r="JY1" s="462"/>
      <c r="JZ1" s="462"/>
      <c r="KA1" s="462"/>
      <c r="KB1" s="462"/>
      <c r="KC1" s="462"/>
      <c r="KD1" s="462"/>
      <c r="KE1" s="462"/>
      <c r="KF1" s="462"/>
      <c r="KG1" s="462"/>
      <c r="KH1" s="462"/>
      <c r="KI1" s="462"/>
      <c r="KJ1" s="462"/>
      <c r="KK1" s="462"/>
      <c r="KL1" s="462"/>
      <c r="KM1" s="462"/>
      <c r="KN1" s="462"/>
      <c r="KO1" s="462"/>
      <c r="KP1" s="462"/>
      <c r="KQ1" s="462"/>
      <c r="KR1" s="462"/>
      <c r="KS1" s="462"/>
      <c r="KT1" s="462"/>
      <c r="KU1" s="462"/>
      <c r="KV1" s="462"/>
      <c r="KW1" s="462"/>
      <c r="KX1" s="462"/>
      <c r="KY1" s="462"/>
      <c r="KZ1" s="462"/>
      <c r="LA1" s="462"/>
      <c r="LB1" s="462"/>
      <c r="LC1" s="462"/>
      <c r="LD1" s="462"/>
      <c r="LE1" s="462"/>
      <c r="LF1" s="462"/>
      <c r="LG1" s="462"/>
      <c r="LH1" s="462"/>
      <c r="LI1" s="462"/>
      <c r="LJ1" s="462"/>
      <c r="LK1" s="462"/>
      <c r="LL1" s="462"/>
      <c r="LM1" s="462"/>
      <c r="LN1" s="462"/>
      <c r="LO1" s="462"/>
      <c r="LP1" s="462"/>
      <c r="LQ1" s="462"/>
      <c r="LR1" s="462"/>
      <c r="LS1" s="462"/>
      <c r="LT1" s="462"/>
      <c r="LU1" s="462"/>
      <c r="LV1" s="462"/>
      <c r="LW1" s="462"/>
      <c r="LX1" s="462"/>
      <c r="LY1" s="462"/>
      <c r="LZ1" s="462"/>
      <c r="MA1" s="462"/>
      <c r="MB1" s="462"/>
      <c r="MC1" s="462"/>
      <c r="MD1" s="462"/>
      <c r="ME1" s="462"/>
      <c r="MF1" s="462"/>
      <c r="MG1" s="462"/>
      <c r="MH1" s="462"/>
      <c r="MI1" s="462"/>
      <c r="MJ1" s="462"/>
      <c r="MK1" s="462"/>
      <c r="ML1" s="462"/>
      <c r="MM1" s="462"/>
      <c r="MN1" s="462"/>
      <c r="MO1" s="462"/>
      <c r="MP1" s="462"/>
      <c r="MQ1" s="462"/>
      <c r="MR1" s="462"/>
      <c r="MS1" s="462"/>
      <c r="MT1" s="462"/>
      <c r="MU1" s="462"/>
      <c r="MV1" s="462"/>
      <c r="MW1" s="462"/>
      <c r="MX1" s="462"/>
      <c r="MY1" s="462"/>
      <c r="MZ1" s="462"/>
      <c r="NA1" s="462"/>
      <c r="NB1" s="462"/>
      <c r="NC1" s="462"/>
      <c r="ND1" s="462"/>
      <c r="NE1" s="462"/>
      <c r="NF1" s="462"/>
      <c r="NG1" s="462"/>
      <c r="NH1" s="462"/>
      <c r="NI1" s="462"/>
      <c r="NJ1" s="462"/>
      <c r="NK1" s="462"/>
      <c r="NL1" s="462"/>
      <c r="NM1" s="462"/>
      <c r="NN1" s="462"/>
      <c r="NO1" s="462"/>
      <c r="NP1" s="462"/>
      <c r="NQ1" s="462"/>
      <c r="NR1" s="462"/>
      <c r="NS1" s="462"/>
      <c r="NT1" s="462"/>
      <c r="NU1" s="462"/>
      <c r="NV1" s="462"/>
      <c r="NW1" s="462"/>
      <c r="NX1" s="462"/>
      <c r="NY1" s="462"/>
      <c r="NZ1" s="462"/>
      <c r="OA1" s="462"/>
      <c r="OB1" s="462"/>
      <c r="OC1" s="462"/>
      <c r="OD1" s="462"/>
      <c r="OE1" s="462"/>
      <c r="OF1" s="462"/>
      <c r="OG1" s="462"/>
      <c r="OH1" s="462"/>
      <c r="OI1" s="462"/>
      <c r="OJ1" s="462"/>
      <c r="OK1" s="462"/>
      <c r="OL1" s="462"/>
      <c r="OM1" s="462"/>
      <c r="ON1" s="462"/>
      <c r="OO1" s="462"/>
      <c r="OP1" s="462"/>
      <c r="OQ1" s="462"/>
      <c r="OR1" s="462"/>
      <c r="OS1" s="462"/>
      <c r="OT1" s="462"/>
      <c r="OU1" s="462"/>
      <c r="OV1" s="462"/>
      <c r="OW1" s="462"/>
      <c r="OX1" s="462"/>
      <c r="OY1" s="462"/>
      <c r="OZ1" s="462"/>
      <c r="PA1" s="462"/>
      <c r="PB1" s="462"/>
      <c r="PC1" s="462"/>
      <c r="PD1" s="462"/>
      <c r="PE1" s="462"/>
      <c r="PF1" s="462"/>
      <c r="PG1" s="462"/>
      <c r="PH1" s="462"/>
      <c r="PI1" s="462"/>
      <c r="PJ1" s="462"/>
      <c r="PK1" s="462"/>
      <c r="PL1" s="462"/>
      <c r="PM1" s="462"/>
      <c r="PN1" s="462"/>
      <c r="PO1" s="462"/>
      <c r="PP1" s="462"/>
      <c r="PQ1" s="462"/>
      <c r="PR1" s="462"/>
      <c r="PS1" s="462"/>
      <c r="PT1" s="462"/>
      <c r="PU1" s="462"/>
      <c r="PV1" s="462"/>
      <c r="PW1" s="462"/>
      <c r="PX1" s="462"/>
      <c r="PY1" s="462"/>
      <c r="PZ1" s="462"/>
      <c r="QA1" s="462"/>
      <c r="QB1" s="462"/>
      <c r="QC1" s="462"/>
      <c r="QD1" s="462"/>
      <c r="QE1" s="462"/>
      <c r="QF1" s="462"/>
      <c r="QG1" s="462"/>
      <c r="QH1" s="462"/>
      <c r="QI1" s="462"/>
      <c r="QJ1" s="462"/>
      <c r="QK1" s="462"/>
      <c r="QL1" s="462"/>
      <c r="QM1" s="462"/>
      <c r="QN1" s="462"/>
      <c r="QO1" s="462"/>
      <c r="QP1" s="462"/>
      <c r="QQ1" s="462"/>
      <c r="QR1" s="462"/>
      <c r="QS1" s="462"/>
      <c r="QT1" s="462"/>
      <c r="QU1" s="462"/>
      <c r="QV1" s="462"/>
      <c r="QW1" s="462"/>
      <c r="QX1" s="462"/>
      <c r="QY1" s="462"/>
      <c r="QZ1" s="462"/>
      <c r="RA1" s="462"/>
      <c r="RB1" s="462"/>
      <c r="RC1" s="462"/>
      <c r="RD1" s="462"/>
      <c r="RE1" s="462"/>
      <c r="RF1" s="462"/>
      <c r="RG1" s="462"/>
      <c r="RH1" s="462"/>
      <c r="RI1" s="462"/>
      <c r="RJ1" s="462"/>
      <c r="RK1" s="462"/>
      <c r="RL1" s="462"/>
      <c r="RM1" s="462"/>
      <c r="RN1" s="462"/>
      <c r="RO1" s="462"/>
      <c r="RP1" s="462"/>
      <c r="RQ1" s="462"/>
      <c r="RR1" s="462"/>
      <c r="RS1" s="462"/>
      <c r="RT1" s="462"/>
      <c r="RU1" s="462"/>
      <c r="RV1" s="462"/>
      <c r="RW1" s="462"/>
      <c r="RX1" s="462"/>
      <c r="RY1" s="462"/>
      <c r="RZ1" s="462"/>
      <c r="SA1" s="462"/>
      <c r="SB1" s="462"/>
      <c r="SC1" s="462"/>
      <c r="SD1" s="462"/>
      <c r="SE1" s="462"/>
      <c r="SF1" s="462"/>
      <c r="SG1" s="462"/>
      <c r="SH1" s="462"/>
      <c r="SI1" s="462"/>
      <c r="SJ1" s="462"/>
      <c r="SK1" s="462"/>
      <c r="SL1" s="462"/>
      <c r="SM1" s="462"/>
    </row>
    <row r="2" spans="1:507" outlineLevel="2" x14ac:dyDescent="0.35">
      <c r="A2" s="462"/>
      <c r="B2" s="462"/>
      <c r="C2" s="690">
        <f>INT($C$6)+2</f>
        <v>3</v>
      </c>
      <c r="D2" s="462"/>
      <c r="E2" s="462"/>
      <c r="F2" s="462"/>
      <c r="G2" s="462"/>
      <c r="H2" s="462"/>
      <c r="I2" s="462"/>
      <c r="J2" s="462"/>
      <c r="K2" s="462"/>
      <c r="L2" s="462"/>
      <c r="M2" s="462"/>
      <c r="N2" s="462"/>
      <c r="O2" s="462"/>
      <c r="P2" s="462"/>
      <c r="Q2" s="462"/>
      <c r="R2" s="462"/>
      <c r="S2" s="462"/>
      <c r="T2" s="462"/>
      <c r="U2" s="462"/>
      <c r="V2" s="462"/>
      <c r="W2" s="462"/>
      <c r="X2" s="462"/>
      <c r="Y2" s="462"/>
      <c r="Z2" s="462"/>
      <c r="AA2" s="462"/>
      <c r="AB2" s="462"/>
      <c r="AC2" s="462"/>
      <c r="AD2" s="462"/>
      <c r="AE2" s="462"/>
      <c r="AF2" s="462"/>
      <c r="AG2" s="462"/>
      <c r="AH2" s="462"/>
      <c r="AI2" s="462"/>
      <c r="AJ2" s="462"/>
      <c r="AK2" s="462"/>
      <c r="AL2" s="462"/>
      <c r="AM2" s="462"/>
      <c r="AN2" s="462"/>
      <c r="AO2" s="462"/>
      <c r="AP2" s="462"/>
      <c r="AQ2" s="462"/>
      <c r="AR2" s="462"/>
      <c r="AS2" s="462"/>
      <c r="AT2" s="462"/>
      <c r="AU2" s="462"/>
      <c r="AV2" s="462"/>
      <c r="AW2" s="462"/>
      <c r="AX2" s="462"/>
      <c r="AY2" s="462"/>
      <c r="AZ2" s="462"/>
      <c r="BA2" s="462"/>
      <c r="BB2" s="462"/>
      <c r="BC2" s="462"/>
      <c r="BD2" s="462"/>
      <c r="BE2" s="462"/>
      <c r="BF2" s="462"/>
      <c r="BG2" s="462"/>
      <c r="BH2" s="462"/>
      <c r="BI2" s="462"/>
      <c r="BJ2" s="462"/>
      <c r="BK2" s="462"/>
      <c r="BL2" s="462"/>
      <c r="BM2" s="462"/>
      <c r="BN2" s="462"/>
      <c r="BO2" s="462"/>
      <c r="BP2" s="462"/>
      <c r="BQ2" s="462"/>
      <c r="BR2" s="462"/>
      <c r="BS2" s="462"/>
      <c r="BT2" s="462"/>
      <c r="BU2" s="462"/>
      <c r="BV2" s="462"/>
      <c r="BW2" s="462"/>
      <c r="BX2" s="462"/>
      <c r="BY2" s="462"/>
      <c r="BZ2" s="462"/>
      <c r="CA2" s="462"/>
      <c r="CB2" s="462"/>
      <c r="CC2" s="462"/>
      <c r="CD2" s="462"/>
      <c r="CE2" s="462"/>
      <c r="CF2" s="462"/>
      <c r="CG2" s="462"/>
      <c r="CH2" s="462"/>
      <c r="CI2" s="462"/>
      <c r="CJ2" s="462"/>
      <c r="CK2" s="462"/>
      <c r="CL2" s="462"/>
      <c r="CM2" s="462"/>
      <c r="CN2" s="462"/>
      <c r="CO2" s="462"/>
      <c r="CP2" s="462"/>
      <c r="CQ2" s="462"/>
      <c r="CR2" s="462"/>
      <c r="CS2" s="462"/>
      <c r="CT2" s="462"/>
      <c r="CU2" s="462"/>
      <c r="CV2" s="462"/>
      <c r="CW2" s="462"/>
      <c r="CX2" s="462"/>
      <c r="CY2" s="462"/>
      <c r="CZ2" s="462"/>
      <c r="DA2" s="462"/>
      <c r="DB2" s="462"/>
      <c r="DC2" s="462"/>
      <c r="DD2" s="462"/>
      <c r="DE2" s="462"/>
      <c r="DF2" s="462"/>
      <c r="DG2" s="462"/>
      <c r="DH2" s="462"/>
      <c r="DI2" s="462"/>
      <c r="DJ2" s="462"/>
      <c r="DK2" s="462"/>
      <c r="DL2" s="462"/>
      <c r="DM2" s="462"/>
      <c r="DN2" s="462"/>
      <c r="DO2" s="462"/>
      <c r="DP2" s="462"/>
      <c r="DQ2" s="462"/>
      <c r="DR2" s="462"/>
      <c r="DS2" s="462"/>
      <c r="DT2" s="462"/>
      <c r="DU2" s="462"/>
      <c r="DV2" s="462"/>
      <c r="DW2" s="462"/>
      <c r="DX2" s="462"/>
      <c r="DY2" s="462"/>
      <c r="DZ2" s="462"/>
      <c r="EA2" s="462"/>
      <c r="EB2" s="462"/>
      <c r="EC2" s="462"/>
      <c r="ED2" s="462"/>
      <c r="EE2" s="462"/>
      <c r="EF2" s="462"/>
      <c r="EG2" s="462"/>
      <c r="EH2" s="462"/>
      <c r="EI2" s="462"/>
      <c r="EJ2" s="462"/>
      <c r="EK2" s="462"/>
      <c r="EL2" s="462"/>
      <c r="EM2" s="462"/>
      <c r="EN2" s="462"/>
      <c r="EO2" s="462"/>
      <c r="EP2" s="462"/>
      <c r="EQ2" s="462"/>
      <c r="ER2" s="462"/>
      <c r="ES2" s="462"/>
      <c r="ET2" s="462"/>
      <c r="EU2" s="462"/>
      <c r="EV2" s="462"/>
      <c r="EW2" s="462"/>
      <c r="EX2" s="462"/>
      <c r="EY2" s="462"/>
      <c r="EZ2" s="462"/>
      <c r="FA2" s="462"/>
      <c r="FB2" s="462"/>
      <c r="FC2" s="462"/>
      <c r="FD2" s="462"/>
      <c r="FE2" s="462"/>
      <c r="FF2" s="462"/>
      <c r="FG2" s="462"/>
      <c r="FH2" s="462"/>
      <c r="FI2" s="462"/>
      <c r="FJ2" s="462"/>
      <c r="FK2" s="462"/>
      <c r="FL2" s="462"/>
      <c r="FM2" s="462"/>
      <c r="FN2" s="462"/>
      <c r="FO2" s="462"/>
      <c r="FP2" s="462"/>
      <c r="FQ2" s="462"/>
      <c r="FR2" s="462"/>
      <c r="FS2" s="462"/>
      <c r="FT2" s="462"/>
      <c r="FU2" s="462"/>
      <c r="FV2" s="462"/>
      <c r="FW2" s="462"/>
      <c r="FX2" s="462"/>
      <c r="FY2" s="462"/>
      <c r="FZ2" s="462"/>
      <c r="GA2" s="462"/>
      <c r="GB2" s="462"/>
      <c r="GC2" s="462"/>
      <c r="GD2" s="462"/>
      <c r="GE2" s="462"/>
      <c r="GF2" s="462"/>
      <c r="GG2" s="462"/>
      <c r="GH2" s="462"/>
      <c r="GI2" s="462"/>
      <c r="GJ2" s="462"/>
      <c r="GK2" s="462"/>
      <c r="GL2" s="462"/>
      <c r="GM2" s="462"/>
      <c r="GN2" s="462"/>
      <c r="GO2" s="462"/>
      <c r="GP2" s="462"/>
      <c r="GQ2" s="462"/>
      <c r="GR2" s="462"/>
      <c r="GS2" s="462"/>
      <c r="GT2" s="462"/>
      <c r="GU2" s="462"/>
      <c r="GV2" s="462"/>
      <c r="GW2" s="462"/>
      <c r="GX2" s="462"/>
      <c r="GY2" s="462"/>
      <c r="GZ2" s="462"/>
      <c r="HA2" s="462"/>
      <c r="HB2" s="462"/>
      <c r="HC2" s="462"/>
      <c r="HD2" s="462"/>
      <c r="HE2" s="462"/>
      <c r="HF2" s="462"/>
      <c r="HG2" s="462"/>
      <c r="HH2" s="462"/>
      <c r="HI2" s="462"/>
      <c r="HJ2" s="462"/>
      <c r="HK2" s="462"/>
      <c r="HL2" s="462"/>
      <c r="HM2" s="462"/>
      <c r="HN2" s="462"/>
      <c r="HO2" s="462"/>
      <c r="HP2" s="462"/>
      <c r="HQ2" s="462"/>
      <c r="HR2" s="462"/>
      <c r="HS2" s="462"/>
      <c r="HT2" s="462"/>
      <c r="HU2" s="462"/>
      <c r="HV2" s="462"/>
      <c r="HW2" s="462"/>
      <c r="HX2" s="462"/>
      <c r="HY2" s="462"/>
      <c r="HZ2" s="462"/>
      <c r="IA2" s="462"/>
      <c r="IB2" s="462"/>
      <c r="IC2" s="462"/>
      <c r="ID2" s="462"/>
      <c r="IE2" s="462"/>
      <c r="IF2" s="462"/>
      <c r="IG2" s="462"/>
      <c r="IH2" s="462"/>
      <c r="II2" s="462"/>
      <c r="IJ2" s="462"/>
      <c r="IK2" s="462"/>
      <c r="IL2" s="462"/>
      <c r="IM2" s="462"/>
      <c r="IN2" s="462"/>
      <c r="IO2" s="462"/>
      <c r="IP2" s="462"/>
      <c r="IQ2" s="462"/>
      <c r="IR2" s="462"/>
      <c r="IS2" s="462"/>
      <c r="IT2" s="462"/>
      <c r="IU2" s="462"/>
      <c r="IV2" s="462"/>
      <c r="IW2" s="462"/>
      <c r="IX2" s="462"/>
      <c r="IY2" s="462"/>
      <c r="IZ2" s="462"/>
      <c r="JA2" s="462"/>
      <c r="JB2" s="462"/>
      <c r="JC2" s="462"/>
      <c r="JD2" s="462"/>
      <c r="JE2" s="462"/>
      <c r="JF2" s="462"/>
      <c r="JG2" s="462"/>
      <c r="JH2" s="462"/>
      <c r="JI2" s="462"/>
      <c r="JJ2" s="462"/>
      <c r="JK2" s="462"/>
      <c r="JL2" s="462"/>
      <c r="JM2" s="462"/>
      <c r="JN2" s="462"/>
      <c r="JO2" s="462"/>
      <c r="JP2" s="462"/>
      <c r="JQ2" s="462"/>
      <c r="JR2" s="462"/>
      <c r="JS2" s="462"/>
      <c r="JT2" s="462"/>
      <c r="JU2" s="462"/>
      <c r="JV2" s="462"/>
      <c r="JW2" s="462"/>
      <c r="JX2" s="462"/>
      <c r="JY2" s="462"/>
      <c r="JZ2" s="462"/>
      <c r="KA2" s="462"/>
      <c r="KB2" s="462"/>
      <c r="KC2" s="462"/>
      <c r="KD2" s="462"/>
      <c r="KE2" s="462"/>
      <c r="KF2" s="462"/>
      <c r="KG2" s="462"/>
      <c r="KH2" s="462"/>
      <c r="KI2" s="462"/>
      <c r="KJ2" s="462"/>
      <c r="KK2" s="462"/>
      <c r="KL2" s="462"/>
      <c r="KM2" s="462"/>
      <c r="KN2" s="462"/>
      <c r="KO2" s="462"/>
      <c r="KP2" s="462"/>
      <c r="KQ2" s="462"/>
      <c r="KR2" s="462"/>
      <c r="KS2" s="462"/>
      <c r="KT2" s="462"/>
      <c r="KU2" s="462"/>
      <c r="KV2" s="462"/>
      <c r="KW2" s="462"/>
      <c r="KX2" s="462"/>
      <c r="KY2" s="462"/>
      <c r="KZ2" s="462"/>
      <c r="LA2" s="462"/>
      <c r="LB2" s="462"/>
      <c r="LC2" s="462"/>
      <c r="LD2" s="462"/>
      <c r="LE2" s="462"/>
      <c r="LF2" s="462"/>
      <c r="LG2" s="462"/>
      <c r="LH2" s="462"/>
      <c r="LI2" s="462"/>
      <c r="LJ2" s="462"/>
      <c r="LK2" s="462"/>
      <c r="LL2" s="462"/>
      <c r="LM2" s="462"/>
      <c r="LN2" s="462"/>
      <c r="LO2" s="462"/>
      <c r="LP2" s="462"/>
      <c r="LQ2" s="462"/>
      <c r="LR2" s="462"/>
      <c r="LS2" s="462"/>
      <c r="LT2" s="462"/>
      <c r="LU2" s="462"/>
      <c r="LV2" s="462"/>
      <c r="LW2" s="462"/>
      <c r="LX2" s="462"/>
      <c r="LY2" s="462"/>
      <c r="LZ2" s="462"/>
      <c r="MA2" s="462"/>
      <c r="MB2" s="462"/>
      <c r="MC2" s="462"/>
      <c r="MD2" s="462"/>
      <c r="ME2" s="462"/>
      <c r="MF2" s="462"/>
      <c r="MG2" s="462"/>
      <c r="MH2" s="462"/>
      <c r="MI2" s="462"/>
      <c r="MJ2" s="462"/>
      <c r="MK2" s="462"/>
      <c r="ML2" s="462"/>
      <c r="MM2" s="462"/>
      <c r="MN2" s="462"/>
      <c r="MO2" s="462"/>
      <c r="MP2" s="462"/>
      <c r="MQ2" s="462"/>
      <c r="MR2" s="462"/>
      <c r="MS2" s="462"/>
      <c r="MT2" s="462"/>
      <c r="MU2" s="462"/>
      <c r="MV2" s="462"/>
      <c r="MW2" s="462"/>
      <c r="MX2" s="462"/>
      <c r="MY2" s="462"/>
      <c r="MZ2" s="462"/>
      <c r="NA2" s="462"/>
      <c r="NB2" s="462"/>
      <c r="NC2" s="462"/>
      <c r="ND2" s="462"/>
      <c r="NE2" s="462"/>
      <c r="NF2" s="462"/>
      <c r="NG2" s="462"/>
      <c r="NH2" s="462"/>
      <c r="NI2" s="462"/>
      <c r="NJ2" s="462"/>
      <c r="NK2" s="462"/>
      <c r="NL2" s="462"/>
      <c r="NM2" s="462"/>
      <c r="NN2" s="462"/>
      <c r="NO2" s="462"/>
      <c r="NP2" s="462"/>
      <c r="NQ2" s="462"/>
      <c r="NR2" s="462"/>
      <c r="NS2" s="462"/>
      <c r="NT2" s="462"/>
      <c r="NU2" s="462"/>
      <c r="NV2" s="462"/>
      <c r="NW2" s="462"/>
      <c r="NX2" s="462"/>
      <c r="NY2" s="462"/>
      <c r="NZ2" s="462"/>
      <c r="OA2" s="462"/>
      <c r="OB2" s="462"/>
      <c r="OC2" s="462"/>
      <c r="OD2" s="462"/>
      <c r="OE2" s="462"/>
      <c r="OF2" s="462"/>
      <c r="OG2" s="462"/>
      <c r="OH2" s="462"/>
      <c r="OI2" s="462"/>
      <c r="OJ2" s="462"/>
      <c r="OK2" s="462"/>
      <c r="OL2" s="462"/>
      <c r="OM2" s="462"/>
      <c r="ON2" s="462"/>
      <c r="OO2" s="462"/>
      <c r="OP2" s="462"/>
      <c r="OQ2" s="462"/>
      <c r="OR2" s="462"/>
      <c r="OS2" s="462"/>
      <c r="OT2" s="462"/>
      <c r="OU2" s="462"/>
      <c r="OV2" s="462"/>
      <c r="OW2" s="462"/>
      <c r="OX2" s="462"/>
      <c r="OY2" s="462"/>
      <c r="OZ2" s="462"/>
      <c r="PA2" s="462"/>
      <c r="PB2" s="462"/>
      <c r="PC2" s="462"/>
      <c r="PD2" s="462"/>
      <c r="PE2" s="462"/>
      <c r="PF2" s="462"/>
      <c r="PG2" s="462"/>
      <c r="PH2" s="462"/>
      <c r="PI2" s="462"/>
      <c r="PJ2" s="462"/>
      <c r="PK2" s="462"/>
      <c r="PL2" s="462"/>
      <c r="PM2" s="462"/>
      <c r="PN2" s="462"/>
      <c r="PO2" s="462"/>
      <c r="PP2" s="462"/>
      <c r="PQ2" s="462"/>
      <c r="PR2" s="462"/>
      <c r="PS2" s="462"/>
      <c r="PT2" s="462"/>
      <c r="PU2" s="462"/>
      <c r="PV2" s="462"/>
      <c r="PW2" s="462"/>
      <c r="PX2" s="462"/>
      <c r="PY2" s="462"/>
      <c r="PZ2" s="462"/>
      <c r="QA2" s="462"/>
      <c r="QB2" s="462"/>
      <c r="QC2" s="462"/>
      <c r="QD2" s="462"/>
      <c r="QE2" s="462"/>
      <c r="QF2" s="462"/>
      <c r="QG2" s="462"/>
      <c r="QH2" s="462"/>
      <c r="QI2" s="462"/>
      <c r="QJ2" s="462"/>
      <c r="QK2" s="462"/>
      <c r="QL2" s="462"/>
      <c r="QM2" s="462"/>
      <c r="QN2" s="462"/>
      <c r="QO2" s="462"/>
      <c r="QP2" s="462"/>
      <c r="QQ2" s="462"/>
      <c r="QR2" s="462"/>
      <c r="QS2" s="462"/>
      <c r="QT2" s="462"/>
      <c r="QU2" s="462"/>
      <c r="QV2" s="462"/>
      <c r="QW2" s="462"/>
      <c r="QX2" s="462"/>
      <c r="QY2" s="462"/>
      <c r="QZ2" s="462"/>
      <c r="RA2" s="462"/>
      <c r="RB2" s="462"/>
      <c r="RC2" s="462"/>
      <c r="RD2" s="462"/>
      <c r="RE2" s="462"/>
      <c r="RF2" s="462"/>
      <c r="RG2" s="462"/>
      <c r="RH2" s="462"/>
      <c r="RI2" s="462"/>
      <c r="RJ2" s="462"/>
      <c r="RK2" s="462"/>
      <c r="RL2" s="462"/>
      <c r="RM2" s="462"/>
      <c r="RN2" s="462"/>
      <c r="RO2" s="462"/>
      <c r="RP2" s="462"/>
      <c r="RQ2" s="462"/>
      <c r="RR2" s="462"/>
      <c r="RS2" s="462"/>
      <c r="RT2" s="462"/>
      <c r="RU2" s="462"/>
      <c r="RV2" s="462"/>
      <c r="RW2" s="462"/>
      <c r="RX2" s="462"/>
      <c r="RY2" s="462"/>
      <c r="RZ2" s="462"/>
      <c r="SA2" s="462"/>
      <c r="SB2" s="462"/>
      <c r="SC2" s="462"/>
      <c r="SD2" s="462"/>
      <c r="SE2" s="462"/>
      <c r="SF2" s="462"/>
      <c r="SG2" s="462"/>
      <c r="SH2" s="462"/>
      <c r="SI2" s="462"/>
      <c r="SJ2" s="462"/>
      <c r="SK2" s="462"/>
      <c r="SL2" s="462"/>
      <c r="SM2" s="462"/>
    </row>
    <row r="3" spans="1:507" ht="5.15" customHeight="1" thickBot="1" x14ac:dyDescent="0.4">
      <c r="A3" s="462"/>
      <c r="B3" s="465"/>
      <c r="C3" s="691">
        <f>INT($C$6)+0.005</f>
        <v>1.0049999999999999</v>
      </c>
      <c r="D3" s="465"/>
      <c r="E3" s="465"/>
      <c r="F3" s="465"/>
      <c r="G3" s="465"/>
      <c r="H3" s="465"/>
      <c r="I3" s="465"/>
      <c r="J3" s="465"/>
      <c r="K3" s="465"/>
      <c r="L3" s="465"/>
      <c r="M3" s="465"/>
      <c r="N3" s="465"/>
      <c r="O3" s="465"/>
      <c r="P3" s="465"/>
      <c r="Q3" s="465"/>
      <c r="R3" s="465"/>
      <c r="S3" s="465"/>
      <c r="T3" s="465"/>
      <c r="U3" s="465"/>
      <c r="V3" s="465"/>
      <c r="W3" s="465"/>
      <c r="X3" s="465"/>
      <c r="Y3" s="465"/>
      <c r="Z3" s="465"/>
      <c r="AA3" s="465"/>
      <c r="AB3" s="465"/>
      <c r="AC3" s="465"/>
      <c r="AD3" s="465"/>
      <c r="AE3" s="465"/>
      <c r="AF3" s="465"/>
      <c r="AG3" s="465"/>
      <c r="AH3" s="465"/>
      <c r="AI3" s="465"/>
      <c r="AJ3" s="465"/>
      <c r="AK3" s="465"/>
      <c r="AL3" s="465"/>
      <c r="AM3" s="465"/>
      <c r="AN3" s="465"/>
      <c r="AO3" s="465"/>
      <c r="AP3" s="465"/>
      <c r="AQ3" s="465"/>
      <c r="AR3" s="465"/>
      <c r="AS3" s="465"/>
      <c r="AT3" s="465"/>
      <c r="AU3" s="465"/>
      <c r="AV3" s="465"/>
      <c r="AW3" s="465"/>
      <c r="AX3" s="465"/>
      <c r="AY3" s="465"/>
      <c r="AZ3" s="465"/>
      <c r="BA3" s="465"/>
      <c r="BB3" s="465"/>
      <c r="BC3" s="465"/>
      <c r="BD3" s="465"/>
      <c r="BE3" s="465"/>
      <c r="BF3" s="465"/>
      <c r="BG3" s="465"/>
      <c r="BH3" s="465"/>
      <c r="BI3" s="465"/>
      <c r="BJ3" s="465"/>
      <c r="BK3" s="465"/>
      <c r="BL3" s="465"/>
      <c r="BM3" s="465"/>
      <c r="BN3" s="465"/>
      <c r="BO3" s="465"/>
      <c r="BP3" s="465"/>
      <c r="BQ3" s="465"/>
      <c r="BR3" s="465"/>
      <c r="BS3" s="465"/>
      <c r="BT3" s="465"/>
      <c r="BU3" s="465"/>
      <c r="BV3" s="465"/>
      <c r="BW3" s="465"/>
      <c r="BX3" s="465"/>
      <c r="BY3" s="465"/>
      <c r="BZ3" s="465"/>
      <c r="CA3" s="465"/>
      <c r="CB3" s="465"/>
      <c r="CC3" s="465"/>
      <c r="CD3" s="465"/>
      <c r="CE3" s="465"/>
      <c r="CF3" s="465"/>
      <c r="CG3" s="465"/>
      <c r="CH3" s="465"/>
      <c r="CI3" s="465"/>
      <c r="CJ3" s="465"/>
      <c r="CK3" s="465"/>
      <c r="CL3" s="465"/>
      <c r="CM3" s="465"/>
      <c r="CN3" s="465"/>
      <c r="CO3" s="465"/>
      <c r="CP3" s="465"/>
      <c r="CQ3" s="465"/>
      <c r="CR3" s="465"/>
      <c r="CS3" s="465"/>
      <c r="CT3" s="465"/>
      <c r="CU3" s="465"/>
      <c r="CV3" s="465"/>
      <c r="CW3" s="465"/>
      <c r="CX3" s="465"/>
      <c r="CY3" s="465"/>
      <c r="CZ3" s="465"/>
      <c r="DA3" s="465"/>
      <c r="DB3" s="465"/>
      <c r="DC3" s="465"/>
      <c r="DD3" s="465"/>
      <c r="DE3" s="465"/>
      <c r="DF3" s="465"/>
      <c r="DG3" s="465"/>
      <c r="DH3" s="465"/>
      <c r="DI3" s="465"/>
      <c r="DJ3" s="465"/>
      <c r="DK3" s="465"/>
      <c r="DL3" s="465"/>
      <c r="DM3" s="465"/>
      <c r="DN3" s="465"/>
      <c r="DO3" s="465"/>
      <c r="DP3" s="465"/>
      <c r="DQ3" s="465"/>
      <c r="DR3" s="465"/>
      <c r="DS3" s="465"/>
      <c r="DT3" s="465"/>
      <c r="DU3" s="465"/>
      <c r="DV3" s="465"/>
      <c r="DW3" s="465"/>
      <c r="DX3" s="465"/>
      <c r="DY3" s="465"/>
      <c r="DZ3" s="465"/>
      <c r="EA3" s="465"/>
      <c r="EB3" s="465"/>
      <c r="EC3" s="465"/>
      <c r="ED3" s="465"/>
      <c r="EE3" s="465"/>
      <c r="EF3" s="465"/>
      <c r="EG3" s="465"/>
      <c r="EH3" s="465"/>
      <c r="EI3" s="465"/>
      <c r="EJ3" s="465"/>
      <c r="EK3" s="465"/>
      <c r="EL3" s="465"/>
      <c r="EM3" s="465"/>
      <c r="EN3" s="465"/>
      <c r="EO3" s="465"/>
      <c r="EP3" s="465"/>
      <c r="EQ3" s="465"/>
      <c r="ER3" s="465"/>
      <c r="ES3" s="465"/>
      <c r="ET3" s="465"/>
      <c r="EU3" s="465"/>
      <c r="EV3" s="465"/>
      <c r="EW3" s="465"/>
      <c r="EX3" s="465"/>
      <c r="EY3" s="465"/>
      <c r="EZ3" s="465"/>
      <c r="FA3" s="465"/>
      <c r="FB3" s="465"/>
      <c r="FC3" s="465"/>
      <c r="FD3" s="465"/>
      <c r="FE3" s="465"/>
      <c r="FF3" s="465"/>
      <c r="FG3" s="465"/>
      <c r="FH3" s="465"/>
      <c r="FI3" s="465"/>
      <c r="FJ3" s="465"/>
      <c r="FK3" s="465"/>
      <c r="FL3" s="465"/>
      <c r="FM3" s="465"/>
      <c r="FN3" s="465"/>
      <c r="FO3" s="465"/>
      <c r="FP3" s="465"/>
      <c r="FQ3" s="465"/>
      <c r="FR3" s="465"/>
      <c r="FS3" s="465"/>
      <c r="FT3" s="465"/>
      <c r="FU3" s="465"/>
      <c r="FV3" s="465"/>
      <c r="FW3" s="465"/>
      <c r="FX3" s="465"/>
      <c r="FY3" s="465"/>
      <c r="FZ3" s="465"/>
      <c r="GA3" s="465"/>
      <c r="GB3" s="465"/>
      <c r="GC3" s="465"/>
      <c r="GD3" s="465"/>
      <c r="GE3" s="465"/>
      <c r="GF3" s="465"/>
      <c r="GG3" s="465"/>
      <c r="GH3" s="465"/>
      <c r="GI3" s="465"/>
      <c r="GJ3" s="465"/>
      <c r="GK3" s="465"/>
      <c r="GL3" s="465"/>
      <c r="GM3" s="465"/>
      <c r="GN3" s="465"/>
      <c r="GO3" s="465"/>
      <c r="GP3" s="465"/>
      <c r="GQ3" s="465"/>
      <c r="GR3" s="465"/>
      <c r="GS3" s="465"/>
      <c r="GT3" s="465"/>
      <c r="GU3" s="465"/>
      <c r="GV3" s="465"/>
      <c r="GW3" s="465"/>
      <c r="GX3" s="465"/>
      <c r="GY3" s="465"/>
      <c r="GZ3" s="465"/>
      <c r="HA3" s="465"/>
      <c r="HB3" s="465"/>
      <c r="HC3" s="465"/>
      <c r="HD3" s="465"/>
      <c r="HE3" s="465"/>
      <c r="HF3" s="465"/>
      <c r="HG3" s="465"/>
      <c r="HH3" s="465"/>
      <c r="HI3" s="465"/>
      <c r="HJ3" s="465"/>
      <c r="HK3" s="465"/>
      <c r="HL3" s="465"/>
      <c r="HM3" s="465"/>
      <c r="HN3" s="465"/>
      <c r="HO3" s="465"/>
      <c r="HP3" s="465"/>
      <c r="HQ3" s="465"/>
      <c r="HR3" s="465"/>
      <c r="HS3" s="465"/>
      <c r="HT3" s="465"/>
      <c r="HU3" s="465"/>
      <c r="HV3" s="465"/>
      <c r="HW3" s="465"/>
      <c r="HX3" s="465"/>
      <c r="HY3" s="465"/>
      <c r="HZ3" s="465"/>
      <c r="IA3" s="465"/>
      <c r="IB3" s="465"/>
      <c r="IC3" s="465"/>
      <c r="ID3" s="465"/>
      <c r="IE3" s="465"/>
      <c r="IF3" s="465"/>
      <c r="IG3" s="465"/>
      <c r="IH3" s="465"/>
      <c r="II3" s="465"/>
      <c r="IJ3" s="465"/>
      <c r="IK3" s="465"/>
      <c r="IL3" s="465"/>
      <c r="IM3" s="465"/>
      <c r="IN3" s="465"/>
      <c r="IO3" s="465"/>
      <c r="IP3" s="465"/>
      <c r="IQ3" s="465"/>
      <c r="IR3" s="465"/>
      <c r="IS3" s="465"/>
      <c r="IT3" s="465"/>
      <c r="IU3" s="465"/>
      <c r="IV3" s="465"/>
      <c r="IW3" s="465"/>
      <c r="IX3" s="465"/>
      <c r="IY3" s="465"/>
      <c r="IZ3" s="465"/>
      <c r="JA3" s="465"/>
      <c r="JB3" s="465"/>
      <c r="JC3" s="465"/>
      <c r="JD3" s="465"/>
      <c r="JE3" s="465"/>
      <c r="JF3" s="465"/>
      <c r="JG3" s="465"/>
      <c r="JH3" s="465"/>
      <c r="JI3" s="465"/>
      <c r="JJ3" s="465"/>
      <c r="JK3" s="465"/>
      <c r="JL3" s="465"/>
      <c r="JM3" s="465"/>
      <c r="JN3" s="465"/>
      <c r="JO3" s="465"/>
      <c r="JP3" s="465"/>
      <c r="JQ3" s="465"/>
      <c r="JR3" s="465"/>
      <c r="JS3" s="465"/>
      <c r="JT3" s="465"/>
      <c r="JU3" s="465"/>
      <c r="JV3" s="465"/>
      <c r="JW3" s="465"/>
      <c r="JX3" s="465"/>
      <c r="JY3" s="465"/>
      <c r="JZ3" s="465"/>
      <c r="KA3" s="465"/>
      <c r="KB3" s="465"/>
      <c r="KC3" s="465"/>
      <c r="KD3" s="465"/>
      <c r="KE3" s="465"/>
      <c r="KF3" s="465"/>
      <c r="KG3" s="465"/>
      <c r="KH3" s="465"/>
      <c r="KI3" s="465"/>
      <c r="KJ3" s="465"/>
      <c r="KK3" s="465"/>
      <c r="KL3" s="465"/>
      <c r="KM3" s="465"/>
      <c r="KN3" s="465"/>
      <c r="KO3" s="465"/>
      <c r="KP3" s="465"/>
      <c r="KQ3" s="465"/>
      <c r="KR3" s="465"/>
      <c r="KS3" s="465"/>
      <c r="KT3" s="465"/>
      <c r="KU3" s="465"/>
      <c r="KV3" s="465"/>
      <c r="KW3" s="465"/>
      <c r="KX3" s="465"/>
      <c r="KY3" s="465"/>
      <c r="KZ3" s="465"/>
      <c r="LA3" s="465"/>
      <c r="LB3" s="465"/>
      <c r="LC3" s="465"/>
      <c r="LD3" s="465"/>
      <c r="LE3" s="465"/>
      <c r="LF3" s="465"/>
      <c r="LG3" s="465"/>
      <c r="LH3" s="465"/>
      <c r="LI3" s="465"/>
      <c r="LJ3" s="465"/>
      <c r="LK3" s="465"/>
      <c r="LL3" s="465"/>
      <c r="LM3" s="465"/>
      <c r="LN3" s="465"/>
      <c r="LO3" s="465"/>
      <c r="LP3" s="465"/>
      <c r="LQ3" s="465"/>
      <c r="LR3" s="465"/>
      <c r="LS3" s="465"/>
      <c r="LT3" s="465"/>
      <c r="LU3" s="465"/>
      <c r="LV3" s="465"/>
      <c r="LW3" s="465"/>
      <c r="LX3" s="465"/>
      <c r="LY3" s="465"/>
      <c r="LZ3" s="465"/>
      <c r="MA3" s="465"/>
      <c r="MB3" s="465"/>
      <c r="MC3" s="465"/>
      <c r="MD3" s="465"/>
      <c r="ME3" s="465"/>
      <c r="MF3" s="465"/>
      <c r="MG3" s="465"/>
      <c r="MH3" s="465"/>
      <c r="MI3" s="465"/>
      <c r="MJ3" s="465"/>
      <c r="MK3" s="465"/>
      <c r="ML3" s="465"/>
      <c r="MM3" s="465"/>
      <c r="MN3" s="465"/>
      <c r="MO3" s="465"/>
      <c r="MP3" s="465"/>
      <c r="MQ3" s="465"/>
      <c r="MR3" s="465"/>
      <c r="MS3" s="465"/>
      <c r="MT3" s="465"/>
      <c r="MU3" s="465"/>
      <c r="MV3" s="465"/>
      <c r="MW3" s="465"/>
      <c r="MX3" s="465"/>
      <c r="MY3" s="465"/>
      <c r="MZ3" s="465"/>
      <c r="NA3" s="465"/>
      <c r="NB3" s="465"/>
      <c r="NC3" s="465"/>
      <c r="ND3" s="465"/>
      <c r="NE3" s="465"/>
      <c r="NF3" s="465"/>
      <c r="NG3" s="465"/>
      <c r="NH3" s="465"/>
      <c r="NI3" s="465"/>
      <c r="NJ3" s="465"/>
      <c r="NK3" s="465"/>
      <c r="NL3" s="465"/>
      <c r="NM3" s="465"/>
      <c r="NN3" s="465"/>
      <c r="NO3" s="465"/>
      <c r="NP3" s="465"/>
      <c r="NQ3" s="465"/>
      <c r="NR3" s="465"/>
      <c r="NS3" s="465"/>
      <c r="NT3" s="465"/>
      <c r="NU3" s="465"/>
      <c r="NV3" s="465"/>
      <c r="NW3" s="465"/>
      <c r="NX3" s="465"/>
      <c r="NY3" s="465"/>
      <c r="NZ3" s="465"/>
      <c r="OA3" s="465"/>
      <c r="OB3" s="465"/>
      <c r="OC3" s="465"/>
      <c r="OD3" s="465"/>
      <c r="OE3" s="465"/>
      <c r="OF3" s="465"/>
      <c r="OG3" s="465"/>
      <c r="OH3" s="465"/>
      <c r="OI3" s="465"/>
      <c r="OJ3" s="465"/>
      <c r="OK3" s="465"/>
      <c r="OL3" s="465"/>
      <c r="OM3" s="465"/>
      <c r="ON3" s="465"/>
      <c r="OO3" s="465"/>
      <c r="OP3" s="465"/>
      <c r="OQ3" s="465"/>
      <c r="OR3" s="465"/>
      <c r="OS3" s="465"/>
      <c r="OT3" s="465"/>
      <c r="OU3" s="465"/>
      <c r="OV3" s="465"/>
      <c r="OW3" s="465"/>
      <c r="OX3" s="465"/>
      <c r="OY3" s="465"/>
      <c r="OZ3" s="465"/>
      <c r="PA3" s="465"/>
      <c r="PB3" s="465"/>
      <c r="PC3" s="465"/>
      <c r="PD3" s="465"/>
      <c r="PE3" s="465"/>
      <c r="PF3" s="465"/>
      <c r="PG3" s="465"/>
      <c r="PH3" s="465"/>
      <c r="PI3" s="465"/>
      <c r="PJ3" s="465"/>
      <c r="PK3" s="465"/>
      <c r="PL3" s="465"/>
      <c r="PM3" s="465"/>
      <c r="PN3" s="465"/>
      <c r="PO3" s="465"/>
      <c r="PP3" s="465"/>
      <c r="PQ3" s="465"/>
      <c r="PR3" s="465"/>
      <c r="PS3" s="465"/>
      <c r="PT3" s="465"/>
      <c r="PU3" s="465"/>
      <c r="PV3" s="465"/>
      <c r="PW3" s="465"/>
      <c r="PX3" s="465"/>
      <c r="PY3" s="465"/>
      <c r="PZ3" s="465"/>
      <c r="QA3" s="465"/>
      <c r="QB3" s="465"/>
      <c r="QC3" s="465"/>
      <c r="QD3" s="465"/>
      <c r="QE3" s="465"/>
      <c r="QF3" s="465"/>
      <c r="QG3" s="465"/>
      <c r="QH3" s="465"/>
      <c r="QI3" s="465"/>
      <c r="QJ3" s="465"/>
      <c r="QK3" s="465"/>
      <c r="QL3" s="465"/>
      <c r="QM3" s="465"/>
      <c r="QN3" s="465"/>
      <c r="QO3" s="465"/>
      <c r="QP3" s="465"/>
      <c r="QQ3" s="465"/>
      <c r="QR3" s="465"/>
      <c r="QS3" s="465"/>
      <c r="QT3" s="465"/>
      <c r="QU3" s="465"/>
      <c r="QV3" s="465"/>
      <c r="QW3" s="465"/>
      <c r="QX3" s="465"/>
      <c r="QY3" s="465"/>
      <c r="QZ3" s="465"/>
      <c r="RA3" s="465"/>
      <c r="RB3" s="465"/>
      <c r="RC3" s="465"/>
      <c r="RD3" s="465"/>
      <c r="RE3" s="465"/>
      <c r="RF3" s="465"/>
      <c r="RG3" s="465"/>
      <c r="RH3" s="465"/>
      <c r="RI3" s="465"/>
      <c r="RJ3" s="465"/>
      <c r="RK3" s="465"/>
      <c r="RL3" s="465"/>
      <c r="RM3" s="465"/>
      <c r="RN3" s="465"/>
      <c r="RO3" s="465"/>
      <c r="RP3" s="465"/>
      <c r="RQ3" s="465"/>
      <c r="RR3" s="465"/>
      <c r="RS3" s="465"/>
      <c r="RT3" s="465"/>
      <c r="RU3" s="465"/>
      <c r="RV3" s="465"/>
      <c r="RW3" s="465"/>
      <c r="RX3" s="465"/>
      <c r="RY3" s="465"/>
      <c r="RZ3" s="465"/>
      <c r="SA3" s="465"/>
      <c r="SB3" s="465"/>
      <c r="SC3" s="465"/>
      <c r="SD3" s="465"/>
      <c r="SE3" s="465"/>
      <c r="SF3" s="465"/>
      <c r="SG3" s="465"/>
      <c r="SH3" s="465"/>
      <c r="SI3" s="465"/>
      <c r="SJ3" s="465"/>
      <c r="SK3" s="462"/>
      <c r="SL3" s="462"/>
      <c r="SM3" s="462"/>
    </row>
    <row r="4" spans="1:507" ht="5.15" customHeight="1" outlineLevel="1" x14ac:dyDescent="0.35">
      <c r="A4" s="462"/>
      <c r="B4" s="467" t="s">
        <v>0</v>
      </c>
      <c r="C4" s="692">
        <f>INT($C$6)+1.005</f>
        <v>2.0049999999999999</v>
      </c>
      <c r="D4" s="469"/>
      <c r="E4" s="469"/>
      <c r="F4" s="469"/>
      <c r="G4" s="469"/>
      <c r="H4" s="469"/>
      <c r="I4" s="469"/>
      <c r="J4" s="469"/>
      <c r="K4" s="469"/>
      <c r="L4" s="469"/>
      <c r="M4" s="469"/>
      <c r="N4" s="469"/>
      <c r="O4" s="469"/>
      <c r="P4" s="469"/>
      <c r="Q4" s="469"/>
      <c r="R4" s="469"/>
      <c r="S4" s="469"/>
      <c r="T4" s="469"/>
      <c r="U4" s="469"/>
      <c r="V4" s="469"/>
      <c r="W4" s="469"/>
      <c r="X4" s="469"/>
      <c r="Y4" s="469"/>
      <c r="Z4" s="469"/>
      <c r="AA4" s="469"/>
      <c r="AB4" s="469"/>
      <c r="AC4" s="469"/>
      <c r="AD4" s="469"/>
      <c r="AE4" s="469"/>
      <c r="AF4" s="469"/>
      <c r="AG4" s="469"/>
      <c r="AH4" s="469"/>
      <c r="AI4" s="469"/>
      <c r="AJ4" s="469"/>
      <c r="AK4" s="469"/>
      <c r="AL4" s="469"/>
      <c r="AM4" s="469"/>
      <c r="AN4" s="469"/>
      <c r="AO4" s="469"/>
      <c r="AP4" s="469"/>
      <c r="AQ4" s="469"/>
      <c r="AR4" s="469"/>
      <c r="AS4" s="469"/>
      <c r="AT4" s="469"/>
      <c r="AU4" s="469"/>
      <c r="AV4" s="469"/>
      <c r="AW4" s="469"/>
      <c r="AX4" s="469"/>
      <c r="AY4" s="469"/>
      <c r="AZ4" s="469"/>
      <c r="BA4" s="469"/>
      <c r="BB4" s="469"/>
      <c r="BC4" s="469"/>
      <c r="BD4" s="469"/>
      <c r="BE4" s="469"/>
      <c r="BF4" s="469"/>
      <c r="BG4" s="469"/>
      <c r="BH4" s="469"/>
      <c r="BI4" s="469"/>
      <c r="BJ4" s="469"/>
      <c r="BK4" s="469"/>
      <c r="BL4" s="469"/>
      <c r="BM4" s="469"/>
      <c r="BN4" s="469"/>
      <c r="BO4" s="469"/>
      <c r="BP4" s="469"/>
      <c r="BQ4" s="469"/>
      <c r="BR4" s="469"/>
      <c r="BS4" s="469"/>
      <c r="BT4" s="469"/>
      <c r="BU4" s="469"/>
      <c r="BV4" s="469"/>
      <c r="BW4" s="469"/>
      <c r="BX4" s="469"/>
      <c r="BY4" s="469"/>
      <c r="BZ4" s="469"/>
      <c r="CA4" s="469"/>
      <c r="CB4" s="469"/>
      <c r="CC4" s="469"/>
      <c r="CD4" s="469"/>
      <c r="CE4" s="469"/>
      <c r="CF4" s="469"/>
      <c r="CG4" s="469"/>
      <c r="CH4" s="469"/>
      <c r="CI4" s="469"/>
      <c r="CJ4" s="469"/>
      <c r="CK4" s="469"/>
      <c r="CL4" s="469"/>
      <c r="CM4" s="469"/>
      <c r="CN4" s="469"/>
      <c r="CO4" s="469"/>
      <c r="CP4" s="469"/>
      <c r="CQ4" s="469"/>
      <c r="CR4" s="469"/>
      <c r="CS4" s="469"/>
      <c r="CT4" s="469"/>
      <c r="CU4" s="469"/>
      <c r="CV4" s="469"/>
      <c r="CW4" s="469"/>
      <c r="CX4" s="469"/>
      <c r="CY4" s="469"/>
      <c r="CZ4" s="469"/>
      <c r="DA4" s="469"/>
      <c r="DB4" s="469"/>
      <c r="DC4" s="469"/>
      <c r="DD4" s="469"/>
      <c r="DE4" s="469"/>
      <c r="DF4" s="469"/>
      <c r="DG4" s="469"/>
      <c r="DH4" s="469"/>
      <c r="DI4" s="469"/>
      <c r="DJ4" s="469"/>
      <c r="DK4" s="469"/>
      <c r="DL4" s="469"/>
      <c r="DM4" s="469"/>
      <c r="DN4" s="469"/>
      <c r="DO4" s="469"/>
      <c r="DP4" s="469"/>
      <c r="DQ4" s="469"/>
      <c r="DR4" s="469"/>
      <c r="DS4" s="469"/>
      <c r="DT4" s="469"/>
      <c r="DU4" s="469"/>
      <c r="DV4" s="469"/>
      <c r="DW4" s="469"/>
      <c r="DX4" s="469"/>
      <c r="DY4" s="469"/>
      <c r="DZ4" s="469"/>
      <c r="EA4" s="469"/>
      <c r="EB4" s="469"/>
      <c r="EC4" s="469"/>
      <c r="ED4" s="469"/>
      <c r="EE4" s="469"/>
      <c r="EF4" s="469"/>
      <c r="EG4" s="469"/>
      <c r="EH4" s="469"/>
      <c r="EI4" s="469"/>
      <c r="EJ4" s="469"/>
      <c r="EK4" s="469"/>
      <c r="EL4" s="469"/>
      <c r="EM4" s="469"/>
      <c r="EN4" s="469"/>
      <c r="EO4" s="469"/>
      <c r="EP4" s="469"/>
      <c r="EQ4" s="469"/>
      <c r="ER4" s="469"/>
      <c r="ES4" s="469"/>
      <c r="ET4" s="469"/>
      <c r="EU4" s="469"/>
      <c r="EV4" s="469"/>
      <c r="EW4" s="469"/>
      <c r="EX4" s="469"/>
      <c r="EY4" s="469"/>
      <c r="EZ4" s="469"/>
      <c r="FA4" s="469"/>
      <c r="FB4" s="469"/>
      <c r="FC4" s="469"/>
      <c r="FD4" s="469"/>
      <c r="FE4" s="469"/>
      <c r="FF4" s="469"/>
      <c r="FG4" s="469"/>
      <c r="FH4" s="469"/>
      <c r="FI4" s="469"/>
      <c r="FJ4" s="469"/>
      <c r="FK4" s="469"/>
      <c r="FL4" s="469"/>
      <c r="FM4" s="469"/>
      <c r="FN4" s="469"/>
      <c r="FO4" s="469"/>
      <c r="FP4" s="469"/>
      <c r="FQ4" s="469"/>
      <c r="FR4" s="469"/>
      <c r="FS4" s="469"/>
      <c r="FT4" s="469"/>
      <c r="FU4" s="469"/>
      <c r="FV4" s="469"/>
      <c r="FW4" s="469"/>
      <c r="FX4" s="469"/>
      <c r="FY4" s="469"/>
      <c r="FZ4" s="469"/>
      <c r="GA4" s="469"/>
      <c r="GB4" s="469"/>
      <c r="GC4" s="469"/>
      <c r="GD4" s="469"/>
      <c r="GE4" s="469"/>
      <c r="GF4" s="469"/>
      <c r="GG4" s="469"/>
      <c r="GH4" s="469"/>
      <c r="GI4" s="469"/>
      <c r="GJ4" s="469"/>
      <c r="GK4" s="469"/>
      <c r="GL4" s="469"/>
      <c r="GM4" s="469"/>
      <c r="GN4" s="469"/>
      <c r="GO4" s="469"/>
      <c r="GP4" s="469"/>
      <c r="GQ4" s="469"/>
      <c r="GR4" s="469"/>
      <c r="GS4" s="469"/>
      <c r="GT4" s="469"/>
      <c r="GU4" s="469"/>
      <c r="GV4" s="469"/>
      <c r="GW4" s="469"/>
      <c r="GX4" s="469"/>
      <c r="GY4" s="469"/>
      <c r="GZ4" s="469"/>
      <c r="HA4" s="469"/>
      <c r="HB4" s="469"/>
      <c r="HC4" s="469"/>
      <c r="HD4" s="469"/>
      <c r="HE4" s="469"/>
      <c r="HF4" s="469"/>
      <c r="HG4" s="469"/>
      <c r="HH4" s="469"/>
      <c r="HI4" s="469"/>
      <c r="HJ4" s="469"/>
      <c r="HK4" s="469"/>
      <c r="HL4" s="469"/>
      <c r="HM4" s="469"/>
      <c r="HN4" s="469"/>
      <c r="HO4" s="469"/>
      <c r="HP4" s="469"/>
      <c r="HQ4" s="469"/>
      <c r="HR4" s="469"/>
      <c r="HS4" s="469"/>
      <c r="HT4" s="469"/>
      <c r="HU4" s="469"/>
      <c r="HV4" s="469"/>
      <c r="HW4" s="469"/>
      <c r="HX4" s="469"/>
      <c r="HY4" s="469"/>
      <c r="HZ4" s="469"/>
      <c r="IA4" s="469"/>
      <c r="IB4" s="469"/>
      <c r="IC4" s="469"/>
      <c r="ID4" s="469"/>
      <c r="IE4" s="469"/>
      <c r="IF4" s="469"/>
      <c r="IG4" s="469"/>
      <c r="IH4" s="469"/>
      <c r="II4" s="469"/>
      <c r="IJ4" s="469"/>
      <c r="IK4" s="469"/>
      <c r="IL4" s="469"/>
      <c r="IM4" s="469"/>
      <c r="IN4" s="469"/>
      <c r="IO4" s="469"/>
      <c r="IP4" s="469"/>
      <c r="IQ4" s="469"/>
      <c r="IR4" s="469"/>
      <c r="IS4" s="469"/>
      <c r="IT4" s="469"/>
      <c r="IU4" s="469"/>
      <c r="IV4" s="469"/>
      <c r="IW4" s="469"/>
      <c r="IX4" s="469"/>
      <c r="IY4" s="469"/>
      <c r="IZ4" s="469"/>
      <c r="JA4" s="469"/>
      <c r="JB4" s="469"/>
      <c r="JC4" s="469"/>
      <c r="JD4" s="469"/>
      <c r="JE4" s="469"/>
      <c r="JF4" s="469"/>
      <c r="JG4" s="469"/>
      <c r="JH4" s="469"/>
      <c r="JI4" s="469"/>
      <c r="JJ4" s="469"/>
      <c r="JK4" s="469"/>
      <c r="JL4" s="469"/>
      <c r="JM4" s="469"/>
      <c r="JN4" s="469"/>
      <c r="JO4" s="469"/>
      <c r="JP4" s="469"/>
      <c r="JQ4" s="469"/>
      <c r="JR4" s="469"/>
      <c r="JS4" s="469"/>
      <c r="JT4" s="469"/>
      <c r="JU4" s="469"/>
      <c r="JV4" s="469"/>
      <c r="JW4" s="469"/>
      <c r="JX4" s="469"/>
      <c r="JY4" s="469"/>
      <c r="JZ4" s="469"/>
      <c r="KA4" s="469"/>
      <c r="KB4" s="469"/>
      <c r="KC4" s="469"/>
      <c r="KD4" s="469"/>
      <c r="KE4" s="469"/>
      <c r="KF4" s="469"/>
      <c r="KG4" s="469"/>
      <c r="KH4" s="469"/>
      <c r="KI4" s="469"/>
      <c r="KJ4" s="469"/>
      <c r="KK4" s="469"/>
      <c r="KL4" s="469"/>
      <c r="KM4" s="469"/>
      <c r="KN4" s="469"/>
      <c r="KO4" s="469"/>
      <c r="KP4" s="469"/>
      <c r="KQ4" s="469"/>
      <c r="KR4" s="469"/>
      <c r="KS4" s="469"/>
      <c r="KT4" s="469"/>
      <c r="KU4" s="469"/>
      <c r="KV4" s="469"/>
      <c r="KW4" s="469"/>
      <c r="KX4" s="469"/>
      <c r="KY4" s="469"/>
      <c r="KZ4" s="469"/>
      <c r="LA4" s="469"/>
      <c r="LB4" s="469"/>
      <c r="LC4" s="469"/>
      <c r="LD4" s="469"/>
      <c r="LE4" s="469"/>
      <c r="LF4" s="469"/>
      <c r="LG4" s="469"/>
      <c r="LH4" s="469"/>
      <c r="LI4" s="469"/>
      <c r="LJ4" s="469"/>
      <c r="LK4" s="469"/>
      <c r="LL4" s="469"/>
      <c r="LM4" s="469"/>
      <c r="LN4" s="469"/>
      <c r="LO4" s="469"/>
      <c r="LP4" s="469"/>
      <c r="LQ4" s="469"/>
      <c r="LR4" s="469"/>
      <c r="LS4" s="469"/>
      <c r="LT4" s="469"/>
      <c r="LU4" s="469"/>
      <c r="LV4" s="469"/>
      <c r="LW4" s="469"/>
      <c r="LX4" s="469"/>
      <c r="LY4" s="469"/>
      <c r="LZ4" s="469"/>
      <c r="MA4" s="469"/>
      <c r="MB4" s="469"/>
      <c r="MC4" s="469"/>
      <c r="MD4" s="469"/>
      <c r="ME4" s="469"/>
      <c r="MF4" s="469"/>
      <c r="MG4" s="469"/>
      <c r="MH4" s="469"/>
      <c r="MI4" s="469"/>
      <c r="MJ4" s="469"/>
      <c r="MK4" s="469"/>
      <c r="ML4" s="469"/>
      <c r="MM4" s="469"/>
      <c r="MN4" s="469"/>
      <c r="MO4" s="469"/>
      <c r="MP4" s="469"/>
      <c r="MQ4" s="469"/>
      <c r="MR4" s="469"/>
      <c r="MS4" s="469"/>
      <c r="MT4" s="469"/>
      <c r="MU4" s="469"/>
      <c r="MV4" s="469"/>
      <c r="MW4" s="469"/>
      <c r="MX4" s="469"/>
      <c r="MY4" s="469"/>
      <c r="MZ4" s="469"/>
      <c r="NA4" s="469"/>
      <c r="NB4" s="469"/>
      <c r="NC4" s="469"/>
      <c r="ND4" s="469"/>
      <c r="NE4" s="469"/>
      <c r="NF4" s="469"/>
      <c r="NG4" s="469"/>
      <c r="NH4" s="469"/>
      <c r="NI4" s="469"/>
      <c r="NJ4" s="469"/>
      <c r="NK4" s="469"/>
      <c r="NL4" s="469"/>
      <c r="NM4" s="469"/>
      <c r="NN4" s="469"/>
      <c r="NO4" s="469"/>
      <c r="NP4" s="469"/>
      <c r="NQ4" s="469"/>
      <c r="NR4" s="469"/>
      <c r="NS4" s="469"/>
      <c r="NT4" s="469"/>
      <c r="NU4" s="469"/>
      <c r="NV4" s="469"/>
      <c r="NW4" s="469"/>
      <c r="NX4" s="469"/>
      <c r="NY4" s="469"/>
      <c r="NZ4" s="469"/>
      <c r="OA4" s="469"/>
      <c r="OB4" s="469"/>
      <c r="OC4" s="469"/>
      <c r="OD4" s="469"/>
      <c r="OE4" s="469"/>
      <c r="OF4" s="469"/>
      <c r="OG4" s="469"/>
      <c r="OH4" s="469"/>
      <c r="OI4" s="469"/>
      <c r="OJ4" s="469"/>
      <c r="OK4" s="469"/>
      <c r="OL4" s="469"/>
      <c r="OM4" s="469"/>
      <c r="ON4" s="469"/>
      <c r="OO4" s="469"/>
      <c r="OP4" s="469"/>
      <c r="OQ4" s="469"/>
      <c r="OR4" s="469"/>
      <c r="OS4" s="469"/>
      <c r="OT4" s="469"/>
      <c r="OU4" s="469"/>
      <c r="OV4" s="469"/>
      <c r="OW4" s="469"/>
      <c r="OX4" s="469"/>
      <c r="OY4" s="469"/>
      <c r="OZ4" s="469"/>
      <c r="PA4" s="469"/>
      <c r="PB4" s="469"/>
      <c r="PC4" s="469"/>
      <c r="PD4" s="469"/>
      <c r="PE4" s="469"/>
      <c r="PF4" s="469"/>
      <c r="PG4" s="469"/>
      <c r="PH4" s="469"/>
      <c r="PI4" s="469"/>
      <c r="PJ4" s="469"/>
      <c r="PK4" s="469"/>
      <c r="PL4" s="469"/>
      <c r="PM4" s="469"/>
      <c r="PN4" s="469"/>
      <c r="PO4" s="469"/>
      <c r="PP4" s="469"/>
      <c r="PQ4" s="469"/>
      <c r="PR4" s="469"/>
      <c r="PS4" s="469"/>
      <c r="PT4" s="469"/>
      <c r="PU4" s="469"/>
      <c r="PV4" s="469"/>
      <c r="PW4" s="469"/>
      <c r="PX4" s="469"/>
      <c r="PY4" s="469"/>
      <c r="PZ4" s="469"/>
      <c r="QA4" s="469"/>
      <c r="QB4" s="469"/>
      <c r="QC4" s="469"/>
      <c r="QD4" s="469"/>
      <c r="QE4" s="469"/>
      <c r="QF4" s="469"/>
      <c r="QG4" s="469"/>
      <c r="QH4" s="469"/>
      <c r="QI4" s="469"/>
      <c r="QJ4" s="469"/>
      <c r="QK4" s="469"/>
      <c r="QL4" s="469"/>
      <c r="QM4" s="469"/>
      <c r="QN4" s="469"/>
      <c r="QO4" s="469"/>
      <c r="QP4" s="469"/>
      <c r="QQ4" s="469"/>
      <c r="QR4" s="469"/>
      <c r="QS4" s="469"/>
      <c r="QT4" s="469"/>
      <c r="QU4" s="469"/>
      <c r="QV4" s="469"/>
      <c r="QW4" s="469"/>
      <c r="QX4" s="469"/>
      <c r="QY4" s="469"/>
      <c r="QZ4" s="469"/>
      <c r="RA4" s="469"/>
      <c r="RB4" s="469"/>
      <c r="RC4" s="469"/>
      <c r="RD4" s="469"/>
      <c r="RE4" s="469"/>
      <c r="RF4" s="469"/>
      <c r="RG4" s="469"/>
      <c r="RH4" s="469"/>
      <c r="RI4" s="469"/>
      <c r="RJ4" s="469"/>
      <c r="RK4" s="469"/>
      <c r="RL4" s="469"/>
      <c r="RM4" s="469"/>
      <c r="RN4" s="469"/>
      <c r="RO4" s="469"/>
      <c r="RP4" s="469"/>
      <c r="RQ4" s="469"/>
      <c r="RR4" s="469"/>
      <c r="RS4" s="469"/>
      <c r="RT4" s="469"/>
      <c r="RU4" s="469"/>
      <c r="RV4" s="469"/>
      <c r="RW4" s="469"/>
      <c r="RX4" s="469"/>
      <c r="RY4" s="469"/>
      <c r="RZ4" s="469"/>
      <c r="SA4" s="469"/>
      <c r="SB4" s="469"/>
      <c r="SC4" s="469"/>
      <c r="SD4" s="469"/>
      <c r="SE4" s="469"/>
      <c r="SF4" s="469"/>
      <c r="SG4" s="469"/>
      <c r="SH4" s="469"/>
      <c r="SI4" s="469"/>
      <c r="SJ4" s="470"/>
      <c r="SK4" s="462"/>
      <c r="SL4" s="462"/>
      <c r="SM4" s="462"/>
    </row>
    <row r="5" spans="1:507" outlineLevel="4" x14ac:dyDescent="0.35">
      <c r="A5" s="462"/>
      <c r="B5" s="471"/>
      <c r="C5" s="690">
        <f>INT(MAX($C$16:$C$31))+1</f>
        <v>5</v>
      </c>
      <c r="D5" s="472"/>
      <c r="E5" s="473">
        <v>2</v>
      </c>
      <c r="F5" s="473">
        <v>2</v>
      </c>
      <c r="G5" s="473">
        <v>2.0099999999999998</v>
      </c>
      <c r="H5" s="473">
        <v>1.1499999999999999</v>
      </c>
      <c r="I5" s="473"/>
      <c r="J5" s="473">
        <v>1</v>
      </c>
      <c r="K5" s="473">
        <v>1</v>
      </c>
      <c r="L5" s="473">
        <v>1</v>
      </c>
      <c r="M5" s="473">
        <v>1</v>
      </c>
      <c r="N5" s="473">
        <v>1</v>
      </c>
      <c r="O5" s="473">
        <v>1</v>
      </c>
      <c r="P5" s="473">
        <v>1</v>
      </c>
      <c r="Q5" s="473">
        <v>1</v>
      </c>
      <c r="R5" s="473">
        <v>1</v>
      </c>
      <c r="S5" s="473">
        <v>1</v>
      </c>
      <c r="T5" s="473">
        <v>1</v>
      </c>
      <c r="U5" s="473">
        <v>1</v>
      </c>
      <c r="V5" s="473">
        <v>1</v>
      </c>
      <c r="W5" s="473">
        <v>1</v>
      </c>
      <c r="X5" s="473">
        <v>1</v>
      </c>
      <c r="Y5" s="473">
        <v>1</v>
      </c>
      <c r="Z5" s="473"/>
      <c r="AA5" s="473"/>
      <c r="AB5" s="473"/>
      <c r="AC5" s="473"/>
      <c r="AD5" s="473"/>
      <c r="AE5" s="473"/>
      <c r="AF5" s="473"/>
      <c r="AG5" s="473"/>
      <c r="AH5" s="473"/>
      <c r="AI5" s="473"/>
      <c r="AJ5" s="473"/>
      <c r="AK5" s="473"/>
      <c r="AL5" s="473"/>
      <c r="AM5" s="473"/>
      <c r="AN5" s="473"/>
      <c r="AO5" s="473"/>
      <c r="AP5" s="473"/>
      <c r="AQ5" s="473"/>
      <c r="AR5" s="473"/>
      <c r="AS5" s="473"/>
      <c r="AT5" s="473"/>
      <c r="AU5" s="473"/>
      <c r="AV5" s="473"/>
      <c r="AW5" s="473"/>
      <c r="AX5" s="473"/>
      <c r="AY5" s="473"/>
      <c r="AZ5" s="473"/>
      <c r="BA5" s="473"/>
      <c r="BB5" s="473"/>
      <c r="BC5" s="473"/>
      <c r="BD5" s="473"/>
      <c r="BE5" s="473"/>
      <c r="BF5" s="473"/>
      <c r="BG5" s="473"/>
      <c r="BH5" s="473"/>
      <c r="BI5" s="473"/>
      <c r="BJ5" s="473"/>
      <c r="BK5" s="473"/>
      <c r="BL5" s="473"/>
      <c r="BM5" s="473"/>
      <c r="BN5" s="473"/>
      <c r="BO5" s="473"/>
      <c r="BP5" s="473"/>
      <c r="BQ5" s="473"/>
      <c r="BR5" s="473"/>
      <c r="BS5" s="473"/>
      <c r="BT5" s="473"/>
      <c r="BU5" s="473"/>
      <c r="BV5" s="473"/>
      <c r="BW5" s="473"/>
      <c r="BX5" s="473"/>
      <c r="BY5" s="473"/>
      <c r="BZ5" s="473"/>
      <c r="CA5" s="473"/>
      <c r="CB5" s="473"/>
      <c r="CC5" s="473"/>
      <c r="CD5" s="473"/>
      <c r="CE5" s="473"/>
      <c r="CF5" s="473"/>
      <c r="CG5" s="473"/>
      <c r="CH5" s="473"/>
      <c r="CI5" s="473"/>
      <c r="CJ5" s="473"/>
      <c r="CK5" s="473"/>
      <c r="CL5" s="473"/>
      <c r="CM5" s="473"/>
      <c r="CN5" s="473"/>
      <c r="CO5" s="473"/>
      <c r="CP5" s="473"/>
      <c r="CQ5" s="473"/>
      <c r="CR5" s="473"/>
      <c r="CS5" s="473"/>
      <c r="CT5" s="473"/>
      <c r="CU5" s="473"/>
      <c r="CV5" s="473">
        <v>1</v>
      </c>
      <c r="CW5" s="473">
        <v>1</v>
      </c>
      <c r="CX5" s="473">
        <v>1</v>
      </c>
      <c r="CY5" s="473">
        <v>1</v>
      </c>
      <c r="CZ5" s="473">
        <v>1</v>
      </c>
      <c r="DA5" s="473">
        <v>1</v>
      </c>
      <c r="DB5" s="473">
        <v>1</v>
      </c>
      <c r="DC5" s="473">
        <v>1</v>
      </c>
      <c r="DD5" s="473">
        <v>1</v>
      </c>
      <c r="DE5" s="473">
        <v>1</v>
      </c>
      <c r="DF5" s="473">
        <v>1</v>
      </c>
      <c r="DG5" s="473">
        <v>1</v>
      </c>
      <c r="DH5" s="473">
        <v>1</v>
      </c>
      <c r="DI5" s="473">
        <v>1</v>
      </c>
      <c r="DJ5" s="473">
        <v>1</v>
      </c>
      <c r="DK5" s="473">
        <v>1</v>
      </c>
      <c r="DL5" s="473">
        <v>1</v>
      </c>
      <c r="DM5" s="473">
        <v>1</v>
      </c>
      <c r="DN5" s="473">
        <v>1</v>
      </c>
      <c r="DO5" s="473">
        <v>1</v>
      </c>
      <c r="DP5" s="473">
        <v>1</v>
      </c>
      <c r="DQ5" s="473">
        <v>1</v>
      </c>
      <c r="DR5" s="473">
        <v>1</v>
      </c>
      <c r="DS5" s="473">
        <v>1</v>
      </c>
      <c r="DT5" s="473">
        <v>1</v>
      </c>
      <c r="DU5" s="473">
        <v>1</v>
      </c>
      <c r="DV5" s="473">
        <v>1</v>
      </c>
      <c r="DW5" s="473">
        <v>1</v>
      </c>
      <c r="DX5" s="473">
        <v>1</v>
      </c>
      <c r="DY5" s="473">
        <v>1</v>
      </c>
      <c r="DZ5" s="473">
        <v>1</v>
      </c>
      <c r="EA5" s="473">
        <v>1</v>
      </c>
      <c r="EB5" s="473">
        <v>1</v>
      </c>
      <c r="EC5" s="473">
        <v>1</v>
      </c>
      <c r="ED5" s="473">
        <v>1</v>
      </c>
      <c r="EE5" s="473">
        <v>1</v>
      </c>
      <c r="EF5" s="473">
        <v>1</v>
      </c>
      <c r="EG5" s="473">
        <v>1</v>
      </c>
      <c r="EH5" s="473">
        <v>1</v>
      </c>
      <c r="EI5" s="473">
        <v>1</v>
      </c>
      <c r="EJ5" s="473">
        <v>1</v>
      </c>
      <c r="EK5" s="473">
        <v>1</v>
      </c>
      <c r="EL5" s="473">
        <v>1</v>
      </c>
      <c r="EM5" s="473">
        <v>1</v>
      </c>
      <c r="EN5" s="473">
        <v>1</v>
      </c>
      <c r="EO5" s="473">
        <v>1</v>
      </c>
      <c r="EP5" s="473">
        <v>1</v>
      </c>
      <c r="EQ5" s="473">
        <v>1</v>
      </c>
      <c r="ER5" s="473">
        <v>1</v>
      </c>
      <c r="ES5" s="473">
        <v>1</v>
      </c>
      <c r="ET5" s="473">
        <v>1</v>
      </c>
      <c r="EU5" s="473">
        <v>1</v>
      </c>
      <c r="EV5" s="473">
        <v>1</v>
      </c>
      <c r="EW5" s="473">
        <v>1</v>
      </c>
      <c r="EX5" s="473">
        <v>1</v>
      </c>
      <c r="EY5" s="473">
        <v>1</v>
      </c>
      <c r="EZ5" s="473">
        <v>1</v>
      </c>
      <c r="FA5" s="473">
        <v>1</v>
      </c>
      <c r="FB5" s="473">
        <v>1</v>
      </c>
      <c r="FC5" s="473">
        <v>1</v>
      </c>
      <c r="FD5" s="473">
        <v>1</v>
      </c>
      <c r="FE5" s="473">
        <v>1</v>
      </c>
      <c r="FF5" s="473">
        <v>1</v>
      </c>
      <c r="FG5" s="473">
        <v>1</v>
      </c>
      <c r="FH5" s="473">
        <v>1</v>
      </c>
      <c r="FI5" s="473">
        <v>1</v>
      </c>
      <c r="FJ5" s="473">
        <v>1</v>
      </c>
      <c r="FK5" s="473">
        <v>1</v>
      </c>
      <c r="FL5" s="473">
        <v>1</v>
      </c>
      <c r="FM5" s="473">
        <v>1</v>
      </c>
      <c r="FN5" s="473">
        <v>1</v>
      </c>
      <c r="FO5" s="473">
        <v>1</v>
      </c>
      <c r="FP5" s="473">
        <v>1</v>
      </c>
      <c r="FQ5" s="473">
        <v>1</v>
      </c>
      <c r="FR5" s="473">
        <v>1</v>
      </c>
      <c r="FS5" s="473">
        <v>1</v>
      </c>
      <c r="FT5" s="473">
        <v>1</v>
      </c>
      <c r="FU5" s="473">
        <v>1</v>
      </c>
      <c r="FV5" s="473">
        <v>1</v>
      </c>
      <c r="FW5" s="473">
        <v>1</v>
      </c>
      <c r="FX5" s="473">
        <v>1</v>
      </c>
      <c r="FY5" s="473">
        <v>1</v>
      </c>
      <c r="FZ5" s="473">
        <v>1</v>
      </c>
      <c r="GA5" s="473">
        <v>1</v>
      </c>
      <c r="GB5" s="473">
        <v>1</v>
      </c>
      <c r="GC5" s="473">
        <v>1</v>
      </c>
      <c r="GD5" s="473">
        <v>1</v>
      </c>
      <c r="GE5" s="473">
        <v>1</v>
      </c>
      <c r="GF5" s="473">
        <v>1</v>
      </c>
      <c r="GG5" s="473">
        <v>1</v>
      </c>
      <c r="GH5" s="473">
        <v>1</v>
      </c>
      <c r="GI5" s="473">
        <v>1</v>
      </c>
      <c r="GJ5" s="473">
        <v>1</v>
      </c>
      <c r="GK5" s="473">
        <v>1</v>
      </c>
      <c r="GL5" s="473">
        <v>1</v>
      </c>
      <c r="GM5" s="473">
        <v>1</v>
      </c>
      <c r="GN5" s="473">
        <v>1</v>
      </c>
      <c r="GO5" s="473">
        <v>1</v>
      </c>
      <c r="GP5" s="473">
        <v>1</v>
      </c>
      <c r="GQ5" s="473">
        <v>1</v>
      </c>
      <c r="GR5" s="473">
        <v>1</v>
      </c>
      <c r="GS5" s="473">
        <v>1</v>
      </c>
      <c r="GT5" s="473">
        <v>1</v>
      </c>
      <c r="GU5" s="473">
        <v>1</v>
      </c>
      <c r="GV5" s="473">
        <v>1</v>
      </c>
      <c r="GW5" s="473">
        <v>1</v>
      </c>
      <c r="GX5" s="473">
        <v>1</v>
      </c>
      <c r="GY5" s="473">
        <v>1</v>
      </c>
      <c r="GZ5" s="473">
        <v>1</v>
      </c>
      <c r="HA5" s="473">
        <v>1</v>
      </c>
      <c r="HB5" s="473">
        <v>1</v>
      </c>
      <c r="HC5" s="473">
        <v>1</v>
      </c>
      <c r="HD5" s="473">
        <v>1</v>
      </c>
      <c r="HE5" s="473">
        <v>1</v>
      </c>
      <c r="HF5" s="473">
        <v>1</v>
      </c>
      <c r="HG5" s="473">
        <v>1</v>
      </c>
      <c r="HH5" s="473">
        <v>1</v>
      </c>
      <c r="HI5" s="473">
        <v>1</v>
      </c>
      <c r="HJ5" s="473">
        <v>1</v>
      </c>
      <c r="HK5" s="473">
        <v>1</v>
      </c>
      <c r="HL5" s="473">
        <v>1</v>
      </c>
      <c r="HM5" s="473">
        <v>1</v>
      </c>
      <c r="HN5" s="473">
        <v>1</v>
      </c>
      <c r="HO5" s="473">
        <v>1</v>
      </c>
      <c r="HP5" s="473">
        <v>1</v>
      </c>
      <c r="HQ5" s="473">
        <v>1</v>
      </c>
      <c r="HR5" s="473">
        <v>1</v>
      </c>
      <c r="HS5" s="473">
        <v>1</v>
      </c>
      <c r="HT5" s="473">
        <v>1</v>
      </c>
      <c r="HU5" s="473">
        <v>1</v>
      </c>
      <c r="HV5" s="473">
        <v>1</v>
      </c>
      <c r="HW5" s="473">
        <v>1</v>
      </c>
      <c r="HX5" s="473">
        <v>1</v>
      </c>
      <c r="HY5" s="473">
        <v>1</v>
      </c>
      <c r="HZ5" s="473">
        <v>1</v>
      </c>
      <c r="IA5" s="473">
        <v>1</v>
      </c>
      <c r="IB5" s="473">
        <v>1</v>
      </c>
      <c r="IC5" s="473">
        <v>1</v>
      </c>
      <c r="ID5" s="473">
        <v>1</v>
      </c>
      <c r="IE5" s="473">
        <v>1</v>
      </c>
      <c r="IF5" s="473">
        <v>1</v>
      </c>
      <c r="IG5" s="473">
        <v>1</v>
      </c>
      <c r="IH5" s="473">
        <v>1</v>
      </c>
      <c r="II5" s="473">
        <v>1</v>
      </c>
      <c r="IJ5" s="473">
        <v>1</v>
      </c>
      <c r="IK5" s="473">
        <v>1</v>
      </c>
      <c r="IL5" s="473">
        <v>1</v>
      </c>
      <c r="IM5" s="473">
        <v>1</v>
      </c>
      <c r="IN5" s="473">
        <v>1</v>
      </c>
      <c r="IO5" s="473">
        <v>1</v>
      </c>
      <c r="IP5" s="473">
        <v>1</v>
      </c>
      <c r="IQ5" s="473">
        <v>1</v>
      </c>
      <c r="IR5" s="473">
        <v>1</v>
      </c>
      <c r="IS5" s="473">
        <v>1</v>
      </c>
      <c r="IT5" s="473">
        <v>1</v>
      </c>
      <c r="IU5" s="473">
        <v>1</v>
      </c>
      <c r="IV5" s="473">
        <v>1</v>
      </c>
      <c r="IW5" s="473">
        <v>1</v>
      </c>
      <c r="IX5" s="473">
        <v>1</v>
      </c>
      <c r="IY5" s="473">
        <v>1</v>
      </c>
      <c r="IZ5" s="473">
        <v>1</v>
      </c>
      <c r="JA5" s="473">
        <v>1</v>
      </c>
      <c r="JB5" s="473">
        <v>1</v>
      </c>
      <c r="JC5" s="473">
        <v>1</v>
      </c>
      <c r="JD5" s="473">
        <v>1</v>
      </c>
      <c r="JE5" s="473">
        <v>1</v>
      </c>
      <c r="JF5" s="473">
        <v>1</v>
      </c>
      <c r="JG5" s="473">
        <v>1</v>
      </c>
      <c r="JH5" s="473">
        <v>1</v>
      </c>
      <c r="JI5" s="473">
        <v>1</v>
      </c>
      <c r="JJ5" s="473">
        <v>1</v>
      </c>
      <c r="JK5" s="473">
        <v>1</v>
      </c>
      <c r="JL5" s="473">
        <v>1</v>
      </c>
      <c r="JM5" s="473">
        <v>1</v>
      </c>
      <c r="JN5" s="473">
        <v>1</v>
      </c>
      <c r="JO5" s="473">
        <v>1</v>
      </c>
      <c r="JP5" s="473">
        <v>1</v>
      </c>
      <c r="JQ5" s="473">
        <v>1</v>
      </c>
      <c r="JR5" s="473">
        <v>1</v>
      </c>
      <c r="JS5" s="473">
        <v>1</v>
      </c>
      <c r="JT5" s="473">
        <v>1</v>
      </c>
      <c r="JU5" s="473">
        <v>1</v>
      </c>
      <c r="JV5" s="473">
        <v>1</v>
      </c>
      <c r="JW5" s="473">
        <v>1</v>
      </c>
      <c r="JX5" s="473">
        <v>1</v>
      </c>
      <c r="JY5" s="473">
        <v>1</v>
      </c>
      <c r="JZ5" s="473">
        <v>1</v>
      </c>
      <c r="KA5" s="473">
        <v>1</v>
      </c>
      <c r="KB5" s="473">
        <v>1</v>
      </c>
      <c r="KC5" s="473">
        <v>1</v>
      </c>
      <c r="KD5" s="473">
        <v>1</v>
      </c>
      <c r="KE5" s="473">
        <v>1</v>
      </c>
      <c r="KF5" s="473">
        <v>1</v>
      </c>
      <c r="KG5" s="473">
        <v>1</v>
      </c>
      <c r="KH5" s="473">
        <v>1</v>
      </c>
      <c r="KI5" s="473">
        <v>1</v>
      </c>
      <c r="KJ5" s="473">
        <v>1</v>
      </c>
      <c r="KK5" s="473">
        <v>1</v>
      </c>
      <c r="KL5" s="473">
        <v>1</v>
      </c>
      <c r="KM5" s="473">
        <v>1</v>
      </c>
      <c r="KN5" s="473">
        <v>1</v>
      </c>
      <c r="KO5" s="473">
        <v>1</v>
      </c>
      <c r="KP5" s="473">
        <v>1</v>
      </c>
      <c r="KQ5" s="473">
        <v>1</v>
      </c>
      <c r="KR5" s="473">
        <v>1</v>
      </c>
      <c r="KS5" s="473">
        <v>1</v>
      </c>
      <c r="KT5" s="473">
        <v>1</v>
      </c>
      <c r="KU5" s="473">
        <v>1</v>
      </c>
      <c r="KV5" s="473">
        <v>1</v>
      </c>
      <c r="KW5" s="473">
        <v>1</v>
      </c>
      <c r="KX5" s="473">
        <v>1</v>
      </c>
      <c r="KY5" s="473">
        <v>1</v>
      </c>
      <c r="KZ5" s="473">
        <v>1</v>
      </c>
      <c r="LA5" s="473">
        <v>1</v>
      </c>
      <c r="LB5" s="473">
        <v>1</v>
      </c>
      <c r="LC5" s="473">
        <v>1</v>
      </c>
      <c r="LD5" s="473">
        <v>1</v>
      </c>
      <c r="LE5" s="473">
        <v>1</v>
      </c>
      <c r="LF5" s="473">
        <v>1</v>
      </c>
      <c r="LG5" s="473">
        <v>1</v>
      </c>
      <c r="LH5" s="473">
        <v>1</v>
      </c>
      <c r="LI5" s="473">
        <v>1</v>
      </c>
      <c r="LJ5" s="473">
        <v>1</v>
      </c>
      <c r="LK5" s="473">
        <v>1</v>
      </c>
      <c r="LL5" s="473">
        <v>1</v>
      </c>
      <c r="LM5" s="473">
        <v>1</v>
      </c>
      <c r="LN5" s="473">
        <v>1</v>
      </c>
      <c r="LO5" s="473">
        <v>1</v>
      </c>
      <c r="LP5" s="473">
        <v>1</v>
      </c>
      <c r="LQ5" s="473">
        <v>1</v>
      </c>
      <c r="LR5" s="473">
        <v>1</v>
      </c>
      <c r="LS5" s="473">
        <v>1</v>
      </c>
      <c r="LT5" s="473">
        <v>1</v>
      </c>
      <c r="LU5" s="473">
        <v>1</v>
      </c>
      <c r="LV5" s="473">
        <v>1</v>
      </c>
      <c r="LW5" s="473">
        <v>1</v>
      </c>
      <c r="LX5" s="473">
        <v>1</v>
      </c>
      <c r="LY5" s="473">
        <v>1</v>
      </c>
      <c r="LZ5" s="473">
        <v>1</v>
      </c>
      <c r="MA5" s="473">
        <v>1</v>
      </c>
      <c r="MB5" s="473">
        <v>1</v>
      </c>
      <c r="MC5" s="473">
        <v>1</v>
      </c>
      <c r="MD5" s="473">
        <v>1</v>
      </c>
      <c r="ME5" s="473">
        <v>1</v>
      </c>
      <c r="MF5" s="473">
        <v>1</v>
      </c>
      <c r="MG5" s="473">
        <v>1</v>
      </c>
      <c r="MH5" s="473">
        <v>1</v>
      </c>
      <c r="MI5" s="473">
        <v>1</v>
      </c>
      <c r="MJ5" s="473">
        <v>1</v>
      </c>
      <c r="MK5" s="473">
        <v>1</v>
      </c>
      <c r="ML5" s="473">
        <v>1</v>
      </c>
      <c r="MM5" s="473">
        <v>1</v>
      </c>
      <c r="MN5" s="473">
        <v>1</v>
      </c>
      <c r="MO5" s="473">
        <v>1</v>
      </c>
      <c r="MP5" s="473">
        <v>1</v>
      </c>
      <c r="MQ5" s="473">
        <v>1</v>
      </c>
      <c r="MR5" s="473">
        <v>1</v>
      </c>
      <c r="MS5" s="473">
        <v>1</v>
      </c>
      <c r="MT5" s="473">
        <v>1</v>
      </c>
      <c r="MU5" s="473">
        <v>1</v>
      </c>
      <c r="MV5" s="473">
        <v>1</v>
      </c>
      <c r="MW5" s="473">
        <v>1</v>
      </c>
      <c r="MX5" s="473">
        <v>1</v>
      </c>
      <c r="MY5" s="473">
        <v>1</v>
      </c>
      <c r="MZ5" s="473">
        <v>1</v>
      </c>
      <c r="NA5" s="473">
        <v>1</v>
      </c>
      <c r="NB5" s="473">
        <v>1</v>
      </c>
      <c r="NC5" s="473">
        <v>1</v>
      </c>
      <c r="ND5" s="473">
        <v>1</v>
      </c>
      <c r="NE5" s="473">
        <v>1</v>
      </c>
      <c r="NF5" s="473">
        <v>1</v>
      </c>
      <c r="NG5" s="473">
        <v>1</v>
      </c>
      <c r="NH5" s="473">
        <v>1</v>
      </c>
      <c r="NI5" s="473">
        <v>1</v>
      </c>
      <c r="NJ5" s="473">
        <v>1</v>
      </c>
      <c r="NK5" s="473">
        <v>1</v>
      </c>
      <c r="NL5" s="473">
        <v>1</v>
      </c>
      <c r="NM5" s="473">
        <v>1</v>
      </c>
      <c r="NN5" s="473">
        <v>1</v>
      </c>
      <c r="NO5" s="473">
        <v>1</v>
      </c>
      <c r="NP5" s="473">
        <v>1</v>
      </c>
      <c r="NQ5" s="473">
        <v>1</v>
      </c>
      <c r="NR5" s="473">
        <v>1</v>
      </c>
      <c r="NS5" s="473">
        <v>1</v>
      </c>
      <c r="NT5" s="473">
        <v>1</v>
      </c>
      <c r="NU5" s="473">
        <v>1</v>
      </c>
      <c r="NV5" s="473">
        <v>1</v>
      </c>
      <c r="NW5" s="473">
        <v>1</v>
      </c>
      <c r="NX5" s="473">
        <v>1</v>
      </c>
      <c r="NY5" s="473">
        <v>1</v>
      </c>
      <c r="NZ5" s="473">
        <v>1</v>
      </c>
      <c r="OA5" s="473">
        <v>1</v>
      </c>
      <c r="OB5" s="473">
        <v>1</v>
      </c>
      <c r="OC5" s="473">
        <v>1</v>
      </c>
      <c r="OD5" s="473">
        <v>1</v>
      </c>
      <c r="OE5" s="473">
        <v>1</v>
      </c>
      <c r="OF5" s="473">
        <v>1</v>
      </c>
      <c r="OG5" s="473">
        <v>1</v>
      </c>
      <c r="OH5" s="473">
        <v>1</v>
      </c>
      <c r="OI5" s="473">
        <v>1</v>
      </c>
      <c r="OJ5" s="473">
        <v>1</v>
      </c>
      <c r="OK5" s="473">
        <v>1</v>
      </c>
      <c r="OL5" s="473">
        <v>1</v>
      </c>
      <c r="OM5" s="473">
        <v>1</v>
      </c>
      <c r="ON5" s="473">
        <v>1</v>
      </c>
      <c r="OO5" s="473">
        <v>1</v>
      </c>
      <c r="OP5" s="473">
        <v>1</v>
      </c>
      <c r="OQ5" s="473">
        <v>1</v>
      </c>
      <c r="OR5" s="473">
        <v>1</v>
      </c>
      <c r="OS5" s="473">
        <v>1</v>
      </c>
      <c r="OT5" s="473">
        <v>1</v>
      </c>
      <c r="OU5" s="473">
        <v>1</v>
      </c>
      <c r="OV5" s="473">
        <v>1</v>
      </c>
      <c r="OW5" s="473">
        <v>1</v>
      </c>
      <c r="OX5" s="473">
        <v>1</v>
      </c>
      <c r="OY5" s="473">
        <v>1</v>
      </c>
      <c r="OZ5" s="473">
        <v>1</v>
      </c>
      <c r="PA5" s="473">
        <v>1</v>
      </c>
      <c r="PB5" s="473">
        <v>1</v>
      </c>
      <c r="PC5" s="473">
        <v>1</v>
      </c>
      <c r="PD5" s="473">
        <v>1</v>
      </c>
      <c r="PE5" s="473">
        <v>1</v>
      </c>
      <c r="PF5" s="473">
        <v>1</v>
      </c>
      <c r="PG5" s="473">
        <v>1</v>
      </c>
      <c r="PH5" s="473">
        <v>1</v>
      </c>
      <c r="PI5" s="473">
        <v>1</v>
      </c>
      <c r="PJ5" s="473">
        <v>1</v>
      </c>
      <c r="PK5" s="473">
        <v>1</v>
      </c>
      <c r="PL5" s="473">
        <v>1</v>
      </c>
      <c r="PM5" s="473">
        <v>1</v>
      </c>
      <c r="PN5" s="473">
        <v>1</v>
      </c>
      <c r="PO5" s="473">
        <v>1</v>
      </c>
      <c r="PP5" s="473">
        <v>1</v>
      </c>
      <c r="PQ5" s="473">
        <v>1</v>
      </c>
      <c r="PR5" s="473">
        <v>1</v>
      </c>
      <c r="PS5" s="473">
        <v>1</v>
      </c>
      <c r="PT5" s="473">
        <v>1</v>
      </c>
      <c r="PU5" s="473">
        <v>1</v>
      </c>
      <c r="PV5" s="473">
        <v>1</v>
      </c>
      <c r="PW5" s="473">
        <v>1</v>
      </c>
      <c r="PX5" s="473">
        <v>1</v>
      </c>
      <c r="PY5" s="473">
        <v>1</v>
      </c>
      <c r="PZ5" s="473">
        <v>1</v>
      </c>
      <c r="QA5" s="473">
        <v>1</v>
      </c>
      <c r="QB5" s="473">
        <v>1</v>
      </c>
      <c r="QC5" s="473">
        <v>1</v>
      </c>
      <c r="QD5" s="473">
        <v>1</v>
      </c>
      <c r="QE5" s="473">
        <v>1</v>
      </c>
      <c r="QF5" s="473">
        <v>1</v>
      </c>
      <c r="QG5" s="473">
        <v>1</v>
      </c>
      <c r="QH5" s="473">
        <v>1</v>
      </c>
      <c r="QI5" s="473">
        <v>1</v>
      </c>
      <c r="QJ5" s="473">
        <v>1</v>
      </c>
      <c r="QK5" s="473">
        <v>1</v>
      </c>
      <c r="QL5" s="473">
        <v>1</v>
      </c>
      <c r="QM5" s="473">
        <v>1</v>
      </c>
      <c r="QN5" s="473">
        <v>1</v>
      </c>
      <c r="QO5" s="473">
        <v>1</v>
      </c>
      <c r="QP5" s="473">
        <v>1</v>
      </c>
      <c r="QQ5" s="473">
        <v>1</v>
      </c>
      <c r="QR5" s="473">
        <v>1</v>
      </c>
      <c r="QS5" s="473">
        <v>1</v>
      </c>
      <c r="QT5" s="473">
        <v>1</v>
      </c>
      <c r="QU5" s="473">
        <v>1</v>
      </c>
      <c r="QV5" s="473">
        <v>1</v>
      </c>
      <c r="QW5" s="473">
        <v>1</v>
      </c>
      <c r="QX5" s="473">
        <v>1</v>
      </c>
      <c r="QY5" s="473">
        <v>1</v>
      </c>
      <c r="QZ5" s="473">
        <v>1</v>
      </c>
      <c r="RA5" s="473">
        <v>1</v>
      </c>
      <c r="RB5" s="473">
        <v>1</v>
      </c>
      <c r="RC5" s="473">
        <v>1</v>
      </c>
      <c r="RD5" s="473">
        <v>1</v>
      </c>
      <c r="RE5" s="473">
        <v>1</v>
      </c>
      <c r="RF5" s="473">
        <v>1</v>
      </c>
      <c r="RG5" s="473">
        <v>1</v>
      </c>
      <c r="RH5" s="473">
        <v>1</v>
      </c>
      <c r="RI5" s="473">
        <v>1</v>
      </c>
      <c r="RJ5" s="473">
        <v>1</v>
      </c>
      <c r="RK5" s="473">
        <v>1</v>
      </c>
      <c r="RL5" s="473">
        <v>1</v>
      </c>
      <c r="RM5" s="473">
        <v>1</v>
      </c>
      <c r="RN5" s="473">
        <v>1</v>
      </c>
      <c r="RO5" s="473">
        <v>1</v>
      </c>
      <c r="RP5" s="473">
        <v>1</v>
      </c>
      <c r="RQ5" s="473">
        <v>1</v>
      </c>
      <c r="RR5" s="473">
        <v>1</v>
      </c>
      <c r="RS5" s="473">
        <v>1</v>
      </c>
      <c r="RT5" s="473">
        <v>1</v>
      </c>
      <c r="RU5" s="473">
        <v>1</v>
      </c>
      <c r="RV5" s="473">
        <v>1</v>
      </c>
      <c r="RW5" s="473">
        <v>1</v>
      </c>
      <c r="RX5" s="473">
        <v>1</v>
      </c>
      <c r="RY5" s="473">
        <v>1</v>
      </c>
      <c r="RZ5" s="473">
        <v>1</v>
      </c>
      <c r="SA5" s="473">
        <v>1</v>
      </c>
      <c r="SB5" s="473">
        <v>1</v>
      </c>
      <c r="SC5" s="473">
        <v>1</v>
      </c>
      <c r="SD5" s="473">
        <v>1</v>
      </c>
      <c r="SE5" s="473">
        <v>1</v>
      </c>
      <c r="SF5" s="473">
        <v>1</v>
      </c>
      <c r="SG5" s="473">
        <v>1</v>
      </c>
      <c r="SH5" s="473">
        <v>1</v>
      </c>
      <c r="SI5" s="472"/>
      <c r="SJ5" s="474"/>
      <c r="SK5" s="462"/>
      <c r="SL5" s="462"/>
      <c r="SM5" s="462"/>
    </row>
    <row r="6" spans="1:507" ht="20.149999999999999" customHeight="1" x14ac:dyDescent="0.35">
      <c r="A6" s="462"/>
      <c r="B6" s="471"/>
      <c r="C6" s="690">
        <v>1.02</v>
      </c>
      <c r="D6" s="475"/>
      <c r="E6" s="550" t="s">
        <v>539</v>
      </c>
      <c r="F6" s="551">
        <v>2</v>
      </c>
      <c r="G6" s="478"/>
      <c r="H6" s="479" t="s">
        <v>948</v>
      </c>
      <c r="I6" s="479"/>
      <c r="J6" s="510"/>
      <c r="K6" s="510"/>
      <c r="L6" s="510"/>
      <c r="M6" s="510"/>
      <c r="N6" s="510"/>
      <c r="O6" s="510"/>
      <c r="P6" s="510"/>
      <c r="Q6" s="510"/>
      <c r="R6" s="510"/>
      <c r="S6" s="510"/>
      <c r="T6" s="510"/>
      <c r="U6" s="510"/>
      <c r="V6" s="510"/>
      <c r="W6" s="510"/>
      <c r="X6" s="510"/>
      <c r="Y6" s="510"/>
      <c r="Z6" s="510"/>
      <c r="AA6" s="510"/>
      <c r="AB6" s="510"/>
      <c r="AC6" s="510"/>
      <c r="AD6" s="510"/>
      <c r="AE6" s="510"/>
      <c r="AF6" s="510"/>
      <c r="AG6" s="510"/>
      <c r="AH6" s="510"/>
      <c r="AI6" s="510"/>
      <c r="AJ6" s="510"/>
      <c r="AK6" s="510"/>
      <c r="AL6" s="510"/>
      <c r="AM6" s="510"/>
      <c r="AN6" s="510"/>
      <c r="AO6" s="510"/>
      <c r="AP6" s="510"/>
      <c r="AQ6" s="510"/>
      <c r="AR6" s="510"/>
      <c r="AS6" s="510"/>
      <c r="AT6" s="510"/>
      <c r="AU6" s="510"/>
      <c r="AV6" s="510"/>
      <c r="AW6" s="510"/>
      <c r="AX6" s="510"/>
      <c r="AY6" s="510"/>
      <c r="AZ6" s="510"/>
      <c r="BA6" s="510"/>
      <c r="BB6" s="510"/>
      <c r="BC6" s="510"/>
      <c r="BD6" s="510"/>
      <c r="BE6" s="510"/>
      <c r="BF6" s="510"/>
      <c r="BG6" s="510"/>
      <c r="BH6" s="510"/>
      <c r="BI6" s="510"/>
      <c r="BJ6" s="510"/>
      <c r="BK6" s="510"/>
      <c r="BL6" s="510"/>
      <c r="BM6" s="510"/>
      <c r="BN6" s="510"/>
      <c r="BO6" s="510"/>
      <c r="BP6" s="510"/>
      <c r="BQ6" s="510"/>
      <c r="BR6" s="510"/>
      <c r="BS6" s="510"/>
      <c r="BT6" s="510"/>
      <c r="BU6" s="510"/>
      <c r="BV6" s="510"/>
      <c r="BW6" s="510"/>
      <c r="BX6" s="510"/>
      <c r="BY6" s="510"/>
      <c r="BZ6" s="510"/>
      <c r="CA6" s="510"/>
      <c r="CB6" s="510"/>
      <c r="CC6" s="510"/>
      <c r="CD6" s="510"/>
      <c r="CE6" s="510"/>
      <c r="CF6" s="510"/>
      <c r="CG6" s="510"/>
      <c r="CH6" s="510"/>
      <c r="CI6" s="510"/>
      <c r="CJ6" s="510"/>
      <c r="CK6" s="510"/>
      <c r="CL6" s="510"/>
      <c r="CM6" s="510"/>
      <c r="CN6" s="510"/>
      <c r="CO6" s="510"/>
      <c r="CP6" s="510"/>
      <c r="CQ6" s="510"/>
      <c r="CR6" s="510"/>
      <c r="CS6" s="510"/>
      <c r="CT6" s="510"/>
      <c r="CU6" s="510"/>
      <c r="CV6" s="510"/>
      <c r="CW6" s="510"/>
      <c r="CX6" s="510"/>
      <c r="CY6" s="510"/>
      <c r="CZ6" s="510"/>
      <c r="DA6" s="510"/>
      <c r="DB6" s="510"/>
      <c r="DC6" s="510"/>
      <c r="DD6" s="510"/>
      <c r="DE6" s="510"/>
      <c r="DF6" s="510"/>
      <c r="DG6" s="510"/>
      <c r="DH6" s="510"/>
      <c r="DI6" s="510"/>
      <c r="DJ6" s="510"/>
      <c r="DK6" s="510"/>
      <c r="DL6" s="510"/>
      <c r="DM6" s="510"/>
      <c r="DN6" s="510"/>
      <c r="DO6" s="510"/>
      <c r="DP6" s="510"/>
      <c r="DQ6" s="510"/>
      <c r="DR6" s="510"/>
      <c r="DS6" s="510"/>
      <c r="DT6" s="510"/>
      <c r="DU6" s="510"/>
      <c r="DV6" s="510"/>
      <c r="DW6" s="510"/>
      <c r="DX6" s="510"/>
      <c r="DY6" s="510"/>
      <c r="DZ6" s="510"/>
      <c r="EA6" s="510"/>
      <c r="EB6" s="510"/>
      <c r="EC6" s="510"/>
      <c r="ED6" s="510"/>
      <c r="EE6" s="510"/>
      <c r="EF6" s="510"/>
      <c r="EG6" s="510"/>
      <c r="EH6" s="510"/>
      <c r="EI6" s="510"/>
      <c r="EJ6" s="510"/>
      <c r="EK6" s="510"/>
      <c r="EL6" s="510"/>
      <c r="EM6" s="510"/>
      <c r="EN6" s="510"/>
      <c r="EO6" s="510"/>
      <c r="EP6" s="510"/>
      <c r="EQ6" s="510"/>
      <c r="ER6" s="510"/>
      <c r="ES6" s="510"/>
      <c r="ET6" s="510"/>
      <c r="EU6" s="510"/>
      <c r="EV6" s="510"/>
      <c r="EW6" s="510"/>
      <c r="EX6" s="510"/>
      <c r="EY6" s="510"/>
      <c r="EZ6" s="510"/>
      <c r="FA6" s="510"/>
      <c r="FB6" s="510"/>
      <c r="FC6" s="510"/>
      <c r="FD6" s="510"/>
      <c r="FE6" s="510"/>
      <c r="FF6" s="510"/>
      <c r="FG6" s="510"/>
      <c r="FH6" s="510"/>
      <c r="FI6" s="510"/>
      <c r="FJ6" s="510"/>
      <c r="FK6" s="510"/>
      <c r="FL6" s="510"/>
      <c r="FM6" s="510"/>
      <c r="FN6" s="510"/>
      <c r="FO6" s="510"/>
      <c r="FP6" s="510"/>
      <c r="FQ6" s="510"/>
      <c r="FR6" s="510"/>
      <c r="FS6" s="510"/>
      <c r="FT6" s="510"/>
      <c r="FU6" s="510"/>
      <c r="FV6" s="510"/>
      <c r="FW6" s="510"/>
      <c r="FX6" s="510"/>
      <c r="FY6" s="510"/>
      <c r="FZ6" s="510"/>
      <c r="GA6" s="510"/>
      <c r="GB6" s="510"/>
      <c r="GC6" s="510"/>
      <c r="GD6" s="510"/>
      <c r="GE6" s="510"/>
      <c r="GF6" s="510"/>
      <c r="GG6" s="510"/>
      <c r="GH6" s="510"/>
      <c r="GI6" s="510"/>
      <c r="GJ6" s="510"/>
      <c r="GK6" s="510"/>
      <c r="GL6" s="510"/>
      <c r="GM6" s="510"/>
      <c r="GN6" s="510"/>
      <c r="GO6" s="510"/>
      <c r="GP6" s="510"/>
      <c r="GQ6" s="510"/>
      <c r="GR6" s="510"/>
      <c r="GS6" s="510"/>
      <c r="GT6" s="510"/>
      <c r="GU6" s="510"/>
      <c r="GV6" s="510"/>
      <c r="GW6" s="510"/>
      <c r="GX6" s="510"/>
      <c r="GY6" s="510"/>
      <c r="GZ6" s="510"/>
      <c r="HA6" s="510"/>
      <c r="HB6" s="510"/>
      <c r="HC6" s="510"/>
      <c r="HD6" s="510"/>
      <c r="HE6" s="510"/>
      <c r="HF6" s="510"/>
      <c r="HG6" s="510"/>
      <c r="HH6" s="510"/>
      <c r="HI6" s="510"/>
      <c r="HJ6" s="510"/>
      <c r="HK6" s="510"/>
      <c r="HL6" s="510"/>
      <c r="HM6" s="510"/>
      <c r="HN6" s="510"/>
      <c r="HO6" s="510"/>
      <c r="HP6" s="510"/>
      <c r="HQ6" s="510"/>
      <c r="HR6" s="510"/>
      <c r="HS6" s="510"/>
      <c r="HT6" s="510"/>
      <c r="HU6" s="510"/>
      <c r="HV6" s="510"/>
      <c r="HW6" s="510"/>
      <c r="HX6" s="510"/>
      <c r="HY6" s="510"/>
      <c r="HZ6" s="510"/>
      <c r="IA6" s="510"/>
      <c r="IB6" s="510"/>
      <c r="IC6" s="510"/>
      <c r="ID6" s="510"/>
      <c r="IE6" s="510"/>
      <c r="IF6" s="510"/>
      <c r="IG6" s="510"/>
      <c r="IH6" s="510"/>
      <c r="II6" s="510"/>
      <c r="IJ6" s="510"/>
      <c r="IK6" s="510"/>
      <c r="IL6" s="510"/>
      <c r="IM6" s="510"/>
      <c r="IN6" s="510"/>
      <c r="IO6" s="510"/>
      <c r="IP6" s="510"/>
      <c r="IQ6" s="510"/>
      <c r="IR6" s="510"/>
      <c r="IS6" s="510"/>
      <c r="IT6" s="510"/>
      <c r="IU6" s="510"/>
      <c r="IV6" s="510"/>
      <c r="IW6" s="510"/>
      <c r="IX6" s="510"/>
      <c r="IY6" s="510"/>
      <c r="IZ6" s="510"/>
      <c r="JA6" s="510"/>
      <c r="JB6" s="510"/>
      <c r="JC6" s="510"/>
      <c r="JD6" s="510"/>
      <c r="JE6" s="510"/>
      <c r="JF6" s="510"/>
      <c r="JG6" s="510"/>
      <c r="JH6" s="510"/>
      <c r="JI6" s="510"/>
      <c r="JJ6" s="510"/>
      <c r="JK6" s="510"/>
      <c r="JL6" s="510"/>
      <c r="JM6" s="510"/>
      <c r="JN6" s="510"/>
      <c r="JO6" s="510"/>
      <c r="JP6" s="510"/>
      <c r="JQ6" s="510"/>
      <c r="JR6" s="510"/>
      <c r="JS6" s="510"/>
      <c r="JT6" s="510"/>
      <c r="JU6" s="510"/>
      <c r="JV6" s="510"/>
      <c r="JW6" s="510"/>
      <c r="JX6" s="510"/>
      <c r="JY6" s="510"/>
      <c r="JZ6" s="510"/>
      <c r="KA6" s="510"/>
      <c r="KB6" s="510"/>
      <c r="KC6" s="510"/>
      <c r="KD6" s="510"/>
      <c r="KE6" s="510"/>
      <c r="KF6" s="510"/>
      <c r="KG6" s="510"/>
      <c r="KH6" s="510"/>
      <c r="KI6" s="510"/>
      <c r="KJ6" s="510"/>
      <c r="KK6" s="510"/>
      <c r="KL6" s="510"/>
      <c r="KM6" s="510"/>
      <c r="KN6" s="510"/>
      <c r="KO6" s="510"/>
      <c r="KP6" s="510"/>
      <c r="KQ6" s="510"/>
      <c r="KR6" s="510"/>
      <c r="KS6" s="510"/>
      <c r="KT6" s="510"/>
      <c r="KU6" s="510"/>
      <c r="KV6" s="510"/>
      <c r="KW6" s="510"/>
      <c r="KX6" s="510"/>
      <c r="KY6" s="510"/>
      <c r="KZ6" s="510"/>
      <c r="LA6" s="510"/>
      <c r="LB6" s="510"/>
      <c r="LC6" s="510"/>
      <c r="LD6" s="510"/>
      <c r="LE6" s="510"/>
      <c r="LF6" s="510"/>
      <c r="LG6" s="510"/>
      <c r="LH6" s="510"/>
      <c r="LI6" s="510"/>
      <c r="LJ6" s="510"/>
      <c r="LK6" s="510"/>
      <c r="LL6" s="510"/>
      <c r="LM6" s="510"/>
      <c r="LN6" s="510"/>
      <c r="LO6" s="510"/>
      <c r="LP6" s="510"/>
      <c r="LQ6" s="510"/>
      <c r="LR6" s="510"/>
      <c r="LS6" s="510"/>
      <c r="LT6" s="510"/>
      <c r="LU6" s="510"/>
      <c r="LV6" s="510"/>
      <c r="LW6" s="510"/>
      <c r="LX6" s="510"/>
      <c r="LY6" s="510"/>
      <c r="LZ6" s="510"/>
      <c r="MA6" s="510"/>
      <c r="MB6" s="510"/>
      <c r="MC6" s="510"/>
      <c r="MD6" s="510"/>
      <c r="ME6" s="510"/>
      <c r="MF6" s="510"/>
      <c r="MG6" s="510"/>
      <c r="MH6" s="510"/>
      <c r="MI6" s="510"/>
      <c r="MJ6" s="510"/>
      <c r="MK6" s="510"/>
      <c r="ML6" s="510"/>
      <c r="MM6" s="510"/>
      <c r="MN6" s="510"/>
      <c r="MO6" s="510"/>
      <c r="MP6" s="510"/>
      <c r="MQ6" s="510"/>
      <c r="MR6" s="510"/>
      <c r="MS6" s="510"/>
      <c r="MT6" s="510"/>
      <c r="MU6" s="510"/>
      <c r="MV6" s="510"/>
      <c r="MW6" s="510"/>
      <c r="MX6" s="510"/>
      <c r="MY6" s="510"/>
      <c r="MZ6" s="510"/>
      <c r="NA6" s="510"/>
      <c r="NB6" s="510"/>
      <c r="NC6" s="510"/>
      <c r="ND6" s="510"/>
      <c r="NE6" s="510"/>
      <c r="NF6" s="510"/>
      <c r="NG6" s="510"/>
      <c r="NH6" s="510"/>
      <c r="NI6" s="510"/>
      <c r="NJ6" s="510"/>
      <c r="NK6" s="510"/>
      <c r="NL6" s="510"/>
      <c r="NM6" s="510"/>
      <c r="NN6" s="510"/>
      <c r="NO6" s="510"/>
      <c r="NP6" s="510"/>
      <c r="NQ6" s="510"/>
      <c r="NR6" s="510"/>
      <c r="NS6" s="510"/>
      <c r="NT6" s="510"/>
      <c r="NU6" s="510"/>
      <c r="NV6" s="510"/>
      <c r="NW6" s="510"/>
      <c r="NX6" s="510"/>
      <c r="NY6" s="510"/>
      <c r="NZ6" s="510"/>
      <c r="OA6" s="510"/>
      <c r="OB6" s="510"/>
      <c r="OC6" s="510"/>
      <c r="OD6" s="510"/>
      <c r="OE6" s="510"/>
      <c r="OF6" s="510"/>
      <c r="OG6" s="510"/>
      <c r="OH6" s="510"/>
      <c r="OI6" s="510"/>
      <c r="OJ6" s="510"/>
      <c r="OK6" s="510"/>
      <c r="OL6" s="510"/>
      <c r="OM6" s="510"/>
      <c r="ON6" s="510"/>
      <c r="OO6" s="510"/>
      <c r="OP6" s="510"/>
      <c r="OQ6" s="510"/>
      <c r="OR6" s="510"/>
      <c r="OS6" s="510"/>
      <c r="OT6" s="510"/>
      <c r="OU6" s="510"/>
      <c r="OV6" s="510"/>
      <c r="OW6" s="510"/>
      <c r="OX6" s="510"/>
      <c r="OY6" s="510"/>
      <c r="OZ6" s="510"/>
      <c r="PA6" s="510"/>
      <c r="PB6" s="510"/>
      <c r="PC6" s="510"/>
      <c r="PD6" s="510"/>
      <c r="PE6" s="510"/>
      <c r="PF6" s="510"/>
      <c r="PG6" s="510"/>
      <c r="PH6" s="510"/>
      <c r="PI6" s="510"/>
      <c r="PJ6" s="510"/>
      <c r="PK6" s="510"/>
      <c r="PL6" s="510"/>
      <c r="PM6" s="510"/>
      <c r="PN6" s="510"/>
      <c r="PO6" s="510"/>
      <c r="PP6" s="510"/>
      <c r="PQ6" s="510"/>
      <c r="PR6" s="510"/>
      <c r="PS6" s="510"/>
      <c r="PT6" s="510"/>
      <c r="PU6" s="510"/>
      <c r="PV6" s="510"/>
      <c r="PW6" s="510"/>
      <c r="PX6" s="510"/>
      <c r="PY6" s="510"/>
      <c r="PZ6" s="510"/>
      <c r="QA6" s="510"/>
      <c r="QB6" s="510"/>
      <c r="QC6" s="510"/>
      <c r="QD6" s="510"/>
      <c r="QE6" s="510"/>
      <c r="QF6" s="510"/>
      <c r="QG6" s="510"/>
      <c r="QH6" s="510"/>
      <c r="QI6" s="510"/>
      <c r="QJ6" s="510"/>
      <c r="QK6" s="510"/>
      <c r="QL6" s="510"/>
      <c r="QM6" s="510"/>
      <c r="QN6" s="510"/>
      <c r="QO6" s="510"/>
      <c r="QP6" s="510"/>
      <c r="QQ6" s="510"/>
      <c r="QR6" s="510"/>
      <c r="QS6" s="510"/>
      <c r="QT6" s="510"/>
      <c r="QU6" s="510"/>
      <c r="QV6" s="510"/>
      <c r="QW6" s="510"/>
      <c r="QX6" s="510"/>
      <c r="QY6" s="510"/>
      <c r="QZ6" s="510"/>
      <c r="RA6" s="510"/>
      <c r="RB6" s="510"/>
      <c r="RC6" s="510"/>
      <c r="RD6" s="510"/>
      <c r="RE6" s="510"/>
      <c r="RF6" s="510"/>
      <c r="RG6" s="510"/>
      <c r="RH6" s="510"/>
      <c r="RI6" s="510"/>
      <c r="RJ6" s="510"/>
      <c r="RK6" s="510"/>
      <c r="RL6" s="510"/>
      <c r="RM6" s="510"/>
      <c r="RN6" s="510"/>
      <c r="RO6" s="510"/>
      <c r="RP6" s="510"/>
      <c r="RQ6" s="510"/>
      <c r="RR6" s="510"/>
      <c r="RS6" s="510"/>
      <c r="RT6" s="510"/>
      <c r="RU6" s="510"/>
      <c r="RV6" s="510"/>
      <c r="RW6" s="510"/>
      <c r="RX6" s="510"/>
      <c r="RY6" s="510"/>
      <c r="RZ6" s="510"/>
      <c r="SA6" s="510"/>
      <c r="SB6" s="510"/>
      <c r="SC6" s="510"/>
      <c r="SD6" s="510"/>
      <c r="SE6" s="510"/>
      <c r="SF6" s="510"/>
      <c r="SG6" s="510"/>
      <c r="SH6" s="510"/>
      <c r="SI6" s="553"/>
      <c r="SJ6" s="474"/>
      <c r="SK6" s="462"/>
      <c r="SL6" s="462"/>
      <c r="SM6" s="462"/>
    </row>
    <row r="7" spans="1:507" ht="20.149999999999999" customHeight="1" outlineLevel="1" x14ac:dyDescent="0.35">
      <c r="A7" s="462"/>
      <c r="B7" s="471"/>
      <c r="C7" s="690">
        <f>INT($C$6)+1.02</f>
        <v>2.02</v>
      </c>
      <c r="D7" s="475"/>
      <c r="E7" s="550" t="s">
        <v>541</v>
      </c>
      <c r="F7" s="554">
        <v>1</v>
      </c>
      <c r="G7" s="484"/>
      <c r="H7" s="485" t="s">
        <v>542</v>
      </c>
      <c r="I7" s="485"/>
      <c r="J7" s="486"/>
      <c r="K7" s="486"/>
      <c r="L7" s="486"/>
      <c r="M7" s="486"/>
      <c r="N7" s="486"/>
      <c r="O7" s="486"/>
      <c r="P7" s="486"/>
      <c r="Q7" s="486"/>
      <c r="R7" s="486"/>
      <c r="S7" s="486"/>
      <c r="T7" s="486"/>
      <c r="U7" s="486"/>
      <c r="V7" s="486"/>
      <c r="W7" s="486"/>
      <c r="X7" s="486"/>
      <c r="Y7" s="486"/>
      <c r="Z7" s="486"/>
      <c r="AA7" s="486"/>
      <c r="AB7" s="486"/>
      <c r="AC7" s="486"/>
      <c r="AD7" s="486"/>
      <c r="AE7" s="486"/>
      <c r="AF7" s="486"/>
      <c r="AG7" s="486"/>
      <c r="AH7" s="486"/>
      <c r="AI7" s="486"/>
      <c r="AJ7" s="486"/>
      <c r="AK7" s="486"/>
      <c r="AL7" s="486"/>
      <c r="AM7" s="486"/>
      <c r="AN7" s="486"/>
      <c r="AO7" s="486"/>
      <c r="AP7" s="486"/>
      <c r="AQ7" s="486"/>
      <c r="AR7" s="486"/>
      <c r="AS7" s="486"/>
      <c r="AT7" s="486"/>
      <c r="AU7" s="486"/>
      <c r="AV7" s="486"/>
      <c r="AW7" s="486"/>
      <c r="AX7" s="486"/>
      <c r="AY7" s="486"/>
      <c r="AZ7" s="486"/>
      <c r="BA7" s="486"/>
      <c r="BB7" s="486"/>
      <c r="BC7" s="486"/>
      <c r="BD7" s="486"/>
      <c r="BE7" s="486"/>
      <c r="BF7" s="486"/>
      <c r="BG7" s="486"/>
      <c r="BH7" s="486"/>
      <c r="BI7" s="486"/>
      <c r="BJ7" s="486"/>
      <c r="BK7" s="486"/>
      <c r="BL7" s="486"/>
      <c r="BM7" s="486"/>
      <c r="BN7" s="486"/>
      <c r="BO7" s="486"/>
      <c r="BP7" s="486"/>
      <c r="BQ7" s="486"/>
      <c r="BR7" s="486"/>
      <c r="BS7" s="486"/>
      <c r="BT7" s="486"/>
      <c r="BU7" s="486"/>
      <c r="BV7" s="486"/>
      <c r="BW7" s="486"/>
      <c r="BX7" s="486"/>
      <c r="BY7" s="486"/>
      <c r="BZ7" s="486"/>
      <c r="CA7" s="486"/>
      <c r="CB7" s="486"/>
      <c r="CC7" s="486"/>
      <c r="CD7" s="486"/>
      <c r="CE7" s="486"/>
      <c r="CF7" s="486"/>
      <c r="CG7" s="486"/>
      <c r="CH7" s="486"/>
      <c r="CI7" s="486"/>
      <c r="CJ7" s="486"/>
      <c r="CK7" s="486"/>
      <c r="CL7" s="486"/>
      <c r="CM7" s="486"/>
      <c r="CN7" s="486"/>
      <c r="CO7" s="486"/>
      <c r="CP7" s="486"/>
      <c r="CQ7" s="486"/>
      <c r="CR7" s="486"/>
      <c r="CS7" s="486"/>
      <c r="CT7" s="486"/>
      <c r="CU7" s="486"/>
      <c r="CV7" s="486"/>
      <c r="CW7" s="486"/>
      <c r="CX7" s="486"/>
      <c r="CY7" s="486"/>
      <c r="CZ7" s="486"/>
      <c r="DA7" s="486"/>
      <c r="DB7" s="486"/>
      <c r="DC7" s="486"/>
      <c r="DD7" s="486"/>
      <c r="DE7" s="486"/>
      <c r="DF7" s="486"/>
      <c r="DG7" s="486"/>
      <c r="DH7" s="486"/>
      <c r="DI7" s="486"/>
      <c r="DJ7" s="486"/>
      <c r="DK7" s="486"/>
      <c r="DL7" s="486"/>
      <c r="DM7" s="486"/>
      <c r="DN7" s="486"/>
      <c r="DO7" s="486"/>
      <c r="DP7" s="486"/>
      <c r="DQ7" s="486"/>
      <c r="DR7" s="486"/>
      <c r="DS7" s="486"/>
      <c r="DT7" s="486"/>
      <c r="DU7" s="486"/>
      <c r="DV7" s="486"/>
      <c r="DW7" s="486"/>
      <c r="DX7" s="486"/>
      <c r="DY7" s="486"/>
      <c r="DZ7" s="486"/>
      <c r="EA7" s="486"/>
      <c r="EB7" s="486"/>
      <c r="EC7" s="486"/>
      <c r="ED7" s="486"/>
      <c r="EE7" s="486"/>
      <c r="EF7" s="486"/>
      <c r="EG7" s="486"/>
      <c r="EH7" s="486"/>
      <c r="EI7" s="486"/>
      <c r="EJ7" s="486"/>
      <c r="EK7" s="486"/>
      <c r="EL7" s="486"/>
      <c r="EM7" s="486"/>
      <c r="EN7" s="486"/>
      <c r="EO7" s="486"/>
      <c r="EP7" s="486"/>
      <c r="EQ7" s="486"/>
      <c r="ER7" s="486"/>
      <c r="ES7" s="486"/>
      <c r="ET7" s="486"/>
      <c r="EU7" s="486"/>
      <c r="EV7" s="486"/>
      <c r="EW7" s="486"/>
      <c r="EX7" s="486"/>
      <c r="EY7" s="486"/>
      <c r="EZ7" s="486"/>
      <c r="FA7" s="486"/>
      <c r="FB7" s="486"/>
      <c r="FC7" s="486"/>
      <c r="FD7" s="486"/>
      <c r="FE7" s="486"/>
      <c r="FF7" s="486"/>
      <c r="FG7" s="486"/>
      <c r="FH7" s="486"/>
      <c r="FI7" s="486"/>
      <c r="FJ7" s="486"/>
      <c r="FK7" s="486"/>
      <c r="FL7" s="486"/>
      <c r="FM7" s="486"/>
      <c r="FN7" s="486"/>
      <c r="FO7" s="486"/>
      <c r="FP7" s="486"/>
      <c r="FQ7" s="486"/>
      <c r="FR7" s="486"/>
      <c r="FS7" s="486"/>
      <c r="FT7" s="486"/>
      <c r="FU7" s="486"/>
      <c r="FV7" s="486"/>
      <c r="FW7" s="486"/>
      <c r="FX7" s="486"/>
      <c r="FY7" s="486"/>
      <c r="FZ7" s="486"/>
      <c r="GA7" s="486"/>
      <c r="GB7" s="486"/>
      <c r="GC7" s="486"/>
      <c r="GD7" s="486"/>
      <c r="GE7" s="486"/>
      <c r="GF7" s="486"/>
      <c r="GG7" s="486"/>
      <c r="GH7" s="486"/>
      <c r="GI7" s="486"/>
      <c r="GJ7" s="486"/>
      <c r="GK7" s="486"/>
      <c r="GL7" s="486"/>
      <c r="GM7" s="486"/>
      <c r="GN7" s="486"/>
      <c r="GO7" s="486"/>
      <c r="GP7" s="486"/>
      <c r="GQ7" s="486"/>
      <c r="GR7" s="486"/>
      <c r="GS7" s="486"/>
      <c r="GT7" s="486"/>
      <c r="GU7" s="486"/>
      <c r="GV7" s="486"/>
      <c r="GW7" s="486"/>
      <c r="GX7" s="486"/>
      <c r="GY7" s="486"/>
      <c r="GZ7" s="486"/>
      <c r="HA7" s="486"/>
      <c r="HB7" s="486"/>
      <c r="HC7" s="486"/>
      <c r="HD7" s="486"/>
      <c r="HE7" s="486"/>
      <c r="HF7" s="486"/>
      <c r="HG7" s="486"/>
      <c r="HH7" s="486"/>
      <c r="HI7" s="486"/>
      <c r="HJ7" s="486"/>
      <c r="HK7" s="486"/>
      <c r="HL7" s="486"/>
      <c r="HM7" s="486"/>
      <c r="HN7" s="486"/>
      <c r="HO7" s="486"/>
      <c r="HP7" s="486"/>
      <c r="HQ7" s="486"/>
      <c r="HR7" s="486"/>
      <c r="HS7" s="486"/>
      <c r="HT7" s="486"/>
      <c r="HU7" s="486"/>
      <c r="HV7" s="486"/>
      <c r="HW7" s="486"/>
      <c r="HX7" s="486"/>
      <c r="HY7" s="486"/>
      <c r="HZ7" s="486"/>
      <c r="IA7" s="486"/>
      <c r="IB7" s="486"/>
      <c r="IC7" s="486"/>
      <c r="ID7" s="486"/>
      <c r="IE7" s="486"/>
      <c r="IF7" s="486"/>
      <c r="IG7" s="486"/>
      <c r="IH7" s="486"/>
      <c r="II7" s="486"/>
      <c r="IJ7" s="486"/>
      <c r="IK7" s="486"/>
      <c r="IL7" s="486"/>
      <c r="IM7" s="486"/>
      <c r="IN7" s="486"/>
      <c r="IO7" s="486"/>
      <c r="IP7" s="486"/>
      <c r="IQ7" s="486"/>
      <c r="IR7" s="486"/>
      <c r="IS7" s="486"/>
      <c r="IT7" s="486"/>
      <c r="IU7" s="486"/>
      <c r="IV7" s="486"/>
      <c r="IW7" s="486"/>
      <c r="IX7" s="486"/>
      <c r="IY7" s="486"/>
      <c r="IZ7" s="486"/>
      <c r="JA7" s="486"/>
      <c r="JB7" s="486"/>
      <c r="JC7" s="486"/>
      <c r="JD7" s="486"/>
      <c r="JE7" s="486"/>
      <c r="JF7" s="486"/>
      <c r="JG7" s="486"/>
      <c r="JH7" s="486"/>
      <c r="JI7" s="486"/>
      <c r="JJ7" s="486"/>
      <c r="JK7" s="486"/>
      <c r="JL7" s="486"/>
      <c r="JM7" s="486"/>
      <c r="JN7" s="486"/>
      <c r="JO7" s="486"/>
      <c r="JP7" s="486"/>
      <c r="JQ7" s="486"/>
      <c r="JR7" s="486"/>
      <c r="JS7" s="486"/>
      <c r="JT7" s="486"/>
      <c r="JU7" s="486"/>
      <c r="JV7" s="486"/>
      <c r="JW7" s="486"/>
      <c r="JX7" s="486"/>
      <c r="JY7" s="486"/>
      <c r="JZ7" s="486"/>
      <c r="KA7" s="486"/>
      <c r="KB7" s="486"/>
      <c r="KC7" s="486"/>
      <c r="KD7" s="486"/>
      <c r="KE7" s="486"/>
      <c r="KF7" s="486"/>
      <c r="KG7" s="486"/>
      <c r="KH7" s="486"/>
      <c r="KI7" s="486"/>
      <c r="KJ7" s="486"/>
      <c r="KK7" s="486"/>
      <c r="KL7" s="486"/>
      <c r="KM7" s="486"/>
      <c r="KN7" s="486"/>
      <c r="KO7" s="486"/>
      <c r="KP7" s="486"/>
      <c r="KQ7" s="486"/>
      <c r="KR7" s="486"/>
      <c r="KS7" s="486"/>
      <c r="KT7" s="486"/>
      <c r="KU7" s="486"/>
      <c r="KV7" s="486"/>
      <c r="KW7" s="486"/>
      <c r="KX7" s="486"/>
      <c r="KY7" s="486"/>
      <c r="KZ7" s="486"/>
      <c r="LA7" s="486"/>
      <c r="LB7" s="486"/>
      <c r="LC7" s="486"/>
      <c r="LD7" s="486"/>
      <c r="LE7" s="486"/>
      <c r="LF7" s="486"/>
      <c r="LG7" s="486"/>
      <c r="LH7" s="486"/>
      <c r="LI7" s="486"/>
      <c r="LJ7" s="486"/>
      <c r="LK7" s="486"/>
      <c r="LL7" s="486"/>
      <c r="LM7" s="486"/>
      <c r="LN7" s="486"/>
      <c r="LO7" s="486"/>
      <c r="LP7" s="486"/>
      <c r="LQ7" s="486"/>
      <c r="LR7" s="486"/>
      <c r="LS7" s="486"/>
      <c r="LT7" s="486"/>
      <c r="LU7" s="486"/>
      <c r="LV7" s="486"/>
      <c r="LW7" s="486"/>
      <c r="LX7" s="486"/>
      <c r="LY7" s="486"/>
      <c r="LZ7" s="486"/>
      <c r="MA7" s="486"/>
      <c r="MB7" s="486"/>
      <c r="MC7" s="486"/>
      <c r="MD7" s="486"/>
      <c r="ME7" s="486"/>
      <c r="MF7" s="486"/>
      <c r="MG7" s="486"/>
      <c r="MH7" s="486"/>
      <c r="MI7" s="486"/>
      <c r="MJ7" s="486"/>
      <c r="MK7" s="486"/>
      <c r="ML7" s="486"/>
      <c r="MM7" s="486"/>
      <c r="MN7" s="486"/>
      <c r="MO7" s="486"/>
      <c r="MP7" s="486"/>
      <c r="MQ7" s="486"/>
      <c r="MR7" s="486"/>
      <c r="MS7" s="486"/>
      <c r="MT7" s="486"/>
      <c r="MU7" s="486"/>
      <c r="MV7" s="486"/>
      <c r="MW7" s="486"/>
      <c r="MX7" s="486"/>
      <c r="MY7" s="486"/>
      <c r="MZ7" s="486"/>
      <c r="NA7" s="486"/>
      <c r="NB7" s="486"/>
      <c r="NC7" s="486"/>
      <c r="ND7" s="486"/>
      <c r="NE7" s="486"/>
      <c r="NF7" s="486"/>
      <c r="NG7" s="486"/>
      <c r="NH7" s="486"/>
      <c r="NI7" s="486"/>
      <c r="NJ7" s="486"/>
      <c r="NK7" s="486"/>
      <c r="NL7" s="486"/>
      <c r="NM7" s="486"/>
      <c r="NN7" s="486"/>
      <c r="NO7" s="486"/>
      <c r="NP7" s="486"/>
      <c r="NQ7" s="486"/>
      <c r="NR7" s="486"/>
      <c r="NS7" s="486"/>
      <c r="NT7" s="486"/>
      <c r="NU7" s="486"/>
      <c r="NV7" s="486"/>
      <c r="NW7" s="486"/>
      <c r="NX7" s="486"/>
      <c r="NY7" s="486"/>
      <c r="NZ7" s="486"/>
      <c r="OA7" s="486"/>
      <c r="OB7" s="486"/>
      <c r="OC7" s="486"/>
      <c r="OD7" s="486"/>
      <c r="OE7" s="486"/>
      <c r="OF7" s="486"/>
      <c r="OG7" s="486"/>
      <c r="OH7" s="486"/>
      <c r="OI7" s="486"/>
      <c r="OJ7" s="486"/>
      <c r="OK7" s="486"/>
      <c r="OL7" s="486"/>
      <c r="OM7" s="486"/>
      <c r="ON7" s="486"/>
      <c r="OO7" s="486"/>
      <c r="OP7" s="486"/>
      <c r="OQ7" s="486"/>
      <c r="OR7" s="486"/>
      <c r="OS7" s="486"/>
      <c r="OT7" s="486"/>
      <c r="OU7" s="486"/>
      <c r="OV7" s="486"/>
      <c r="OW7" s="486"/>
      <c r="OX7" s="486"/>
      <c r="OY7" s="486"/>
      <c r="OZ7" s="486"/>
      <c r="PA7" s="486"/>
      <c r="PB7" s="486"/>
      <c r="PC7" s="486"/>
      <c r="PD7" s="486"/>
      <c r="PE7" s="486"/>
      <c r="PF7" s="486"/>
      <c r="PG7" s="486"/>
      <c r="PH7" s="486"/>
      <c r="PI7" s="486"/>
      <c r="PJ7" s="486"/>
      <c r="PK7" s="486"/>
      <c r="PL7" s="486"/>
      <c r="PM7" s="486"/>
      <c r="PN7" s="486"/>
      <c r="PO7" s="486"/>
      <c r="PP7" s="486"/>
      <c r="PQ7" s="486"/>
      <c r="PR7" s="486"/>
      <c r="PS7" s="486"/>
      <c r="PT7" s="486"/>
      <c r="PU7" s="486"/>
      <c r="PV7" s="486"/>
      <c r="PW7" s="486"/>
      <c r="PX7" s="486"/>
      <c r="PY7" s="486"/>
      <c r="PZ7" s="486"/>
      <c r="QA7" s="486"/>
      <c r="QB7" s="486"/>
      <c r="QC7" s="486"/>
      <c r="QD7" s="486"/>
      <c r="QE7" s="486"/>
      <c r="QF7" s="486"/>
      <c r="QG7" s="486"/>
      <c r="QH7" s="486"/>
      <c r="QI7" s="486"/>
      <c r="QJ7" s="486"/>
      <c r="QK7" s="486"/>
      <c r="QL7" s="486"/>
      <c r="QM7" s="486"/>
      <c r="QN7" s="486"/>
      <c r="QO7" s="486"/>
      <c r="QP7" s="486"/>
      <c r="QQ7" s="486"/>
      <c r="QR7" s="486"/>
      <c r="QS7" s="486"/>
      <c r="QT7" s="486"/>
      <c r="QU7" s="486"/>
      <c r="QV7" s="486"/>
      <c r="QW7" s="486"/>
      <c r="QX7" s="486"/>
      <c r="QY7" s="486"/>
      <c r="QZ7" s="486"/>
      <c r="RA7" s="486"/>
      <c r="RB7" s="486"/>
      <c r="RC7" s="486"/>
      <c r="RD7" s="486"/>
      <c r="RE7" s="486"/>
      <c r="RF7" s="486"/>
      <c r="RG7" s="486"/>
      <c r="RH7" s="486"/>
      <c r="RI7" s="486"/>
      <c r="RJ7" s="486"/>
      <c r="RK7" s="486"/>
      <c r="RL7" s="486"/>
      <c r="RM7" s="486"/>
      <c r="RN7" s="486"/>
      <c r="RO7" s="486"/>
      <c r="RP7" s="486"/>
      <c r="RQ7" s="486"/>
      <c r="RR7" s="486"/>
      <c r="RS7" s="486"/>
      <c r="RT7" s="486"/>
      <c r="RU7" s="486"/>
      <c r="RV7" s="486"/>
      <c r="RW7" s="486"/>
      <c r="RX7" s="486"/>
      <c r="RY7" s="486"/>
      <c r="RZ7" s="486"/>
      <c r="SA7" s="486"/>
      <c r="SB7" s="486"/>
      <c r="SC7" s="486"/>
      <c r="SD7" s="486"/>
      <c r="SE7" s="486"/>
      <c r="SF7" s="486"/>
      <c r="SG7" s="486"/>
      <c r="SH7" s="486"/>
      <c r="SI7" s="556"/>
      <c r="SJ7" s="474"/>
      <c r="SK7" s="462"/>
      <c r="SL7" s="462"/>
      <c r="SM7" s="462"/>
    </row>
    <row r="8" spans="1:507" ht="5.15" customHeight="1" outlineLevel="2" x14ac:dyDescent="0.35">
      <c r="A8" s="462"/>
      <c r="B8" s="471"/>
      <c r="C8" s="690">
        <f>INT($C$6)+2.005</f>
        <v>3.0049999999999999</v>
      </c>
      <c r="D8" s="472"/>
      <c r="E8" s="472"/>
      <c r="F8" s="472"/>
      <c r="G8" s="472"/>
      <c r="H8" s="472"/>
      <c r="I8" s="472"/>
      <c r="J8" s="472"/>
      <c r="K8" s="472"/>
      <c r="L8" s="472"/>
      <c r="M8" s="472"/>
      <c r="N8" s="472"/>
      <c r="O8" s="472"/>
      <c r="P8" s="472"/>
      <c r="Q8" s="472"/>
      <c r="R8" s="472"/>
      <c r="S8" s="472"/>
      <c r="T8" s="472"/>
      <c r="U8" s="472"/>
      <c r="V8" s="472"/>
      <c r="W8" s="472"/>
      <c r="X8" s="472"/>
      <c r="Y8" s="472"/>
      <c r="Z8" s="472"/>
      <c r="AA8" s="472"/>
      <c r="AB8" s="472"/>
      <c r="AC8" s="472"/>
      <c r="AD8" s="472"/>
      <c r="AE8" s="472"/>
      <c r="AF8" s="472"/>
      <c r="AG8" s="472"/>
      <c r="AH8" s="472"/>
      <c r="AI8" s="472"/>
      <c r="AJ8" s="472"/>
      <c r="AK8" s="472"/>
      <c r="AL8" s="472"/>
      <c r="AM8" s="472"/>
      <c r="AN8" s="472"/>
      <c r="AO8" s="472"/>
      <c r="AP8" s="472"/>
      <c r="AQ8" s="472"/>
      <c r="AR8" s="472"/>
      <c r="AS8" s="472"/>
      <c r="AT8" s="472"/>
      <c r="AU8" s="472"/>
      <c r="AV8" s="472"/>
      <c r="AW8" s="472"/>
      <c r="AX8" s="472"/>
      <c r="AY8" s="472"/>
      <c r="AZ8" s="472"/>
      <c r="BA8" s="472"/>
      <c r="BB8" s="472"/>
      <c r="BC8" s="472"/>
      <c r="BD8" s="472"/>
      <c r="BE8" s="472"/>
      <c r="BF8" s="472"/>
      <c r="BG8" s="472"/>
      <c r="BH8" s="472"/>
      <c r="BI8" s="472"/>
      <c r="BJ8" s="472"/>
      <c r="BK8" s="472"/>
      <c r="BL8" s="472"/>
      <c r="BM8" s="472"/>
      <c r="BN8" s="472"/>
      <c r="BO8" s="472"/>
      <c r="BP8" s="472"/>
      <c r="BQ8" s="472"/>
      <c r="BR8" s="472"/>
      <c r="BS8" s="472"/>
      <c r="BT8" s="472"/>
      <c r="BU8" s="472"/>
      <c r="BV8" s="472"/>
      <c r="BW8" s="472"/>
      <c r="BX8" s="472"/>
      <c r="BY8" s="472"/>
      <c r="BZ8" s="472"/>
      <c r="CA8" s="472"/>
      <c r="CB8" s="472"/>
      <c r="CC8" s="472"/>
      <c r="CD8" s="472"/>
      <c r="CE8" s="472"/>
      <c r="CF8" s="472"/>
      <c r="CG8" s="472"/>
      <c r="CH8" s="472"/>
      <c r="CI8" s="472"/>
      <c r="CJ8" s="472"/>
      <c r="CK8" s="472"/>
      <c r="CL8" s="472"/>
      <c r="CM8" s="472"/>
      <c r="CN8" s="472"/>
      <c r="CO8" s="472"/>
      <c r="CP8" s="472"/>
      <c r="CQ8" s="472"/>
      <c r="CR8" s="472"/>
      <c r="CS8" s="472"/>
      <c r="CT8" s="472"/>
      <c r="CU8" s="472"/>
      <c r="CV8" s="472"/>
      <c r="CW8" s="472"/>
      <c r="CX8" s="472"/>
      <c r="CY8" s="472"/>
      <c r="CZ8" s="472"/>
      <c r="DA8" s="472"/>
      <c r="DB8" s="472"/>
      <c r="DC8" s="472"/>
      <c r="DD8" s="472"/>
      <c r="DE8" s="472"/>
      <c r="DF8" s="472"/>
      <c r="DG8" s="472"/>
      <c r="DH8" s="472"/>
      <c r="DI8" s="472"/>
      <c r="DJ8" s="472"/>
      <c r="DK8" s="472"/>
      <c r="DL8" s="472"/>
      <c r="DM8" s="472"/>
      <c r="DN8" s="472"/>
      <c r="DO8" s="472"/>
      <c r="DP8" s="472"/>
      <c r="DQ8" s="472"/>
      <c r="DR8" s="472"/>
      <c r="DS8" s="472"/>
      <c r="DT8" s="472"/>
      <c r="DU8" s="472"/>
      <c r="DV8" s="472"/>
      <c r="DW8" s="472"/>
      <c r="DX8" s="472"/>
      <c r="DY8" s="472"/>
      <c r="DZ8" s="472"/>
      <c r="EA8" s="472"/>
      <c r="EB8" s="472"/>
      <c r="EC8" s="472"/>
      <c r="ED8" s="472"/>
      <c r="EE8" s="472"/>
      <c r="EF8" s="472"/>
      <c r="EG8" s="472"/>
      <c r="EH8" s="472"/>
      <c r="EI8" s="472"/>
      <c r="EJ8" s="472"/>
      <c r="EK8" s="472"/>
      <c r="EL8" s="472"/>
      <c r="EM8" s="472"/>
      <c r="EN8" s="472"/>
      <c r="EO8" s="472"/>
      <c r="EP8" s="472"/>
      <c r="EQ8" s="472"/>
      <c r="ER8" s="472"/>
      <c r="ES8" s="472"/>
      <c r="ET8" s="472"/>
      <c r="EU8" s="472"/>
      <c r="EV8" s="472"/>
      <c r="EW8" s="472"/>
      <c r="EX8" s="472"/>
      <c r="EY8" s="472"/>
      <c r="EZ8" s="472"/>
      <c r="FA8" s="472"/>
      <c r="FB8" s="472"/>
      <c r="FC8" s="472"/>
      <c r="FD8" s="472"/>
      <c r="FE8" s="472"/>
      <c r="FF8" s="472"/>
      <c r="FG8" s="472"/>
      <c r="FH8" s="472"/>
      <c r="FI8" s="472"/>
      <c r="FJ8" s="472"/>
      <c r="FK8" s="472"/>
      <c r="FL8" s="472"/>
      <c r="FM8" s="472"/>
      <c r="FN8" s="472"/>
      <c r="FO8" s="472"/>
      <c r="FP8" s="472"/>
      <c r="FQ8" s="472"/>
      <c r="FR8" s="472"/>
      <c r="FS8" s="472"/>
      <c r="FT8" s="472"/>
      <c r="FU8" s="472"/>
      <c r="FV8" s="472"/>
      <c r="FW8" s="472"/>
      <c r="FX8" s="472"/>
      <c r="FY8" s="472"/>
      <c r="FZ8" s="472"/>
      <c r="GA8" s="472"/>
      <c r="GB8" s="472"/>
      <c r="GC8" s="472"/>
      <c r="GD8" s="472"/>
      <c r="GE8" s="472"/>
      <c r="GF8" s="472"/>
      <c r="GG8" s="472"/>
      <c r="GH8" s="472"/>
      <c r="GI8" s="472"/>
      <c r="GJ8" s="472"/>
      <c r="GK8" s="472"/>
      <c r="GL8" s="472"/>
      <c r="GM8" s="472"/>
      <c r="GN8" s="472"/>
      <c r="GO8" s="472"/>
      <c r="GP8" s="472"/>
      <c r="GQ8" s="472"/>
      <c r="GR8" s="472"/>
      <c r="GS8" s="472"/>
      <c r="GT8" s="472"/>
      <c r="GU8" s="472"/>
      <c r="GV8" s="472"/>
      <c r="GW8" s="472"/>
      <c r="GX8" s="472"/>
      <c r="GY8" s="472"/>
      <c r="GZ8" s="472"/>
      <c r="HA8" s="472"/>
      <c r="HB8" s="472"/>
      <c r="HC8" s="472"/>
      <c r="HD8" s="472"/>
      <c r="HE8" s="472"/>
      <c r="HF8" s="472"/>
      <c r="HG8" s="472"/>
      <c r="HH8" s="472"/>
      <c r="HI8" s="472"/>
      <c r="HJ8" s="472"/>
      <c r="HK8" s="472"/>
      <c r="HL8" s="472"/>
      <c r="HM8" s="472"/>
      <c r="HN8" s="472"/>
      <c r="HO8" s="472"/>
      <c r="HP8" s="472"/>
      <c r="HQ8" s="472"/>
      <c r="HR8" s="472"/>
      <c r="HS8" s="472"/>
      <c r="HT8" s="472"/>
      <c r="HU8" s="472"/>
      <c r="HV8" s="472"/>
      <c r="HW8" s="472"/>
      <c r="HX8" s="472"/>
      <c r="HY8" s="472"/>
      <c r="HZ8" s="472"/>
      <c r="IA8" s="472"/>
      <c r="IB8" s="472"/>
      <c r="IC8" s="472"/>
      <c r="ID8" s="472"/>
      <c r="IE8" s="472"/>
      <c r="IF8" s="472"/>
      <c r="IG8" s="472"/>
      <c r="IH8" s="472"/>
      <c r="II8" s="472"/>
      <c r="IJ8" s="472"/>
      <c r="IK8" s="472"/>
      <c r="IL8" s="472"/>
      <c r="IM8" s="472"/>
      <c r="IN8" s="472"/>
      <c r="IO8" s="472"/>
      <c r="IP8" s="472"/>
      <c r="IQ8" s="472"/>
      <c r="IR8" s="472"/>
      <c r="IS8" s="472"/>
      <c r="IT8" s="472"/>
      <c r="IU8" s="472"/>
      <c r="IV8" s="472"/>
      <c r="IW8" s="472"/>
      <c r="IX8" s="472"/>
      <c r="IY8" s="472"/>
      <c r="IZ8" s="472"/>
      <c r="JA8" s="472"/>
      <c r="JB8" s="472"/>
      <c r="JC8" s="472"/>
      <c r="JD8" s="472"/>
      <c r="JE8" s="472"/>
      <c r="JF8" s="472"/>
      <c r="JG8" s="472"/>
      <c r="JH8" s="472"/>
      <c r="JI8" s="472"/>
      <c r="JJ8" s="472"/>
      <c r="JK8" s="472"/>
      <c r="JL8" s="472"/>
      <c r="JM8" s="472"/>
      <c r="JN8" s="472"/>
      <c r="JO8" s="472"/>
      <c r="JP8" s="472"/>
      <c r="JQ8" s="472"/>
      <c r="JR8" s="472"/>
      <c r="JS8" s="472"/>
      <c r="JT8" s="472"/>
      <c r="JU8" s="472"/>
      <c r="JV8" s="472"/>
      <c r="JW8" s="472"/>
      <c r="JX8" s="472"/>
      <c r="JY8" s="472"/>
      <c r="JZ8" s="472"/>
      <c r="KA8" s="472"/>
      <c r="KB8" s="472"/>
      <c r="KC8" s="472"/>
      <c r="KD8" s="472"/>
      <c r="KE8" s="472"/>
      <c r="KF8" s="472"/>
      <c r="KG8" s="472"/>
      <c r="KH8" s="472"/>
      <c r="KI8" s="472"/>
      <c r="KJ8" s="472"/>
      <c r="KK8" s="472"/>
      <c r="KL8" s="472"/>
      <c r="KM8" s="472"/>
      <c r="KN8" s="472"/>
      <c r="KO8" s="472"/>
      <c r="KP8" s="472"/>
      <c r="KQ8" s="472"/>
      <c r="KR8" s="472"/>
      <c r="KS8" s="472"/>
      <c r="KT8" s="472"/>
      <c r="KU8" s="472"/>
      <c r="KV8" s="472"/>
      <c r="KW8" s="472"/>
      <c r="KX8" s="472"/>
      <c r="KY8" s="472"/>
      <c r="KZ8" s="472"/>
      <c r="LA8" s="472"/>
      <c r="LB8" s="472"/>
      <c r="LC8" s="472"/>
      <c r="LD8" s="472"/>
      <c r="LE8" s="472"/>
      <c r="LF8" s="472"/>
      <c r="LG8" s="472"/>
      <c r="LH8" s="472"/>
      <c r="LI8" s="472"/>
      <c r="LJ8" s="472"/>
      <c r="LK8" s="472"/>
      <c r="LL8" s="472"/>
      <c r="LM8" s="472"/>
      <c r="LN8" s="472"/>
      <c r="LO8" s="472"/>
      <c r="LP8" s="472"/>
      <c r="LQ8" s="472"/>
      <c r="LR8" s="472"/>
      <c r="LS8" s="472"/>
      <c r="LT8" s="472"/>
      <c r="LU8" s="472"/>
      <c r="LV8" s="472"/>
      <c r="LW8" s="472"/>
      <c r="LX8" s="472"/>
      <c r="LY8" s="472"/>
      <c r="LZ8" s="472"/>
      <c r="MA8" s="472"/>
      <c r="MB8" s="472"/>
      <c r="MC8" s="472"/>
      <c r="MD8" s="472"/>
      <c r="ME8" s="472"/>
      <c r="MF8" s="472"/>
      <c r="MG8" s="472"/>
      <c r="MH8" s="472"/>
      <c r="MI8" s="472"/>
      <c r="MJ8" s="472"/>
      <c r="MK8" s="472"/>
      <c r="ML8" s="472"/>
      <c r="MM8" s="472"/>
      <c r="MN8" s="472"/>
      <c r="MO8" s="472"/>
      <c r="MP8" s="472"/>
      <c r="MQ8" s="472"/>
      <c r="MR8" s="472"/>
      <c r="MS8" s="472"/>
      <c r="MT8" s="472"/>
      <c r="MU8" s="472"/>
      <c r="MV8" s="472"/>
      <c r="MW8" s="472"/>
      <c r="MX8" s="472"/>
      <c r="MY8" s="472"/>
      <c r="MZ8" s="472"/>
      <c r="NA8" s="472"/>
      <c r="NB8" s="472"/>
      <c r="NC8" s="472"/>
      <c r="ND8" s="472"/>
      <c r="NE8" s="472"/>
      <c r="NF8" s="472"/>
      <c r="NG8" s="472"/>
      <c r="NH8" s="472"/>
      <c r="NI8" s="472"/>
      <c r="NJ8" s="472"/>
      <c r="NK8" s="472"/>
      <c r="NL8" s="472"/>
      <c r="NM8" s="472"/>
      <c r="NN8" s="472"/>
      <c r="NO8" s="472"/>
      <c r="NP8" s="472"/>
      <c r="NQ8" s="472"/>
      <c r="NR8" s="472"/>
      <c r="NS8" s="472"/>
      <c r="NT8" s="472"/>
      <c r="NU8" s="472"/>
      <c r="NV8" s="472"/>
      <c r="NW8" s="472"/>
      <c r="NX8" s="472"/>
      <c r="NY8" s="472"/>
      <c r="NZ8" s="472"/>
      <c r="OA8" s="472"/>
      <c r="OB8" s="472"/>
      <c r="OC8" s="472"/>
      <c r="OD8" s="472"/>
      <c r="OE8" s="472"/>
      <c r="OF8" s="472"/>
      <c r="OG8" s="472"/>
      <c r="OH8" s="472"/>
      <c r="OI8" s="472"/>
      <c r="OJ8" s="472"/>
      <c r="OK8" s="472"/>
      <c r="OL8" s="472"/>
      <c r="OM8" s="472"/>
      <c r="ON8" s="472"/>
      <c r="OO8" s="472"/>
      <c r="OP8" s="472"/>
      <c r="OQ8" s="472"/>
      <c r="OR8" s="472"/>
      <c r="OS8" s="472"/>
      <c r="OT8" s="472"/>
      <c r="OU8" s="472"/>
      <c r="OV8" s="472"/>
      <c r="OW8" s="472"/>
      <c r="OX8" s="472"/>
      <c r="OY8" s="472"/>
      <c r="OZ8" s="472"/>
      <c r="PA8" s="472"/>
      <c r="PB8" s="472"/>
      <c r="PC8" s="472"/>
      <c r="PD8" s="472"/>
      <c r="PE8" s="472"/>
      <c r="PF8" s="472"/>
      <c r="PG8" s="472"/>
      <c r="PH8" s="472"/>
      <c r="PI8" s="472"/>
      <c r="PJ8" s="472"/>
      <c r="PK8" s="472"/>
      <c r="PL8" s="472"/>
      <c r="PM8" s="472"/>
      <c r="PN8" s="472"/>
      <c r="PO8" s="472"/>
      <c r="PP8" s="472"/>
      <c r="PQ8" s="472"/>
      <c r="PR8" s="472"/>
      <c r="PS8" s="472"/>
      <c r="PT8" s="472"/>
      <c r="PU8" s="472"/>
      <c r="PV8" s="472"/>
      <c r="PW8" s="472"/>
      <c r="PX8" s="472"/>
      <c r="PY8" s="472"/>
      <c r="PZ8" s="472"/>
      <c r="QA8" s="472"/>
      <c r="QB8" s="472"/>
      <c r="QC8" s="472"/>
      <c r="QD8" s="472"/>
      <c r="QE8" s="472"/>
      <c r="QF8" s="472"/>
      <c r="QG8" s="472"/>
      <c r="QH8" s="472"/>
      <c r="QI8" s="472"/>
      <c r="QJ8" s="472"/>
      <c r="QK8" s="472"/>
      <c r="QL8" s="472"/>
      <c r="QM8" s="472"/>
      <c r="QN8" s="472"/>
      <c r="QO8" s="472"/>
      <c r="QP8" s="472"/>
      <c r="QQ8" s="472"/>
      <c r="QR8" s="472"/>
      <c r="QS8" s="472"/>
      <c r="QT8" s="472"/>
      <c r="QU8" s="472"/>
      <c r="QV8" s="472"/>
      <c r="QW8" s="472"/>
      <c r="QX8" s="472"/>
      <c r="QY8" s="472"/>
      <c r="QZ8" s="472"/>
      <c r="RA8" s="472"/>
      <c r="RB8" s="472"/>
      <c r="RC8" s="472"/>
      <c r="RD8" s="472"/>
      <c r="RE8" s="472"/>
      <c r="RF8" s="472"/>
      <c r="RG8" s="472"/>
      <c r="RH8" s="472"/>
      <c r="RI8" s="472"/>
      <c r="RJ8" s="472"/>
      <c r="RK8" s="472"/>
      <c r="RL8" s="472"/>
      <c r="RM8" s="472"/>
      <c r="RN8" s="472"/>
      <c r="RO8" s="472"/>
      <c r="RP8" s="472"/>
      <c r="RQ8" s="472"/>
      <c r="RR8" s="472"/>
      <c r="RS8" s="472"/>
      <c r="RT8" s="472"/>
      <c r="RU8" s="472"/>
      <c r="RV8" s="472"/>
      <c r="RW8" s="472"/>
      <c r="RX8" s="472"/>
      <c r="RY8" s="472"/>
      <c r="RZ8" s="472"/>
      <c r="SA8" s="472"/>
      <c r="SB8" s="472"/>
      <c r="SC8" s="472"/>
      <c r="SD8" s="472"/>
      <c r="SE8" s="472"/>
      <c r="SF8" s="472"/>
      <c r="SG8" s="472"/>
      <c r="SH8" s="472"/>
      <c r="SI8" s="472"/>
      <c r="SJ8" s="474"/>
      <c r="SK8" s="462"/>
      <c r="SL8" s="462"/>
      <c r="SM8" s="462"/>
    </row>
    <row r="9" spans="1:507" outlineLevel="3" x14ac:dyDescent="0.35">
      <c r="A9" s="462"/>
      <c r="B9" s="471"/>
      <c r="C9" s="690">
        <f>INT($C$6)+3</f>
        <v>4</v>
      </c>
      <c r="D9" s="472"/>
      <c r="E9" s="557"/>
      <c r="F9" s="557"/>
      <c r="G9" s="472"/>
      <c r="H9" s="490"/>
      <c r="I9" s="490"/>
      <c r="J9" s="490"/>
      <c r="K9" s="490"/>
      <c r="L9" s="490"/>
      <c r="M9" s="490"/>
      <c r="N9" s="490"/>
      <c r="O9" s="490"/>
      <c r="P9" s="490"/>
      <c r="Q9" s="490"/>
      <c r="R9" s="490"/>
      <c r="S9" s="490"/>
      <c r="T9" s="490"/>
      <c r="U9" s="490"/>
      <c r="V9" s="490"/>
      <c r="W9" s="490"/>
      <c r="X9" s="490"/>
      <c r="Y9" s="490"/>
      <c r="Z9" s="490"/>
      <c r="AA9" s="490"/>
      <c r="AB9" s="490"/>
      <c r="AC9" s="490"/>
      <c r="AD9" s="490"/>
      <c r="AE9" s="490"/>
      <c r="AF9" s="490"/>
      <c r="AG9" s="490"/>
      <c r="AH9" s="490"/>
      <c r="AI9" s="490"/>
      <c r="AJ9" s="490"/>
      <c r="AK9" s="490"/>
      <c r="AL9" s="490"/>
      <c r="AM9" s="490"/>
      <c r="AN9" s="490"/>
      <c r="AO9" s="490"/>
      <c r="AP9" s="490"/>
      <c r="AQ9" s="490"/>
      <c r="AR9" s="490"/>
      <c r="AS9" s="490"/>
      <c r="AT9" s="490"/>
      <c r="AU9" s="490"/>
      <c r="AV9" s="490"/>
      <c r="AW9" s="490"/>
      <c r="AX9" s="490"/>
      <c r="AY9" s="490"/>
      <c r="AZ9" s="490"/>
      <c r="BA9" s="490"/>
      <c r="BB9" s="490"/>
      <c r="BC9" s="490"/>
      <c r="BD9" s="490"/>
      <c r="BE9" s="490"/>
      <c r="BF9" s="490"/>
      <c r="BG9" s="490"/>
      <c r="BH9" s="490"/>
      <c r="BI9" s="490"/>
      <c r="BJ9" s="490"/>
      <c r="BK9" s="490"/>
      <c r="BL9" s="490"/>
      <c r="BM9" s="490"/>
      <c r="BN9" s="490"/>
      <c r="BO9" s="490"/>
      <c r="BP9" s="490"/>
      <c r="BQ9" s="490"/>
      <c r="BR9" s="490"/>
      <c r="BS9" s="490"/>
      <c r="BT9" s="490"/>
      <c r="BU9" s="490"/>
      <c r="BV9" s="490"/>
      <c r="BW9" s="490"/>
      <c r="BX9" s="490"/>
      <c r="BY9" s="490"/>
      <c r="BZ9" s="490"/>
      <c r="CA9" s="490"/>
      <c r="CB9" s="490"/>
      <c r="CC9" s="490"/>
      <c r="CD9" s="490"/>
      <c r="CE9" s="490"/>
      <c r="CF9" s="490"/>
      <c r="CG9" s="490"/>
      <c r="CH9" s="490"/>
      <c r="CI9" s="490"/>
      <c r="CJ9" s="490"/>
      <c r="CK9" s="490"/>
      <c r="CL9" s="490"/>
      <c r="CM9" s="490"/>
      <c r="CN9" s="490"/>
      <c r="CO9" s="490"/>
      <c r="CP9" s="490"/>
      <c r="CQ9" s="490"/>
      <c r="CR9" s="490"/>
      <c r="CS9" s="490"/>
      <c r="CT9" s="490"/>
      <c r="CU9" s="490"/>
      <c r="CV9" s="490"/>
      <c r="CW9" s="490"/>
      <c r="CX9" s="490"/>
      <c r="CY9" s="490"/>
      <c r="CZ9" s="490"/>
      <c r="DA9" s="490"/>
      <c r="DB9" s="490"/>
      <c r="DC9" s="490"/>
      <c r="DD9" s="490"/>
      <c r="DE9" s="490"/>
      <c r="DF9" s="490"/>
      <c r="DG9" s="490"/>
      <c r="DH9" s="490"/>
      <c r="DI9" s="490"/>
      <c r="DJ9" s="490"/>
      <c r="DK9" s="490"/>
      <c r="DL9" s="490"/>
      <c r="DM9" s="490"/>
      <c r="DN9" s="490"/>
      <c r="DO9" s="490"/>
      <c r="DP9" s="490"/>
      <c r="DQ9" s="490"/>
      <c r="DR9" s="490"/>
      <c r="DS9" s="490"/>
      <c r="DT9" s="490"/>
      <c r="DU9" s="490"/>
      <c r="DV9" s="490"/>
      <c r="DW9" s="490"/>
      <c r="DX9" s="490"/>
      <c r="DY9" s="490"/>
      <c r="DZ9" s="490"/>
      <c r="EA9" s="490"/>
      <c r="EB9" s="490"/>
      <c r="EC9" s="490"/>
      <c r="ED9" s="490"/>
      <c r="EE9" s="490"/>
      <c r="EF9" s="490"/>
      <c r="EG9" s="490"/>
      <c r="EH9" s="490"/>
      <c r="EI9" s="490"/>
      <c r="EJ9" s="490"/>
      <c r="EK9" s="490"/>
      <c r="EL9" s="490"/>
      <c r="EM9" s="490"/>
      <c r="EN9" s="490"/>
      <c r="EO9" s="490"/>
      <c r="EP9" s="490"/>
      <c r="EQ9" s="490"/>
      <c r="ER9" s="490"/>
      <c r="ES9" s="490"/>
      <c r="ET9" s="490"/>
      <c r="EU9" s="490"/>
      <c r="EV9" s="490"/>
      <c r="EW9" s="490"/>
      <c r="EX9" s="490"/>
      <c r="EY9" s="490"/>
      <c r="EZ9" s="490"/>
      <c r="FA9" s="490"/>
      <c r="FB9" s="490"/>
      <c r="FC9" s="490"/>
      <c r="FD9" s="490"/>
      <c r="FE9" s="490"/>
      <c r="FF9" s="490"/>
      <c r="FG9" s="490"/>
      <c r="FH9" s="490"/>
      <c r="FI9" s="490"/>
      <c r="FJ9" s="490"/>
      <c r="FK9" s="490"/>
      <c r="FL9" s="490"/>
      <c r="FM9" s="490"/>
      <c r="FN9" s="490"/>
      <c r="FO9" s="490"/>
      <c r="FP9" s="490"/>
      <c r="FQ9" s="490"/>
      <c r="FR9" s="490"/>
      <c r="FS9" s="490"/>
      <c r="FT9" s="490"/>
      <c r="FU9" s="490"/>
      <c r="FV9" s="490"/>
      <c r="FW9" s="490"/>
      <c r="FX9" s="490"/>
      <c r="FY9" s="490"/>
      <c r="FZ9" s="490"/>
      <c r="GA9" s="490"/>
      <c r="GB9" s="490"/>
      <c r="GC9" s="490"/>
      <c r="GD9" s="490"/>
      <c r="GE9" s="490"/>
      <c r="GF9" s="490"/>
      <c r="GG9" s="490"/>
      <c r="GH9" s="490"/>
      <c r="GI9" s="490"/>
      <c r="GJ9" s="490"/>
      <c r="GK9" s="490"/>
      <c r="GL9" s="490"/>
      <c r="GM9" s="490"/>
      <c r="GN9" s="490"/>
      <c r="GO9" s="490"/>
      <c r="GP9" s="490"/>
      <c r="GQ9" s="490"/>
      <c r="GR9" s="490"/>
      <c r="GS9" s="490"/>
      <c r="GT9" s="490"/>
      <c r="GU9" s="490"/>
      <c r="GV9" s="490"/>
      <c r="GW9" s="490"/>
      <c r="GX9" s="490"/>
      <c r="GY9" s="490"/>
      <c r="GZ9" s="490"/>
      <c r="HA9" s="490"/>
      <c r="HB9" s="490"/>
      <c r="HC9" s="490"/>
      <c r="HD9" s="490"/>
      <c r="HE9" s="490"/>
      <c r="HF9" s="490"/>
      <c r="HG9" s="490"/>
      <c r="HH9" s="490"/>
      <c r="HI9" s="490"/>
      <c r="HJ9" s="490"/>
      <c r="HK9" s="490"/>
      <c r="HL9" s="490"/>
      <c r="HM9" s="490"/>
      <c r="HN9" s="490"/>
      <c r="HO9" s="490"/>
      <c r="HP9" s="490"/>
      <c r="HQ9" s="490"/>
      <c r="HR9" s="490"/>
      <c r="HS9" s="490"/>
      <c r="HT9" s="490"/>
      <c r="HU9" s="490"/>
      <c r="HV9" s="490"/>
      <c r="HW9" s="490"/>
      <c r="HX9" s="490"/>
      <c r="HY9" s="490"/>
      <c r="HZ9" s="490"/>
      <c r="IA9" s="490"/>
      <c r="IB9" s="490"/>
      <c r="IC9" s="490"/>
      <c r="ID9" s="490"/>
      <c r="IE9" s="490"/>
      <c r="IF9" s="490"/>
      <c r="IG9" s="490"/>
      <c r="IH9" s="490"/>
      <c r="II9" s="490"/>
      <c r="IJ9" s="490"/>
      <c r="IK9" s="490"/>
      <c r="IL9" s="490"/>
      <c r="IM9" s="490"/>
      <c r="IN9" s="490"/>
      <c r="IO9" s="490"/>
      <c r="IP9" s="490"/>
      <c r="IQ9" s="490"/>
      <c r="IR9" s="490"/>
      <c r="IS9" s="490"/>
      <c r="IT9" s="490"/>
      <c r="IU9" s="490"/>
      <c r="IV9" s="490"/>
      <c r="IW9" s="490"/>
      <c r="IX9" s="490"/>
      <c r="IY9" s="490"/>
      <c r="IZ9" s="490"/>
      <c r="JA9" s="490"/>
      <c r="JB9" s="490"/>
      <c r="JC9" s="490"/>
      <c r="JD9" s="490"/>
      <c r="JE9" s="490"/>
      <c r="JF9" s="490"/>
      <c r="JG9" s="490"/>
      <c r="JH9" s="490"/>
      <c r="JI9" s="490"/>
      <c r="JJ9" s="490"/>
      <c r="JK9" s="490"/>
      <c r="JL9" s="490"/>
      <c r="JM9" s="490"/>
      <c r="JN9" s="490"/>
      <c r="JO9" s="490"/>
      <c r="JP9" s="490"/>
      <c r="JQ9" s="490"/>
      <c r="JR9" s="490"/>
      <c r="JS9" s="490"/>
      <c r="JT9" s="490"/>
      <c r="JU9" s="490"/>
      <c r="JV9" s="490"/>
      <c r="JW9" s="490"/>
      <c r="JX9" s="490"/>
      <c r="JY9" s="490"/>
      <c r="JZ9" s="490"/>
      <c r="KA9" s="490"/>
      <c r="KB9" s="490"/>
      <c r="KC9" s="490"/>
      <c r="KD9" s="490"/>
      <c r="KE9" s="490"/>
      <c r="KF9" s="490"/>
      <c r="KG9" s="490"/>
      <c r="KH9" s="490"/>
      <c r="KI9" s="490"/>
      <c r="KJ9" s="490"/>
      <c r="KK9" s="490"/>
      <c r="KL9" s="490"/>
      <c r="KM9" s="490"/>
      <c r="KN9" s="490"/>
      <c r="KO9" s="490"/>
      <c r="KP9" s="490"/>
      <c r="KQ9" s="490"/>
      <c r="KR9" s="490"/>
      <c r="KS9" s="490"/>
      <c r="KT9" s="490"/>
      <c r="KU9" s="490"/>
      <c r="KV9" s="490"/>
      <c r="KW9" s="490"/>
      <c r="KX9" s="490"/>
      <c r="KY9" s="490"/>
      <c r="KZ9" s="490"/>
      <c r="LA9" s="490"/>
      <c r="LB9" s="490"/>
      <c r="LC9" s="490"/>
      <c r="LD9" s="490"/>
      <c r="LE9" s="490"/>
      <c r="LF9" s="490"/>
      <c r="LG9" s="490"/>
      <c r="LH9" s="490"/>
      <c r="LI9" s="490"/>
      <c r="LJ9" s="490"/>
      <c r="LK9" s="490"/>
      <c r="LL9" s="490"/>
      <c r="LM9" s="490"/>
      <c r="LN9" s="490"/>
      <c r="LO9" s="490"/>
      <c r="LP9" s="490"/>
      <c r="LQ9" s="490"/>
      <c r="LR9" s="490"/>
      <c r="LS9" s="490"/>
      <c r="LT9" s="490"/>
      <c r="LU9" s="490"/>
      <c r="LV9" s="490"/>
      <c r="LW9" s="490"/>
      <c r="LX9" s="490"/>
      <c r="LY9" s="490"/>
      <c r="LZ9" s="490"/>
      <c r="MA9" s="490"/>
      <c r="MB9" s="490"/>
      <c r="MC9" s="490"/>
      <c r="MD9" s="490"/>
      <c r="ME9" s="490"/>
      <c r="MF9" s="490"/>
      <c r="MG9" s="490"/>
      <c r="MH9" s="490"/>
      <c r="MI9" s="490"/>
      <c r="MJ9" s="490"/>
      <c r="MK9" s="490"/>
      <c r="ML9" s="490"/>
      <c r="MM9" s="490"/>
      <c r="MN9" s="490"/>
      <c r="MO9" s="490"/>
      <c r="MP9" s="490"/>
      <c r="MQ9" s="490"/>
      <c r="MR9" s="490"/>
      <c r="MS9" s="490"/>
      <c r="MT9" s="490"/>
      <c r="MU9" s="490"/>
      <c r="MV9" s="490"/>
      <c r="MW9" s="490"/>
      <c r="MX9" s="490"/>
      <c r="MY9" s="490"/>
      <c r="MZ9" s="490"/>
      <c r="NA9" s="490"/>
      <c r="NB9" s="490"/>
      <c r="NC9" s="490"/>
      <c r="ND9" s="490"/>
      <c r="NE9" s="490"/>
      <c r="NF9" s="490"/>
      <c r="NG9" s="490"/>
      <c r="NH9" s="490"/>
      <c r="NI9" s="490"/>
      <c r="NJ9" s="490"/>
      <c r="NK9" s="490"/>
      <c r="NL9" s="490"/>
      <c r="NM9" s="490"/>
      <c r="NN9" s="490"/>
      <c r="NO9" s="490"/>
      <c r="NP9" s="490"/>
      <c r="NQ9" s="490"/>
      <c r="NR9" s="490"/>
      <c r="NS9" s="490"/>
      <c r="NT9" s="490"/>
      <c r="NU9" s="490"/>
      <c r="NV9" s="490"/>
      <c r="NW9" s="490"/>
      <c r="NX9" s="490"/>
      <c r="NY9" s="490"/>
      <c r="NZ9" s="490"/>
      <c r="OA9" s="490"/>
      <c r="OB9" s="490"/>
      <c r="OC9" s="490"/>
      <c r="OD9" s="490"/>
      <c r="OE9" s="490"/>
      <c r="OF9" s="490"/>
      <c r="OG9" s="490"/>
      <c r="OH9" s="490"/>
      <c r="OI9" s="490"/>
      <c r="OJ9" s="490"/>
      <c r="OK9" s="490"/>
      <c r="OL9" s="490"/>
      <c r="OM9" s="490"/>
      <c r="ON9" s="490"/>
      <c r="OO9" s="490"/>
      <c r="OP9" s="490"/>
      <c r="OQ9" s="490"/>
      <c r="OR9" s="490"/>
      <c r="OS9" s="490"/>
      <c r="OT9" s="490"/>
      <c r="OU9" s="490"/>
      <c r="OV9" s="490"/>
      <c r="OW9" s="490"/>
      <c r="OX9" s="490"/>
      <c r="OY9" s="490"/>
      <c r="OZ9" s="490"/>
      <c r="PA9" s="490"/>
      <c r="PB9" s="490"/>
      <c r="PC9" s="490"/>
      <c r="PD9" s="490"/>
      <c r="PE9" s="490"/>
      <c r="PF9" s="490"/>
      <c r="PG9" s="490"/>
      <c r="PH9" s="490"/>
      <c r="PI9" s="490"/>
      <c r="PJ9" s="490"/>
      <c r="PK9" s="490"/>
      <c r="PL9" s="490"/>
      <c r="PM9" s="490"/>
      <c r="PN9" s="490"/>
      <c r="PO9" s="490"/>
      <c r="PP9" s="490"/>
      <c r="PQ9" s="490"/>
      <c r="PR9" s="490"/>
      <c r="PS9" s="490"/>
      <c r="PT9" s="490"/>
      <c r="PU9" s="490"/>
      <c r="PV9" s="490"/>
      <c r="PW9" s="490"/>
      <c r="PX9" s="490"/>
      <c r="PY9" s="490"/>
      <c r="PZ9" s="490"/>
      <c r="QA9" s="490"/>
      <c r="QB9" s="490"/>
      <c r="QC9" s="490"/>
      <c r="QD9" s="490"/>
      <c r="QE9" s="490"/>
      <c r="QF9" s="490"/>
      <c r="QG9" s="490"/>
      <c r="QH9" s="490"/>
      <c r="QI9" s="490"/>
      <c r="QJ9" s="490"/>
      <c r="QK9" s="490"/>
      <c r="QL9" s="490"/>
      <c r="QM9" s="490"/>
      <c r="QN9" s="490"/>
      <c r="QO9" s="490"/>
      <c r="QP9" s="490"/>
      <c r="QQ9" s="490"/>
      <c r="QR9" s="490"/>
      <c r="QS9" s="490"/>
      <c r="QT9" s="490"/>
      <c r="QU9" s="490"/>
      <c r="QV9" s="490"/>
      <c r="QW9" s="490"/>
      <c r="QX9" s="490"/>
      <c r="QY9" s="490"/>
      <c r="QZ9" s="490"/>
      <c r="RA9" s="490"/>
      <c r="RB9" s="490"/>
      <c r="RC9" s="490"/>
      <c r="RD9" s="490"/>
      <c r="RE9" s="490"/>
      <c r="RF9" s="490"/>
      <c r="RG9" s="490"/>
      <c r="RH9" s="490"/>
      <c r="RI9" s="490"/>
      <c r="RJ9" s="490"/>
      <c r="RK9" s="490"/>
      <c r="RL9" s="490"/>
      <c r="RM9" s="490"/>
      <c r="RN9" s="490"/>
      <c r="RO9" s="490"/>
      <c r="RP9" s="490"/>
      <c r="RQ9" s="490"/>
      <c r="RR9" s="490"/>
      <c r="RS9" s="490"/>
      <c r="RT9" s="490"/>
      <c r="RU9" s="490"/>
      <c r="RV9" s="490"/>
      <c r="RW9" s="490"/>
      <c r="RX9" s="490"/>
      <c r="RY9" s="490"/>
      <c r="RZ9" s="490"/>
      <c r="SA9" s="490"/>
      <c r="SB9" s="490"/>
      <c r="SC9" s="490"/>
      <c r="SD9" s="490"/>
      <c r="SE9" s="490"/>
      <c r="SF9" s="490"/>
      <c r="SG9" s="490"/>
      <c r="SH9" s="490"/>
      <c r="SI9" s="472"/>
      <c r="SJ9" s="474"/>
      <c r="SK9" s="462"/>
      <c r="SL9" s="462"/>
      <c r="SM9" s="462"/>
    </row>
    <row r="10" spans="1:507" outlineLevel="3" x14ac:dyDescent="0.35">
      <c r="A10" s="462"/>
      <c r="B10" s="471"/>
      <c r="C10" s="690">
        <f>INT($C$6)+3</f>
        <v>4</v>
      </c>
      <c r="D10" s="472"/>
      <c r="E10" s="557"/>
      <c r="F10" s="557"/>
      <c r="G10" s="472"/>
      <c r="H10" s="491"/>
      <c r="I10" s="491"/>
      <c r="J10" s="491"/>
      <c r="K10" s="491"/>
      <c r="L10" s="491"/>
      <c r="M10" s="491"/>
      <c r="N10" s="491"/>
      <c r="O10" s="491"/>
      <c r="P10" s="491"/>
      <c r="Q10" s="491"/>
      <c r="R10" s="491"/>
      <c r="S10" s="491"/>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72"/>
      <c r="SJ10" s="474"/>
      <c r="SK10" s="462"/>
      <c r="SL10" s="462"/>
      <c r="SM10" s="462"/>
    </row>
    <row r="11" spans="1:507" outlineLevel="3" x14ac:dyDescent="0.35">
      <c r="A11" s="462"/>
      <c r="B11" s="471"/>
      <c r="C11" s="690">
        <f>INT($C$6)+3</f>
        <v>4</v>
      </c>
      <c r="D11" s="472"/>
      <c r="E11" s="557"/>
      <c r="F11" s="557"/>
      <c r="G11" s="472"/>
      <c r="H11" s="491"/>
      <c r="I11" s="491"/>
      <c r="J11" s="491"/>
      <c r="K11" s="491"/>
      <c r="L11" s="491"/>
      <c r="M11" s="491"/>
      <c r="N11" s="491"/>
      <c r="O11" s="491"/>
      <c r="P11" s="491"/>
      <c r="Q11" s="491"/>
      <c r="R11" s="491"/>
      <c r="S11" s="491"/>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72"/>
      <c r="SJ11" s="474"/>
      <c r="SK11" s="462"/>
      <c r="SL11" s="462"/>
      <c r="SM11" s="462"/>
    </row>
    <row r="12" spans="1:507" outlineLevel="3" x14ac:dyDescent="0.35">
      <c r="A12" s="462"/>
      <c r="B12" s="471"/>
      <c r="C12" s="690">
        <f>INT($C$6)+3</f>
        <v>4</v>
      </c>
      <c r="D12" s="472"/>
      <c r="E12" s="557"/>
      <c r="F12" s="557"/>
      <c r="G12" s="472"/>
      <c r="H12" s="491"/>
      <c r="I12" s="491"/>
      <c r="J12" s="491" t="s">
        <v>543</v>
      </c>
      <c r="K12" s="693" t="s">
        <v>544</v>
      </c>
      <c r="L12" s="491"/>
      <c r="M12" s="491"/>
      <c r="N12" s="491"/>
      <c r="O12" s="491"/>
      <c r="P12" s="491"/>
      <c r="Q12" s="491"/>
      <c r="R12" s="491"/>
      <c r="S12" s="491"/>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72"/>
      <c r="SJ12" s="474"/>
      <c r="SK12" s="462"/>
      <c r="SL12" s="462"/>
      <c r="SM12" s="462"/>
    </row>
    <row r="13" spans="1:507" ht="11.5" customHeight="1" outlineLevel="3" x14ac:dyDescent="0.35">
      <c r="A13" s="462"/>
      <c r="B13" s="471" t="s">
        <v>545</v>
      </c>
      <c r="C13" s="690">
        <f>INT($C$6)+3.01</f>
        <v>4.01</v>
      </c>
      <c r="D13" s="472"/>
      <c r="E13" s="472"/>
      <c r="F13" s="472"/>
      <c r="G13" s="472"/>
      <c r="H13" s="694"/>
      <c r="I13" s="694"/>
      <c r="J13" s="694"/>
      <c r="K13" s="694"/>
      <c r="L13" s="694"/>
      <c r="M13" s="694"/>
      <c r="N13" s="694"/>
      <c r="O13" s="694"/>
      <c r="P13" s="694"/>
      <c r="Q13" s="694"/>
      <c r="R13" s="694"/>
      <c r="S13" s="694"/>
      <c r="T13" s="694"/>
      <c r="U13" s="694"/>
      <c r="V13" s="694"/>
      <c r="W13" s="694"/>
      <c r="X13" s="694"/>
      <c r="Y13" s="694"/>
      <c r="Z13" s="694"/>
      <c r="AA13" s="694"/>
      <c r="AB13" s="694"/>
      <c r="AC13" s="694"/>
      <c r="AD13" s="694"/>
      <c r="AE13" s="694"/>
      <c r="AF13" s="694"/>
      <c r="AG13" s="694"/>
      <c r="AH13" s="694"/>
      <c r="AI13" s="694"/>
      <c r="AJ13" s="694"/>
      <c r="AK13" s="694"/>
      <c r="AL13" s="694"/>
      <c r="AM13" s="694"/>
      <c r="AN13" s="694"/>
      <c r="AO13" s="694"/>
      <c r="AP13" s="694"/>
      <c r="AQ13" s="694"/>
      <c r="AR13" s="694"/>
      <c r="AS13" s="694"/>
      <c r="AT13" s="694"/>
      <c r="AU13" s="694"/>
      <c r="AV13" s="694"/>
      <c r="AW13" s="694"/>
      <c r="AX13" s="694"/>
      <c r="AY13" s="694"/>
      <c r="AZ13" s="694"/>
      <c r="BA13" s="694"/>
      <c r="BB13" s="694"/>
      <c r="BC13" s="694"/>
      <c r="BD13" s="694"/>
      <c r="BE13" s="694"/>
      <c r="BF13" s="694"/>
      <c r="BG13" s="694"/>
      <c r="BH13" s="694"/>
      <c r="BI13" s="694"/>
      <c r="BJ13" s="694"/>
      <c r="BK13" s="694"/>
      <c r="BL13" s="694"/>
      <c r="BM13" s="694"/>
      <c r="BN13" s="694"/>
      <c r="BO13" s="694"/>
      <c r="BP13" s="694"/>
      <c r="BQ13" s="694"/>
      <c r="BR13" s="694"/>
      <c r="BS13" s="694"/>
      <c r="BT13" s="694"/>
      <c r="BU13" s="694"/>
      <c r="BV13" s="694"/>
      <c r="BW13" s="694"/>
      <c r="BX13" s="694"/>
      <c r="BY13" s="694"/>
      <c r="BZ13" s="694"/>
      <c r="CA13" s="694"/>
      <c r="CB13" s="694"/>
      <c r="CC13" s="694"/>
      <c r="CD13" s="694"/>
      <c r="CE13" s="694"/>
      <c r="CF13" s="694"/>
      <c r="CG13" s="694"/>
      <c r="CH13" s="694"/>
      <c r="CI13" s="694"/>
      <c r="CJ13" s="694"/>
      <c r="CK13" s="694"/>
      <c r="CL13" s="694"/>
      <c r="CM13" s="694"/>
      <c r="CN13" s="694"/>
      <c r="CO13" s="694"/>
      <c r="CP13" s="694"/>
      <c r="CQ13" s="694"/>
      <c r="CR13" s="694"/>
      <c r="CS13" s="694"/>
      <c r="CT13" s="694"/>
      <c r="CU13" s="694"/>
      <c r="CV13" s="694"/>
      <c r="CW13" s="694"/>
      <c r="CX13" s="694"/>
      <c r="CY13" s="694"/>
      <c r="CZ13" s="694"/>
      <c r="DA13" s="694"/>
      <c r="DB13" s="694"/>
      <c r="DC13" s="694"/>
      <c r="DD13" s="694"/>
      <c r="DE13" s="694"/>
      <c r="DF13" s="694"/>
      <c r="DG13" s="694"/>
      <c r="DH13" s="694"/>
      <c r="DI13" s="694"/>
      <c r="DJ13" s="694"/>
      <c r="DK13" s="694"/>
      <c r="DL13" s="694"/>
      <c r="DM13" s="694"/>
      <c r="DN13" s="694"/>
      <c r="DO13" s="694"/>
      <c r="DP13" s="694"/>
      <c r="DQ13" s="694"/>
      <c r="DR13" s="694"/>
      <c r="DS13" s="694"/>
      <c r="DT13" s="694"/>
      <c r="DU13" s="694"/>
      <c r="DV13" s="694"/>
      <c r="DW13" s="694"/>
      <c r="DX13" s="694"/>
      <c r="DY13" s="694"/>
      <c r="DZ13" s="694"/>
      <c r="EA13" s="694"/>
      <c r="EB13" s="694"/>
      <c r="EC13" s="694"/>
      <c r="ED13" s="694"/>
      <c r="EE13" s="694"/>
      <c r="EF13" s="694"/>
      <c r="EG13" s="694"/>
      <c r="EH13" s="694"/>
      <c r="EI13" s="694"/>
      <c r="EJ13" s="694"/>
      <c r="EK13" s="694"/>
      <c r="EL13" s="694"/>
      <c r="EM13" s="694"/>
      <c r="EN13" s="694"/>
      <c r="EO13" s="694"/>
      <c r="EP13" s="694"/>
      <c r="EQ13" s="694"/>
      <c r="ER13" s="694"/>
      <c r="ES13" s="694"/>
      <c r="ET13" s="694"/>
      <c r="EU13" s="694"/>
      <c r="EV13" s="694"/>
      <c r="EW13" s="694"/>
      <c r="EX13" s="694"/>
      <c r="EY13" s="694"/>
      <c r="EZ13" s="694"/>
      <c r="FA13" s="694"/>
      <c r="FB13" s="694"/>
      <c r="FC13" s="694"/>
      <c r="FD13" s="694"/>
      <c r="FE13" s="694"/>
      <c r="FF13" s="694"/>
      <c r="FG13" s="694"/>
      <c r="FH13" s="694"/>
      <c r="FI13" s="694"/>
      <c r="FJ13" s="694"/>
      <c r="FK13" s="694"/>
      <c r="FL13" s="694"/>
      <c r="FM13" s="694"/>
      <c r="FN13" s="694"/>
      <c r="FO13" s="694"/>
      <c r="FP13" s="694"/>
      <c r="FQ13" s="694"/>
      <c r="FR13" s="694"/>
      <c r="FS13" s="694"/>
      <c r="FT13" s="694"/>
      <c r="FU13" s="694"/>
      <c r="FV13" s="694"/>
      <c r="FW13" s="694"/>
      <c r="FX13" s="694"/>
      <c r="FY13" s="694"/>
      <c r="FZ13" s="694"/>
      <c r="GA13" s="694"/>
      <c r="GB13" s="694"/>
      <c r="GC13" s="694"/>
      <c r="GD13" s="694"/>
      <c r="GE13" s="694"/>
      <c r="GF13" s="694"/>
      <c r="GG13" s="694"/>
      <c r="GH13" s="694"/>
      <c r="GI13" s="694"/>
      <c r="GJ13" s="694"/>
      <c r="GK13" s="694"/>
      <c r="GL13" s="694"/>
      <c r="GM13" s="694"/>
      <c r="GN13" s="694"/>
      <c r="GO13" s="694"/>
      <c r="GP13" s="694"/>
      <c r="GQ13" s="694"/>
      <c r="GR13" s="694"/>
      <c r="GS13" s="694"/>
      <c r="GT13" s="694"/>
      <c r="GU13" s="694"/>
      <c r="GV13" s="694"/>
      <c r="GW13" s="694"/>
      <c r="GX13" s="694"/>
      <c r="GY13" s="694"/>
      <c r="GZ13" s="694"/>
      <c r="HA13" s="694"/>
      <c r="HB13" s="694"/>
      <c r="HC13" s="694"/>
      <c r="HD13" s="694"/>
      <c r="HE13" s="694"/>
      <c r="HF13" s="694"/>
      <c r="HG13" s="694"/>
      <c r="HH13" s="694"/>
      <c r="HI13" s="694"/>
      <c r="HJ13" s="694"/>
      <c r="HK13" s="694"/>
      <c r="HL13" s="694"/>
      <c r="HM13" s="694"/>
      <c r="HN13" s="694"/>
      <c r="HO13" s="694"/>
      <c r="HP13" s="694"/>
      <c r="HQ13" s="694"/>
      <c r="HR13" s="694"/>
      <c r="HS13" s="694"/>
      <c r="HT13" s="694"/>
      <c r="HU13" s="694"/>
      <c r="HV13" s="694"/>
      <c r="HW13" s="694"/>
      <c r="HX13" s="694"/>
      <c r="HY13" s="694"/>
      <c r="HZ13" s="694"/>
      <c r="IA13" s="694"/>
      <c r="IB13" s="694"/>
      <c r="IC13" s="694"/>
      <c r="ID13" s="694"/>
      <c r="IE13" s="694"/>
      <c r="IF13" s="694"/>
      <c r="IG13" s="694"/>
      <c r="IH13" s="694"/>
      <c r="II13" s="694"/>
      <c r="IJ13" s="694"/>
      <c r="IK13" s="694"/>
      <c r="IL13" s="694"/>
      <c r="IM13" s="694"/>
      <c r="IN13" s="694"/>
      <c r="IO13" s="694"/>
      <c r="IP13" s="694"/>
      <c r="IQ13" s="694"/>
      <c r="IR13" s="694"/>
      <c r="IS13" s="694"/>
      <c r="IT13" s="694"/>
      <c r="IU13" s="694"/>
      <c r="IV13" s="694"/>
      <c r="IW13" s="694"/>
      <c r="IX13" s="694"/>
      <c r="IY13" s="694"/>
      <c r="IZ13" s="694"/>
      <c r="JA13" s="694"/>
      <c r="JB13" s="694"/>
      <c r="JC13" s="694"/>
      <c r="JD13" s="694"/>
      <c r="JE13" s="694"/>
      <c r="JF13" s="694"/>
      <c r="JG13" s="694"/>
      <c r="JH13" s="694"/>
      <c r="JI13" s="694"/>
      <c r="JJ13" s="694"/>
      <c r="JK13" s="694"/>
      <c r="JL13" s="694"/>
      <c r="JM13" s="694"/>
      <c r="JN13" s="694"/>
      <c r="JO13" s="694"/>
      <c r="JP13" s="694"/>
      <c r="JQ13" s="694"/>
      <c r="JR13" s="694"/>
      <c r="JS13" s="694"/>
      <c r="JT13" s="694"/>
      <c r="JU13" s="694"/>
      <c r="JV13" s="694"/>
      <c r="JW13" s="694"/>
      <c r="JX13" s="694"/>
      <c r="JY13" s="694"/>
      <c r="JZ13" s="694"/>
      <c r="KA13" s="694"/>
      <c r="KB13" s="694"/>
      <c r="KC13" s="694"/>
      <c r="KD13" s="694"/>
      <c r="KE13" s="694"/>
      <c r="KF13" s="694"/>
      <c r="KG13" s="694"/>
      <c r="KH13" s="694"/>
      <c r="KI13" s="694"/>
      <c r="KJ13" s="694"/>
      <c r="KK13" s="694"/>
      <c r="KL13" s="694"/>
      <c r="KM13" s="694"/>
      <c r="KN13" s="694"/>
      <c r="KO13" s="694"/>
      <c r="KP13" s="694"/>
      <c r="KQ13" s="694"/>
      <c r="KR13" s="694"/>
      <c r="KS13" s="694"/>
      <c r="KT13" s="694"/>
      <c r="KU13" s="694"/>
      <c r="KV13" s="694"/>
      <c r="KW13" s="694"/>
      <c r="KX13" s="694"/>
      <c r="KY13" s="694"/>
      <c r="KZ13" s="694"/>
      <c r="LA13" s="694"/>
      <c r="LB13" s="694"/>
      <c r="LC13" s="694"/>
      <c r="LD13" s="694"/>
      <c r="LE13" s="694"/>
      <c r="LF13" s="694"/>
      <c r="LG13" s="694"/>
      <c r="LH13" s="694"/>
      <c r="LI13" s="694"/>
      <c r="LJ13" s="694"/>
      <c r="LK13" s="694"/>
      <c r="LL13" s="694"/>
      <c r="LM13" s="694"/>
      <c r="LN13" s="694"/>
      <c r="LO13" s="694"/>
      <c r="LP13" s="694"/>
      <c r="LQ13" s="694"/>
      <c r="LR13" s="694"/>
      <c r="LS13" s="694"/>
      <c r="LT13" s="694"/>
      <c r="LU13" s="694"/>
      <c r="LV13" s="694"/>
      <c r="LW13" s="694"/>
      <c r="LX13" s="694"/>
      <c r="LY13" s="694"/>
      <c r="LZ13" s="694"/>
      <c r="MA13" s="694"/>
      <c r="MB13" s="694"/>
      <c r="MC13" s="694"/>
      <c r="MD13" s="694"/>
      <c r="ME13" s="694"/>
      <c r="MF13" s="694"/>
      <c r="MG13" s="694"/>
      <c r="MH13" s="694"/>
      <c r="MI13" s="694"/>
      <c r="MJ13" s="694"/>
      <c r="MK13" s="694"/>
      <c r="ML13" s="694"/>
      <c r="MM13" s="694"/>
      <c r="MN13" s="694"/>
      <c r="MO13" s="694"/>
      <c r="MP13" s="694"/>
      <c r="MQ13" s="694"/>
      <c r="MR13" s="694"/>
      <c r="MS13" s="694"/>
      <c r="MT13" s="694"/>
      <c r="MU13" s="694"/>
      <c r="MV13" s="694"/>
      <c r="MW13" s="694"/>
      <c r="MX13" s="694"/>
      <c r="MY13" s="694"/>
      <c r="MZ13" s="694"/>
      <c r="NA13" s="694"/>
      <c r="NB13" s="694"/>
      <c r="NC13" s="694"/>
      <c r="ND13" s="694"/>
      <c r="NE13" s="694"/>
      <c r="NF13" s="694"/>
      <c r="NG13" s="694"/>
      <c r="NH13" s="694"/>
      <c r="NI13" s="694"/>
      <c r="NJ13" s="694"/>
      <c r="NK13" s="694"/>
      <c r="NL13" s="694"/>
      <c r="NM13" s="694"/>
      <c r="NN13" s="694"/>
      <c r="NO13" s="694"/>
      <c r="NP13" s="694"/>
      <c r="NQ13" s="694"/>
      <c r="NR13" s="694"/>
      <c r="NS13" s="694"/>
      <c r="NT13" s="694"/>
      <c r="NU13" s="694"/>
      <c r="NV13" s="694"/>
      <c r="NW13" s="694"/>
      <c r="NX13" s="694"/>
      <c r="NY13" s="694"/>
      <c r="NZ13" s="694"/>
      <c r="OA13" s="694"/>
      <c r="OB13" s="694"/>
      <c r="OC13" s="694"/>
      <c r="OD13" s="694"/>
      <c r="OE13" s="694"/>
      <c r="OF13" s="694"/>
      <c r="OG13" s="694"/>
      <c r="OH13" s="694"/>
      <c r="OI13" s="694"/>
      <c r="OJ13" s="694"/>
      <c r="OK13" s="694"/>
      <c r="OL13" s="694"/>
      <c r="OM13" s="694"/>
      <c r="ON13" s="694"/>
      <c r="OO13" s="694"/>
      <c r="OP13" s="694"/>
      <c r="OQ13" s="694"/>
      <c r="OR13" s="694"/>
      <c r="OS13" s="694"/>
      <c r="OT13" s="694"/>
      <c r="OU13" s="694"/>
      <c r="OV13" s="694"/>
      <c r="OW13" s="694"/>
      <c r="OX13" s="694"/>
      <c r="OY13" s="694"/>
      <c r="OZ13" s="694"/>
      <c r="PA13" s="694"/>
      <c r="PB13" s="694"/>
      <c r="PC13" s="694"/>
      <c r="PD13" s="694"/>
      <c r="PE13" s="694"/>
      <c r="PF13" s="694"/>
      <c r="PG13" s="694"/>
      <c r="PH13" s="694"/>
      <c r="PI13" s="694"/>
      <c r="PJ13" s="694"/>
      <c r="PK13" s="694"/>
      <c r="PL13" s="694"/>
      <c r="PM13" s="694"/>
      <c r="PN13" s="694"/>
      <c r="PO13" s="694"/>
      <c r="PP13" s="694"/>
      <c r="PQ13" s="694"/>
      <c r="PR13" s="694"/>
      <c r="PS13" s="694"/>
      <c r="PT13" s="694"/>
      <c r="PU13" s="694"/>
      <c r="PV13" s="694"/>
      <c r="PW13" s="694"/>
      <c r="PX13" s="694"/>
      <c r="PY13" s="694"/>
      <c r="PZ13" s="694"/>
      <c r="QA13" s="694"/>
      <c r="QB13" s="694"/>
      <c r="QC13" s="694"/>
      <c r="QD13" s="694"/>
      <c r="QE13" s="694"/>
      <c r="QF13" s="694"/>
      <c r="QG13" s="694"/>
      <c r="QH13" s="694"/>
      <c r="QI13" s="694"/>
      <c r="QJ13" s="694"/>
      <c r="QK13" s="694"/>
      <c r="QL13" s="694"/>
      <c r="QM13" s="694"/>
      <c r="QN13" s="694"/>
      <c r="QO13" s="694"/>
      <c r="QP13" s="694"/>
      <c r="QQ13" s="694"/>
      <c r="QR13" s="694"/>
      <c r="QS13" s="694"/>
      <c r="QT13" s="694"/>
      <c r="QU13" s="694"/>
      <c r="QV13" s="694"/>
      <c r="QW13" s="694"/>
      <c r="QX13" s="694"/>
      <c r="QY13" s="694"/>
      <c r="QZ13" s="694"/>
      <c r="RA13" s="694"/>
      <c r="RB13" s="694"/>
      <c r="RC13" s="694"/>
      <c r="RD13" s="694"/>
      <c r="RE13" s="694"/>
      <c r="RF13" s="694"/>
      <c r="RG13" s="694"/>
      <c r="RH13" s="694"/>
      <c r="RI13" s="694"/>
      <c r="RJ13" s="694"/>
      <c r="RK13" s="694"/>
      <c r="RL13" s="694"/>
      <c r="RM13" s="694"/>
      <c r="RN13" s="694"/>
      <c r="RO13" s="694"/>
      <c r="RP13" s="694"/>
      <c r="RQ13" s="694"/>
      <c r="RR13" s="694"/>
      <c r="RS13" s="694"/>
      <c r="RT13" s="694"/>
      <c r="RU13" s="694"/>
      <c r="RV13" s="694"/>
      <c r="RW13" s="694"/>
      <c r="RX13" s="694"/>
      <c r="RY13" s="694"/>
      <c r="RZ13" s="694"/>
      <c r="SA13" s="694"/>
      <c r="SB13" s="694"/>
      <c r="SC13" s="694"/>
      <c r="SD13" s="694"/>
      <c r="SE13" s="694"/>
      <c r="SF13" s="694"/>
      <c r="SG13" s="694"/>
      <c r="SH13" s="694"/>
      <c r="SI13" s="472"/>
      <c r="SJ13" s="474"/>
      <c r="SK13" s="462"/>
      <c r="SL13" s="462"/>
      <c r="SM13" s="462"/>
    </row>
    <row r="14" spans="1:507" outlineLevel="4" x14ac:dyDescent="0.35">
      <c r="A14" s="462"/>
      <c r="B14" s="471"/>
      <c r="C14" s="690">
        <f>INT(MAX($C$16:$C$31))+1</f>
        <v>5</v>
      </c>
      <c r="D14" s="493"/>
      <c r="E14" s="557"/>
      <c r="F14" s="557"/>
      <c r="G14" s="493"/>
      <c r="H14" s="557"/>
      <c r="I14" s="557"/>
      <c r="J14" s="557"/>
      <c r="K14" s="557"/>
      <c r="L14" s="557"/>
      <c r="M14" s="557"/>
      <c r="N14" s="557"/>
      <c r="O14" s="557"/>
      <c r="P14" s="557"/>
      <c r="Q14" s="557"/>
      <c r="R14" s="557"/>
      <c r="S14" s="557"/>
      <c r="T14" s="557"/>
      <c r="U14" s="557"/>
      <c r="V14" s="557"/>
      <c r="W14" s="557"/>
      <c r="X14" s="557"/>
      <c r="Y14" s="557"/>
      <c r="Z14" s="557"/>
      <c r="AA14" s="557"/>
      <c r="AB14" s="557"/>
      <c r="AC14" s="557"/>
      <c r="AD14" s="557"/>
      <c r="AE14" s="557"/>
      <c r="AF14" s="557"/>
      <c r="AG14" s="557"/>
      <c r="AH14" s="557"/>
      <c r="AI14" s="557"/>
      <c r="AJ14" s="557"/>
      <c r="AK14" s="557"/>
      <c r="AL14" s="557"/>
      <c r="AM14" s="557"/>
      <c r="AN14" s="557"/>
      <c r="AO14" s="557"/>
      <c r="AP14" s="557"/>
      <c r="AQ14" s="557"/>
      <c r="AR14" s="557"/>
      <c r="AS14" s="557"/>
      <c r="AT14" s="557"/>
      <c r="AU14" s="557"/>
      <c r="AV14" s="557"/>
      <c r="AW14" s="557"/>
      <c r="AX14" s="557"/>
      <c r="AY14" s="557"/>
      <c r="AZ14" s="557"/>
      <c r="BA14" s="557"/>
      <c r="BB14" s="557"/>
      <c r="BC14" s="557"/>
      <c r="BD14" s="557"/>
      <c r="BE14" s="557"/>
      <c r="BF14" s="557"/>
      <c r="BG14" s="557"/>
      <c r="BH14" s="557"/>
      <c r="BI14" s="557"/>
      <c r="BJ14" s="557"/>
      <c r="BK14" s="557"/>
      <c r="BL14" s="557"/>
      <c r="BM14" s="557"/>
      <c r="BN14" s="557"/>
      <c r="BO14" s="557"/>
      <c r="BP14" s="557"/>
      <c r="BQ14" s="557"/>
      <c r="BR14" s="557"/>
      <c r="BS14" s="557"/>
      <c r="BT14" s="557"/>
      <c r="BU14" s="557"/>
      <c r="BV14" s="557"/>
      <c r="BW14" s="557"/>
      <c r="BX14" s="557"/>
      <c r="BY14" s="557"/>
      <c r="BZ14" s="557"/>
      <c r="CA14" s="557"/>
      <c r="CB14" s="557"/>
      <c r="CC14" s="557"/>
      <c r="CD14" s="557"/>
      <c r="CE14" s="557"/>
      <c r="CF14" s="557"/>
      <c r="CG14" s="557"/>
      <c r="CH14" s="557"/>
      <c r="CI14" s="557"/>
      <c r="CJ14" s="557"/>
      <c r="CK14" s="557"/>
      <c r="CL14" s="557"/>
      <c r="CM14" s="557"/>
      <c r="CN14" s="557"/>
      <c r="CO14" s="557"/>
      <c r="CP14" s="557"/>
      <c r="CQ14" s="557"/>
      <c r="CR14" s="557"/>
      <c r="CS14" s="557"/>
      <c r="CT14" s="557"/>
      <c r="CU14" s="557"/>
      <c r="CV14" s="557"/>
      <c r="CW14" s="557"/>
      <c r="CX14" s="557"/>
      <c r="CY14" s="557"/>
      <c r="CZ14" s="557"/>
      <c r="DA14" s="557"/>
      <c r="DB14" s="557"/>
      <c r="DC14" s="557"/>
      <c r="DD14" s="557"/>
      <c r="DE14" s="557"/>
      <c r="DF14" s="557"/>
      <c r="DG14" s="557"/>
      <c r="DH14" s="557"/>
      <c r="DI14" s="557"/>
      <c r="DJ14" s="557"/>
      <c r="DK14" s="557"/>
      <c r="DL14" s="557"/>
      <c r="DM14" s="557"/>
      <c r="DN14" s="557"/>
      <c r="DO14" s="557"/>
      <c r="DP14" s="557"/>
      <c r="DQ14" s="557"/>
      <c r="DR14" s="557"/>
      <c r="DS14" s="557"/>
      <c r="DT14" s="557"/>
      <c r="DU14" s="557"/>
      <c r="DV14" s="557"/>
      <c r="DW14" s="557"/>
      <c r="DX14" s="557"/>
      <c r="DY14" s="557"/>
      <c r="DZ14" s="557"/>
      <c r="EA14" s="557"/>
      <c r="EB14" s="557"/>
      <c r="EC14" s="557"/>
      <c r="ED14" s="557"/>
      <c r="EE14" s="557"/>
      <c r="EF14" s="557"/>
      <c r="EG14" s="557"/>
      <c r="EH14" s="557"/>
      <c r="EI14" s="557"/>
      <c r="EJ14" s="557"/>
      <c r="EK14" s="557"/>
      <c r="EL14" s="557"/>
      <c r="EM14" s="557"/>
      <c r="EN14" s="557"/>
      <c r="EO14" s="557"/>
      <c r="EP14" s="557"/>
      <c r="EQ14" s="557"/>
      <c r="ER14" s="557"/>
      <c r="ES14" s="557"/>
      <c r="ET14" s="557"/>
      <c r="EU14" s="557"/>
      <c r="EV14" s="557"/>
      <c r="EW14" s="557"/>
      <c r="EX14" s="557"/>
      <c r="EY14" s="557"/>
      <c r="EZ14" s="557"/>
      <c r="FA14" s="557"/>
      <c r="FB14" s="557"/>
      <c r="FC14" s="557"/>
      <c r="FD14" s="557"/>
      <c r="FE14" s="557"/>
      <c r="FF14" s="557"/>
      <c r="FG14" s="557"/>
      <c r="FH14" s="557"/>
      <c r="FI14" s="557"/>
      <c r="FJ14" s="557"/>
      <c r="FK14" s="557"/>
      <c r="FL14" s="557"/>
      <c r="FM14" s="557"/>
      <c r="FN14" s="557"/>
      <c r="FO14" s="557"/>
      <c r="FP14" s="557"/>
      <c r="FQ14" s="557"/>
      <c r="FR14" s="557"/>
      <c r="FS14" s="557"/>
      <c r="FT14" s="557"/>
      <c r="FU14" s="557"/>
      <c r="FV14" s="557"/>
      <c r="FW14" s="557"/>
      <c r="FX14" s="557"/>
      <c r="FY14" s="557"/>
      <c r="FZ14" s="557"/>
      <c r="GA14" s="557"/>
      <c r="GB14" s="557"/>
      <c r="GC14" s="557"/>
      <c r="GD14" s="557"/>
      <c r="GE14" s="557"/>
      <c r="GF14" s="557"/>
      <c r="GG14" s="557"/>
      <c r="GH14" s="557"/>
      <c r="GI14" s="557"/>
      <c r="GJ14" s="557"/>
      <c r="GK14" s="557"/>
      <c r="GL14" s="557"/>
      <c r="GM14" s="557"/>
      <c r="GN14" s="557"/>
      <c r="GO14" s="557"/>
      <c r="GP14" s="557"/>
      <c r="GQ14" s="557"/>
      <c r="GR14" s="557"/>
      <c r="GS14" s="557"/>
      <c r="GT14" s="557"/>
      <c r="GU14" s="557"/>
      <c r="GV14" s="557"/>
      <c r="GW14" s="557"/>
      <c r="GX14" s="557"/>
      <c r="GY14" s="557"/>
      <c r="GZ14" s="557"/>
      <c r="HA14" s="557"/>
      <c r="HB14" s="557"/>
      <c r="HC14" s="557"/>
      <c r="HD14" s="557"/>
      <c r="HE14" s="557"/>
      <c r="HF14" s="557"/>
      <c r="HG14" s="557"/>
      <c r="HH14" s="557"/>
      <c r="HI14" s="557"/>
      <c r="HJ14" s="557"/>
      <c r="HK14" s="557"/>
      <c r="HL14" s="557"/>
      <c r="HM14" s="557"/>
      <c r="HN14" s="557"/>
      <c r="HO14" s="557"/>
      <c r="HP14" s="557"/>
      <c r="HQ14" s="557"/>
      <c r="HR14" s="557"/>
      <c r="HS14" s="557"/>
      <c r="HT14" s="557"/>
      <c r="HU14" s="557"/>
      <c r="HV14" s="557"/>
      <c r="HW14" s="557"/>
      <c r="HX14" s="557"/>
      <c r="HY14" s="557"/>
      <c r="HZ14" s="557"/>
      <c r="IA14" s="557"/>
      <c r="IB14" s="557"/>
      <c r="IC14" s="557"/>
      <c r="ID14" s="557"/>
      <c r="IE14" s="557"/>
      <c r="IF14" s="557"/>
      <c r="IG14" s="557"/>
      <c r="IH14" s="557"/>
      <c r="II14" s="557"/>
      <c r="IJ14" s="557"/>
      <c r="IK14" s="557"/>
      <c r="IL14" s="557"/>
      <c r="IM14" s="557"/>
      <c r="IN14" s="557"/>
      <c r="IO14" s="557"/>
      <c r="IP14" s="557"/>
      <c r="IQ14" s="557"/>
      <c r="IR14" s="557"/>
      <c r="IS14" s="557"/>
      <c r="IT14" s="557"/>
      <c r="IU14" s="557"/>
      <c r="IV14" s="557"/>
      <c r="IW14" s="557"/>
      <c r="IX14" s="557"/>
      <c r="IY14" s="557"/>
      <c r="IZ14" s="557"/>
      <c r="JA14" s="557"/>
      <c r="JB14" s="557"/>
      <c r="JC14" s="557"/>
      <c r="JD14" s="557"/>
      <c r="JE14" s="557"/>
      <c r="JF14" s="557"/>
      <c r="JG14" s="557"/>
      <c r="JH14" s="557"/>
      <c r="JI14" s="557"/>
      <c r="JJ14" s="557"/>
      <c r="JK14" s="557"/>
      <c r="JL14" s="557"/>
      <c r="JM14" s="557"/>
      <c r="JN14" s="557"/>
      <c r="JO14" s="557"/>
      <c r="JP14" s="557"/>
      <c r="JQ14" s="557"/>
      <c r="JR14" s="557"/>
      <c r="JS14" s="557"/>
      <c r="JT14" s="557"/>
      <c r="JU14" s="557"/>
      <c r="JV14" s="557"/>
      <c r="JW14" s="557"/>
      <c r="JX14" s="557"/>
      <c r="JY14" s="557"/>
      <c r="JZ14" s="557"/>
      <c r="KA14" s="557"/>
      <c r="KB14" s="557"/>
      <c r="KC14" s="557"/>
      <c r="KD14" s="557"/>
      <c r="KE14" s="557"/>
      <c r="KF14" s="557"/>
      <c r="KG14" s="557"/>
      <c r="KH14" s="557"/>
      <c r="KI14" s="557"/>
      <c r="KJ14" s="557"/>
      <c r="KK14" s="557"/>
      <c r="KL14" s="557"/>
      <c r="KM14" s="557"/>
      <c r="KN14" s="557"/>
      <c r="KO14" s="557"/>
      <c r="KP14" s="557"/>
      <c r="KQ14" s="557"/>
      <c r="KR14" s="557"/>
      <c r="KS14" s="557"/>
      <c r="KT14" s="557"/>
      <c r="KU14" s="557"/>
      <c r="KV14" s="557"/>
      <c r="KW14" s="557"/>
      <c r="KX14" s="557"/>
      <c r="KY14" s="557"/>
      <c r="KZ14" s="557"/>
      <c r="LA14" s="557"/>
      <c r="LB14" s="557"/>
      <c r="LC14" s="557"/>
      <c r="LD14" s="557"/>
      <c r="LE14" s="557"/>
      <c r="LF14" s="557"/>
      <c r="LG14" s="557"/>
      <c r="LH14" s="557"/>
      <c r="LI14" s="557"/>
      <c r="LJ14" s="557"/>
      <c r="LK14" s="557"/>
      <c r="LL14" s="557"/>
      <c r="LM14" s="557"/>
      <c r="LN14" s="557"/>
      <c r="LO14" s="557"/>
      <c r="LP14" s="557"/>
      <c r="LQ14" s="557"/>
      <c r="LR14" s="557"/>
      <c r="LS14" s="557"/>
      <c r="LT14" s="557"/>
      <c r="LU14" s="557"/>
      <c r="LV14" s="557"/>
      <c r="LW14" s="557"/>
      <c r="LX14" s="557"/>
      <c r="LY14" s="557"/>
      <c r="LZ14" s="557"/>
      <c r="MA14" s="557"/>
      <c r="MB14" s="557"/>
      <c r="MC14" s="557"/>
      <c r="MD14" s="557"/>
      <c r="ME14" s="557"/>
      <c r="MF14" s="557"/>
      <c r="MG14" s="557"/>
      <c r="MH14" s="557"/>
      <c r="MI14" s="557"/>
      <c r="MJ14" s="557"/>
      <c r="MK14" s="557"/>
      <c r="ML14" s="557"/>
      <c r="MM14" s="557"/>
      <c r="MN14" s="557"/>
      <c r="MO14" s="557"/>
      <c r="MP14" s="557"/>
      <c r="MQ14" s="557"/>
      <c r="MR14" s="557"/>
      <c r="MS14" s="557"/>
      <c r="MT14" s="557"/>
      <c r="MU14" s="557"/>
      <c r="MV14" s="557"/>
      <c r="MW14" s="557"/>
      <c r="MX14" s="557"/>
      <c r="MY14" s="557"/>
      <c r="MZ14" s="557"/>
      <c r="NA14" s="557"/>
      <c r="NB14" s="557"/>
      <c r="NC14" s="557"/>
      <c r="ND14" s="557"/>
      <c r="NE14" s="557"/>
      <c r="NF14" s="557"/>
      <c r="NG14" s="557"/>
      <c r="NH14" s="557"/>
      <c r="NI14" s="557"/>
      <c r="NJ14" s="557"/>
      <c r="NK14" s="557"/>
      <c r="NL14" s="557"/>
      <c r="NM14" s="557"/>
      <c r="NN14" s="557"/>
      <c r="NO14" s="557"/>
      <c r="NP14" s="557"/>
      <c r="NQ14" s="557"/>
      <c r="NR14" s="557"/>
      <c r="NS14" s="557"/>
      <c r="NT14" s="557"/>
      <c r="NU14" s="557"/>
      <c r="NV14" s="557"/>
      <c r="NW14" s="557"/>
      <c r="NX14" s="557"/>
      <c r="NY14" s="557"/>
      <c r="NZ14" s="557"/>
      <c r="OA14" s="557"/>
      <c r="OB14" s="557"/>
      <c r="OC14" s="557"/>
      <c r="OD14" s="557"/>
      <c r="OE14" s="557"/>
      <c r="OF14" s="557"/>
      <c r="OG14" s="557"/>
      <c r="OH14" s="557"/>
      <c r="OI14" s="557"/>
      <c r="OJ14" s="557"/>
      <c r="OK14" s="557"/>
      <c r="OL14" s="557"/>
      <c r="OM14" s="557"/>
      <c r="ON14" s="557"/>
      <c r="OO14" s="557"/>
      <c r="OP14" s="557"/>
      <c r="OQ14" s="557"/>
      <c r="OR14" s="557"/>
      <c r="OS14" s="557"/>
      <c r="OT14" s="557"/>
      <c r="OU14" s="557"/>
      <c r="OV14" s="557"/>
      <c r="OW14" s="557"/>
      <c r="OX14" s="557"/>
      <c r="OY14" s="557"/>
      <c r="OZ14" s="557"/>
      <c r="PA14" s="557"/>
      <c r="PB14" s="557"/>
      <c r="PC14" s="557"/>
      <c r="PD14" s="557"/>
      <c r="PE14" s="557"/>
      <c r="PF14" s="557"/>
      <c r="PG14" s="557"/>
      <c r="PH14" s="557"/>
      <c r="PI14" s="557"/>
      <c r="PJ14" s="557"/>
      <c r="PK14" s="557"/>
      <c r="PL14" s="557"/>
      <c r="PM14" s="557"/>
      <c r="PN14" s="557"/>
      <c r="PO14" s="557"/>
      <c r="PP14" s="557"/>
      <c r="PQ14" s="557"/>
      <c r="PR14" s="557"/>
      <c r="PS14" s="557"/>
      <c r="PT14" s="557"/>
      <c r="PU14" s="557"/>
      <c r="PV14" s="557"/>
      <c r="PW14" s="557"/>
      <c r="PX14" s="557"/>
      <c r="PY14" s="557"/>
      <c r="PZ14" s="557"/>
      <c r="QA14" s="557"/>
      <c r="QB14" s="557"/>
      <c r="QC14" s="557"/>
      <c r="QD14" s="557"/>
      <c r="QE14" s="557"/>
      <c r="QF14" s="557"/>
      <c r="QG14" s="557"/>
      <c r="QH14" s="557"/>
      <c r="QI14" s="557"/>
      <c r="QJ14" s="557"/>
      <c r="QK14" s="557"/>
      <c r="QL14" s="557"/>
      <c r="QM14" s="557"/>
      <c r="QN14" s="557"/>
      <c r="QO14" s="557"/>
      <c r="QP14" s="557"/>
      <c r="QQ14" s="557"/>
      <c r="QR14" s="557"/>
      <c r="QS14" s="557"/>
      <c r="QT14" s="557"/>
      <c r="QU14" s="557"/>
      <c r="QV14" s="557"/>
      <c r="QW14" s="557"/>
      <c r="QX14" s="557"/>
      <c r="QY14" s="557"/>
      <c r="QZ14" s="557"/>
      <c r="RA14" s="557"/>
      <c r="RB14" s="557"/>
      <c r="RC14" s="557"/>
      <c r="RD14" s="557"/>
      <c r="RE14" s="557"/>
      <c r="RF14" s="557"/>
      <c r="RG14" s="557"/>
      <c r="RH14" s="557"/>
      <c r="RI14" s="557"/>
      <c r="RJ14" s="557"/>
      <c r="RK14" s="557"/>
      <c r="RL14" s="557"/>
      <c r="RM14" s="557"/>
      <c r="RN14" s="557"/>
      <c r="RO14" s="557"/>
      <c r="RP14" s="557"/>
      <c r="RQ14" s="557"/>
      <c r="RR14" s="557"/>
      <c r="RS14" s="557"/>
      <c r="RT14" s="557"/>
      <c r="RU14" s="557"/>
      <c r="RV14" s="557"/>
      <c r="RW14" s="557"/>
      <c r="RX14" s="557"/>
      <c r="RY14" s="557"/>
      <c r="RZ14" s="557"/>
      <c r="SA14" s="557"/>
      <c r="SB14" s="557"/>
      <c r="SC14" s="557"/>
      <c r="SD14" s="557"/>
      <c r="SE14" s="557"/>
      <c r="SF14" s="557"/>
      <c r="SG14" s="557"/>
      <c r="SH14" s="557"/>
      <c r="SI14" s="493"/>
      <c r="SJ14" s="474"/>
      <c r="SK14" s="462"/>
      <c r="SL14" s="462"/>
      <c r="SM14" s="462"/>
    </row>
    <row r="15" spans="1:507" outlineLevel="4" x14ac:dyDescent="0.35">
      <c r="A15" s="462"/>
      <c r="B15" s="471" t="s">
        <v>546</v>
      </c>
      <c r="C15" s="690">
        <f>INT(MAX($C$16:$C$31))+1</f>
        <v>5</v>
      </c>
      <c r="D15" s="493" t="s">
        <v>547</v>
      </c>
      <c r="E15" s="557"/>
      <c r="F15" s="557"/>
      <c r="G15" s="493"/>
      <c r="H15" s="557"/>
      <c r="I15" s="557"/>
      <c r="J15" s="557"/>
      <c r="K15" s="557"/>
      <c r="L15" s="557"/>
      <c r="M15" s="557"/>
      <c r="N15" s="557"/>
      <c r="O15" s="557"/>
      <c r="P15" s="557"/>
      <c r="Q15" s="557"/>
      <c r="R15" s="557"/>
      <c r="S15" s="557"/>
      <c r="T15" s="557"/>
      <c r="U15" s="557"/>
      <c r="V15" s="557"/>
      <c r="W15" s="557"/>
      <c r="X15" s="557"/>
      <c r="Y15" s="557"/>
      <c r="Z15" s="557"/>
      <c r="AA15" s="557"/>
      <c r="AB15" s="557"/>
      <c r="AC15" s="557"/>
      <c r="AD15" s="557"/>
      <c r="AE15" s="557"/>
      <c r="AF15" s="557"/>
      <c r="AG15" s="557"/>
      <c r="AH15" s="557"/>
      <c r="AI15" s="557"/>
      <c r="AJ15" s="557"/>
      <c r="AK15" s="557"/>
      <c r="AL15" s="557"/>
      <c r="AM15" s="557"/>
      <c r="AN15" s="557"/>
      <c r="AO15" s="557"/>
      <c r="AP15" s="557"/>
      <c r="AQ15" s="557"/>
      <c r="AR15" s="557"/>
      <c r="AS15" s="557"/>
      <c r="AT15" s="557"/>
      <c r="AU15" s="557"/>
      <c r="AV15" s="557"/>
      <c r="AW15" s="557"/>
      <c r="AX15" s="557"/>
      <c r="AY15" s="557"/>
      <c r="AZ15" s="557"/>
      <c r="BA15" s="557"/>
      <c r="BB15" s="557"/>
      <c r="BC15" s="557"/>
      <c r="BD15" s="557"/>
      <c r="BE15" s="557"/>
      <c r="BF15" s="557"/>
      <c r="BG15" s="557"/>
      <c r="BH15" s="557"/>
      <c r="BI15" s="557"/>
      <c r="BJ15" s="557"/>
      <c r="BK15" s="557"/>
      <c r="BL15" s="557"/>
      <c r="BM15" s="557"/>
      <c r="BN15" s="557"/>
      <c r="BO15" s="557"/>
      <c r="BP15" s="557"/>
      <c r="BQ15" s="557"/>
      <c r="BR15" s="557"/>
      <c r="BS15" s="557"/>
      <c r="BT15" s="557"/>
      <c r="BU15" s="557"/>
      <c r="BV15" s="557"/>
      <c r="BW15" s="557"/>
      <c r="BX15" s="557"/>
      <c r="BY15" s="557"/>
      <c r="BZ15" s="557"/>
      <c r="CA15" s="557"/>
      <c r="CB15" s="557"/>
      <c r="CC15" s="557"/>
      <c r="CD15" s="557"/>
      <c r="CE15" s="557"/>
      <c r="CF15" s="557"/>
      <c r="CG15" s="557"/>
      <c r="CH15" s="557"/>
      <c r="CI15" s="557"/>
      <c r="CJ15" s="557"/>
      <c r="CK15" s="557"/>
      <c r="CL15" s="557"/>
      <c r="CM15" s="557"/>
      <c r="CN15" s="557"/>
      <c r="CO15" s="557"/>
      <c r="CP15" s="557"/>
      <c r="CQ15" s="557"/>
      <c r="CR15" s="557"/>
      <c r="CS15" s="557"/>
      <c r="CT15" s="557"/>
      <c r="CU15" s="557"/>
      <c r="CV15" s="557"/>
      <c r="CW15" s="557"/>
      <c r="CX15" s="557"/>
      <c r="CY15" s="557"/>
      <c r="CZ15" s="557"/>
      <c r="DA15" s="557"/>
      <c r="DB15" s="557"/>
      <c r="DC15" s="557"/>
      <c r="DD15" s="557"/>
      <c r="DE15" s="557"/>
      <c r="DF15" s="557"/>
      <c r="DG15" s="557"/>
      <c r="DH15" s="557"/>
      <c r="DI15" s="557"/>
      <c r="DJ15" s="557"/>
      <c r="DK15" s="557"/>
      <c r="DL15" s="557"/>
      <c r="DM15" s="557"/>
      <c r="DN15" s="557"/>
      <c r="DO15" s="557"/>
      <c r="DP15" s="557"/>
      <c r="DQ15" s="557"/>
      <c r="DR15" s="557"/>
      <c r="DS15" s="557"/>
      <c r="DT15" s="557"/>
      <c r="DU15" s="557"/>
      <c r="DV15" s="557"/>
      <c r="DW15" s="557"/>
      <c r="DX15" s="557"/>
      <c r="DY15" s="557"/>
      <c r="DZ15" s="557"/>
      <c r="EA15" s="557"/>
      <c r="EB15" s="557"/>
      <c r="EC15" s="557"/>
      <c r="ED15" s="557"/>
      <c r="EE15" s="557"/>
      <c r="EF15" s="557"/>
      <c r="EG15" s="557"/>
      <c r="EH15" s="557"/>
      <c r="EI15" s="557"/>
      <c r="EJ15" s="557"/>
      <c r="EK15" s="557"/>
      <c r="EL15" s="557"/>
      <c r="EM15" s="557"/>
      <c r="EN15" s="557"/>
      <c r="EO15" s="557"/>
      <c r="EP15" s="557"/>
      <c r="EQ15" s="557"/>
      <c r="ER15" s="557"/>
      <c r="ES15" s="557"/>
      <c r="ET15" s="557"/>
      <c r="EU15" s="557"/>
      <c r="EV15" s="557"/>
      <c r="EW15" s="557"/>
      <c r="EX15" s="557"/>
      <c r="EY15" s="557"/>
      <c r="EZ15" s="557"/>
      <c r="FA15" s="557"/>
      <c r="FB15" s="557"/>
      <c r="FC15" s="557"/>
      <c r="FD15" s="557"/>
      <c r="FE15" s="557"/>
      <c r="FF15" s="557"/>
      <c r="FG15" s="557"/>
      <c r="FH15" s="557"/>
      <c r="FI15" s="557"/>
      <c r="FJ15" s="557"/>
      <c r="FK15" s="557"/>
      <c r="FL15" s="557"/>
      <c r="FM15" s="557"/>
      <c r="FN15" s="557"/>
      <c r="FO15" s="557"/>
      <c r="FP15" s="557"/>
      <c r="FQ15" s="557"/>
      <c r="FR15" s="557"/>
      <c r="FS15" s="557"/>
      <c r="FT15" s="557"/>
      <c r="FU15" s="557"/>
      <c r="FV15" s="557"/>
      <c r="FW15" s="557"/>
      <c r="FX15" s="557"/>
      <c r="FY15" s="557"/>
      <c r="FZ15" s="557"/>
      <c r="GA15" s="557"/>
      <c r="GB15" s="557"/>
      <c r="GC15" s="557"/>
      <c r="GD15" s="557"/>
      <c r="GE15" s="557"/>
      <c r="GF15" s="557"/>
      <c r="GG15" s="557"/>
      <c r="GH15" s="557"/>
      <c r="GI15" s="557"/>
      <c r="GJ15" s="557"/>
      <c r="GK15" s="557"/>
      <c r="GL15" s="557"/>
      <c r="GM15" s="557"/>
      <c r="GN15" s="557"/>
      <c r="GO15" s="557"/>
      <c r="GP15" s="557"/>
      <c r="GQ15" s="557"/>
      <c r="GR15" s="557"/>
      <c r="GS15" s="557"/>
      <c r="GT15" s="557"/>
      <c r="GU15" s="557"/>
      <c r="GV15" s="557"/>
      <c r="GW15" s="557"/>
      <c r="GX15" s="557"/>
      <c r="GY15" s="557"/>
      <c r="GZ15" s="557"/>
      <c r="HA15" s="557"/>
      <c r="HB15" s="557"/>
      <c r="HC15" s="557"/>
      <c r="HD15" s="557"/>
      <c r="HE15" s="557"/>
      <c r="HF15" s="557"/>
      <c r="HG15" s="557"/>
      <c r="HH15" s="557"/>
      <c r="HI15" s="557"/>
      <c r="HJ15" s="557"/>
      <c r="HK15" s="557"/>
      <c r="HL15" s="557"/>
      <c r="HM15" s="557"/>
      <c r="HN15" s="557"/>
      <c r="HO15" s="557"/>
      <c r="HP15" s="557"/>
      <c r="HQ15" s="557"/>
      <c r="HR15" s="557"/>
      <c r="HS15" s="557"/>
      <c r="HT15" s="557"/>
      <c r="HU15" s="557"/>
      <c r="HV15" s="557"/>
      <c r="HW15" s="557"/>
      <c r="HX15" s="557"/>
      <c r="HY15" s="557"/>
      <c r="HZ15" s="557"/>
      <c r="IA15" s="557"/>
      <c r="IB15" s="557"/>
      <c r="IC15" s="557"/>
      <c r="ID15" s="557"/>
      <c r="IE15" s="557"/>
      <c r="IF15" s="557"/>
      <c r="IG15" s="557"/>
      <c r="IH15" s="557"/>
      <c r="II15" s="557"/>
      <c r="IJ15" s="557"/>
      <c r="IK15" s="557"/>
      <c r="IL15" s="557"/>
      <c r="IM15" s="557"/>
      <c r="IN15" s="557"/>
      <c r="IO15" s="557"/>
      <c r="IP15" s="557"/>
      <c r="IQ15" s="557"/>
      <c r="IR15" s="557"/>
      <c r="IS15" s="557"/>
      <c r="IT15" s="557"/>
      <c r="IU15" s="557"/>
      <c r="IV15" s="557"/>
      <c r="IW15" s="557"/>
      <c r="IX15" s="557"/>
      <c r="IY15" s="557"/>
      <c r="IZ15" s="557"/>
      <c r="JA15" s="557"/>
      <c r="JB15" s="557"/>
      <c r="JC15" s="557"/>
      <c r="JD15" s="557"/>
      <c r="JE15" s="557"/>
      <c r="JF15" s="557"/>
      <c r="JG15" s="557"/>
      <c r="JH15" s="557"/>
      <c r="JI15" s="557"/>
      <c r="JJ15" s="557"/>
      <c r="JK15" s="557"/>
      <c r="JL15" s="557"/>
      <c r="JM15" s="557"/>
      <c r="JN15" s="557"/>
      <c r="JO15" s="557"/>
      <c r="JP15" s="557"/>
      <c r="JQ15" s="557"/>
      <c r="JR15" s="557"/>
      <c r="JS15" s="557"/>
      <c r="JT15" s="557"/>
      <c r="JU15" s="557"/>
      <c r="JV15" s="557"/>
      <c r="JW15" s="557"/>
      <c r="JX15" s="557"/>
      <c r="JY15" s="557"/>
      <c r="JZ15" s="557"/>
      <c r="KA15" s="557"/>
      <c r="KB15" s="557"/>
      <c r="KC15" s="557"/>
      <c r="KD15" s="557"/>
      <c r="KE15" s="557"/>
      <c r="KF15" s="557"/>
      <c r="KG15" s="557"/>
      <c r="KH15" s="557"/>
      <c r="KI15" s="557"/>
      <c r="KJ15" s="557"/>
      <c r="KK15" s="557"/>
      <c r="KL15" s="557"/>
      <c r="KM15" s="557"/>
      <c r="KN15" s="557"/>
      <c r="KO15" s="557"/>
      <c r="KP15" s="557"/>
      <c r="KQ15" s="557"/>
      <c r="KR15" s="557"/>
      <c r="KS15" s="557"/>
      <c r="KT15" s="557"/>
      <c r="KU15" s="557"/>
      <c r="KV15" s="557"/>
      <c r="KW15" s="557"/>
      <c r="KX15" s="557"/>
      <c r="KY15" s="557"/>
      <c r="KZ15" s="557"/>
      <c r="LA15" s="557"/>
      <c r="LB15" s="557"/>
      <c r="LC15" s="557"/>
      <c r="LD15" s="557"/>
      <c r="LE15" s="557"/>
      <c r="LF15" s="557"/>
      <c r="LG15" s="557"/>
      <c r="LH15" s="557"/>
      <c r="LI15" s="557"/>
      <c r="LJ15" s="557"/>
      <c r="LK15" s="557"/>
      <c r="LL15" s="557"/>
      <c r="LM15" s="557"/>
      <c r="LN15" s="557"/>
      <c r="LO15" s="557"/>
      <c r="LP15" s="557"/>
      <c r="LQ15" s="557"/>
      <c r="LR15" s="557"/>
      <c r="LS15" s="557"/>
      <c r="LT15" s="557"/>
      <c r="LU15" s="557"/>
      <c r="LV15" s="557"/>
      <c r="LW15" s="557"/>
      <c r="LX15" s="557"/>
      <c r="LY15" s="557"/>
      <c r="LZ15" s="557"/>
      <c r="MA15" s="557"/>
      <c r="MB15" s="557"/>
      <c r="MC15" s="557"/>
      <c r="MD15" s="557"/>
      <c r="ME15" s="557"/>
      <c r="MF15" s="557"/>
      <c r="MG15" s="557"/>
      <c r="MH15" s="557"/>
      <c r="MI15" s="557"/>
      <c r="MJ15" s="557"/>
      <c r="MK15" s="557"/>
      <c r="ML15" s="557"/>
      <c r="MM15" s="557"/>
      <c r="MN15" s="557"/>
      <c r="MO15" s="557"/>
      <c r="MP15" s="557"/>
      <c r="MQ15" s="557"/>
      <c r="MR15" s="557"/>
      <c r="MS15" s="557"/>
      <c r="MT15" s="557"/>
      <c r="MU15" s="557"/>
      <c r="MV15" s="557"/>
      <c r="MW15" s="557"/>
      <c r="MX15" s="557"/>
      <c r="MY15" s="557"/>
      <c r="MZ15" s="557"/>
      <c r="NA15" s="557"/>
      <c r="NB15" s="557"/>
      <c r="NC15" s="557"/>
      <c r="ND15" s="557"/>
      <c r="NE15" s="557"/>
      <c r="NF15" s="557"/>
      <c r="NG15" s="557"/>
      <c r="NH15" s="557"/>
      <c r="NI15" s="557"/>
      <c r="NJ15" s="557"/>
      <c r="NK15" s="557"/>
      <c r="NL15" s="557"/>
      <c r="NM15" s="557"/>
      <c r="NN15" s="557"/>
      <c r="NO15" s="557"/>
      <c r="NP15" s="557"/>
      <c r="NQ15" s="557"/>
      <c r="NR15" s="557"/>
      <c r="NS15" s="557"/>
      <c r="NT15" s="557"/>
      <c r="NU15" s="557"/>
      <c r="NV15" s="557"/>
      <c r="NW15" s="557"/>
      <c r="NX15" s="557"/>
      <c r="NY15" s="557"/>
      <c r="NZ15" s="557"/>
      <c r="OA15" s="557"/>
      <c r="OB15" s="557"/>
      <c r="OC15" s="557"/>
      <c r="OD15" s="557"/>
      <c r="OE15" s="557"/>
      <c r="OF15" s="557"/>
      <c r="OG15" s="557"/>
      <c r="OH15" s="557"/>
      <c r="OI15" s="557"/>
      <c r="OJ15" s="557"/>
      <c r="OK15" s="557"/>
      <c r="OL15" s="557"/>
      <c r="OM15" s="557"/>
      <c r="ON15" s="557"/>
      <c r="OO15" s="557"/>
      <c r="OP15" s="557"/>
      <c r="OQ15" s="557"/>
      <c r="OR15" s="557"/>
      <c r="OS15" s="557"/>
      <c r="OT15" s="557"/>
      <c r="OU15" s="557"/>
      <c r="OV15" s="557"/>
      <c r="OW15" s="557"/>
      <c r="OX15" s="557"/>
      <c r="OY15" s="557"/>
      <c r="OZ15" s="557"/>
      <c r="PA15" s="557"/>
      <c r="PB15" s="557"/>
      <c r="PC15" s="557"/>
      <c r="PD15" s="557"/>
      <c r="PE15" s="557"/>
      <c r="PF15" s="557"/>
      <c r="PG15" s="557"/>
      <c r="PH15" s="557"/>
      <c r="PI15" s="557"/>
      <c r="PJ15" s="557"/>
      <c r="PK15" s="557"/>
      <c r="PL15" s="557"/>
      <c r="PM15" s="557"/>
      <c r="PN15" s="557"/>
      <c r="PO15" s="557"/>
      <c r="PP15" s="557"/>
      <c r="PQ15" s="557"/>
      <c r="PR15" s="557"/>
      <c r="PS15" s="557"/>
      <c r="PT15" s="557"/>
      <c r="PU15" s="557"/>
      <c r="PV15" s="557"/>
      <c r="PW15" s="557"/>
      <c r="PX15" s="557"/>
      <c r="PY15" s="557"/>
      <c r="PZ15" s="557"/>
      <c r="QA15" s="557"/>
      <c r="QB15" s="557"/>
      <c r="QC15" s="557"/>
      <c r="QD15" s="557"/>
      <c r="QE15" s="557"/>
      <c r="QF15" s="557"/>
      <c r="QG15" s="557"/>
      <c r="QH15" s="557"/>
      <c r="QI15" s="557"/>
      <c r="QJ15" s="557"/>
      <c r="QK15" s="557"/>
      <c r="QL15" s="557"/>
      <c r="QM15" s="557"/>
      <c r="QN15" s="557"/>
      <c r="QO15" s="557"/>
      <c r="QP15" s="557"/>
      <c r="QQ15" s="557"/>
      <c r="QR15" s="557"/>
      <c r="QS15" s="557"/>
      <c r="QT15" s="557"/>
      <c r="QU15" s="557"/>
      <c r="QV15" s="557"/>
      <c r="QW15" s="557"/>
      <c r="QX15" s="557"/>
      <c r="QY15" s="557"/>
      <c r="QZ15" s="557"/>
      <c r="RA15" s="557"/>
      <c r="RB15" s="557"/>
      <c r="RC15" s="557"/>
      <c r="RD15" s="557"/>
      <c r="RE15" s="557"/>
      <c r="RF15" s="557"/>
      <c r="RG15" s="557"/>
      <c r="RH15" s="557"/>
      <c r="RI15" s="557"/>
      <c r="RJ15" s="557"/>
      <c r="RK15" s="557"/>
      <c r="RL15" s="557"/>
      <c r="RM15" s="557"/>
      <c r="RN15" s="557"/>
      <c r="RO15" s="557"/>
      <c r="RP15" s="557"/>
      <c r="RQ15" s="557"/>
      <c r="RR15" s="557"/>
      <c r="RS15" s="557"/>
      <c r="RT15" s="557"/>
      <c r="RU15" s="557"/>
      <c r="RV15" s="557"/>
      <c r="RW15" s="557"/>
      <c r="RX15" s="557"/>
      <c r="RY15" s="557"/>
      <c r="RZ15" s="557"/>
      <c r="SA15" s="557"/>
      <c r="SB15" s="557"/>
      <c r="SC15" s="557"/>
      <c r="SD15" s="557"/>
      <c r="SE15" s="557"/>
      <c r="SF15" s="557"/>
      <c r="SG15" s="557"/>
      <c r="SH15" s="557"/>
      <c r="SI15" s="493"/>
      <c r="SJ15" s="474"/>
      <c r="SK15" s="462"/>
      <c r="SL15" s="462"/>
      <c r="SM15" s="462"/>
    </row>
    <row r="16" spans="1:507" ht="5.15" customHeight="1" outlineLevel="1" x14ac:dyDescent="0.35">
      <c r="A16" s="462"/>
      <c r="B16" s="471"/>
      <c r="C16" s="690">
        <f>INT($C$6)+1.005</f>
        <v>2.0049999999999999</v>
      </c>
      <c r="D16" s="493" t="s">
        <v>548</v>
      </c>
      <c r="E16" s="493"/>
      <c r="F16" s="493"/>
      <c r="G16" s="493"/>
      <c r="H16" s="695"/>
      <c r="I16" s="695"/>
      <c r="J16" s="695"/>
      <c r="K16" s="695"/>
      <c r="L16" s="695"/>
      <c r="M16" s="695"/>
      <c r="N16" s="695"/>
      <c r="O16" s="695"/>
      <c r="P16" s="695"/>
      <c r="Q16" s="695"/>
      <c r="R16" s="695"/>
      <c r="S16" s="695"/>
      <c r="T16" s="695"/>
      <c r="U16" s="695"/>
      <c r="V16" s="695"/>
      <c r="W16" s="695"/>
      <c r="X16" s="695"/>
      <c r="Y16" s="695"/>
      <c r="Z16" s="695"/>
      <c r="AA16" s="695"/>
      <c r="AB16" s="695"/>
      <c r="AC16" s="695"/>
      <c r="AD16" s="695"/>
      <c r="AE16" s="695"/>
      <c r="AF16" s="695"/>
      <c r="AG16" s="695"/>
      <c r="AH16" s="695"/>
      <c r="AI16" s="695"/>
      <c r="AJ16" s="695"/>
      <c r="AK16" s="695"/>
      <c r="AL16" s="695"/>
      <c r="AM16" s="695"/>
      <c r="AN16" s="695"/>
      <c r="AO16" s="695"/>
      <c r="AP16" s="695"/>
      <c r="AQ16" s="695"/>
      <c r="AR16" s="695"/>
      <c r="AS16" s="695"/>
      <c r="AT16" s="695"/>
      <c r="AU16" s="695"/>
      <c r="AV16" s="695"/>
      <c r="AW16" s="695"/>
      <c r="AX16" s="695"/>
      <c r="AY16" s="695"/>
      <c r="AZ16" s="695"/>
      <c r="BA16" s="695"/>
      <c r="BB16" s="695"/>
      <c r="BC16" s="695"/>
      <c r="BD16" s="695"/>
      <c r="BE16" s="695"/>
      <c r="BF16" s="695"/>
      <c r="BG16" s="695"/>
      <c r="BH16" s="695"/>
      <c r="BI16" s="695"/>
      <c r="BJ16" s="695"/>
      <c r="BK16" s="695"/>
      <c r="BL16" s="695"/>
      <c r="BM16" s="695"/>
      <c r="BN16" s="695"/>
      <c r="BO16" s="695"/>
      <c r="BP16" s="695"/>
      <c r="BQ16" s="695"/>
      <c r="BR16" s="695"/>
      <c r="BS16" s="695"/>
      <c r="BT16" s="695"/>
      <c r="BU16" s="695"/>
      <c r="BV16" s="695"/>
      <c r="BW16" s="695"/>
      <c r="BX16" s="695"/>
      <c r="BY16" s="695"/>
      <c r="BZ16" s="695"/>
      <c r="CA16" s="695"/>
      <c r="CB16" s="695"/>
      <c r="CC16" s="695"/>
      <c r="CD16" s="695"/>
      <c r="CE16" s="695"/>
      <c r="CF16" s="695"/>
      <c r="CG16" s="695"/>
      <c r="CH16" s="695"/>
      <c r="CI16" s="695"/>
      <c r="CJ16" s="695"/>
      <c r="CK16" s="695"/>
      <c r="CL16" s="695"/>
      <c r="CM16" s="695"/>
      <c r="CN16" s="695"/>
      <c r="CO16" s="695"/>
      <c r="CP16" s="695"/>
      <c r="CQ16" s="695"/>
      <c r="CR16" s="695"/>
      <c r="CS16" s="695"/>
      <c r="CT16" s="695"/>
      <c r="CU16" s="695"/>
      <c r="CV16" s="695"/>
      <c r="CW16" s="695"/>
      <c r="CX16" s="695"/>
      <c r="CY16" s="695"/>
      <c r="CZ16" s="695"/>
      <c r="DA16" s="695"/>
      <c r="DB16" s="695"/>
      <c r="DC16" s="695"/>
      <c r="DD16" s="695"/>
      <c r="DE16" s="695"/>
      <c r="DF16" s="695"/>
      <c r="DG16" s="695"/>
      <c r="DH16" s="695"/>
      <c r="DI16" s="695"/>
      <c r="DJ16" s="695"/>
      <c r="DK16" s="695"/>
      <c r="DL16" s="695"/>
      <c r="DM16" s="695"/>
      <c r="DN16" s="695"/>
      <c r="DO16" s="695"/>
      <c r="DP16" s="695"/>
      <c r="DQ16" s="695"/>
      <c r="DR16" s="695"/>
      <c r="DS16" s="695"/>
      <c r="DT16" s="695"/>
      <c r="DU16" s="695"/>
      <c r="DV16" s="695"/>
      <c r="DW16" s="695"/>
      <c r="DX16" s="695"/>
      <c r="DY16" s="695"/>
      <c r="DZ16" s="695"/>
      <c r="EA16" s="695"/>
      <c r="EB16" s="695"/>
      <c r="EC16" s="695"/>
      <c r="ED16" s="695"/>
      <c r="EE16" s="695"/>
      <c r="EF16" s="695"/>
      <c r="EG16" s="695"/>
      <c r="EH16" s="695"/>
      <c r="EI16" s="695"/>
      <c r="EJ16" s="695"/>
      <c r="EK16" s="695"/>
      <c r="EL16" s="695"/>
      <c r="EM16" s="695"/>
      <c r="EN16" s="695"/>
      <c r="EO16" s="695"/>
      <c r="EP16" s="695"/>
      <c r="EQ16" s="695"/>
      <c r="ER16" s="695"/>
      <c r="ES16" s="695"/>
      <c r="ET16" s="695"/>
      <c r="EU16" s="695"/>
      <c r="EV16" s="695"/>
      <c r="EW16" s="695"/>
      <c r="EX16" s="695"/>
      <c r="EY16" s="695"/>
      <c r="EZ16" s="695"/>
      <c r="FA16" s="695"/>
      <c r="FB16" s="695"/>
      <c r="FC16" s="695"/>
      <c r="FD16" s="695"/>
      <c r="FE16" s="695"/>
      <c r="FF16" s="695"/>
      <c r="FG16" s="695"/>
      <c r="FH16" s="695"/>
      <c r="FI16" s="695"/>
      <c r="FJ16" s="695"/>
      <c r="FK16" s="695"/>
      <c r="FL16" s="695"/>
      <c r="FM16" s="695"/>
      <c r="FN16" s="695"/>
      <c r="FO16" s="695"/>
      <c r="FP16" s="695"/>
      <c r="FQ16" s="695"/>
      <c r="FR16" s="695"/>
      <c r="FS16" s="695"/>
      <c r="FT16" s="695"/>
      <c r="FU16" s="695"/>
      <c r="FV16" s="695"/>
      <c r="FW16" s="695"/>
      <c r="FX16" s="695"/>
      <c r="FY16" s="695"/>
      <c r="FZ16" s="695"/>
      <c r="GA16" s="695"/>
      <c r="GB16" s="695"/>
      <c r="GC16" s="695"/>
      <c r="GD16" s="695"/>
      <c r="GE16" s="695"/>
      <c r="GF16" s="695"/>
      <c r="GG16" s="695"/>
      <c r="GH16" s="695"/>
      <c r="GI16" s="695"/>
      <c r="GJ16" s="695"/>
      <c r="GK16" s="695"/>
      <c r="GL16" s="695"/>
      <c r="GM16" s="695"/>
      <c r="GN16" s="695"/>
      <c r="GO16" s="695"/>
      <c r="GP16" s="695"/>
      <c r="GQ16" s="695"/>
      <c r="GR16" s="695"/>
      <c r="GS16" s="695"/>
      <c r="GT16" s="695"/>
      <c r="GU16" s="695"/>
      <c r="GV16" s="695"/>
      <c r="GW16" s="695"/>
      <c r="GX16" s="695"/>
      <c r="GY16" s="695"/>
      <c r="GZ16" s="695"/>
      <c r="HA16" s="695"/>
      <c r="HB16" s="695"/>
      <c r="HC16" s="695"/>
      <c r="HD16" s="695"/>
      <c r="HE16" s="695"/>
      <c r="HF16" s="695"/>
      <c r="HG16" s="695"/>
      <c r="HH16" s="695"/>
      <c r="HI16" s="695"/>
      <c r="HJ16" s="695"/>
      <c r="HK16" s="695"/>
      <c r="HL16" s="695"/>
      <c r="HM16" s="695"/>
      <c r="HN16" s="695"/>
      <c r="HO16" s="695"/>
      <c r="HP16" s="695"/>
      <c r="HQ16" s="695"/>
      <c r="HR16" s="695"/>
      <c r="HS16" s="695"/>
      <c r="HT16" s="695"/>
      <c r="HU16" s="695"/>
      <c r="HV16" s="695"/>
      <c r="HW16" s="695"/>
      <c r="HX16" s="695"/>
      <c r="HY16" s="695"/>
      <c r="HZ16" s="695"/>
      <c r="IA16" s="695"/>
      <c r="IB16" s="695"/>
      <c r="IC16" s="695"/>
      <c r="ID16" s="695"/>
      <c r="IE16" s="695"/>
      <c r="IF16" s="695"/>
      <c r="IG16" s="695"/>
      <c r="IH16" s="695"/>
      <c r="II16" s="695"/>
      <c r="IJ16" s="695"/>
      <c r="IK16" s="695"/>
      <c r="IL16" s="695"/>
      <c r="IM16" s="695"/>
      <c r="IN16" s="695"/>
      <c r="IO16" s="695"/>
      <c r="IP16" s="695"/>
      <c r="IQ16" s="695"/>
      <c r="IR16" s="695"/>
      <c r="IS16" s="695"/>
      <c r="IT16" s="695"/>
      <c r="IU16" s="695"/>
      <c r="IV16" s="695"/>
      <c r="IW16" s="695"/>
      <c r="IX16" s="695"/>
      <c r="IY16" s="695"/>
      <c r="IZ16" s="695"/>
      <c r="JA16" s="695"/>
      <c r="JB16" s="695"/>
      <c r="JC16" s="695"/>
      <c r="JD16" s="695"/>
      <c r="JE16" s="695"/>
      <c r="JF16" s="695"/>
      <c r="JG16" s="695"/>
      <c r="JH16" s="695"/>
      <c r="JI16" s="695"/>
      <c r="JJ16" s="695"/>
      <c r="JK16" s="695"/>
      <c r="JL16" s="695"/>
      <c r="JM16" s="695"/>
      <c r="JN16" s="695"/>
      <c r="JO16" s="695"/>
      <c r="JP16" s="695"/>
      <c r="JQ16" s="695"/>
      <c r="JR16" s="695"/>
      <c r="JS16" s="695"/>
      <c r="JT16" s="695"/>
      <c r="JU16" s="695"/>
      <c r="JV16" s="695"/>
      <c r="JW16" s="695"/>
      <c r="JX16" s="695"/>
      <c r="JY16" s="695"/>
      <c r="JZ16" s="695"/>
      <c r="KA16" s="695"/>
      <c r="KB16" s="695"/>
      <c r="KC16" s="695"/>
      <c r="KD16" s="695"/>
      <c r="KE16" s="695"/>
      <c r="KF16" s="695"/>
      <c r="KG16" s="695"/>
      <c r="KH16" s="695"/>
      <c r="KI16" s="695"/>
      <c r="KJ16" s="695"/>
      <c r="KK16" s="695"/>
      <c r="KL16" s="695"/>
      <c r="KM16" s="695"/>
      <c r="KN16" s="695"/>
      <c r="KO16" s="695"/>
      <c r="KP16" s="695"/>
      <c r="KQ16" s="695"/>
      <c r="KR16" s="695"/>
      <c r="KS16" s="695"/>
      <c r="KT16" s="695"/>
      <c r="KU16" s="695"/>
      <c r="KV16" s="695"/>
      <c r="KW16" s="695"/>
      <c r="KX16" s="695"/>
      <c r="KY16" s="695"/>
      <c r="KZ16" s="695"/>
      <c r="LA16" s="695"/>
      <c r="LB16" s="695"/>
      <c r="LC16" s="695"/>
      <c r="LD16" s="695"/>
      <c r="LE16" s="695"/>
      <c r="LF16" s="695"/>
      <c r="LG16" s="695"/>
      <c r="LH16" s="695"/>
      <c r="LI16" s="695"/>
      <c r="LJ16" s="695"/>
      <c r="LK16" s="695"/>
      <c r="LL16" s="695"/>
      <c r="LM16" s="695"/>
      <c r="LN16" s="695"/>
      <c r="LO16" s="695"/>
      <c r="LP16" s="695"/>
      <c r="LQ16" s="695"/>
      <c r="LR16" s="695"/>
      <c r="LS16" s="695"/>
      <c r="LT16" s="695"/>
      <c r="LU16" s="695"/>
      <c r="LV16" s="695"/>
      <c r="LW16" s="695"/>
      <c r="LX16" s="695"/>
      <c r="LY16" s="695"/>
      <c r="LZ16" s="695"/>
      <c r="MA16" s="695"/>
      <c r="MB16" s="695"/>
      <c r="MC16" s="695"/>
      <c r="MD16" s="695"/>
      <c r="ME16" s="695"/>
      <c r="MF16" s="695"/>
      <c r="MG16" s="695"/>
      <c r="MH16" s="695"/>
      <c r="MI16" s="695"/>
      <c r="MJ16" s="695"/>
      <c r="MK16" s="695"/>
      <c r="ML16" s="695"/>
      <c r="MM16" s="695"/>
      <c r="MN16" s="695"/>
      <c r="MO16" s="695"/>
      <c r="MP16" s="695"/>
      <c r="MQ16" s="695"/>
      <c r="MR16" s="695"/>
      <c r="MS16" s="695"/>
      <c r="MT16" s="695"/>
      <c r="MU16" s="695"/>
      <c r="MV16" s="695"/>
      <c r="MW16" s="695"/>
      <c r="MX16" s="695"/>
      <c r="MY16" s="695"/>
      <c r="MZ16" s="695"/>
      <c r="NA16" s="695"/>
      <c r="NB16" s="695"/>
      <c r="NC16" s="695"/>
      <c r="ND16" s="695"/>
      <c r="NE16" s="695"/>
      <c r="NF16" s="695"/>
      <c r="NG16" s="695"/>
      <c r="NH16" s="695"/>
      <c r="NI16" s="695"/>
      <c r="NJ16" s="695"/>
      <c r="NK16" s="695"/>
      <c r="NL16" s="695"/>
      <c r="NM16" s="695"/>
      <c r="NN16" s="695"/>
      <c r="NO16" s="695"/>
      <c r="NP16" s="695"/>
      <c r="NQ16" s="695"/>
      <c r="NR16" s="695"/>
      <c r="NS16" s="695"/>
      <c r="NT16" s="695"/>
      <c r="NU16" s="695"/>
      <c r="NV16" s="695"/>
      <c r="NW16" s="695"/>
      <c r="NX16" s="695"/>
      <c r="NY16" s="695"/>
      <c r="NZ16" s="695"/>
      <c r="OA16" s="695"/>
      <c r="OB16" s="695"/>
      <c r="OC16" s="695"/>
      <c r="OD16" s="695"/>
      <c r="OE16" s="695"/>
      <c r="OF16" s="695"/>
      <c r="OG16" s="695"/>
      <c r="OH16" s="695"/>
      <c r="OI16" s="695"/>
      <c r="OJ16" s="695"/>
      <c r="OK16" s="695"/>
      <c r="OL16" s="695"/>
      <c r="OM16" s="695"/>
      <c r="ON16" s="695"/>
      <c r="OO16" s="695"/>
      <c r="OP16" s="695"/>
      <c r="OQ16" s="695"/>
      <c r="OR16" s="695"/>
      <c r="OS16" s="695"/>
      <c r="OT16" s="695"/>
      <c r="OU16" s="695"/>
      <c r="OV16" s="695"/>
      <c r="OW16" s="695"/>
      <c r="OX16" s="695"/>
      <c r="OY16" s="695"/>
      <c r="OZ16" s="695"/>
      <c r="PA16" s="695"/>
      <c r="PB16" s="695"/>
      <c r="PC16" s="695"/>
      <c r="PD16" s="695"/>
      <c r="PE16" s="695"/>
      <c r="PF16" s="695"/>
      <c r="PG16" s="695"/>
      <c r="PH16" s="695"/>
      <c r="PI16" s="695"/>
      <c r="PJ16" s="695"/>
      <c r="PK16" s="695"/>
      <c r="PL16" s="695"/>
      <c r="PM16" s="695"/>
      <c r="PN16" s="695"/>
      <c r="PO16" s="695"/>
      <c r="PP16" s="695"/>
      <c r="PQ16" s="695"/>
      <c r="PR16" s="695"/>
      <c r="PS16" s="695"/>
      <c r="PT16" s="695"/>
      <c r="PU16" s="695"/>
      <c r="PV16" s="695"/>
      <c r="PW16" s="695"/>
      <c r="PX16" s="695"/>
      <c r="PY16" s="695"/>
      <c r="PZ16" s="695"/>
      <c r="QA16" s="695"/>
      <c r="QB16" s="695"/>
      <c r="QC16" s="695"/>
      <c r="QD16" s="695"/>
      <c r="QE16" s="695"/>
      <c r="QF16" s="695"/>
      <c r="QG16" s="695"/>
      <c r="QH16" s="695"/>
      <c r="QI16" s="695"/>
      <c r="QJ16" s="695"/>
      <c r="QK16" s="695"/>
      <c r="QL16" s="695"/>
      <c r="QM16" s="695"/>
      <c r="QN16" s="695"/>
      <c r="QO16" s="695"/>
      <c r="QP16" s="695"/>
      <c r="QQ16" s="695"/>
      <c r="QR16" s="695"/>
      <c r="QS16" s="695"/>
      <c r="QT16" s="695"/>
      <c r="QU16" s="695"/>
      <c r="QV16" s="695"/>
      <c r="QW16" s="695"/>
      <c r="QX16" s="695"/>
      <c r="QY16" s="695"/>
      <c r="QZ16" s="695"/>
      <c r="RA16" s="695"/>
      <c r="RB16" s="695"/>
      <c r="RC16" s="695"/>
      <c r="RD16" s="695"/>
      <c r="RE16" s="695"/>
      <c r="RF16" s="695"/>
      <c r="RG16" s="695"/>
      <c r="RH16" s="695"/>
      <c r="RI16" s="695"/>
      <c r="RJ16" s="695"/>
      <c r="RK16" s="695"/>
      <c r="RL16" s="695"/>
      <c r="RM16" s="695"/>
      <c r="RN16" s="695"/>
      <c r="RO16" s="695"/>
      <c r="RP16" s="695"/>
      <c r="RQ16" s="695"/>
      <c r="RR16" s="695"/>
      <c r="RS16" s="695"/>
      <c r="RT16" s="695"/>
      <c r="RU16" s="695"/>
      <c r="RV16" s="695"/>
      <c r="RW16" s="695"/>
      <c r="RX16" s="695"/>
      <c r="RY16" s="695"/>
      <c r="RZ16" s="695"/>
      <c r="SA16" s="695"/>
      <c r="SB16" s="695"/>
      <c r="SC16" s="695"/>
      <c r="SD16" s="695"/>
      <c r="SE16" s="695"/>
      <c r="SF16" s="695"/>
      <c r="SG16" s="695"/>
      <c r="SH16" s="695"/>
      <c r="SI16" s="493"/>
      <c r="SJ16" s="474"/>
      <c r="SK16" s="462"/>
      <c r="SL16" s="462"/>
      <c r="SM16" s="462"/>
    </row>
    <row r="17" spans="1:507" outlineLevel="1" x14ac:dyDescent="0.35">
      <c r="A17" s="462"/>
      <c r="B17" s="471"/>
      <c r="C17" s="690">
        <f>INT($C$6)+1</f>
        <v>2</v>
      </c>
      <c r="D17" s="493"/>
      <c r="E17" s="557"/>
      <c r="F17" s="557"/>
      <c r="G17" s="493"/>
      <c r="H17" s="696" t="s">
        <v>549</v>
      </c>
      <c r="I17" s="696"/>
      <c r="J17" s="498"/>
      <c r="K17" s="498"/>
      <c r="L17" s="498"/>
      <c r="M17" s="498"/>
      <c r="N17" s="498"/>
      <c r="O17" s="498"/>
      <c r="P17" s="498"/>
      <c r="Q17" s="498"/>
      <c r="R17" s="498"/>
      <c r="S17" s="498"/>
      <c r="T17" s="498"/>
      <c r="U17" s="498"/>
      <c r="V17" s="498"/>
      <c r="W17" s="498"/>
      <c r="X17" s="498"/>
      <c r="Y17" s="498"/>
      <c r="Z17" s="498"/>
      <c r="AA17" s="498"/>
      <c r="AB17" s="498"/>
      <c r="AC17" s="498"/>
      <c r="AD17" s="498"/>
      <c r="AE17" s="498"/>
      <c r="AF17" s="498"/>
      <c r="AG17" s="498"/>
      <c r="AH17" s="498"/>
      <c r="AI17" s="498"/>
      <c r="AJ17" s="498"/>
      <c r="AK17" s="498"/>
      <c r="AL17" s="498"/>
      <c r="AM17" s="498"/>
      <c r="AN17" s="498"/>
      <c r="AO17" s="498"/>
      <c r="AP17" s="498"/>
      <c r="AQ17" s="498"/>
      <c r="AR17" s="498"/>
      <c r="AS17" s="498"/>
      <c r="AT17" s="498"/>
      <c r="AU17" s="498"/>
      <c r="AV17" s="498"/>
      <c r="AW17" s="498"/>
      <c r="AX17" s="498"/>
      <c r="AY17" s="498"/>
      <c r="AZ17" s="498"/>
      <c r="BA17" s="498"/>
      <c r="BB17" s="498"/>
      <c r="BC17" s="498"/>
      <c r="BD17" s="498"/>
      <c r="BE17" s="498"/>
      <c r="BF17" s="498"/>
      <c r="BG17" s="498"/>
      <c r="BH17" s="498"/>
      <c r="BI17" s="498"/>
      <c r="BJ17" s="498"/>
      <c r="BK17" s="498"/>
      <c r="BL17" s="498"/>
      <c r="BM17" s="498"/>
      <c r="BN17" s="498"/>
      <c r="BO17" s="498"/>
      <c r="BP17" s="498"/>
      <c r="BQ17" s="498"/>
      <c r="BR17" s="498"/>
      <c r="BS17" s="498"/>
      <c r="BT17" s="498"/>
      <c r="BU17" s="498"/>
      <c r="BV17" s="498"/>
      <c r="BW17" s="498"/>
      <c r="BX17" s="498"/>
      <c r="BY17" s="498"/>
      <c r="BZ17" s="498"/>
      <c r="CA17" s="498"/>
      <c r="CB17" s="498"/>
      <c r="CC17" s="498"/>
      <c r="CD17" s="498"/>
      <c r="CE17" s="498"/>
      <c r="CF17" s="498"/>
      <c r="CG17" s="498"/>
      <c r="CH17" s="498"/>
      <c r="CI17" s="498"/>
      <c r="CJ17" s="498"/>
      <c r="CK17" s="498"/>
      <c r="CL17" s="498"/>
      <c r="CM17" s="498"/>
      <c r="CN17" s="498"/>
      <c r="CO17" s="498"/>
      <c r="CP17" s="498"/>
      <c r="CQ17" s="498"/>
      <c r="CR17" s="498"/>
      <c r="CS17" s="498"/>
      <c r="CT17" s="498"/>
      <c r="CU17" s="498"/>
      <c r="CV17" s="498"/>
      <c r="CW17" s="498"/>
      <c r="CX17" s="498"/>
      <c r="CY17" s="498"/>
      <c r="CZ17" s="498"/>
      <c r="DA17" s="498"/>
      <c r="DB17" s="498"/>
      <c r="DC17" s="498"/>
      <c r="DD17" s="498"/>
      <c r="DE17" s="498"/>
      <c r="DF17" s="498"/>
      <c r="DG17" s="498"/>
      <c r="DH17" s="498"/>
      <c r="DI17" s="498"/>
      <c r="DJ17" s="498"/>
      <c r="DK17" s="498"/>
      <c r="DL17" s="498"/>
      <c r="DM17" s="498"/>
      <c r="DN17" s="498"/>
      <c r="DO17" s="498"/>
      <c r="DP17" s="498"/>
      <c r="DQ17" s="498"/>
      <c r="DR17" s="498"/>
      <c r="DS17" s="498"/>
      <c r="DT17" s="498"/>
      <c r="DU17" s="498"/>
      <c r="DV17" s="498"/>
      <c r="DW17" s="498"/>
      <c r="DX17" s="498"/>
      <c r="DY17" s="498"/>
      <c r="DZ17" s="498"/>
      <c r="EA17" s="498"/>
      <c r="EB17" s="498"/>
      <c r="EC17" s="498"/>
      <c r="ED17" s="498"/>
      <c r="EE17" s="498"/>
      <c r="EF17" s="498"/>
      <c r="EG17" s="498"/>
      <c r="EH17" s="498"/>
      <c r="EI17" s="498"/>
      <c r="EJ17" s="498"/>
      <c r="EK17" s="498"/>
      <c r="EL17" s="498"/>
      <c r="EM17" s="498"/>
      <c r="EN17" s="498"/>
      <c r="EO17" s="498"/>
      <c r="EP17" s="498"/>
      <c r="EQ17" s="498"/>
      <c r="ER17" s="498"/>
      <c r="ES17" s="498"/>
      <c r="ET17" s="498"/>
      <c r="EU17" s="498"/>
      <c r="EV17" s="498"/>
      <c r="EW17" s="498"/>
      <c r="EX17" s="498"/>
      <c r="EY17" s="498"/>
      <c r="EZ17" s="498"/>
      <c r="FA17" s="498"/>
      <c r="FB17" s="498"/>
      <c r="FC17" s="498"/>
      <c r="FD17" s="498"/>
      <c r="FE17" s="498"/>
      <c r="FF17" s="498"/>
      <c r="FG17" s="498"/>
      <c r="FH17" s="498"/>
      <c r="FI17" s="498"/>
      <c r="FJ17" s="498"/>
      <c r="FK17" s="498"/>
      <c r="FL17" s="498"/>
      <c r="FM17" s="498"/>
      <c r="FN17" s="498"/>
      <c r="FO17" s="498"/>
      <c r="FP17" s="498"/>
      <c r="FQ17" s="498"/>
      <c r="FR17" s="498"/>
      <c r="FS17" s="498"/>
      <c r="FT17" s="498"/>
      <c r="FU17" s="498"/>
      <c r="FV17" s="498"/>
      <c r="FW17" s="498"/>
      <c r="FX17" s="498"/>
      <c r="FY17" s="498"/>
      <c r="FZ17" s="498"/>
      <c r="GA17" s="498"/>
      <c r="GB17" s="498"/>
      <c r="GC17" s="498"/>
      <c r="GD17" s="498"/>
      <c r="GE17" s="498"/>
      <c r="GF17" s="498"/>
      <c r="GG17" s="498"/>
      <c r="GH17" s="498"/>
      <c r="GI17" s="498"/>
      <c r="GJ17" s="498"/>
      <c r="GK17" s="498"/>
      <c r="GL17" s="498"/>
      <c r="GM17" s="498"/>
      <c r="GN17" s="498"/>
      <c r="GO17" s="498"/>
      <c r="GP17" s="498"/>
      <c r="GQ17" s="498"/>
      <c r="GR17" s="498"/>
      <c r="GS17" s="498"/>
      <c r="GT17" s="498"/>
      <c r="GU17" s="498"/>
      <c r="GV17" s="498"/>
      <c r="GW17" s="498"/>
      <c r="GX17" s="498"/>
      <c r="GY17" s="498"/>
      <c r="GZ17" s="498"/>
      <c r="HA17" s="498"/>
      <c r="HB17" s="498"/>
      <c r="HC17" s="498"/>
      <c r="HD17" s="498"/>
      <c r="HE17" s="498"/>
      <c r="HF17" s="498"/>
      <c r="HG17" s="498"/>
      <c r="HH17" s="498"/>
      <c r="HI17" s="498"/>
      <c r="HJ17" s="498"/>
      <c r="HK17" s="498"/>
      <c r="HL17" s="498"/>
      <c r="HM17" s="498"/>
      <c r="HN17" s="498"/>
      <c r="HO17" s="498"/>
      <c r="HP17" s="498"/>
      <c r="HQ17" s="498"/>
      <c r="HR17" s="498"/>
      <c r="HS17" s="498"/>
      <c r="HT17" s="498"/>
      <c r="HU17" s="498"/>
      <c r="HV17" s="498"/>
      <c r="HW17" s="498"/>
      <c r="HX17" s="498"/>
      <c r="HY17" s="498"/>
      <c r="HZ17" s="498"/>
      <c r="IA17" s="498"/>
      <c r="IB17" s="498"/>
      <c r="IC17" s="498"/>
      <c r="ID17" s="498"/>
      <c r="IE17" s="498"/>
      <c r="IF17" s="498"/>
      <c r="IG17" s="498"/>
      <c r="IH17" s="498"/>
      <c r="II17" s="498"/>
      <c r="IJ17" s="498"/>
      <c r="IK17" s="498"/>
      <c r="IL17" s="498"/>
      <c r="IM17" s="498"/>
      <c r="IN17" s="498"/>
      <c r="IO17" s="498"/>
      <c r="IP17" s="498"/>
      <c r="IQ17" s="498"/>
      <c r="IR17" s="498"/>
      <c r="IS17" s="498"/>
      <c r="IT17" s="498"/>
      <c r="IU17" s="498"/>
      <c r="IV17" s="498"/>
      <c r="IW17" s="498"/>
      <c r="IX17" s="498"/>
      <c r="IY17" s="498"/>
      <c r="IZ17" s="498"/>
      <c r="JA17" s="498"/>
      <c r="JB17" s="498"/>
      <c r="JC17" s="498"/>
      <c r="JD17" s="498"/>
      <c r="JE17" s="498"/>
      <c r="JF17" s="498"/>
      <c r="JG17" s="498"/>
      <c r="JH17" s="498"/>
      <c r="JI17" s="498"/>
      <c r="JJ17" s="498"/>
      <c r="JK17" s="498"/>
      <c r="JL17" s="498"/>
      <c r="JM17" s="498"/>
      <c r="JN17" s="498"/>
      <c r="JO17" s="498"/>
      <c r="JP17" s="498"/>
      <c r="JQ17" s="498"/>
      <c r="JR17" s="498"/>
      <c r="JS17" s="498"/>
      <c r="JT17" s="498"/>
      <c r="JU17" s="498"/>
      <c r="JV17" s="498"/>
      <c r="JW17" s="498"/>
      <c r="JX17" s="498"/>
      <c r="JY17" s="498"/>
      <c r="JZ17" s="498"/>
      <c r="KA17" s="498"/>
      <c r="KB17" s="498"/>
      <c r="KC17" s="498"/>
      <c r="KD17" s="498"/>
      <c r="KE17" s="498"/>
      <c r="KF17" s="498"/>
      <c r="KG17" s="498"/>
      <c r="KH17" s="498"/>
      <c r="KI17" s="498"/>
      <c r="KJ17" s="498"/>
      <c r="KK17" s="498"/>
      <c r="KL17" s="498"/>
      <c r="KM17" s="498"/>
      <c r="KN17" s="498"/>
      <c r="KO17" s="498"/>
      <c r="KP17" s="498"/>
      <c r="KQ17" s="498"/>
      <c r="KR17" s="498"/>
      <c r="KS17" s="498"/>
      <c r="KT17" s="498"/>
      <c r="KU17" s="498"/>
      <c r="KV17" s="498"/>
      <c r="KW17" s="498"/>
      <c r="KX17" s="498"/>
      <c r="KY17" s="498"/>
      <c r="KZ17" s="498"/>
      <c r="LA17" s="498"/>
      <c r="LB17" s="498"/>
      <c r="LC17" s="498"/>
      <c r="LD17" s="498"/>
      <c r="LE17" s="498"/>
      <c r="LF17" s="498"/>
      <c r="LG17" s="498"/>
      <c r="LH17" s="498"/>
      <c r="LI17" s="498"/>
      <c r="LJ17" s="498"/>
      <c r="LK17" s="498"/>
      <c r="LL17" s="498"/>
      <c r="LM17" s="498"/>
      <c r="LN17" s="498"/>
      <c r="LO17" s="498"/>
      <c r="LP17" s="498"/>
      <c r="LQ17" s="498"/>
      <c r="LR17" s="498"/>
      <c r="LS17" s="498"/>
      <c r="LT17" s="498"/>
      <c r="LU17" s="498"/>
      <c r="LV17" s="498"/>
      <c r="LW17" s="498"/>
      <c r="LX17" s="498"/>
      <c r="LY17" s="498"/>
      <c r="LZ17" s="498"/>
      <c r="MA17" s="498"/>
      <c r="MB17" s="498"/>
      <c r="MC17" s="498"/>
      <c r="MD17" s="498"/>
      <c r="ME17" s="498"/>
      <c r="MF17" s="498"/>
      <c r="MG17" s="498"/>
      <c r="MH17" s="498"/>
      <c r="MI17" s="498"/>
      <c r="MJ17" s="498"/>
      <c r="MK17" s="498"/>
      <c r="ML17" s="498"/>
      <c r="MM17" s="498"/>
      <c r="MN17" s="498"/>
      <c r="MO17" s="498"/>
      <c r="MP17" s="498"/>
      <c r="MQ17" s="498"/>
      <c r="MR17" s="498"/>
      <c r="MS17" s="498"/>
      <c r="MT17" s="498"/>
      <c r="MU17" s="498"/>
      <c r="MV17" s="498"/>
      <c r="MW17" s="498"/>
      <c r="MX17" s="498"/>
      <c r="MY17" s="498"/>
      <c r="MZ17" s="498"/>
      <c r="NA17" s="498"/>
      <c r="NB17" s="498"/>
      <c r="NC17" s="498"/>
      <c r="ND17" s="498"/>
      <c r="NE17" s="498"/>
      <c r="NF17" s="498"/>
      <c r="NG17" s="498"/>
      <c r="NH17" s="498"/>
      <c r="NI17" s="498"/>
      <c r="NJ17" s="498"/>
      <c r="NK17" s="498"/>
      <c r="NL17" s="498"/>
      <c r="NM17" s="498"/>
      <c r="NN17" s="498"/>
      <c r="NO17" s="498"/>
      <c r="NP17" s="498"/>
      <c r="NQ17" s="498"/>
      <c r="NR17" s="498"/>
      <c r="NS17" s="498"/>
      <c r="NT17" s="498"/>
      <c r="NU17" s="498"/>
      <c r="NV17" s="498"/>
      <c r="NW17" s="498"/>
      <c r="NX17" s="498"/>
      <c r="NY17" s="498"/>
      <c r="NZ17" s="498"/>
      <c r="OA17" s="498"/>
      <c r="OB17" s="498"/>
      <c r="OC17" s="498"/>
      <c r="OD17" s="498"/>
      <c r="OE17" s="498"/>
      <c r="OF17" s="498"/>
      <c r="OG17" s="498"/>
      <c r="OH17" s="498"/>
      <c r="OI17" s="498"/>
      <c r="OJ17" s="498"/>
      <c r="OK17" s="498"/>
      <c r="OL17" s="498"/>
      <c r="OM17" s="498"/>
      <c r="ON17" s="498"/>
      <c r="OO17" s="498"/>
      <c r="OP17" s="498"/>
      <c r="OQ17" s="498"/>
      <c r="OR17" s="498"/>
      <c r="OS17" s="498"/>
      <c r="OT17" s="498"/>
      <c r="OU17" s="498"/>
      <c r="OV17" s="498"/>
      <c r="OW17" s="498"/>
      <c r="OX17" s="498"/>
      <c r="OY17" s="498"/>
      <c r="OZ17" s="498"/>
      <c r="PA17" s="498"/>
      <c r="PB17" s="498"/>
      <c r="PC17" s="498"/>
      <c r="PD17" s="498"/>
      <c r="PE17" s="498"/>
      <c r="PF17" s="498"/>
      <c r="PG17" s="498"/>
      <c r="PH17" s="498"/>
      <c r="PI17" s="498"/>
      <c r="PJ17" s="498"/>
      <c r="PK17" s="498"/>
      <c r="PL17" s="498"/>
      <c r="PM17" s="498"/>
      <c r="PN17" s="498"/>
      <c r="PO17" s="498"/>
      <c r="PP17" s="498"/>
      <c r="PQ17" s="498"/>
      <c r="PR17" s="498"/>
      <c r="PS17" s="498"/>
      <c r="PT17" s="498"/>
      <c r="PU17" s="498"/>
      <c r="PV17" s="498"/>
      <c r="PW17" s="498"/>
      <c r="PX17" s="498"/>
      <c r="PY17" s="498"/>
      <c r="PZ17" s="498"/>
      <c r="QA17" s="498"/>
      <c r="QB17" s="498"/>
      <c r="QC17" s="498"/>
      <c r="QD17" s="498"/>
      <c r="QE17" s="498"/>
      <c r="QF17" s="498"/>
      <c r="QG17" s="498"/>
      <c r="QH17" s="498"/>
      <c r="QI17" s="498"/>
      <c r="QJ17" s="498"/>
      <c r="QK17" s="498"/>
      <c r="QL17" s="498"/>
      <c r="QM17" s="498"/>
      <c r="QN17" s="498"/>
      <c r="QO17" s="498"/>
      <c r="QP17" s="498"/>
      <c r="QQ17" s="498"/>
      <c r="QR17" s="498"/>
      <c r="QS17" s="498"/>
      <c r="QT17" s="498"/>
      <c r="QU17" s="498"/>
      <c r="QV17" s="498"/>
      <c r="QW17" s="498"/>
      <c r="QX17" s="498"/>
      <c r="QY17" s="498"/>
      <c r="QZ17" s="498"/>
      <c r="RA17" s="498"/>
      <c r="RB17" s="498"/>
      <c r="RC17" s="498"/>
      <c r="RD17" s="498"/>
      <c r="RE17" s="498"/>
      <c r="RF17" s="498"/>
      <c r="RG17" s="498"/>
      <c r="RH17" s="498"/>
      <c r="RI17" s="498"/>
      <c r="RJ17" s="498"/>
      <c r="RK17" s="498"/>
      <c r="RL17" s="498"/>
      <c r="RM17" s="498"/>
      <c r="RN17" s="498"/>
      <c r="RO17" s="498"/>
      <c r="RP17" s="498"/>
      <c r="RQ17" s="498"/>
      <c r="RR17" s="498"/>
      <c r="RS17" s="498"/>
      <c r="RT17" s="498"/>
      <c r="RU17" s="498"/>
      <c r="RV17" s="498"/>
      <c r="RW17" s="498"/>
      <c r="RX17" s="498"/>
      <c r="RY17" s="498"/>
      <c r="RZ17" s="498"/>
      <c r="SA17" s="498"/>
      <c r="SB17" s="498"/>
      <c r="SC17" s="498"/>
      <c r="SD17" s="498"/>
      <c r="SE17" s="498"/>
      <c r="SF17" s="498"/>
      <c r="SG17" s="498"/>
      <c r="SH17" s="498"/>
      <c r="SI17" s="493"/>
      <c r="SJ17" s="474"/>
      <c r="SK17" s="462"/>
      <c r="SL17" s="462"/>
      <c r="SM17" s="462"/>
    </row>
    <row r="18" spans="1:507" ht="45" customHeight="1" outlineLevel="1" x14ac:dyDescent="0.35">
      <c r="A18" s="462"/>
      <c r="B18" s="471"/>
      <c r="C18" s="690">
        <f>INT($C$6)+1.045</f>
        <v>2.0449999999999999</v>
      </c>
      <c r="D18" s="493"/>
      <c r="E18" s="557"/>
      <c r="F18" s="557"/>
      <c r="G18" s="493"/>
      <c r="H18" s="498" t="s">
        <v>550</v>
      </c>
      <c r="I18" s="498"/>
      <c r="J18" s="502">
        <v>1</v>
      </c>
      <c r="K18" s="809" t="s">
        <v>949</v>
      </c>
      <c r="L18" s="810"/>
      <c r="M18" s="810"/>
      <c r="N18" s="810"/>
      <c r="O18" s="810"/>
      <c r="P18" s="810"/>
      <c r="Q18" s="810"/>
      <c r="R18" s="810"/>
      <c r="S18" s="810"/>
      <c r="T18" s="810"/>
      <c r="U18" s="810"/>
      <c r="V18" s="810"/>
      <c r="W18" s="810"/>
      <c r="X18" s="810"/>
      <c r="Y18" s="810"/>
      <c r="Z18" s="697"/>
      <c r="AA18" s="697"/>
      <c r="AB18" s="697"/>
      <c r="AC18" s="697"/>
      <c r="AD18" s="697"/>
      <c r="AE18" s="697"/>
      <c r="AF18" s="697"/>
      <c r="AG18" s="697"/>
      <c r="AH18" s="697"/>
      <c r="AI18" s="697"/>
      <c r="AJ18" s="697"/>
      <c r="AK18" s="697"/>
      <c r="AL18" s="697"/>
      <c r="AM18" s="697"/>
      <c r="AN18" s="697"/>
      <c r="AO18" s="697"/>
      <c r="AP18" s="697"/>
      <c r="AQ18" s="697"/>
      <c r="AR18" s="697"/>
      <c r="AS18" s="697"/>
      <c r="AT18" s="697"/>
      <c r="AU18" s="697"/>
      <c r="AV18" s="697"/>
      <c r="AW18" s="697"/>
      <c r="AX18" s="697"/>
      <c r="AY18" s="697"/>
      <c r="AZ18" s="697"/>
      <c r="BA18" s="697"/>
      <c r="BB18" s="697"/>
      <c r="BC18" s="697"/>
      <c r="BD18" s="697"/>
      <c r="BE18" s="697"/>
      <c r="BF18" s="697"/>
      <c r="BG18" s="697"/>
      <c r="BH18" s="697"/>
      <c r="BI18" s="697"/>
      <c r="BJ18" s="697"/>
      <c r="BK18" s="697"/>
      <c r="BL18" s="697"/>
      <c r="BM18" s="697"/>
      <c r="BN18" s="697"/>
      <c r="BO18" s="697"/>
      <c r="BP18" s="697"/>
      <c r="BQ18" s="697"/>
      <c r="BR18" s="697"/>
      <c r="BS18" s="697"/>
      <c r="BT18" s="697"/>
      <c r="BU18" s="697"/>
      <c r="BV18" s="697"/>
      <c r="BW18" s="697"/>
      <c r="BX18" s="697"/>
      <c r="BY18" s="697"/>
      <c r="BZ18" s="697"/>
      <c r="CA18" s="697"/>
      <c r="CB18" s="697"/>
      <c r="CC18" s="697"/>
      <c r="CD18" s="697"/>
      <c r="CE18" s="697"/>
      <c r="CF18" s="697"/>
      <c r="CG18" s="697"/>
      <c r="CH18" s="697"/>
      <c r="CI18" s="697"/>
      <c r="CJ18" s="697"/>
      <c r="CK18" s="697"/>
      <c r="CL18" s="697"/>
      <c r="CM18" s="697"/>
      <c r="CN18" s="697"/>
      <c r="CO18" s="697"/>
      <c r="CP18" s="697"/>
      <c r="CQ18" s="697"/>
      <c r="CR18" s="697"/>
      <c r="CS18" s="697"/>
      <c r="CT18" s="697"/>
      <c r="CU18" s="697"/>
      <c r="CV18" s="498"/>
      <c r="CW18" s="498"/>
      <c r="CX18" s="498"/>
      <c r="CY18" s="498"/>
      <c r="CZ18" s="498"/>
      <c r="DA18" s="498"/>
      <c r="DB18" s="498"/>
      <c r="DC18" s="498"/>
      <c r="DD18" s="498"/>
      <c r="DE18" s="498"/>
      <c r="DF18" s="498"/>
      <c r="DG18" s="498"/>
      <c r="DH18" s="498"/>
      <c r="DI18" s="498"/>
      <c r="DJ18" s="498"/>
      <c r="DK18" s="498"/>
      <c r="DL18" s="498"/>
      <c r="DM18" s="498"/>
      <c r="DN18" s="498"/>
      <c r="DO18" s="498"/>
      <c r="DP18" s="498"/>
      <c r="DQ18" s="498"/>
      <c r="DR18" s="498"/>
      <c r="DS18" s="498"/>
      <c r="DT18" s="498"/>
      <c r="DU18" s="498"/>
      <c r="DV18" s="498"/>
      <c r="DW18" s="498"/>
      <c r="DX18" s="498"/>
      <c r="DY18" s="498"/>
      <c r="DZ18" s="498"/>
      <c r="EA18" s="498"/>
      <c r="EB18" s="498"/>
      <c r="EC18" s="498"/>
      <c r="ED18" s="498"/>
      <c r="EE18" s="498"/>
      <c r="EF18" s="498"/>
      <c r="EG18" s="498"/>
      <c r="EH18" s="498"/>
      <c r="EI18" s="498"/>
      <c r="EJ18" s="498"/>
      <c r="EK18" s="498"/>
      <c r="EL18" s="498"/>
      <c r="EM18" s="498"/>
      <c r="EN18" s="498"/>
      <c r="EO18" s="498"/>
      <c r="EP18" s="498"/>
      <c r="EQ18" s="498"/>
      <c r="ER18" s="498"/>
      <c r="ES18" s="498"/>
      <c r="ET18" s="498"/>
      <c r="EU18" s="498"/>
      <c r="EV18" s="498"/>
      <c r="EW18" s="498"/>
      <c r="EX18" s="498"/>
      <c r="EY18" s="498"/>
      <c r="EZ18" s="498"/>
      <c r="FA18" s="498"/>
      <c r="FB18" s="498"/>
      <c r="FC18" s="498"/>
      <c r="FD18" s="498"/>
      <c r="FE18" s="498"/>
      <c r="FF18" s="498"/>
      <c r="FG18" s="498"/>
      <c r="FH18" s="498"/>
      <c r="FI18" s="498"/>
      <c r="FJ18" s="498"/>
      <c r="FK18" s="498"/>
      <c r="FL18" s="498"/>
      <c r="FM18" s="498"/>
      <c r="FN18" s="498"/>
      <c r="FO18" s="498"/>
      <c r="FP18" s="498"/>
      <c r="FQ18" s="498"/>
      <c r="FR18" s="498"/>
      <c r="FS18" s="498"/>
      <c r="FT18" s="498"/>
      <c r="FU18" s="498"/>
      <c r="FV18" s="498"/>
      <c r="FW18" s="498"/>
      <c r="FX18" s="498"/>
      <c r="FY18" s="498"/>
      <c r="FZ18" s="498"/>
      <c r="GA18" s="498"/>
      <c r="GB18" s="498"/>
      <c r="GC18" s="498"/>
      <c r="GD18" s="498"/>
      <c r="GE18" s="498"/>
      <c r="GF18" s="498"/>
      <c r="GG18" s="498"/>
      <c r="GH18" s="498"/>
      <c r="GI18" s="498"/>
      <c r="GJ18" s="498"/>
      <c r="GK18" s="498"/>
      <c r="GL18" s="498"/>
      <c r="GM18" s="498"/>
      <c r="GN18" s="498"/>
      <c r="GO18" s="498"/>
      <c r="GP18" s="498"/>
      <c r="GQ18" s="498"/>
      <c r="GR18" s="498"/>
      <c r="GS18" s="498"/>
      <c r="GT18" s="498"/>
      <c r="GU18" s="498"/>
      <c r="GV18" s="498"/>
      <c r="GW18" s="498"/>
      <c r="GX18" s="498"/>
      <c r="GY18" s="498"/>
      <c r="GZ18" s="498"/>
      <c r="HA18" s="498"/>
      <c r="HB18" s="498"/>
      <c r="HC18" s="498"/>
      <c r="HD18" s="498"/>
      <c r="HE18" s="498"/>
      <c r="HF18" s="498"/>
      <c r="HG18" s="498"/>
      <c r="HH18" s="498"/>
      <c r="HI18" s="498"/>
      <c r="HJ18" s="498"/>
      <c r="HK18" s="498"/>
      <c r="HL18" s="498"/>
      <c r="HM18" s="498"/>
      <c r="HN18" s="498"/>
      <c r="HO18" s="498"/>
      <c r="HP18" s="498"/>
      <c r="HQ18" s="498"/>
      <c r="HR18" s="498"/>
      <c r="HS18" s="498"/>
      <c r="HT18" s="498"/>
      <c r="HU18" s="498"/>
      <c r="HV18" s="498"/>
      <c r="HW18" s="498"/>
      <c r="HX18" s="498"/>
      <c r="HY18" s="498"/>
      <c r="HZ18" s="498"/>
      <c r="IA18" s="498"/>
      <c r="IB18" s="498"/>
      <c r="IC18" s="498"/>
      <c r="ID18" s="498"/>
      <c r="IE18" s="498"/>
      <c r="IF18" s="498"/>
      <c r="IG18" s="498"/>
      <c r="IH18" s="498"/>
      <c r="II18" s="498"/>
      <c r="IJ18" s="498"/>
      <c r="IK18" s="498"/>
      <c r="IL18" s="498"/>
      <c r="IM18" s="498"/>
      <c r="IN18" s="498"/>
      <c r="IO18" s="498"/>
      <c r="IP18" s="498"/>
      <c r="IQ18" s="498"/>
      <c r="IR18" s="498"/>
      <c r="IS18" s="498"/>
      <c r="IT18" s="498"/>
      <c r="IU18" s="498"/>
      <c r="IV18" s="498"/>
      <c r="IW18" s="498"/>
      <c r="IX18" s="498"/>
      <c r="IY18" s="498"/>
      <c r="IZ18" s="498"/>
      <c r="JA18" s="498"/>
      <c r="JB18" s="498"/>
      <c r="JC18" s="498"/>
      <c r="JD18" s="498"/>
      <c r="JE18" s="498"/>
      <c r="JF18" s="498"/>
      <c r="JG18" s="498"/>
      <c r="JH18" s="498"/>
      <c r="JI18" s="498"/>
      <c r="JJ18" s="498"/>
      <c r="JK18" s="498"/>
      <c r="JL18" s="498"/>
      <c r="JM18" s="498"/>
      <c r="JN18" s="498"/>
      <c r="JO18" s="498"/>
      <c r="JP18" s="498"/>
      <c r="JQ18" s="498"/>
      <c r="JR18" s="498"/>
      <c r="JS18" s="498"/>
      <c r="JT18" s="498"/>
      <c r="JU18" s="498"/>
      <c r="JV18" s="498"/>
      <c r="JW18" s="498"/>
      <c r="JX18" s="498"/>
      <c r="JY18" s="498"/>
      <c r="JZ18" s="498"/>
      <c r="KA18" s="498"/>
      <c r="KB18" s="498"/>
      <c r="KC18" s="498"/>
      <c r="KD18" s="498"/>
      <c r="KE18" s="498"/>
      <c r="KF18" s="498"/>
      <c r="KG18" s="498"/>
      <c r="KH18" s="498"/>
      <c r="KI18" s="498"/>
      <c r="KJ18" s="498"/>
      <c r="KK18" s="498"/>
      <c r="KL18" s="498"/>
      <c r="KM18" s="498"/>
      <c r="KN18" s="498"/>
      <c r="KO18" s="498"/>
      <c r="KP18" s="498"/>
      <c r="KQ18" s="498"/>
      <c r="KR18" s="498"/>
      <c r="KS18" s="498"/>
      <c r="KT18" s="498"/>
      <c r="KU18" s="498"/>
      <c r="KV18" s="498"/>
      <c r="KW18" s="498"/>
      <c r="KX18" s="498"/>
      <c r="KY18" s="498"/>
      <c r="KZ18" s="498"/>
      <c r="LA18" s="498"/>
      <c r="LB18" s="498"/>
      <c r="LC18" s="498"/>
      <c r="LD18" s="498"/>
      <c r="LE18" s="498"/>
      <c r="LF18" s="498"/>
      <c r="LG18" s="498"/>
      <c r="LH18" s="498"/>
      <c r="LI18" s="498"/>
      <c r="LJ18" s="498"/>
      <c r="LK18" s="498"/>
      <c r="LL18" s="498"/>
      <c r="LM18" s="498"/>
      <c r="LN18" s="498"/>
      <c r="LO18" s="498"/>
      <c r="LP18" s="498"/>
      <c r="LQ18" s="498"/>
      <c r="LR18" s="498"/>
      <c r="LS18" s="498"/>
      <c r="LT18" s="498"/>
      <c r="LU18" s="498"/>
      <c r="LV18" s="498"/>
      <c r="LW18" s="498"/>
      <c r="LX18" s="498"/>
      <c r="LY18" s="498"/>
      <c r="LZ18" s="498"/>
      <c r="MA18" s="498"/>
      <c r="MB18" s="498"/>
      <c r="MC18" s="498"/>
      <c r="MD18" s="498"/>
      <c r="ME18" s="498"/>
      <c r="MF18" s="498"/>
      <c r="MG18" s="498"/>
      <c r="MH18" s="498"/>
      <c r="MI18" s="498"/>
      <c r="MJ18" s="498"/>
      <c r="MK18" s="498"/>
      <c r="ML18" s="498"/>
      <c r="MM18" s="498"/>
      <c r="MN18" s="498"/>
      <c r="MO18" s="498"/>
      <c r="MP18" s="498"/>
      <c r="MQ18" s="498"/>
      <c r="MR18" s="498"/>
      <c r="MS18" s="498"/>
      <c r="MT18" s="498"/>
      <c r="MU18" s="498"/>
      <c r="MV18" s="498"/>
      <c r="MW18" s="498"/>
      <c r="MX18" s="498"/>
      <c r="MY18" s="498"/>
      <c r="MZ18" s="498"/>
      <c r="NA18" s="498"/>
      <c r="NB18" s="498"/>
      <c r="NC18" s="498"/>
      <c r="ND18" s="498"/>
      <c r="NE18" s="498"/>
      <c r="NF18" s="498"/>
      <c r="NG18" s="498"/>
      <c r="NH18" s="498"/>
      <c r="NI18" s="498"/>
      <c r="NJ18" s="498"/>
      <c r="NK18" s="498"/>
      <c r="NL18" s="498"/>
      <c r="NM18" s="498"/>
      <c r="NN18" s="498"/>
      <c r="NO18" s="498"/>
      <c r="NP18" s="498"/>
      <c r="NQ18" s="498"/>
      <c r="NR18" s="498"/>
      <c r="NS18" s="498"/>
      <c r="NT18" s="498"/>
      <c r="NU18" s="498"/>
      <c r="NV18" s="498"/>
      <c r="NW18" s="498"/>
      <c r="NX18" s="498"/>
      <c r="NY18" s="498"/>
      <c r="NZ18" s="498"/>
      <c r="OA18" s="498"/>
      <c r="OB18" s="498"/>
      <c r="OC18" s="498"/>
      <c r="OD18" s="498"/>
      <c r="OE18" s="498"/>
      <c r="OF18" s="498"/>
      <c r="OG18" s="498"/>
      <c r="OH18" s="498"/>
      <c r="OI18" s="498"/>
      <c r="OJ18" s="498"/>
      <c r="OK18" s="498"/>
      <c r="OL18" s="498"/>
      <c r="OM18" s="498"/>
      <c r="ON18" s="498"/>
      <c r="OO18" s="498"/>
      <c r="OP18" s="498"/>
      <c r="OQ18" s="498"/>
      <c r="OR18" s="498"/>
      <c r="OS18" s="498"/>
      <c r="OT18" s="498"/>
      <c r="OU18" s="498"/>
      <c r="OV18" s="498"/>
      <c r="OW18" s="498"/>
      <c r="OX18" s="498"/>
      <c r="OY18" s="498"/>
      <c r="OZ18" s="498"/>
      <c r="PA18" s="498"/>
      <c r="PB18" s="498"/>
      <c r="PC18" s="498"/>
      <c r="PD18" s="498"/>
      <c r="PE18" s="498"/>
      <c r="PF18" s="498"/>
      <c r="PG18" s="498"/>
      <c r="PH18" s="498"/>
      <c r="PI18" s="498"/>
      <c r="PJ18" s="498"/>
      <c r="PK18" s="498"/>
      <c r="PL18" s="498"/>
      <c r="PM18" s="498"/>
      <c r="PN18" s="498"/>
      <c r="PO18" s="498"/>
      <c r="PP18" s="498"/>
      <c r="PQ18" s="498"/>
      <c r="PR18" s="498"/>
      <c r="PS18" s="498"/>
      <c r="PT18" s="498"/>
      <c r="PU18" s="498"/>
      <c r="PV18" s="498"/>
      <c r="PW18" s="498"/>
      <c r="PX18" s="498"/>
      <c r="PY18" s="498"/>
      <c r="PZ18" s="498"/>
      <c r="QA18" s="498"/>
      <c r="QB18" s="498"/>
      <c r="QC18" s="498"/>
      <c r="QD18" s="498"/>
      <c r="QE18" s="498"/>
      <c r="QF18" s="498"/>
      <c r="QG18" s="498"/>
      <c r="QH18" s="498"/>
      <c r="QI18" s="498"/>
      <c r="QJ18" s="498"/>
      <c r="QK18" s="498"/>
      <c r="QL18" s="498"/>
      <c r="QM18" s="498"/>
      <c r="QN18" s="498"/>
      <c r="QO18" s="498"/>
      <c r="QP18" s="498"/>
      <c r="QQ18" s="498"/>
      <c r="QR18" s="498"/>
      <c r="QS18" s="498"/>
      <c r="QT18" s="498"/>
      <c r="QU18" s="498"/>
      <c r="QV18" s="498"/>
      <c r="QW18" s="498"/>
      <c r="QX18" s="498"/>
      <c r="QY18" s="498"/>
      <c r="QZ18" s="498"/>
      <c r="RA18" s="498"/>
      <c r="RB18" s="498"/>
      <c r="RC18" s="498"/>
      <c r="RD18" s="498"/>
      <c r="RE18" s="498"/>
      <c r="RF18" s="498"/>
      <c r="RG18" s="498"/>
      <c r="RH18" s="498"/>
      <c r="RI18" s="498"/>
      <c r="RJ18" s="498"/>
      <c r="RK18" s="498"/>
      <c r="RL18" s="498"/>
      <c r="RM18" s="498"/>
      <c r="RN18" s="498"/>
      <c r="RO18" s="498"/>
      <c r="RP18" s="498"/>
      <c r="RQ18" s="498"/>
      <c r="RR18" s="498"/>
      <c r="RS18" s="498"/>
      <c r="RT18" s="498"/>
      <c r="RU18" s="498"/>
      <c r="RV18" s="498"/>
      <c r="RW18" s="498"/>
      <c r="RX18" s="498"/>
      <c r="RY18" s="498"/>
      <c r="RZ18" s="498"/>
      <c r="SA18" s="498"/>
      <c r="SB18" s="498"/>
      <c r="SC18" s="498"/>
      <c r="SD18" s="498"/>
      <c r="SE18" s="498"/>
      <c r="SF18" s="498"/>
      <c r="SG18" s="498"/>
      <c r="SH18" s="498"/>
      <c r="SI18" s="493"/>
      <c r="SJ18" s="474"/>
      <c r="SK18" s="462"/>
      <c r="SL18" s="462"/>
      <c r="SM18" s="462"/>
    </row>
    <row r="19" spans="1:507" outlineLevel="3" x14ac:dyDescent="0.35">
      <c r="A19" s="462"/>
      <c r="B19" s="471"/>
      <c r="C19" s="690">
        <f>INT($C$6)+3</f>
        <v>4</v>
      </c>
      <c r="D19" s="493"/>
      <c r="E19" s="557"/>
      <c r="F19" s="557"/>
      <c r="G19" s="493"/>
      <c r="H19" s="498"/>
      <c r="I19" s="498"/>
      <c r="J19" s="498"/>
      <c r="K19" s="498"/>
      <c r="L19" s="498"/>
      <c r="M19" s="498"/>
      <c r="N19" s="498"/>
      <c r="O19" s="498"/>
      <c r="P19" s="498"/>
      <c r="Q19" s="498"/>
      <c r="R19" s="498"/>
      <c r="S19" s="498"/>
      <c r="T19" s="498"/>
      <c r="U19" s="498"/>
      <c r="V19" s="498"/>
      <c r="W19" s="498"/>
      <c r="X19" s="498"/>
      <c r="Y19" s="498"/>
      <c r="Z19" s="498"/>
      <c r="AA19" s="498"/>
      <c r="AB19" s="498"/>
      <c r="AC19" s="498"/>
      <c r="AD19" s="498"/>
      <c r="AE19" s="498"/>
      <c r="AF19" s="498"/>
      <c r="AG19" s="498"/>
      <c r="AH19" s="498"/>
      <c r="AI19" s="498"/>
      <c r="AJ19" s="498"/>
      <c r="AK19" s="498"/>
      <c r="AL19" s="498"/>
      <c r="AM19" s="498"/>
      <c r="AN19" s="498"/>
      <c r="AO19" s="498"/>
      <c r="AP19" s="498"/>
      <c r="AQ19" s="498"/>
      <c r="AR19" s="498"/>
      <c r="AS19" s="498"/>
      <c r="AT19" s="498"/>
      <c r="AU19" s="498"/>
      <c r="AV19" s="498"/>
      <c r="AW19" s="498"/>
      <c r="AX19" s="498"/>
      <c r="AY19" s="498"/>
      <c r="AZ19" s="498"/>
      <c r="BA19" s="498"/>
      <c r="BB19" s="498"/>
      <c r="BC19" s="498"/>
      <c r="BD19" s="498"/>
      <c r="BE19" s="498"/>
      <c r="BF19" s="498"/>
      <c r="BG19" s="498"/>
      <c r="BH19" s="498"/>
      <c r="BI19" s="498"/>
      <c r="BJ19" s="498"/>
      <c r="BK19" s="498"/>
      <c r="BL19" s="498"/>
      <c r="BM19" s="498"/>
      <c r="BN19" s="498"/>
      <c r="BO19" s="498"/>
      <c r="BP19" s="498"/>
      <c r="BQ19" s="498"/>
      <c r="BR19" s="498"/>
      <c r="BS19" s="498"/>
      <c r="BT19" s="498"/>
      <c r="BU19" s="498"/>
      <c r="BV19" s="498"/>
      <c r="BW19" s="498"/>
      <c r="BX19" s="498"/>
      <c r="BY19" s="498"/>
      <c r="BZ19" s="498"/>
      <c r="CA19" s="498"/>
      <c r="CB19" s="498"/>
      <c r="CC19" s="498"/>
      <c r="CD19" s="498"/>
      <c r="CE19" s="498"/>
      <c r="CF19" s="498"/>
      <c r="CG19" s="498"/>
      <c r="CH19" s="498"/>
      <c r="CI19" s="498"/>
      <c r="CJ19" s="498"/>
      <c r="CK19" s="498"/>
      <c r="CL19" s="498"/>
      <c r="CM19" s="498"/>
      <c r="CN19" s="498"/>
      <c r="CO19" s="498"/>
      <c r="CP19" s="498"/>
      <c r="CQ19" s="498"/>
      <c r="CR19" s="498"/>
      <c r="CS19" s="498"/>
      <c r="CT19" s="498"/>
      <c r="CU19" s="498"/>
      <c r="CV19" s="498"/>
      <c r="CW19" s="498"/>
      <c r="CX19" s="498"/>
      <c r="CY19" s="498"/>
      <c r="CZ19" s="498"/>
      <c r="DA19" s="498"/>
      <c r="DB19" s="498"/>
      <c r="DC19" s="498"/>
      <c r="DD19" s="498"/>
      <c r="DE19" s="498"/>
      <c r="DF19" s="498"/>
      <c r="DG19" s="498"/>
      <c r="DH19" s="498"/>
      <c r="DI19" s="498"/>
      <c r="DJ19" s="498"/>
      <c r="DK19" s="498"/>
      <c r="DL19" s="498"/>
      <c r="DM19" s="498"/>
      <c r="DN19" s="498"/>
      <c r="DO19" s="498"/>
      <c r="DP19" s="498"/>
      <c r="DQ19" s="498"/>
      <c r="DR19" s="498"/>
      <c r="DS19" s="498"/>
      <c r="DT19" s="498"/>
      <c r="DU19" s="498"/>
      <c r="DV19" s="498"/>
      <c r="DW19" s="498"/>
      <c r="DX19" s="498"/>
      <c r="DY19" s="498"/>
      <c r="DZ19" s="498"/>
      <c r="EA19" s="498"/>
      <c r="EB19" s="498"/>
      <c r="EC19" s="498"/>
      <c r="ED19" s="498"/>
      <c r="EE19" s="498"/>
      <c r="EF19" s="498"/>
      <c r="EG19" s="498"/>
      <c r="EH19" s="498"/>
      <c r="EI19" s="498"/>
      <c r="EJ19" s="498"/>
      <c r="EK19" s="498"/>
      <c r="EL19" s="498"/>
      <c r="EM19" s="498"/>
      <c r="EN19" s="498"/>
      <c r="EO19" s="498"/>
      <c r="EP19" s="498"/>
      <c r="EQ19" s="498"/>
      <c r="ER19" s="498"/>
      <c r="ES19" s="498"/>
      <c r="ET19" s="498"/>
      <c r="EU19" s="498"/>
      <c r="EV19" s="498"/>
      <c r="EW19" s="498"/>
      <c r="EX19" s="498"/>
      <c r="EY19" s="498"/>
      <c r="EZ19" s="498"/>
      <c r="FA19" s="498"/>
      <c r="FB19" s="498"/>
      <c r="FC19" s="498"/>
      <c r="FD19" s="498"/>
      <c r="FE19" s="498"/>
      <c r="FF19" s="498"/>
      <c r="FG19" s="498"/>
      <c r="FH19" s="498"/>
      <c r="FI19" s="498"/>
      <c r="FJ19" s="498"/>
      <c r="FK19" s="498"/>
      <c r="FL19" s="498"/>
      <c r="FM19" s="498"/>
      <c r="FN19" s="498"/>
      <c r="FO19" s="498"/>
      <c r="FP19" s="498"/>
      <c r="FQ19" s="498"/>
      <c r="FR19" s="498"/>
      <c r="FS19" s="498"/>
      <c r="FT19" s="498"/>
      <c r="FU19" s="498"/>
      <c r="FV19" s="498"/>
      <c r="FW19" s="498"/>
      <c r="FX19" s="498"/>
      <c r="FY19" s="498"/>
      <c r="FZ19" s="498"/>
      <c r="GA19" s="498"/>
      <c r="GB19" s="498"/>
      <c r="GC19" s="498"/>
      <c r="GD19" s="498"/>
      <c r="GE19" s="498"/>
      <c r="GF19" s="498"/>
      <c r="GG19" s="498"/>
      <c r="GH19" s="498"/>
      <c r="GI19" s="498"/>
      <c r="GJ19" s="498"/>
      <c r="GK19" s="498"/>
      <c r="GL19" s="498"/>
      <c r="GM19" s="498"/>
      <c r="GN19" s="498"/>
      <c r="GO19" s="498"/>
      <c r="GP19" s="498"/>
      <c r="GQ19" s="498"/>
      <c r="GR19" s="498"/>
      <c r="GS19" s="498"/>
      <c r="GT19" s="498"/>
      <c r="GU19" s="498"/>
      <c r="GV19" s="498"/>
      <c r="GW19" s="498"/>
      <c r="GX19" s="498"/>
      <c r="GY19" s="498"/>
      <c r="GZ19" s="498"/>
      <c r="HA19" s="498"/>
      <c r="HB19" s="498"/>
      <c r="HC19" s="498"/>
      <c r="HD19" s="498"/>
      <c r="HE19" s="498"/>
      <c r="HF19" s="498"/>
      <c r="HG19" s="498"/>
      <c r="HH19" s="498"/>
      <c r="HI19" s="498"/>
      <c r="HJ19" s="498"/>
      <c r="HK19" s="498"/>
      <c r="HL19" s="498"/>
      <c r="HM19" s="498"/>
      <c r="HN19" s="498"/>
      <c r="HO19" s="498"/>
      <c r="HP19" s="498"/>
      <c r="HQ19" s="498"/>
      <c r="HR19" s="498"/>
      <c r="HS19" s="498"/>
      <c r="HT19" s="498"/>
      <c r="HU19" s="498"/>
      <c r="HV19" s="498"/>
      <c r="HW19" s="498"/>
      <c r="HX19" s="498"/>
      <c r="HY19" s="498"/>
      <c r="HZ19" s="498"/>
      <c r="IA19" s="498"/>
      <c r="IB19" s="498"/>
      <c r="IC19" s="498"/>
      <c r="ID19" s="498"/>
      <c r="IE19" s="498"/>
      <c r="IF19" s="498"/>
      <c r="IG19" s="498"/>
      <c r="IH19" s="498"/>
      <c r="II19" s="498"/>
      <c r="IJ19" s="498"/>
      <c r="IK19" s="498"/>
      <c r="IL19" s="498"/>
      <c r="IM19" s="498"/>
      <c r="IN19" s="498"/>
      <c r="IO19" s="498"/>
      <c r="IP19" s="498"/>
      <c r="IQ19" s="498"/>
      <c r="IR19" s="498"/>
      <c r="IS19" s="498"/>
      <c r="IT19" s="498"/>
      <c r="IU19" s="498"/>
      <c r="IV19" s="498"/>
      <c r="IW19" s="498"/>
      <c r="IX19" s="498"/>
      <c r="IY19" s="498"/>
      <c r="IZ19" s="498"/>
      <c r="JA19" s="498"/>
      <c r="JB19" s="498"/>
      <c r="JC19" s="498"/>
      <c r="JD19" s="498"/>
      <c r="JE19" s="498"/>
      <c r="JF19" s="498"/>
      <c r="JG19" s="498"/>
      <c r="JH19" s="498"/>
      <c r="JI19" s="498"/>
      <c r="JJ19" s="498"/>
      <c r="JK19" s="498"/>
      <c r="JL19" s="498"/>
      <c r="JM19" s="498"/>
      <c r="JN19" s="498"/>
      <c r="JO19" s="498"/>
      <c r="JP19" s="498"/>
      <c r="JQ19" s="498"/>
      <c r="JR19" s="498"/>
      <c r="JS19" s="498"/>
      <c r="JT19" s="498"/>
      <c r="JU19" s="498"/>
      <c r="JV19" s="498"/>
      <c r="JW19" s="498"/>
      <c r="JX19" s="498"/>
      <c r="JY19" s="498"/>
      <c r="JZ19" s="498"/>
      <c r="KA19" s="498"/>
      <c r="KB19" s="498"/>
      <c r="KC19" s="498"/>
      <c r="KD19" s="498"/>
      <c r="KE19" s="498"/>
      <c r="KF19" s="498"/>
      <c r="KG19" s="498"/>
      <c r="KH19" s="498"/>
      <c r="KI19" s="498"/>
      <c r="KJ19" s="498"/>
      <c r="KK19" s="498"/>
      <c r="KL19" s="498"/>
      <c r="KM19" s="498"/>
      <c r="KN19" s="498"/>
      <c r="KO19" s="498"/>
      <c r="KP19" s="498"/>
      <c r="KQ19" s="498"/>
      <c r="KR19" s="498"/>
      <c r="KS19" s="498"/>
      <c r="KT19" s="498"/>
      <c r="KU19" s="498"/>
      <c r="KV19" s="498"/>
      <c r="KW19" s="498"/>
      <c r="KX19" s="498"/>
      <c r="KY19" s="498"/>
      <c r="KZ19" s="498"/>
      <c r="LA19" s="498"/>
      <c r="LB19" s="498"/>
      <c r="LC19" s="498"/>
      <c r="LD19" s="498"/>
      <c r="LE19" s="498"/>
      <c r="LF19" s="498"/>
      <c r="LG19" s="498"/>
      <c r="LH19" s="498"/>
      <c r="LI19" s="498"/>
      <c r="LJ19" s="498"/>
      <c r="LK19" s="498"/>
      <c r="LL19" s="498"/>
      <c r="LM19" s="498"/>
      <c r="LN19" s="498"/>
      <c r="LO19" s="498"/>
      <c r="LP19" s="498"/>
      <c r="LQ19" s="498"/>
      <c r="LR19" s="498"/>
      <c r="LS19" s="498"/>
      <c r="LT19" s="498"/>
      <c r="LU19" s="498"/>
      <c r="LV19" s="498"/>
      <c r="LW19" s="498"/>
      <c r="LX19" s="498"/>
      <c r="LY19" s="498"/>
      <c r="LZ19" s="498"/>
      <c r="MA19" s="498"/>
      <c r="MB19" s="498"/>
      <c r="MC19" s="498"/>
      <c r="MD19" s="498"/>
      <c r="ME19" s="498"/>
      <c r="MF19" s="498"/>
      <c r="MG19" s="498"/>
      <c r="MH19" s="498"/>
      <c r="MI19" s="498"/>
      <c r="MJ19" s="498"/>
      <c r="MK19" s="498"/>
      <c r="ML19" s="498"/>
      <c r="MM19" s="498"/>
      <c r="MN19" s="498"/>
      <c r="MO19" s="498"/>
      <c r="MP19" s="498"/>
      <c r="MQ19" s="498"/>
      <c r="MR19" s="498"/>
      <c r="MS19" s="498"/>
      <c r="MT19" s="498"/>
      <c r="MU19" s="498"/>
      <c r="MV19" s="498"/>
      <c r="MW19" s="498"/>
      <c r="MX19" s="498"/>
      <c r="MY19" s="498"/>
      <c r="MZ19" s="498"/>
      <c r="NA19" s="498"/>
      <c r="NB19" s="498"/>
      <c r="NC19" s="498"/>
      <c r="ND19" s="498"/>
      <c r="NE19" s="498"/>
      <c r="NF19" s="498"/>
      <c r="NG19" s="498"/>
      <c r="NH19" s="498"/>
      <c r="NI19" s="498"/>
      <c r="NJ19" s="498"/>
      <c r="NK19" s="498"/>
      <c r="NL19" s="498"/>
      <c r="NM19" s="498"/>
      <c r="NN19" s="498"/>
      <c r="NO19" s="498"/>
      <c r="NP19" s="498"/>
      <c r="NQ19" s="498"/>
      <c r="NR19" s="498"/>
      <c r="NS19" s="498"/>
      <c r="NT19" s="498"/>
      <c r="NU19" s="498"/>
      <c r="NV19" s="498"/>
      <c r="NW19" s="498"/>
      <c r="NX19" s="498"/>
      <c r="NY19" s="498"/>
      <c r="NZ19" s="498"/>
      <c r="OA19" s="498"/>
      <c r="OB19" s="498"/>
      <c r="OC19" s="498"/>
      <c r="OD19" s="498"/>
      <c r="OE19" s="498"/>
      <c r="OF19" s="498"/>
      <c r="OG19" s="498"/>
      <c r="OH19" s="498"/>
      <c r="OI19" s="498"/>
      <c r="OJ19" s="498"/>
      <c r="OK19" s="498"/>
      <c r="OL19" s="498"/>
      <c r="OM19" s="498"/>
      <c r="ON19" s="498"/>
      <c r="OO19" s="498"/>
      <c r="OP19" s="498"/>
      <c r="OQ19" s="498"/>
      <c r="OR19" s="498"/>
      <c r="OS19" s="498"/>
      <c r="OT19" s="498"/>
      <c r="OU19" s="498"/>
      <c r="OV19" s="498"/>
      <c r="OW19" s="498"/>
      <c r="OX19" s="498"/>
      <c r="OY19" s="498"/>
      <c r="OZ19" s="498"/>
      <c r="PA19" s="498"/>
      <c r="PB19" s="498"/>
      <c r="PC19" s="498"/>
      <c r="PD19" s="498"/>
      <c r="PE19" s="498"/>
      <c r="PF19" s="498"/>
      <c r="PG19" s="498"/>
      <c r="PH19" s="498"/>
      <c r="PI19" s="498"/>
      <c r="PJ19" s="498"/>
      <c r="PK19" s="498"/>
      <c r="PL19" s="498"/>
      <c r="PM19" s="498"/>
      <c r="PN19" s="498"/>
      <c r="PO19" s="498"/>
      <c r="PP19" s="498"/>
      <c r="PQ19" s="498"/>
      <c r="PR19" s="498"/>
      <c r="PS19" s="498"/>
      <c r="PT19" s="498"/>
      <c r="PU19" s="498"/>
      <c r="PV19" s="498"/>
      <c r="PW19" s="498"/>
      <c r="PX19" s="498"/>
      <c r="PY19" s="498"/>
      <c r="PZ19" s="498"/>
      <c r="QA19" s="498"/>
      <c r="QB19" s="498"/>
      <c r="QC19" s="498"/>
      <c r="QD19" s="498"/>
      <c r="QE19" s="498"/>
      <c r="QF19" s="498"/>
      <c r="QG19" s="498"/>
      <c r="QH19" s="498"/>
      <c r="QI19" s="498"/>
      <c r="QJ19" s="498"/>
      <c r="QK19" s="498"/>
      <c r="QL19" s="498"/>
      <c r="QM19" s="498"/>
      <c r="QN19" s="498"/>
      <c r="QO19" s="498"/>
      <c r="QP19" s="498"/>
      <c r="QQ19" s="498"/>
      <c r="QR19" s="498"/>
      <c r="QS19" s="498"/>
      <c r="QT19" s="498"/>
      <c r="QU19" s="498"/>
      <c r="QV19" s="498"/>
      <c r="QW19" s="498"/>
      <c r="QX19" s="498"/>
      <c r="QY19" s="498"/>
      <c r="QZ19" s="498"/>
      <c r="RA19" s="498"/>
      <c r="RB19" s="498"/>
      <c r="RC19" s="498"/>
      <c r="RD19" s="498"/>
      <c r="RE19" s="498"/>
      <c r="RF19" s="498"/>
      <c r="RG19" s="498"/>
      <c r="RH19" s="498"/>
      <c r="RI19" s="498"/>
      <c r="RJ19" s="498"/>
      <c r="RK19" s="498"/>
      <c r="RL19" s="498"/>
      <c r="RM19" s="498"/>
      <c r="RN19" s="498"/>
      <c r="RO19" s="498"/>
      <c r="RP19" s="498"/>
      <c r="RQ19" s="498"/>
      <c r="RR19" s="498"/>
      <c r="RS19" s="498"/>
      <c r="RT19" s="498"/>
      <c r="RU19" s="498"/>
      <c r="RV19" s="498"/>
      <c r="RW19" s="498"/>
      <c r="RX19" s="498"/>
      <c r="RY19" s="498"/>
      <c r="RZ19" s="498"/>
      <c r="SA19" s="498"/>
      <c r="SB19" s="498"/>
      <c r="SC19" s="498"/>
      <c r="SD19" s="498"/>
      <c r="SE19" s="498"/>
      <c r="SF19" s="498"/>
      <c r="SG19" s="498"/>
      <c r="SH19" s="498"/>
      <c r="SI19" s="493"/>
      <c r="SJ19" s="474"/>
      <c r="SK19" s="462"/>
      <c r="SL19" s="462"/>
      <c r="SM19" s="462"/>
    </row>
    <row r="20" spans="1:507" outlineLevel="3" x14ac:dyDescent="0.35">
      <c r="A20" s="462"/>
      <c r="B20" s="471"/>
      <c r="C20" s="690">
        <f>INT($C$6)+3</f>
        <v>4</v>
      </c>
      <c r="D20" s="493"/>
      <c r="E20" s="557"/>
      <c r="F20" s="557"/>
      <c r="G20" s="493"/>
      <c r="H20" s="498"/>
      <c r="I20" s="498"/>
      <c r="J20" s="498"/>
      <c r="K20" s="498"/>
      <c r="L20" s="498"/>
      <c r="M20" s="498"/>
      <c r="N20" s="498"/>
      <c r="O20" s="498"/>
      <c r="P20" s="498"/>
      <c r="Q20" s="498"/>
      <c r="R20" s="498"/>
      <c r="S20" s="498"/>
      <c r="T20" s="498"/>
      <c r="U20" s="498"/>
      <c r="V20" s="498"/>
      <c r="W20" s="498"/>
      <c r="X20" s="498"/>
      <c r="Y20" s="498"/>
      <c r="Z20" s="498"/>
      <c r="AA20" s="498"/>
      <c r="AB20" s="498"/>
      <c r="AC20" s="498"/>
      <c r="AD20" s="498"/>
      <c r="AE20" s="498"/>
      <c r="AF20" s="498"/>
      <c r="AG20" s="498"/>
      <c r="AH20" s="498"/>
      <c r="AI20" s="498"/>
      <c r="AJ20" s="498"/>
      <c r="AK20" s="498"/>
      <c r="AL20" s="498"/>
      <c r="AM20" s="498"/>
      <c r="AN20" s="498"/>
      <c r="AO20" s="498"/>
      <c r="AP20" s="498"/>
      <c r="AQ20" s="498"/>
      <c r="AR20" s="498"/>
      <c r="AS20" s="498"/>
      <c r="AT20" s="498"/>
      <c r="AU20" s="498"/>
      <c r="AV20" s="498"/>
      <c r="AW20" s="498"/>
      <c r="AX20" s="498"/>
      <c r="AY20" s="498"/>
      <c r="AZ20" s="498"/>
      <c r="BA20" s="498"/>
      <c r="BB20" s="498"/>
      <c r="BC20" s="498"/>
      <c r="BD20" s="498"/>
      <c r="BE20" s="498"/>
      <c r="BF20" s="498"/>
      <c r="BG20" s="498"/>
      <c r="BH20" s="498"/>
      <c r="BI20" s="498"/>
      <c r="BJ20" s="498"/>
      <c r="BK20" s="498"/>
      <c r="BL20" s="498"/>
      <c r="BM20" s="498"/>
      <c r="BN20" s="498"/>
      <c r="BO20" s="498"/>
      <c r="BP20" s="498"/>
      <c r="BQ20" s="498"/>
      <c r="BR20" s="498"/>
      <c r="BS20" s="498"/>
      <c r="BT20" s="498"/>
      <c r="BU20" s="498"/>
      <c r="BV20" s="498"/>
      <c r="BW20" s="498"/>
      <c r="BX20" s="498"/>
      <c r="BY20" s="498"/>
      <c r="BZ20" s="498"/>
      <c r="CA20" s="498"/>
      <c r="CB20" s="498"/>
      <c r="CC20" s="498"/>
      <c r="CD20" s="498"/>
      <c r="CE20" s="498"/>
      <c r="CF20" s="498"/>
      <c r="CG20" s="498"/>
      <c r="CH20" s="498"/>
      <c r="CI20" s="498"/>
      <c r="CJ20" s="498"/>
      <c r="CK20" s="498"/>
      <c r="CL20" s="498"/>
      <c r="CM20" s="498"/>
      <c r="CN20" s="498"/>
      <c r="CO20" s="498"/>
      <c r="CP20" s="498"/>
      <c r="CQ20" s="498"/>
      <c r="CR20" s="498"/>
      <c r="CS20" s="498"/>
      <c r="CT20" s="498"/>
      <c r="CU20" s="498"/>
      <c r="CV20" s="498"/>
      <c r="CW20" s="498"/>
      <c r="CX20" s="498"/>
      <c r="CY20" s="498"/>
      <c r="CZ20" s="498"/>
      <c r="DA20" s="498"/>
      <c r="DB20" s="498"/>
      <c r="DC20" s="498"/>
      <c r="DD20" s="498"/>
      <c r="DE20" s="498"/>
      <c r="DF20" s="498"/>
      <c r="DG20" s="498"/>
      <c r="DH20" s="498"/>
      <c r="DI20" s="498"/>
      <c r="DJ20" s="498"/>
      <c r="DK20" s="498"/>
      <c r="DL20" s="498"/>
      <c r="DM20" s="498"/>
      <c r="DN20" s="498"/>
      <c r="DO20" s="498"/>
      <c r="DP20" s="498"/>
      <c r="DQ20" s="498"/>
      <c r="DR20" s="498"/>
      <c r="DS20" s="498"/>
      <c r="DT20" s="498"/>
      <c r="DU20" s="498"/>
      <c r="DV20" s="498"/>
      <c r="DW20" s="498"/>
      <c r="DX20" s="498"/>
      <c r="DY20" s="498"/>
      <c r="DZ20" s="498"/>
      <c r="EA20" s="498"/>
      <c r="EB20" s="498"/>
      <c r="EC20" s="498"/>
      <c r="ED20" s="498"/>
      <c r="EE20" s="498"/>
      <c r="EF20" s="498"/>
      <c r="EG20" s="498"/>
      <c r="EH20" s="498"/>
      <c r="EI20" s="498"/>
      <c r="EJ20" s="498"/>
      <c r="EK20" s="498"/>
      <c r="EL20" s="498"/>
      <c r="EM20" s="498"/>
      <c r="EN20" s="498"/>
      <c r="EO20" s="498"/>
      <c r="EP20" s="498"/>
      <c r="EQ20" s="498"/>
      <c r="ER20" s="498"/>
      <c r="ES20" s="498"/>
      <c r="ET20" s="498"/>
      <c r="EU20" s="498"/>
      <c r="EV20" s="498"/>
      <c r="EW20" s="498"/>
      <c r="EX20" s="498"/>
      <c r="EY20" s="498"/>
      <c r="EZ20" s="498"/>
      <c r="FA20" s="498"/>
      <c r="FB20" s="498"/>
      <c r="FC20" s="498"/>
      <c r="FD20" s="498"/>
      <c r="FE20" s="498"/>
      <c r="FF20" s="498"/>
      <c r="FG20" s="498"/>
      <c r="FH20" s="498"/>
      <c r="FI20" s="498"/>
      <c r="FJ20" s="498"/>
      <c r="FK20" s="498"/>
      <c r="FL20" s="498"/>
      <c r="FM20" s="498"/>
      <c r="FN20" s="498"/>
      <c r="FO20" s="498"/>
      <c r="FP20" s="498"/>
      <c r="FQ20" s="498"/>
      <c r="FR20" s="498"/>
      <c r="FS20" s="498"/>
      <c r="FT20" s="498"/>
      <c r="FU20" s="498"/>
      <c r="FV20" s="498"/>
      <c r="FW20" s="498"/>
      <c r="FX20" s="498"/>
      <c r="FY20" s="498"/>
      <c r="FZ20" s="498"/>
      <c r="GA20" s="498"/>
      <c r="GB20" s="498"/>
      <c r="GC20" s="498"/>
      <c r="GD20" s="498"/>
      <c r="GE20" s="498"/>
      <c r="GF20" s="498"/>
      <c r="GG20" s="498"/>
      <c r="GH20" s="498"/>
      <c r="GI20" s="498"/>
      <c r="GJ20" s="498"/>
      <c r="GK20" s="498"/>
      <c r="GL20" s="498"/>
      <c r="GM20" s="498"/>
      <c r="GN20" s="498"/>
      <c r="GO20" s="498"/>
      <c r="GP20" s="498"/>
      <c r="GQ20" s="498"/>
      <c r="GR20" s="498"/>
      <c r="GS20" s="498"/>
      <c r="GT20" s="498"/>
      <c r="GU20" s="498"/>
      <c r="GV20" s="498"/>
      <c r="GW20" s="498"/>
      <c r="GX20" s="498"/>
      <c r="GY20" s="498"/>
      <c r="GZ20" s="498"/>
      <c r="HA20" s="498"/>
      <c r="HB20" s="498"/>
      <c r="HC20" s="498"/>
      <c r="HD20" s="498"/>
      <c r="HE20" s="498"/>
      <c r="HF20" s="498"/>
      <c r="HG20" s="498"/>
      <c r="HH20" s="498"/>
      <c r="HI20" s="498"/>
      <c r="HJ20" s="498"/>
      <c r="HK20" s="498"/>
      <c r="HL20" s="498"/>
      <c r="HM20" s="498"/>
      <c r="HN20" s="498"/>
      <c r="HO20" s="498"/>
      <c r="HP20" s="498"/>
      <c r="HQ20" s="498"/>
      <c r="HR20" s="498"/>
      <c r="HS20" s="498"/>
      <c r="HT20" s="498"/>
      <c r="HU20" s="498"/>
      <c r="HV20" s="498"/>
      <c r="HW20" s="498"/>
      <c r="HX20" s="498"/>
      <c r="HY20" s="498"/>
      <c r="HZ20" s="498"/>
      <c r="IA20" s="498"/>
      <c r="IB20" s="498"/>
      <c r="IC20" s="498"/>
      <c r="ID20" s="498"/>
      <c r="IE20" s="498"/>
      <c r="IF20" s="498"/>
      <c r="IG20" s="498"/>
      <c r="IH20" s="498"/>
      <c r="II20" s="498"/>
      <c r="IJ20" s="498"/>
      <c r="IK20" s="498"/>
      <c r="IL20" s="498"/>
      <c r="IM20" s="498"/>
      <c r="IN20" s="498"/>
      <c r="IO20" s="498"/>
      <c r="IP20" s="498"/>
      <c r="IQ20" s="498"/>
      <c r="IR20" s="498"/>
      <c r="IS20" s="498"/>
      <c r="IT20" s="498"/>
      <c r="IU20" s="498"/>
      <c r="IV20" s="498"/>
      <c r="IW20" s="498"/>
      <c r="IX20" s="498"/>
      <c r="IY20" s="498"/>
      <c r="IZ20" s="498"/>
      <c r="JA20" s="498"/>
      <c r="JB20" s="498"/>
      <c r="JC20" s="498"/>
      <c r="JD20" s="498"/>
      <c r="JE20" s="498"/>
      <c r="JF20" s="498"/>
      <c r="JG20" s="498"/>
      <c r="JH20" s="498"/>
      <c r="JI20" s="498"/>
      <c r="JJ20" s="498"/>
      <c r="JK20" s="498"/>
      <c r="JL20" s="498"/>
      <c r="JM20" s="498"/>
      <c r="JN20" s="498"/>
      <c r="JO20" s="498"/>
      <c r="JP20" s="498"/>
      <c r="JQ20" s="498"/>
      <c r="JR20" s="498"/>
      <c r="JS20" s="498"/>
      <c r="JT20" s="498"/>
      <c r="JU20" s="498"/>
      <c r="JV20" s="498"/>
      <c r="JW20" s="498"/>
      <c r="JX20" s="498"/>
      <c r="JY20" s="498"/>
      <c r="JZ20" s="498"/>
      <c r="KA20" s="498"/>
      <c r="KB20" s="498"/>
      <c r="KC20" s="498"/>
      <c r="KD20" s="498"/>
      <c r="KE20" s="498"/>
      <c r="KF20" s="498"/>
      <c r="KG20" s="498"/>
      <c r="KH20" s="498"/>
      <c r="KI20" s="498"/>
      <c r="KJ20" s="498"/>
      <c r="KK20" s="498"/>
      <c r="KL20" s="498"/>
      <c r="KM20" s="498"/>
      <c r="KN20" s="498"/>
      <c r="KO20" s="498"/>
      <c r="KP20" s="498"/>
      <c r="KQ20" s="498"/>
      <c r="KR20" s="498"/>
      <c r="KS20" s="498"/>
      <c r="KT20" s="498"/>
      <c r="KU20" s="498"/>
      <c r="KV20" s="498"/>
      <c r="KW20" s="498"/>
      <c r="KX20" s="498"/>
      <c r="KY20" s="498"/>
      <c r="KZ20" s="498"/>
      <c r="LA20" s="498"/>
      <c r="LB20" s="498"/>
      <c r="LC20" s="498"/>
      <c r="LD20" s="498"/>
      <c r="LE20" s="498"/>
      <c r="LF20" s="498"/>
      <c r="LG20" s="498"/>
      <c r="LH20" s="498"/>
      <c r="LI20" s="498"/>
      <c r="LJ20" s="498"/>
      <c r="LK20" s="498"/>
      <c r="LL20" s="498"/>
      <c r="LM20" s="498"/>
      <c r="LN20" s="498"/>
      <c r="LO20" s="498"/>
      <c r="LP20" s="498"/>
      <c r="LQ20" s="498"/>
      <c r="LR20" s="498"/>
      <c r="LS20" s="498"/>
      <c r="LT20" s="498"/>
      <c r="LU20" s="498"/>
      <c r="LV20" s="498"/>
      <c r="LW20" s="498"/>
      <c r="LX20" s="498"/>
      <c r="LY20" s="498"/>
      <c r="LZ20" s="498"/>
      <c r="MA20" s="498"/>
      <c r="MB20" s="498"/>
      <c r="MC20" s="498"/>
      <c r="MD20" s="498"/>
      <c r="ME20" s="498"/>
      <c r="MF20" s="498"/>
      <c r="MG20" s="498"/>
      <c r="MH20" s="498"/>
      <c r="MI20" s="498"/>
      <c r="MJ20" s="498"/>
      <c r="MK20" s="498"/>
      <c r="ML20" s="498"/>
      <c r="MM20" s="498"/>
      <c r="MN20" s="498"/>
      <c r="MO20" s="498"/>
      <c r="MP20" s="498"/>
      <c r="MQ20" s="498"/>
      <c r="MR20" s="498"/>
      <c r="MS20" s="498"/>
      <c r="MT20" s="498"/>
      <c r="MU20" s="498"/>
      <c r="MV20" s="498"/>
      <c r="MW20" s="498"/>
      <c r="MX20" s="498"/>
      <c r="MY20" s="498"/>
      <c r="MZ20" s="498"/>
      <c r="NA20" s="498"/>
      <c r="NB20" s="498"/>
      <c r="NC20" s="498"/>
      <c r="ND20" s="498"/>
      <c r="NE20" s="498"/>
      <c r="NF20" s="498"/>
      <c r="NG20" s="498"/>
      <c r="NH20" s="498"/>
      <c r="NI20" s="498"/>
      <c r="NJ20" s="498"/>
      <c r="NK20" s="498"/>
      <c r="NL20" s="498"/>
      <c r="NM20" s="498"/>
      <c r="NN20" s="498"/>
      <c r="NO20" s="498"/>
      <c r="NP20" s="498"/>
      <c r="NQ20" s="498"/>
      <c r="NR20" s="498"/>
      <c r="NS20" s="498"/>
      <c r="NT20" s="498"/>
      <c r="NU20" s="498"/>
      <c r="NV20" s="498"/>
      <c r="NW20" s="498"/>
      <c r="NX20" s="498"/>
      <c r="NY20" s="498"/>
      <c r="NZ20" s="498"/>
      <c r="OA20" s="498"/>
      <c r="OB20" s="498"/>
      <c r="OC20" s="498"/>
      <c r="OD20" s="498"/>
      <c r="OE20" s="498"/>
      <c r="OF20" s="498"/>
      <c r="OG20" s="498"/>
      <c r="OH20" s="498"/>
      <c r="OI20" s="498"/>
      <c r="OJ20" s="498"/>
      <c r="OK20" s="498"/>
      <c r="OL20" s="498"/>
      <c r="OM20" s="498"/>
      <c r="ON20" s="498"/>
      <c r="OO20" s="498"/>
      <c r="OP20" s="498"/>
      <c r="OQ20" s="498"/>
      <c r="OR20" s="498"/>
      <c r="OS20" s="498"/>
      <c r="OT20" s="498"/>
      <c r="OU20" s="498"/>
      <c r="OV20" s="498"/>
      <c r="OW20" s="498"/>
      <c r="OX20" s="498"/>
      <c r="OY20" s="498"/>
      <c r="OZ20" s="498"/>
      <c r="PA20" s="498"/>
      <c r="PB20" s="498"/>
      <c r="PC20" s="498"/>
      <c r="PD20" s="498"/>
      <c r="PE20" s="498"/>
      <c r="PF20" s="498"/>
      <c r="PG20" s="498"/>
      <c r="PH20" s="498"/>
      <c r="PI20" s="498"/>
      <c r="PJ20" s="498"/>
      <c r="PK20" s="498"/>
      <c r="PL20" s="498"/>
      <c r="PM20" s="498"/>
      <c r="PN20" s="498"/>
      <c r="PO20" s="498"/>
      <c r="PP20" s="498"/>
      <c r="PQ20" s="498"/>
      <c r="PR20" s="498"/>
      <c r="PS20" s="498"/>
      <c r="PT20" s="498"/>
      <c r="PU20" s="498"/>
      <c r="PV20" s="498"/>
      <c r="PW20" s="498"/>
      <c r="PX20" s="498"/>
      <c r="PY20" s="498"/>
      <c r="PZ20" s="498"/>
      <c r="QA20" s="498"/>
      <c r="QB20" s="498"/>
      <c r="QC20" s="498"/>
      <c r="QD20" s="498"/>
      <c r="QE20" s="498"/>
      <c r="QF20" s="498"/>
      <c r="QG20" s="498"/>
      <c r="QH20" s="498"/>
      <c r="QI20" s="498"/>
      <c r="QJ20" s="498"/>
      <c r="QK20" s="498"/>
      <c r="QL20" s="498"/>
      <c r="QM20" s="498"/>
      <c r="QN20" s="498"/>
      <c r="QO20" s="498"/>
      <c r="QP20" s="498"/>
      <c r="QQ20" s="498"/>
      <c r="QR20" s="498"/>
      <c r="QS20" s="498"/>
      <c r="QT20" s="498"/>
      <c r="QU20" s="498"/>
      <c r="QV20" s="498"/>
      <c r="QW20" s="498"/>
      <c r="QX20" s="498"/>
      <c r="QY20" s="498"/>
      <c r="QZ20" s="498"/>
      <c r="RA20" s="498"/>
      <c r="RB20" s="498"/>
      <c r="RC20" s="498"/>
      <c r="RD20" s="498"/>
      <c r="RE20" s="498"/>
      <c r="RF20" s="498"/>
      <c r="RG20" s="498"/>
      <c r="RH20" s="498"/>
      <c r="RI20" s="498"/>
      <c r="RJ20" s="498"/>
      <c r="RK20" s="498"/>
      <c r="RL20" s="498"/>
      <c r="RM20" s="498"/>
      <c r="RN20" s="498"/>
      <c r="RO20" s="498"/>
      <c r="RP20" s="498"/>
      <c r="RQ20" s="498"/>
      <c r="RR20" s="498"/>
      <c r="RS20" s="498"/>
      <c r="RT20" s="498"/>
      <c r="RU20" s="498"/>
      <c r="RV20" s="498"/>
      <c r="RW20" s="498"/>
      <c r="RX20" s="498"/>
      <c r="RY20" s="498"/>
      <c r="RZ20" s="498"/>
      <c r="SA20" s="498"/>
      <c r="SB20" s="498"/>
      <c r="SC20" s="498"/>
      <c r="SD20" s="498"/>
      <c r="SE20" s="498"/>
      <c r="SF20" s="498"/>
      <c r="SG20" s="498"/>
      <c r="SH20" s="498"/>
      <c r="SI20" s="493"/>
      <c r="SJ20" s="474"/>
      <c r="SK20" s="462"/>
      <c r="SL20" s="462"/>
      <c r="SM20" s="462"/>
    </row>
    <row r="21" spans="1:507" ht="45" customHeight="1" outlineLevel="1" x14ac:dyDescent="0.35">
      <c r="A21" s="462"/>
      <c r="B21" s="471"/>
      <c r="C21" s="690">
        <f>INT($C$6)+1.045</f>
        <v>2.0449999999999999</v>
      </c>
      <c r="D21" s="493"/>
      <c r="E21" s="557"/>
      <c r="F21" s="557"/>
      <c r="G21" s="493"/>
      <c r="H21" s="498" t="s">
        <v>552</v>
      </c>
      <c r="I21" s="498"/>
      <c r="J21" s="544">
        <v>1</v>
      </c>
      <c r="K21" s="811" t="s">
        <v>950</v>
      </c>
      <c r="L21" s="812"/>
      <c r="M21" s="812"/>
      <c r="N21" s="812"/>
      <c r="O21" s="812"/>
      <c r="P21" s="812"/>
      <c r="Q21" s="812"/>
      <c r="R21" s="812"/>
      <c r="S21" s="812"/>
      <c r="T21" s="812"/>
      <c r="U21" s="812"/>
      <c r="V21" s="812"/>
      <c r="W21" s="812"/>
      <c r="X21" s="812"/>
      <c r="Y21" s="813"/>
      <c r="Z21" s="698"/>
      <c r="AA21" s="698"/>
      <c r="AB21" s="698"/>
      <c r="AC21" s="698"/>
      <c r="AD21" s="698"/>
      <c r="AE21" s="698"/>
      <c r="AF21" s="698"/>
      <c r="AG21" s="698"/>
      <c r="AH21" s="698"/>
      <c r="AI21" s="698"/>
      <c r="AJ21" s="698"/>
      <c r="AK21" s="698"/>
      <c r="AL21" s="698"/>
      <c r="AM21" s="698"/>
      <c r="AN21" s="698"/>
      <c r="AO21" s="698"/>
      <c r="AP21" s="698"/>
      <c r="AQ21" s="698"/>
      <c r="AR21" s="698"/>
      <c r="AS21" s="698"/>
      <c r="AT21" s="698"/>
      <c r="AU21" s="698"/>
      <c r="AV21" s="698"/>
      <c r="AW21" s="698"/>
      <c r="AX21" s="698"/>
      <c r="AY21" s="698"/>
      <c r="AZ21" s="698"/>
      <c r="BA21" s="698"/>
      <c r="BB21" s="698"/>
      <c r="BC21" s="698"/>
      <c r="BD21" s="698"/>
      <c r="BE21" s="698"/>
      <c r="BF21" s="698"/>
      <c r="BG21" s="698"/>
      <c r="BH21" s="698"/>
      <c r="BI21" s="698"/>
      <c r="BJ21" s="698"/>
      <c r="BK21" s="698"/>
      <c r="BL21" s="698"/>
      <c r="BM21" s="698"/>
      <c r="BN21" s="698"/>
      <c r="BO21" s="698"/>
      <c r="BP21" s="698"/>
      <c r="BQ21" s="698"/>
      <c r="BR21" s="698"/>
      <c r="BS21" s="698"/>
      <c r="BT21" s="698"/>
      <c r="BU21" s="698"/>
      <c r="BV21" s="698"/>
      <c r="BW21" s="698"/>
      <c r="BX21" s="698"/>
      <c r="BY21" s="698"/>
      <c r="BZ21" s="698"/>
      <c r="CA21" s="698"/>
      <c r="CB21" s="698"/>
      <c r="CC21" s="698"/>
      <c r="CD21" s="698"/>
      <c r="CE21" s="698"/>
      <c r="CF21" s="698"/>
      <c r="CG21" s="698"/>
      <c r="CH21" s="698"/>
      <c r="CI21" s="698"/>
      <c r="CJ21" s="698"/>
      <c r="CK21" s="698"/>
      <c r="CL21" s="698"/>
      <c r="CM21" s="698"/>
      <c r="CN21" s="698"/>
      <c r="CO21" s="698"/>
      <c r="CP21" s="698"/>
      <c r="CQ21" s="698"/>
      <c r="CR21" s="698"/>
      <c r="CS21" s="698"/>
      <c r="CT21" s="698"/>
      <c r="CU21" s="698"/>
      <c r="CV21" s="498"/>
      <c r="CW21" s="498"/>
      <c r="CX21" s="498"/>
      <c r="CY21" s="498"/>
      <c r="CZ21" s="498"/>
      <c r="DA21" s="498"/>
      <c r="DB21" s="498"/>
      <c r="DC21" s="498"/>
      <c r="DD21" s="498"/>
      <c r="DE21" s="498"/>
      <c r="DF21" s="498"/>
      <c r="DG21" s="498"/>
      <c r="DH21" s="498"/>
      <c r="DI21" s="498"/>
      <c r="DJ21" s="498"/>
      <c r="DK21" s="498"/>
      <c r="DL21" s="498"/>
      <c r="DM21" s="498"/>
      <c r="DN21" s="498"/>
      <c r="DO21" s="498"/>
      <c r="DP21" s="498"/>
      <c r="DQ21" s="498"/>
      <c r="DR21" s="498"/>
      <c r="DS21" s="498"/>
      <c r="DT21" s="498"/>
      <c r="DU21" s="498"/>
      <c r="DV21" s="498"/>
      <c r="DW21" s="498"/>
      <c r="DX21" s="498"/>
      <c r="DY21" s="498"/>
      <c r="DZ21" s="498"/>
      <c r="EA21" s="498"/>
      <c r="EB21" s="498"/>
      <c r="EC21" s="498"/>
      <c r="ED21" s="498"/>
      <c r="EE21" s="498"/>
      <c r="EF21" s="498"/>
      <c r="EG21" s="498"/>
      <c r="EH21" s="498"/>
      <c r="EI21" s="498"/>
      <c r="EJ21" s="498"/>
      <c r="EK21" s="498"/>
      <c r="EL21" s="498"/>
      <c r="EM21" s="498"/>
      <c r="EN21" s="498"/>
      <c r="EO21" s="498"/>
      <c r="EP21" s="498"/>
      <c r="EQ21" s="498"/>
      <c r="ER21" s="498"/>
      <c r="ES21" s="498"/>
      <c r="ET21" s="498"/>
      <c r="EU21" s="498"/>
      <c r="EV21" s="498"/>
      <c r="EW21" s="498"/>
      <c r="EX21" s="498"/>
      <c r="EY21" s="498"/>
      <c r="EZ21" s="498"/>
      <c r="FA21" s="498"/>
      <c r="FB21" s="498"/>
      <c r="FC21" s="498"/>
      <c r="FD21" s="498"/>
      <c r="FE21" s="498"/>
      <c r="FF21" s="498"/>
      <c r="FG21" s="498"/>
      <c r="FH21" s="498"/>
      <c r="FI21" s="498"/>
      <c r="FJ21" s="498"/>
      <c r="FK21" s="498"/>
      <c r="FL21" s="498"/>
      <c r="FM21" s="498"/>
      <c r="FN21" s="498"/>
      <c r="FO21" s="498"/>
      <c r="FP21" s="498"/>
      <c r="FQ21" s="498"/>
      <c r="FR21" s="498"/>
      <c r="FS21" s="498"/>
      <c r="FT21" s="498"/>
      <c r="FU21" s="498"/>
      <c r="FV21" s="498"/>
      <c r="FW21" s="498"/>
      <c r="FX21" s="498"/>
      <c r="FY21" s="498"/>
      <c r="FZ21" s="498"/>
      <c r="GA21" s="498"/>
      <c r="GB21" s="498"/>
      <c r="GC21" s="498"/>
      <c r="GD21" s="498"/>
      <c r="GE21" s="498"/>
      <c r="GF21" s="498"/>
      <c r="GG21" s="498"/>
      <c r="GH21" s="498"/>
      <c r="GI21" s="498"/>
      <c r="GJ21" s="498"/>
      <c r="GK21" s="498"/>
      <c r="GL21" s="498"/>
      <c r="GM21" s="498"/>
      <c r="GN21" s="498"/>
      <c r="GO21" s="498"/>
      <c r="GP21" s="498"/>
      <c r="GQ21" s="498"/>
      <c r="GR21" s="498"/>
      <c r="GS21" s="498"/>
      <c r="GT21" s="498"/>
      <c r="GU21" s="498"/>
      <c r="GV21" s="498"/>
      <c r="GW21" s="498"/>
      <c r="GX21" s="498"/>
      <c r="GY21" s="498"/>
      <c r="GZ21" s="498"/>
      <c r="HA21" s="498"/>
      <c r="HB21" s="498"/>
      <c r="HC21" s="498"/>
      <c r="HD21" s="498"/>
      <c r="HE21" s="498"/>
      <c r="HF21" s="498"/>
      <c r="HG21" s="498"/>
      <c r="HH21" s="498"/>
      <c r="HI21" s="498"/>
      <c r="HJ21" s="498"/>
      <c r="HK21" s="498"/>
      <c r="HL21" s="498"/>
      <c r="HM21" s="498"/>
      <c r="HN21" s="498"/>
      <c r="HO21" s="498"/>
      <c r="HP21" s="498"/>
      <c r="HQ21" s="498"/>
      <c r="HR21" s="498"/>
      <c r="HS21" s="498"/>
      <c r="HT21" s="498"/>
      <c r="HU21" s="498"/>
      <c r="HV21" s="498"/>
      <c r="HW21" s="498"/>
      <c r="HX21" s="498"/>
      <c r="HY21" s="498"/>
      <c r="HZ21" s="498"/>
      <c r="IA21" s="498"/>
      <c r="IB21" s="498"/>
      <c r="IC21" s="498"/>
      <c r="ID21" s="498"/>
      <c r="IE21" s="498"/>
      <c r="IF21" s="498"/>
      <c r="IG21" s="498"/>
      <c r="IH21" s="498"/>
      <c r="II21" s="498"/>
      <c r="IJ21" s="498"/>
      <c r="IK21" s="498"/>
      <c r="IL21" s="498"/>
      <c r="IM21" s="498"/>
      <c r="IN21" s="498"/>
      <c r="IO21" s="498"/>
      <c r="IP21" s="498"/>
      <c r="IQ21" s="498"/>
      <c r="IR21" s="498"/>
      <c r="IS21" s="498"/>
      <c r="IT21" s="498"/>
      <c r="IU21" s="498"/>
      <c r="IV21" s="498"/>
      <c r="IW21" s="498"/>
      <c r="IX21" s="498"/>
      <c r="IY21" s="498"/>
      <c r="IZ21" s="498"/>
      <c r="JA21" s="498"/>
      <c r="JB21" s="498"/>
      <c r="JC21" s="498"/>
      <c r="JD21" s="498"/>
      <c r="JE21" s="498"/>
      <c r="JF21" s="498"/>
      <c r="JG21" s="498"/>
      <c r="JH21" s="498"/>
      <c r="JI21" s="498"/>
      <c r="JJ21" s="498"/>
      <c r="JK21" s="498"/>
      <c r="JL21" s="498"/>
      <c r="JM21" s="498"/>
      <c r="JN21" s="498"/>
      <c r="JO21" s="498"/>
      <c r="JP21" s="498"/>
      <c r="JQ21" s="498"/>
      <c r="JR21" s="498"/>
      <c r="JS21" s="498"/>
      <c r="JT21" s="498"/>
      <c r="JU21" s="498"/>
      <c r="JV21" s="498"/>
      <c r="JW21" s="498"/>
      <c r="JX21" s="498"/>
      <c r="JY21" s="498"/>
      <c r="JZ21" s="498"/>
      <c r="KA21" s="498"/>
      <c r="KB21" s="498"/>
      <c r="KC21" s="498"/>
      <c r="KD21" s="498"/>
      <c r="KE21" s="498"/>
      <c r="KF21" s="498"/>
      <c r="KG21" s="498"/>
      <c r="KH21" s="498"/>
      <c r="KI21" s="498"/>
      <c r="KJ21" s="498"/>
      <c r="KK21" s="498"/>
      <c r="KL21" s="498"/>
      <c r="KM21" s="498"/>
      <c r="KN21" s="498"/>
      <c r="KO21" s="498"/>
      <c r="KP21" s="498"/>
      <c r="KQ21" s="498"/>
      <c r="KR21" s="498"/>
      <c r="KS21" s="498"/>
      <c r="KT21" s="498"/>
      <c r="KU21" s="498"/>
      <c r="KV21" s="498"/>
      <c r="KW21" s="498"/>
      <c r="KX21" s="498"/>
      <c r="KY21" s="498"/>
      <c r="KZ21" s="498"/>
      <c r="LA21" s="498"/>
      <c r="LB21" s="498"/>
      <c r="LC21" s="498"/>
      <c r="LD21" s="498"/>
      <c r="LE21" s="498"/>
      <c r="LF21" s="498"/>
      <c r="LG21" s="498"/>
      <c r="LH21" s="498"/>
      <c r="LI21" s="498"/>
      <c r="LJ21" s="498"/>
      <c r="LK21" s="498"/>
      <c r="LL21" s="498"/>
      <c r="LM21" s="498"/>
      <c r="LN21" s="498"/>
      <c r="LO21" s="498"/>
      <c r="LP21" s="498"/>
      <c r="LQ21" s="498"/>
      <c r="LR21" s="498"/>
      <c r="LS21" s="498"/>
      <c r="LT21" s="498"/>
      <c r="LU21" s="498"/>
      <c r="LV21" s="498"/>
      <c r="LW21" s="498"/>
      <c r="LX21" s="498"/>
      <c r="LY21" s="498"/>
      <c r="LZ21" s="498"/>
      <c r="MA21" s="498"/>
      <c r="MB21" s="498"/>
      <c r="MC21" s="498"/>
      <c r="MD21" s="498"/>
      <c r="ME21" s="498"/>
      <c r="MF21" s="498"/>
      <c r="MG21" s="498"/>
      <c r="MH21" s="498"/>
      <c r="MI21" s="498"/>
      <c r="MJ21" s="498"/>
      <c r="MK21" s="498"/>
      <c r="ML21" s="498"/>
      <c r="MM21" s="498"/>
      <c r="MN21" s="498"/>
      <c r="MO21" s="498"/>
      <c r="MP21" s="498"/>
      <c r="MQ21" s="498"/>
      <c r="MR21" s="498"/>
      <c r="MS21" s="498"/>
      <c r="MT21" s="498"/>
      <c r="MU21" s="498"/>
      <c r="MV21" s="498"/>
      <c r="MW21" s="498"/>
      <c r="MX21" s="498"/>
      <c r="MY21" s="498"/>
      <c r="MZ21" s="498"/>
      <c r="NA21" s="498"/>
      <c r="NB21" s="498"/>
      <c r="NC21" s="498"/>
      <c r="ND21" s="498"/>
      <c r="NE21" s="498"/>
      <c r="NF21" s="498"/>
      <c r="NG21" s="498"/>
      <c r="NH21" s="498"/>
      <c r="NI21" s="498"/>
      <c r="NJ21" s="498"/>
      <c r="NK21" s="498"/>
      <c r="NL21" s="498"/>
      <c r="NM21" s="498"/>
      <c r="NN21" s="498"/>
      <c r="NO21" s="498"/>
      <c r="NP21" s="498"/>
      <c r="NQ21" s="498"/>
      <c r="NR21" s="498"/>
      <c r="NS21" s="498"/>
      <c r="NT21" s="498"/>
      <c r="NU21" s="498"/>
      <c r="NV21" s="498"/>
      <c r="NW21" s="498"/>
      <c r="NX21" s="498"/>
      <c r="NY21" s="498"/>
      <c r="NZ21" s="498"/>
      <c r="OA21" s="498"/>
      <c r="OB21" s="498"/>
      <c r="OC21" s="498"/>
      <c r="OD21" s="498"/>
      <c r="OE21" s="498"/>
      <c r="OF21" s="498"/>
      <c r="OG21" s="498"/>
      <c r="OH21" s="498"/>
      <c r="OI21" s="498"/>
      <c r="OJ21" s="498"/>
      <c r="OK21" s="498"/>
      <c r="OL21" s="498"/>
      <c r="OM21" s="498"/>
      <c r="ON21" s="498"/>
      <c r="OO21" s="498"/>
      <c r="OP21" s="498"/>
      <c r="OQ21" s="498"/>
      <c r="OR21" s="498"/>
      <c r="OS21" s="498"/>
      <c r="OT21" s="498"/>
      <c r="OU21" s="498"/>
      <c r="OV21" s="498"/>
      <c r="OW21" s="498"/>
      <c r="OX21" s="498"/>
      <c r="OY21" s="498"/>
      <c r="OZ21" s="498"/>
      <c r="PA21" s="498"/>
      <c r="PB21" s="498"/>
      <c r="PC21" s="498"/>
      <c r="PD21" s="498"/>
      <c r="PE21" s="498"/>
      <c r="PF21" s="498"/>
      <c r="PG21" s="498"/>
      <c r="PH21" s="498"/>
      <c r="PI21" s="498"/>
      <c r="PJ21" s="498"/>
      <c r="PK21" s="498"/>
      <c r="PL21" s="498"/>
      <c r="PM21" s="498"/>
      <c r="PN21" s="498"/>
      <c r="PO21" s="498"/>
      <c r="PP21" s="498"/>
      <c r="PQ21" s="498"/>
      <c r="PR21" s="498"/>
      <c r="PS21" s="498"/>
      <c r="PT21" s="498"/>
      <c r="PU21" s="498"/>
      <c r="PV21" s="498"/>
      <c r="PW21" s="498"/>
      <c r="PX21" s="498"/>
      <c r="PY21" s="498"/>
      <c r="PZ21" s="498"/>
      <c r="QA21" s="498"/>
      <c r="QB21" s="498"/>
      <c r="QC21" s="498"/>
      <c r="QD21" s="498"/>
      <c r="QE21" s="498"/>
      <c r="QF21" s="498"/>
      <c r="QG21" s="498"/>
      <c r="QH21" s="498"/>
      <c r="QI21" s="498"/>
      <c r="QJ21" s="498"/>
      <c r="QK21" s="498"/>
      <c r="QL21" s="498"/>
      <c r="QM21" s="498"/>
      <c r="QN21" s="498"/>
      <c r="QO21" s="498"/>
      <c r="QP21" s="498"/>
      <c r="QQ21" s="498"/>
      <c r="QR21" s="498"/>
      <c r="QS21" s="498"/>
      <c r="QT21" s="498"/>
      <c r="QU21" s="498"/>
      <c r="QV21" s="498"/>
      <c r="QW21" s="498"/>
      <c r="QX21" s="498"/>
      <c r="QY21" s="498"/>
      <c r="QZ21" s="498"/>
      <c r="RA21" s="498"/>
      <c r="RB21" s="498"/>
      <c r="RC21" s="498"/>
      <c r="RD21" s="498"/>
      <c r="RE21" s="498"/>
      <c r="RF21" s="498"/>
      <c r="RG21" s="498"/>
      <c r="RH21" s="498"/>
      <c r="RI21" s="498"/>
      <c r="RJ21" s="498"/>
      <c r="RK21" s="498"/>
      <c r="RL21" s="498"/>
      <c r="RM21" s="498"/>
      <c r="RN21" s="498"/>
      <c r="RO21" s="498"/>
      <c r="RP21" s="498"/>
      <c r="RQ21" s="498"/>
      <c r="RR21" s="498"/>
      <c r="RS21" s="498"/>
      <c r="RT21" s="498"/>
      <c r="RU21" s="498"/>
      <c r="RV21" s="498"/>
      <c r="RW21" s="498"/>
      <c r="RX21" s="498"/>
      <c r="RY21" s="498"/>
      <c r="RZ21" s="498"/>
      <c r="SA21" s="498"/>
      <c r="SB21" s="498"/>
      <c r="SC21" s="498"/>
      <c r="SD21" s="498"/>
      <c r="SE21" s="498"/>
      <c r="SF21" s="498"/>
      <c r="SG21" s="498"/>
      <c r="SH21" s="498"/>
      <c r="SI21" s="493"/>
      <c r="SJ21" s="474"/>
      <c r="SK21" s="462"/>
      <c r="SL21" s="462"/>
      <c r="SM21" s="462"/>
    </row>
    <row r="22" spans="1:507" outlineLevel="3" x14ac:dyDescent="0.35">
      <c r="A22" s="462"/>
      <c r="B22" s="471"/>
      <c r="C22" s="690">
        <f>INT($C$6)+3</f>
        <v>4</v>
      </c>
      <c r="D22" s="493"/>
      <c r="E22" s="557"/>
      <c r="F22" s="557"/>
      <c r="G22" s="493"/>
      <c r="H22" s="498"/>
      <c r="I22" s="498"/>
      <c r="J22" s="498"/>
      <c r="K22" s="498"/>
      <c r="L22" s="498"/>
      <c r="M22" s="498"/>
      <c r="N22" s="498"/>
      <c r="O22" s="498"/>
      <c r="P22" s="498"/>
      <c r="Q22" s="498"/>
      <c r="R22" s="498"/>
      <c r="S22" s="498"/>
      <c r="T22" s="498"/>
      <c r="U22" s="498"/>
      <c r="V22" s="498"/>
      <c r="W22" s="498"/>
      <c r="X22" s="498"/>
      <c r="Y22" s="498"/>
      <c r="Z22" s="498"/>
      <c r="AA22" s="498"/>
      <c r="AB22" s="498"/>
      <c r="AC22" s="498"/>
      <c r="AD22" s="498"/>
      <c r="AE22" s="498"/>
      <c r="AF22" s="498"/>
      <c r="AG22" s="498"/>
      <c r="AH22" s="498"/>
      <c r="AI22" s="498"/>
      <c r="AJ22" s="498"/>
      <c r="AK22" s="498"/>
      <c r="AL22" s="498"/>
      <c r="AM22" s="498"/>
      <c r="AN22" s="498"/>
      <c r="AO22" s="498"/>
      <c r="AP22" s="498"/>
      <c r="AQ22" s="498"/>
      <c r="AR22" s="498"/>
      <c r="AS22" s="498"/>
      <c r="AT22" s="498"/>
      <c r="AU22" s="498"/>
      <c r="AV22" s="498"/>
      <c r="AW22" s="498"/>
      <c r="AX22" s="498"/>
      <c r="AY22" s="498"/>
      <c r="AZ22" s="498"/>
      <c r="BA22" s="498"/>
      <c r="BB22" s="498"/>
      <c r="BC22" s="498"/>
      <c r="BD22" s="498"/>
      <c r="BE22" s="498"/>
      <c r="BF22" s="498"/>
      <c r="BG22" s="498"/>
      <c r="BH22" s="498"/>
      <c r="BI22" s="498"/>
      <c r="BJ22" s="498"/>
      <c r="BK22" s="498"/>
      <c r="BL22" s="498"/>
      <c r="BM22" s="498"/>
      <c r="BN22" s="498"/>
      <c r="BO22" s="498"/>
      <c r="BP22" s="498"/>
      <c r="BQ22" s="498"/>
      <c r="BR22" s="498"/>
      <c r="BS22" s="498"/>
      <c r="BT22" s="498"/>
      <c r="BU22" s="498"/>
      <c r="BV22" s="498"/>
      <c r="BW22" s="498"/>
      <c r="BX22" s="498"/>
      <c r="BY22" s="498"/>
      <c r="BZ22" s="498"/>
      <c r="CA22" s="498"/>
      <c r="CB22" s="498"/>
      <c r="CC22" s="498"/>
      <c r="CD22" s="498"/>
      <c r="CE22" s="498"/>
      <c r="CF22" s="498"/>
      <c r="CG22" s="498"/>
      <c r="CH22" s="498"/>
      <c r="CI22" s="498"/>
      <c r="CJ22" s="498"/>
      <c r="CK22" s="498"/>
      <c r="CL22" s="498"/>
      <c r="CM22" s="498"/>
      <c r="CN22" s="498"/>
      <c r="CO22" s="498"/>
      <c r="CP22" s="498"/>
      <c r="CQ22" s="498"/>
      <c r="CR22" s="498"/>
      <c r="CS22" s="498"/>
      <c r="CT22" s="498"/>
      <c r="CU22" s="498"/>
      <c r="CV22" s="498"/>
      <c r="CW22" s="498"/>
      <c r="CX22" s="498"/>
      <c r="CY22" s="498"/>
      <c r="CZ22" s="498"/>
      <c r="DA22" s="498"/>
      <c r="DB22" s="498"/>
      <c r="DC22" s="498"/>
      <c r="DD22" s="498"/>
      <c r="DE22" s="498"/>
      <c r="DF22" s="498"/>
      <c r="DG22" s="498"/>
      <c r="DH22" s="498"/>
      <c r="DI22" s="498"/>
      <c r="DJ22" s="498"/>
      <c r="DK22" s="498"/>
      <c r="DL22" s="498"/>
      <c r="DM22" s="498"/>
      <c r="DN22" s="498"/>
      <c r="DO22" s="498"/>
      <c r="DP22" s="498"/>
      <c r="DQ22" s="498"/>
      <c r="DR22" s="498"/>
      <c r="DS22" s="498"/>
      <c r="DT22" s="498"/>
      <c r="DU22" s="498"/>
      <c r="DV22" s="498"/>
      <c r="DW22" s="498"/>
      <c r="DX22" s="498"/>
      <c r="DY22" s="498"/>
      <c r="DZ22" s="498"/>
      <c r="EA22" s="498"/>
      <c r="EB22" s="498"/>
      <c r="EC22" s="498"/>
      <c r="ED22" s="498"/>
      <c r="EE22" s="498"/>
      <c r="EF22" s="498"/>
      <c r="EG22" s="498"/>
      <c r="EH22" s="498"/>
      <c r="EI22" s="498"/>
      <c r="EJ22" s="498"/>
      <c r="EK22" s="498"/>
      <c r="EL22" s="498"/>
      <c r="EM22" s="498"/>
      <c r="EN22" s="498"/>
      <c r="EO22" s="498"/>
      <c r="EP22" s="498"/>
      <c r="EQ22" s="498"/>
      <c r="ER22" s="498"/>
      <c r="ES22" s="498"/>
      <c r="ET22" s="498"/>
      <c r="EU22" s="498"/>
      <c r="EV22" s="498"/>
      <c r="EW22" s="498"/>
      <c r="EX22" s="498"/>
      <c r="EY22" s="498"/>
      <c r="EZ22" s="498"/>
      <c r="FA22" s="498"/>
      <c r="FB22" s="498"/>
      <c r="FC22" s="498"/>
      <c r="FD22" s="498"/>
      <c r="FE22" s="498"/>
      <c r="FF22" s="498"/>
      <c r="FG22" s="498"/>
      <c r="FH22" s="498"/>
      <c r="FI22" s="498"/>
      <c r="FJ22" s="498"/>
      <c r="FK22" s="498"/>
      <c r="FL22" s="498"/>
      <c r="FM22" s="498"/>
      <c r="FN22" s="498"/>
      <c r="FO22" s="498"/>
      <c r="FP22" s="498"/>
      <c r="FQ22" s="498"/>
      <c r="FR22" s="498"/>
      <c r="FS22" s="498"/>
      <c r="FT22" s="498"/>
      <c r="FU22" s="498"/>
      <c r="FV22" s="498"/>
      <c r="FW22" s="498"/>
      <c r="FX22" s="498"/>
      <c r="FY22" s="498"/>
      <c r="FZ22" s="498"/>
      <c r="GA22" s="498"/>
      <c r="GB22" s="498"/>
      <c r="GC22" s="498"/>
      <c r="GD22" s="498"/>
      <c r="GE22" s="498"/>
      <c r="GF22" s="498"/>
      <c r="GG22" s="498"/>
      <c r="GH22" s="498"/>
      <c r="GI22" s="498"/>
      <c r="GJ22" s="498"/>
      <c r="GK22" s="498"/>
      <c r="GL22" s="498"/>
      <c r="GM22" s="498"/>
      <c r="GN22" s="498"/>
      <c r="GO22" s="498"/>
      <c r="GP22" s="498"/>
      <c r="GQ22" s="498"/>
      <c r="GR22" s="498"/>
      <c r="GS22" s="498"/>
      <c r="GT22" s="498"/>
      <c r="GU22" s="498"/>
      <c r="GV22" s="498"/>
      <c r="GW22" s="498"/>
      <c r="GX22" s="498"/>
      <c r="GY22" s="498"/>
      <c r="GZ22" s="498"/>
      <c r="HA22" s="498"/>
      <c r="HB22" s="498"/>
      <c r="HC22" s="498"/>
      <c r="HD22" s="498"/>
      <c r="HE22" s="498"/>
      <c r="HF22" s="498"/>
      <c r="HG22" s="498"/>
      <c r="HH22" s="498"/>
      <c r="HI22" s="498"/>
      <c r="HJ22" s="498"/>
      <c r="HK22" s="498"/>
      <c r="HL22" s="498"/>
      <c r="HM22" s="498"/>
      <c r="HN22" s="498"/>
      <c r="HO22" s="498"/>
      <c r="HP22" s="498"/>
      <c r="HQ22" s="498"/>
      <c r="HR22" s="498"/>
      <c r="HS22" s="498"/>
      <c r="HT22" s="498"/>
      <c r="HU22" s="498"/>
      <c r="HV22" s="498"/>
      <c r="HW22" s="498"/>
      <c r="HX22" s="498"/>
      <c r="HY22" s="498"/>
      <c r="HZ22" s="498"/>
      <c r="IA22" s="498"/>
      <c r="IB22" s="498"/>
      <c r="IC22" s="498"/>
      <c r="ID22" s="498"/>
      <c r="IE22" s="498"/>
      <c r="IF22" s="498"/>
      <c r="IG22" s="498"/>
      <c r="IH22" s="498"/>
      <c r="II22" s="498"/>
      <c r="IJ22" s="498"/>
      <c r="IK22" s="498"/>
      <c r="IL22" s="498"/>
      <c r="IM22" s="498"/>
      <c r="IN22" s="498"/>
      <c r="IO22" s="498"/>
      <c r="IP22" s="498"/>
      <c r="IQ22" s="498"/>
      <c r="IR22" s="498"/>
      <c r="IS22" s="498"/>
      <c r="IT22" s="498"/>
      <c r="IU22" s="498"/>
      <c r="IV22" s="498"/>
      <c r="IW22" s="498"/>
      <c r="IX22" s="498"/>
      <c r="IY22" s="498"/>
      <c r="IZ22" s="498"/>
      <c r="JA22" s="498"/>
      <c r="JB22" s="498"/>
      <c r="JC22" s="498"/>
      <c r="JD22" s="498"/>
      <c r="JE22" s="498"/>
      <c r="JF22" s="498"/>
      <c r="JG22" s="498"/>
      <c r="JH22" s="498"/>
      <c r="JI22" s="498"/>
      <c r="JJ22" s="498"/>
      <c r="JK22" s="498"/>
      <c r="JL22" s="498"/>
      <c r="JM22" s="498"/>
      <c r="JN22" s="498"/>
      <c r="JO22" s="498"/>
      <c r="JP22" s="498"/>
      <c r="JQ22" s="498"/>
      <c r="JR22" s="498"/>
      <c r="JS22" s="498"/>
      <c r="JT22" s="498"/>
      <c r="JU22" s="498"/>
      <c r="JV22" s="498"/>
      <c r="JW22" s="498"/>
      <c r="JX22" s="498"/>
      <c r="JY22" s="498"/>
      <c r="JZ22" s="498"/>
      <c r="KA22" s="498"/>
      <c r="KB22" s="498"/>
      <c r="KC22" s="498"/>
      <c r="KD22" s="498"/>
      <c r="KE22" s="498"/>
      <c r="KF22" s="498"/>
      <c r="KG22" s="498"/>
      <c r="KH22" s="498"/>
      <c r="KI22" s="498"/>
      <c r="KJ22" s="498"/>
      <c r="KK22" s="498"/>
      <c r="KL22" s="498"/>
      <c r="KM22" s="498"/>
      <c r="KN22" s="498"/>
      <c r="KO22" s="498"/>
      <c r="KP22" s="498"/>
      <c r="KQ22" s="498"/>
      <c r="KR22" s="498"/>
      <c r="KS22" s="498"/>
      <c r="KT22" s="498"/>
      <c r="KU22" s="498"/>
      <c r="KV22" s="498"/>
      <c r="KW22" s="498"/>
      <c r="KX22" s="498"/>
      <c r="KY22" s="498"/>
      <c r="KZ22" s="498"/>
      <c r="LA22" s="498"/>
      <c r="LB22" s="498"/>
      <c r="LC22" s="498"/>
      <c r="LD22" s="498"/>
      <c r="LE22" s="498"/>
      <c r="LF22" s="498"/>
      <c r="LG22" s="498"/>
      <c r="LH22" s="498"/>
      <c r="LI22" s="498"/>
      <c r="LJ22" s="498"/>
      <c r="LK22" s="498"/>
      <c r="LL22" s="498"/>
      <c r="LM22" s="498"/>
      <c r="LN22" s="498"/>
      <c r="LO22" s="498"/>
      <c r="LP22" s="498"/>
      <c r="LQ22" s="498"/>
      <c r="LR22" s="498"/>
      <c r="LS22" s="498"/>
      <c r="LT22" s="498"/>
      <c r="LU22" s="498"/>
      <c r="LV22" s="498"/>
      <c r="LW22" s="498"/>
      <c r="LX22" s="498"/>
      <c r="LY22" s="498"/>
      <c r="LZ22" s="498"/>
      <c r="MA22" s="498"/>
      <c r="MB22" s="498"/>
      <c r="MC22" s="498"/>
      <c r="MD22" s="498"/>
      <c r="ME22" s="498"/>
      <c r="MF22" s="498"/>
      <c r="MG22" s="498"/>
      <c r="MH22" s="498"/>
      <c r="MI22" s="498"/>
      <c r="MJ22" s="498"/>
      <c r="MK22" s="498"/>
      <c r="ML22" s="498"/>
      <c r="MM22" s="498"/>
      <c r="MN22" s="498"/>
      <c r="MO22" s="498"/>
      <c r="MP22" s="498"/>
      <c r="MQ22" s="498"/>
      <c r="MR22" s="498"/>
      <c r="MS22" s="498"/>
      <c r="MT22" s="498"/>
      <c r="MU22" s="498"/>
      <c r="MV22" s="498"/>
      <c r="MW22" s="498"/>
      <c r="MX22" s="498"/>
      <c r="MY22" s="498"/>
      <c r="MZ22" s="498"/>
      <c r="NA22" s="498"/>
      <c r="NB22" s="498"/>
      <c r="NC22" s="498"/>
      <c r="ND22" s="498"/>
      <c r="NE22" s="498"/>
      <c r="NF22" s="498"/>
      <c r="NG22" s="498"/>
      <c r="NH22" s="498"/>
      <c r="NI22" s="498"/>
      <c r="NJ22" s="498"/>
      <c r="NK22" s="498"/>
      <c r="NL22" s="498"/>
      <c r="NM22" s="498"/>
      <c r="NN22" s="498"/>
      <c r="NO22" s="498"/>
      <c r="NP22" s="498"/>
      <c r="NQ22" s="498"/>
      <c r="NR22" s="498"/>
      <c r="NS22" s="498"/>
      <c r="NT22" s="498"/>
      <c r="NU22" s="498"/>
      <c r="NV22" s="498"/>
      <c r="NW22" s="498"/>
      <c r="NX22" s="498"/>
      <c r="NY22" s="498"/>
      <c r="NZ22" s="498"/>
      <c r="OA22" s="498"/>
      <c r="OB22" s="498"/>
      <c r="OC22" s="498"/>
      <c r="OD22" s="498"/>
      <c r="OE22" s="498"/>
      <c r="OF22" s="498"/>
      <c r="OG22" s="498"/>
      <c r="OH22" s="498"/>
      <c r="OI22" s="498"/>
      <c r="OJ22" s="498"/>
      <c r="OK22" s="498"/>
      <c r="OL22" s="498"/>
      <c r="OM22" s="498"/>
      <c r="ON22" s="498"/>
      <c r="OO22" s="498"/>
      <c r="OP22" s="498"/>
      <c r="OQ22" s="498"/>
      <c r="OR22" s="498"/>
      <c r="OS22" s="498"/>
      <c r="OT22" s="498"/>
      <c r="OU22" s="498"/>
      <c r="OV22" s="498"/>
      <c r="OW22" s="498"/>
      <c r="OX22" s="498"/>
      <c r="OY22" s="498"/>
      <c r="OZ22" s="498"/>
      <c r="PA22" s="498"/>
      <c r="PB22" s="498"/>
      <c r="PC22" s="498"/>
      <c r="PD22" s="498"/>
      <c r="PE22" s="498"/>
      <c r="PF22" s="498"/>
      <c r="PG22" s="498"/>
      <c r="PH22" s="498"/>
      <c r="PI22" s="498"/>
      <c r="PJ22" s="498"/>
      <c r="PK22" s="498"/>
      <c r="PL22" s="498"/>
      <c r="PM22" s="498"/>
      <c r="PN22" s="498"/>
      <c r="PO22" s="498"/>
      <c r="PP22" s="498"/>
      <c r="PQ22" s="498"/>
      <c r="PR22" s="498"/>
      <c r="PS22" s="498"/>
      <c r="PT22" s="498"/>
      <c r="PU22" s="498"/>
      <c r="PV22" s="498"/>
      <c r="PW22" s="498"/>
      <c r="PX22" s="498"/>
      <c r="PY22" s="498"/>
      <c r="PZ22" s="498"/>
      <c r="QA22" s="498"/>
      <c r="QB22" s="498"/>
      <c r="QC22" s="498"/>
      <c r="QD22" s="498"/>
      <c r="QE22" s="498"/>
      <c r="QF22" s="498"/>
      <c r="QG22" s="498"/>
      <c r="QH22" s="498"/>
      <c r="QI22" s="498"/>
      <c r="QJ22" s="498"/>
      <c r="QK22" s="498"/>
      <c r="QL22" s="498"/>
      <c r="QM22" s="498"/>
      <c r="QN22" s="498"/>
      <c r="QO22" s="498"/>
      <c r="QP22" s="498"/>
      <c r="QQ22" s="498"/>
      <c r="QR22" s="498"/>
      <c r="QS22" s="498"/>
      <c r="QT22" s="498"/>
      <c r="QU22" s="498"/>
      <c r="QV22" s="498"/>
      <c r="QW22" s="498"/>
      <c r="QX22" s="498"/>
      <c r="QY22" s="498"/>
      <c r="QZ22" s="498"/>
      <c r="RA22" s="498"/>
      <c r="RB22" s="498"/>
      <c r="RC22" s="498"/>
      <c r="RD22" s="498"/>
      <c r="RE22" s="498"/>
      <c r="RF22" s="498"/>
      <c r="RG22" s="498"/>
      <c r="RH22" s="498"/>
      <c r="RI22" s="498"/>
      <c r="RJ22" s="498"/>
      <c r="RK22" s="498"/>
      <c r="RL22" s="498"/>
      <c r="RM22" s="498"/>
      <c r="RN22" s="498"/>
      <c r="RO22" s="498"/>
      <c r="RP22" s="498"/>
      <c r="RQ22" s="498"/>
      <c r="RR22" s="498"/>
      <c r="RS22" s="498"/>
      <c r="RT22" s="498"/>
      <c r="RU22" s="498"/>
      <c r="RV22" s="498"/>
      <c r="RW22" s="498"/>
      <c r="RX22" s="498"/>
      <c r="RY22" s="498"/>
      <c r="RZ22" s="498"/>
      <c r="SA22" s="498"/>
      <c r="SB22" s="498"/>
      <c r="SC22" s="498"/>
      <c r="SD22" s="498"/>
      <c r="SE22" s="498"/>
      <c r="SF22" s="498"/>
      <c r="SG22" s="498"/>
      <c r="SH22" s="498"/>
      <c r="SI22" s="493"/>
      <c r="SJ22" s="474"/>
      <c r="SK22" s="462"/>
      <c r="SL22" s="462"/>
      <c r="SM22" s="462"/>
    </row>
    <row r="23" spans="1:507" outlineLevel="3" x14ac:dyDescent="0.35">
      <c r="A23" s="462"/>
      <c r="B23" s="471"/>
      <c r="C23" s="690">
        <f>INT($C$6)+3</f>
        <v>4</v>
      </c>
      <c r="D23" s="493"/>
      <c r="E23" s="557"/>
      <c r="F23" s="557"/>
      <c r="G23" s="493"/>
      <c r="H23" s="498"/>
      <c r="I23" s="498"/>
      <c r="J23" s="498"/>
      <c r="K23" s="498"/>
      <c r="L23" s="498"/>
      <c r="M23" s="498"/>
      <c r="N23" s="498"/>
      <c r="O23" s="498"/>
      <c r="P23" s="498"/>
      <c r="Q23" s="498"/>
      <c r="R23" s="498"/>
      <c r="S23" s="498"/>
      <c r="T23" s="498"/>
      <c r="U23" s="498"/>
      <c r="V23" s="498"/>
      <c r="W23" s="498"/>
      <c r="X23" s="498"/>
      <c r="Y23" s="498"/>
      <c r="Z23" s="498"/>
      <c r="AA23" s="498"/>
      <c r="AB23" s="498"/>
      <c r="AC23" s="498"/>
      <c r="AD23" s="498"/>
      <c r="AE23" s="498"/>
      <c r="AF23" s="498"/>
      <c r="AG23" s="498"/>
      <c r="AH23" s="498"/>
      <c r="AI23" s="498"/>
      <c r="AJ23" s="498"/>
      <c r="AK23" s="498"/>
      <c r="AL23" s="498"/>
      <c r="AM23" s="498"/>
      <c r="AN23" s="498"/>
      <c r="AO23" s="498"/>
      <c r="AP23" s="498"/>
      <c r="AQ23" s="498"/>
      <c r="AR23" s="498"/>
      <c r="AS23" s="498"/>
      <c r="AT23" s="498"/>
      <c r="AU23" s="498"/>
      <c r="AV23" s="498"/>
      <c r="AW23" s="498"/>
      <c r="AX23" s="498"/>
      <c r="AY23" s="498"/>
      <c r="AZ23" s="498"/>
      <c r="BA23" s="498"/>
      <c r="BB23" s="498"/>
      <c r="BC23" s="498"/>
      <c r="BD23" s="498"/>
      <c r="BE23" s="498"/>
      <c r="BF23" s="498"/>
      <c r="BG23" s="498"/>
      <c r="BH23" s="498"/>
      <c r="BI23" s="498"/>
      <c r="BJ23" s="498"/>
      <c r="BK23" s="498"/>
      <c r="BL23" s="498"/>
      <c r="BM23" s="498"/>
      <c r="BN23" s="498"/>
      <c r="BO23" s="498"/>
      <c r="BP23" s="498"/>
      <c r="BQ23" s="498"/>
      <c r="BR23" s="498"/>
      <c r="BS23" s="498"/>
      <c r="BT23" s="498"/>
      <c r="BU23" s="498"/>
      <c r="BV23" s="498"/>
      <c r="BW23" s="498"/>
      <c r="BX23" s="498"/>
      <c r="BY23" s="498"/>
      <c r="BZ23" s="498"/>
      <c r="CA23" s="498"/>
      <c r="CB23" s="498"/>
      <c r="CC23" s="498"/>
      <c r="CD23" s="498"/>
      <c r="CE23" s="498"/>
      <c r="CF23" s="498"/>
      <c r="CG23" s="498"/>
      <c r="CH23" s="498"/>
      <c r="CI23" s="498"/>
      <c r="CJ23" s="498"/>
      <c r="CK23" s="498"/>
      <c r="CL23" s="498"/>
      <c r="CM23" s="498"/>
      <c r="CN23" s="498"/>
      <c r="CO23" s="498"/>
      <c r="CP23" s="498"/>
      <c r="CQ23" s="498"/>
      <c r="CR23" s="498"/>
      <c r="CS23" s="498"/>
      <c r="CT23" s="498"/>
      <c r="CU23" s="498"/>
      <c r="CV23" s="498"/>
      <c r="CW23" s="498"/>
      <c r="CX23" s="498"/>
      <c r="CY23" s="498"/>
      <c r="CZ23" s="498"/>
      <c r="DA23" s="498"/>
      <c r="DB23" s="498"/>
      <c r="DC23" s="498"/>
      <c r="DD23" s="498"/>
      <c r="DE23" s="498"/>
      <c r="DF23" s="498"/>
      <c r="DG23" s="498"/>
      <c r="DH23" s="498"/>
      <c r="DI23" s="498"/>
      <c r="DJ23" s="498"/>
      <c r="DK23" s="498"/>
      <c r="DL23" s="498"/>
      <c r="DM23" s="498"/>
      <c r="DN23" s="498"/>
      <c r="DO23" s="498"/>
      <c r="DP23" s="498"/>
      <c r="DQ23" s="498"/>
      <c r="DR23" s="498"/>
      <c r="DS23" s="498"/>
      <c r="DT23" s="498"/>
      <c r="DU23" s="498"/>
      <c r="DV23" s="498"/>
      <c r="DW23" s="498"/>
      <c r="DX23" s="498"/>
      <c r="DY23" s="498"/>
      <c r="DZ23" s="498"/>
      <c r="EA23" s="498"/>
      <c r="EB23" s="498"/>
      <c r="EC23" s="498"/>
      <c r="ED23" s="498"/>
      <c r="EE23" s="498"/>
      <c r="EF23" s="498"/>
      <c r="EG23" s="498"/>
      <c r="EH23" s="498"/>
      <c r="EI23" s="498"/>
      <c r="EJ23" s="498"/>
      <c r="EK23" s="498"/>
      <c r="EL23" s="498"/>
      <c r="EM23" s="498"/>
      <c r="EN23" s="498"/>
      <c r="EO23" s="498"/>
      <c r="EP23" s="498"/>
      <c r="EQ23" s="498"/>
      <c r="ER23" s="498"/>
      <c r="ES23" s="498"/>
      <c r="ET23" s="498"/>
      <c r="EU23" s="498"/>
      <c r="EV23" s="498"/>
      <c r="EW23" s="498"/>
      <c r="EX23" s="498"/>
      <c r="EY23" s="498"/>
      <c r="EZ23" s="498"/>
      <c r="FA23" s="498"/>
      <c r="FB23" s="498"/>
      <c r="FC23" s="498"/>
      <c r="FD23" s="498"/>
      <c r="FE23" s="498"/>
      <c r="FF23" s="498"/>
      <c r="FG23" s="498"/>
      <c r="FH23" s="498"/>
      <c r="FI23" s="498"/>
      <c r="FJ23" s="498"/>
      <c r="FK23" s="498"/>
      <c r="FL23" s="498"/>
      <c r="FM23" s="498"/>
      <c r="FN23" s="498"/>
      <c r="FO23" s="498"/>
      <c r="FP23" s="498"/>
      <c r="FQ23" s="498"/>
      <c r="FR23" s="498"/>
      <c r="FS23" s="498"/>
      <c r="FT23" s="498"/>
      <c r="FU23" s="498"/>
      <c r="FV23" s="498"/>
      <c r="FW23" s="498"/>
      <c r="FX23" s="498"/>
      <c r="FY23" s="498"/>
      <c r="FZ23" s="498"/>
      <c r="GA23" s="498"/>
      <c r="GB23" s="498"/>
      <c r="GC23" s="498"/>
      <c r="GD23" s="498"/>
      <c r="GE23" s="498"/>
      <c r="GF23" s="498"/>
      <c r="GG23" s="498"/>
      <c r="GH23" s="498"/>
      <c r="GI23" s="498"/>
      <c r="GJ23" s="498"/>
      <c r="GK23" s="498"/>
      <c r="GL23" s="498"/>
      <c r="GM23" s="498"/>
      <c r="GN23" s="498"/>
      <c r="GO23" s="498"/>
      <c r="GP23" s="498"/>
      <c r="GQ23" s="498"/>
      <c r="GR23" s="498"/>
      <c r="GS23" s="498"/>
      <c r="GT23" s="498"/>
      <c r="GU23" s="498"/>
      <c r="GV23" s="498"/>
      <c r="GW23" s="498"/>
      <c r="GX23" s="498"/>
      <c r="GY23" s="498"/>
      <c r="GZ23" s="498"/>
      <c r="HA23" s="498"/>
      <c r="HB23" s="498"/>
      <c r="HC23" s="498"/>
      <c r="HD23" s="498"/>
      <c r="HE23" s="498"/>
      <c r="HF23" s="498"/>
      <c r="HG23" s="498"/>
      <c r="HH23" s="498"/>
      <c r="HI23" s="498"/>
      <c r="HJ23" s="498"/>
      <c r="HK23" s="498"/>
      <c r="HL23" s="498"/>
      <c r="HM23" s="498"/>
      <c r="HN23" s="498"/>
      <c r="HO23" s="498"/>
      <c r="HP23" s="498"/>
      <c r="HQ23" s="498"/>
      <c r="HR23" s="498"/>
      <c r="HS23" s="498"/>
      <c r="HT23" s="498"/>
      <c r="HU23" s="498"/>
      <c r="HV23" s="498"/>
      <c r="HW23" s="498"/>
      <c r="HX23" s="498"/>
      <c r="HY23" s="498"/>
      <c r="HZ23" s="498"/>
      <c r="IA23" s="498"/>
      <c r="IB23" s="498"/>
      <c r="IC23" s="498"/>
      <c r="ID23" s="498"/>
      <c r="IE23" s="498"/>
      <c r="IF23" s="498"/>
      <c r="IG23" s="498"/>
      <c r="IH23" s="498"/>
      <c r="II23" s="498"/>
      <c r="IJ23" s="498"/>
      <c r="IK23" s="498"/>
      <c r="IL23" s="498"/>
      <c r="IM23" s="498"/>
      <c r="IN23" s="498"/>
      <c r="IO23" s="498"/>
      <c r="IP23" s="498"/>
      <c r="IQ23" s="498"/>
      <c r="IR23" s="498"/>
      <c r="IS23" s="498"/>
      <c r="IT23" s="498"/>
      <c r="IU23" s="498"/>
      <c r="IV23" s="498"/>
      <c r="IW23" s="498"/>
      <c r="IX23" s="498"/>
      <c r="IY23" s="498"/>
      <c r="IZ23" s="498"/>
      <c r="JA23" s="498"/>
      <c r="JB23" s="498"/>
      <c r="JC23" s="498"/>
      <c r="JD23" s="498"/>
      <c r="JE23" s="498"/>
      <c r="JF23" s="498"/>
      <c r="JG23" s="498"/>
      <c r="JH23" s="498"/>
      <c r="JI23" s="498"/>
      <c r="JJ23" s="498"/>
      <c r="JK23" s="498"/>
      <c r="JL23" s="498"/>
      <c r="JM23" s="498"/>
      <c r="JN23" s="498"/>
      <c r="JO23" s="498"/>
      <c r="JP23" s="498"/>
      <c r="JQ23" s="498"/>
      <c r="JR23" s="498"/>
      <c r="JS23" s="498"/>
      <c r="JT23" s="498"/>
      <c r="JU23" s="498"/>
      <c r="JV23" s="498"/>
      <c r="JW23" s="498"/>
      <c r="JX23" s="498"/>
      <c r="JY23" s="498"/>
      <c r="JZ23" s="498"/>
      <c r="KA23" s="498"/>
      <c r="KB23" s="498"/>
      <c r="KC23" s="498"/>
      <c r="KD23" s="498"/>
      <c r="KE23" s="498"/>
      <c r="KF23" s="498"/>
      <c r="KG23" s="498"/>
      <c r="KH23" s="498"/>
      <c r="KI23" s="498"/>
      <c r="KJ23" s="498"/>
      <c r="KK23" s="498"/>
      <c r="KL23" s="498"/>
      <c r="KM23" s="498"/>
      <c r="KN23" s="498"/>
      <c r="KO23" s="498"/>
      <c r="KP23" s="498"/>
      <c r="KQ23" s="498"/>
      <c r="KR23" s="498"/>
      <c r="KS23" s="498"/>
      <c r="KT23" s="498"/>
      <c r="KU23" s="498"/>
      <c r="KV23" s="498"/>
      <c r="KW23" s="498"/>
      <c r="KX23" s="498"/>
      <c r="KY23" s="498"/>
      <c r="KZ23" s="498"/>
      <c r="LA23" s="498"/>
      <c r="LB23" s="498"/>
      <c r="LC23" s="498"/>
      <c r="LD23" s="498"/>
      <c r="LE23" s="498"/>
      <c r="LF23" s="498"/>
      <c r="LG23" s="498"/>
      <c r="LH23" s="498"/>
      <c r="LI23" s="498"/>
      <c r="LJ23" s="498"/>
      <c r="LK23" s="498"/>
      <c r="LL23" s="498"/>
      <c r="LM23" s="498"/>
      <c r="LN23" s="498"/>
      <c r="LO23" s="498"/>
      <c r="LP23" s="498"/>
      <c r="LQ23" s="498"/>
      <c r="LR23" s="498"/>
      <c r="LS23" s="498"/>
      <c r="LT23" s="498"/>
      <c r="LU23" s="498"/>
      <c r="LV23" s="498"/>
      <c r="LW23" s="498"/>
      <c r="LX23" s="498"/>
      <c r="LY23" s="498"/>
      <c r="LZ23" s="498"/>
      <c r="MA23" s="498"/>
      <c r="MB23" s="498"/>
      <c r="MC23" s="498"/>
      <c r="MD23" s="498"/>
      <c r="ME23" s="498"/>
      <c r="MF23" s="498"/>
      <c r="MG23" s="498"/>
      <c r="MH23" s="498"/>
      <c r="MI23" s="498"/>
      <c r="MJ23" s="498"/>
      <c r="MK23" s="498"/>
      <c r="ML23" s="498"/>
      <c r="MM23" s="498"/>
      <c r="MN23" s="498"/>
      <c r="MO23" s="498"/>
      <c r="MP23" s="498"/>
      <c r="MQ23" s="498"/>
      <c r="MR23" s="498"/>
      <c r="MS23" s="498"/>
      <c r="MT23" s="498"/>
      <c r="MU23" s="498"/>
      <c r="MV23" s="498"/>
      <c r="MW23" s="498"/>
      <c r="MX23" s="498"/>
      <c r="MY23" s="498"/>
      <c r="MZ23" s="498"/>
      <c r="NA23" s="498"/>
      <c r="NB23" s="498"/>
      <c r="NC23" s="498"/>
      <c r="ND23" s="498"/>
      <c r="NE23" s="498"/>
      <c r="NF23" s="498"/>
      <c r="NG23" s="498"/>
      <c r="NH23" s="498"/>
      <c r="NI23" s="498"/>
      <c r="NJ23" s="498"/>
      <c r="NK23" s="498"/>
      <c r="NL23" s="498"/>
      <c r="NM23" s="498"/>
      <c r="NN23" s="498"/>
      <c r="NO23" s="498"/>
      <c r="NP23" s="498"/>
      <c r="NQ23" s="498"/>
      <c r="NR23" s="498"/>
      <c r="NS23" s="498"/>
      <c r="NT23" s="498"/>
      <c r="NU23" s="498"/>
      <c r="NV23" s="498"/>
      <c r="NW23" s="498"/>
      <c r="NX23" s="498"/>
      <c r="NY23" s="498"/>
      <c r="NZ23" s="498"/>
      <c r="OA23" s="498"/>
      <c r="OB23" s="498"/>
      <c r="OC23" s="498"/>
      <c r="OD23" s="498"/>
      <c r="OE23" s="498"/>
      <c r="OF23" s="498"/>
      <c r="OG23" s="498"/>
      <c r="OH23" s="498"/>
      <c r="OI23" s="498"/>
      <c r="OJ23" s="498"/>
      <c r="OK23" s="498"/>
      <c r="OL23" s="498"/>
      <c r="OM23" s="498"/>
      <c r="ON23" s="498"/>
      <c r="OO23" s="498"/>
      <c r="OP23" s="498"/>
      <c r="OQ23" s="498"/>
      <c r="OR23" s="498"/>
      <c r="OS23" s="498"/>
      <c r="OT23" s="498"/>
      <c r="OU23" s="498"/>
      <c r="OV23" s="498"/>
      <c r="OW23" s="498"/>
      <c r="OX23" s="498"/>
      <c r="OY23" s="498"/>
      <c r="OZ23" s="498"/>
      <c r="PA23" s="498"/>
      <c r="PB23" s="498"/>
      <c r="PC23" s="498"/>
      <c r="PD23" s="498"/>
      <c r="PE23" s="498"/>
      <c r="PF23" s="498"/>
      <c r="PG23" s="498"/>
      <c r="PH23" s="498"/>
      <c r="PI23" s="498"/>
      <c r="PJ23" s="498"/>
      <c r="PK23" s="498"/>
      <c r="PL23" s="498"/>
      <c r="PM23" s="498"/>
      <c r="PN23" s="498"/>
      <c r="PO23" s="498"/>
      <c r="PP23" s="498"/>
      <c r="PQ23" s="498"/>
      <c r="PR23" s="498"/>
      <c r="PS23" s="498"/>
      <c r="PT23" s="498"/>
      <c r="PU23" s="498"/>
      <c r="PV23" s="498"/>
      <c r="PW23" s="498"/>
      <c r="PX23" s="498"/>
      <c r="PY23" s="498"/>
      <c r="PZ23" s="498"/>
      <c r="QA23" s="498"/>
      <c r="QB23" s="498"/>
      <c r="QC23" s="498"/>
      <c r="QD23" s="498"/>
      <c r="QE23" s="498"/>
      <c r="QF23" s="498"/>
      <c r="QG23" s="498"/>
      <c r="QH23" s="498"/>
      <c r="QI23" s="498"/>
      <c r="QJ23" s="498"/>
      <c r="QK23" s="498"/>
      <c r="QL23" s="498"/>
      <c r="QM23" s="498"/>
      <c r="QN23" s="498"/>
      <c r="QO23" s="498"/>
      <c r="QP23" s="498"/>
      <c r="QQ23" s="498"/>
      <c r="QR23" s="498"/>
      <c r="QS23" s="498"/>
      <c r="QT23" s="498"/>
      <c r="QU23" s="498"/>
      <c r="QV23" s="498"/>
      <c r="QW23" s="498"/>
      <c r="QX23" s="498"/>
      <c r="QY23" s="498"/>
      <c r="QZ23" s="498"/>
      <c r="RA23" s="498"/>
      <c r="RB23" s="498"/>
      <c r="RC23" s="498"/>
      <c r="RD23" s="498"/>
      <c r="RE23" s="498"/>
      <c r="RF23" s="498"/>
      <c r="RG23" s="498"/>
      <c r="RH23" s="498"/>
      <c r="RI23" s="498"/>
      <c r="RJ23" s="498"/>
      <c r="RK23" s="498"/>
      <c r="RL23" s="498"/>
      <c r="RM23" s="498"/>
      <c r="RN23" s="498"/>
      <c r="RO23" s="498"/>
      <c r="RP23" s="498"/>
      <c r="RQ23" s="498"/>
      <c r="RR23" s="498"/>
      <c r="RS23" s="498"/>
      <c r="RT23" s="498"/>
      <c r="RU23" s="498"/>
      <c r="RV23" s="498"/>
      <c r="RW23" s="498"/>
      <c r="RX23" s="498"/>
      <c r="RY23" s="498"/>
      <c r="RZ23" s="498"/>
      <c r="SA23" s="498"/>
      <c r="SB23" s="498"/>
      <c r="SC23" s="498"/>
      <c r="SD23" s="498"/>
      <c r="SE23" s="498"/>
      <c r="SF23" s="498"/>
      <c r="SG23" s="498"/>
      <c r="SH23" s="498"/>
      <c r="SI23" s="493"/>
      <c r="SJ23" s="474"/>
      <c r="SK23" s="462"/>
      <c r="SL23" s="462"/>
      <c r="SM23" s="462"/>
    </row>
    <row r="24" spans="1:507" ht="5.15" customHeight="1" outlineLevel="3" x14ac:dyDescent="0.35">
      <c r="A24" s="462"/>
      <c r="B24" s="471"/>
      <c r="C24" s="690">
        <f>INT($C$6)+3.005</f>
        <v>4.0049999999999999</v>
      </c>
      <c r="D24" s="493"/>
      <c r="E24" s="493"/>
      <c r="F24" s="493"/>
      <c r="G24" s="493"/>
      <c r="H24" s="493"/>
      <c r="I24" s="493"/>
      <c r="J24" s="493"/>
      <c r="K24" s="493"/>
      <c r="L24" s="493"/>
      <c r="M24" s="493"/>
      <c r="N24" s="493"/>
      <c r="O24" s="493"/>
      <c r="P24" s="493"/>
      <c r="Q24" s="493"/>
      <c r="R24" s="493"/>
      <c r="S24" s="493"/>
      <c r="T24" s="493"/>
      <c r="U24" s="493"/>
      <c r="V24" s="493"/>
      <c r="W24" s="493"/>
      <c r="X24" s="493"/>
      <c r="Y24" s="493"/>
      <c r="Z24" s="493"/>
      <c r="AA24" s="493"/>
      <c r="AB24" s="493"/>
      <c r="AC24" s="493"/>
      <c r="AD24" s="493"/>
      <c r="AE24" s="493"/>
      <c r="AF24" s="493"/>
      <c r="AG24" s="493"/>
      <c r="AH24" s="493"/>
      <c r="AI24" s="493"/>
      <c r="AJ24" s="493"/>
      <c r="AK24" s="493"/>
      <c r="AL24" s="493"/>
      <c r="AM24" s="493"/>
      <c r="AN24" s="493"/>
      <c r="AO24" s="493"/>
      <c r="AP24" s="493"/>
      <c r="AQ24" s="493"/>
      <c r="AR24" s="493"/>
      <c r="AS24" s="493"/>
      <c r="AT24" s="493"/>
      <c r="AU24" s="493"/>
      <c r="AV24" s="493"/>
      <c r="AW24" s="493"/>
      <c r="AX24" s="493"/>
      <c r="AY24" s="493"/>
      <c r="AZ24" s="493"/>
      <c r="BA24" s="493"/>
      <c r="BB24" s="493"/>
      <c r="BC24" s="493"/>
      <c r="BD24" s="493"/>
      <c r="BE24" s="493"/>
      <c r="BF24" s="493"/>
      <c r="BG24" s="493"/>
      <c r="BH24" s="493"/>
      <c r="BI24" s="493"/>
      <c r="BJ24" s="493"/>
      <c r="BK24" s="493"/>
      <c r="BL24" s="493"/>
      <c r="BM24" s="493"/>
      <c r="BN24" s="493"/>
      <c r="BO24" s="493"/>
      <c r="BP24" s="493"/>
      <c r="BQ24" s="493"/>
      <c r="BR24" s="493"/>
      <c r="BS24" s="493"/>
      <c r="BT24" s="493"/>
      <c r="BU24" s="493"/>
      <c r="BV24" s="493"/>
      <c r="BW24" s="493"/>
      <c r="BX24" s="493"/>
      <c r="BY24" s="493"/>
      <c r="BZ24" s="493"/>
      <c r="CA24" s="493"/>
      <c r="CB24" s="493"/>
      <c r="CC24" s="493"/>
      <c r="CD24" s="493"/>
      <c r="CE24" s="493"/>
      <c r="CF24" s="493"/>
      <c r="CG24" s="493"/>
      <c r="CH24" s="493"/>
      <c r="CI24" s="493"/>
      <c r="CJ24" s="493"/>
      <c r="CK24" s="493"/>
      <c r="CL24" s="493"/>
      <c r="CM24" s="493"/>
      <c r="CN24" s="493"/>
      <c r="CO24" s="493"/>
      <c r="CP24" s="493"/>
      <c r="CQ24" s="493"/>
      <c r="CR24" s="493"/>
      <c r="CS24" s="493"/>
      <c r="CT24" s="493"/>
      <c r="CU24" s="493"/>
      <c r="CV24" s="493"/>
      <c r="CW24" s="493"/>
      <c r="CX24" s="493"/>
      <c r="CY24" s="493"/>
      <c r="CZ24" s="493"/>
      <c r="DA24" s="493"/>
      <c r="DB24" s="493"/>
      <c r="DC24" s="493"/>
      <c r="DD24" s="493"/>
      <c r="DE24" s="493"/>
      <c r="DF24" s="493"/>
      <c r="DG24" s="493"/>
      <c r="DH24" s="493"/>
      <c r="DI24" s="493"/>
      <c r="DJ24" s="493"/>
      <c r="DK24" s="493"/>
      <c r="DL24" s="493"/>
      <c r="DM24" s="493"/>
      <c r="DN24" s="493"/>
      <c r="DO24" s="493"/>
      <c r="DP24" s="493"/>
      <c r="DQ24" s="493"/>
      <c r="DR24" s="493"/>
      <c r="DS24" s="493"/>
      <c r="DT24" s="493"/>
      <c r="DU24" s="493"/>
      <c r="DV24" s="493"/>
      <c r="DW24" s="493"/>
      <c r="DX24" s="493"/>
      <c r="DY24" s="493"/>
      <c r="DZ24" s="493"/>
      <c r="EA24" s="493"/>
      <c r="EB24" s="493"/>
      <c r="EC24" s="493"/>
      <c r="ED24" s="493"/>
      <c r="EE24" s="493"/>
      <c r="EF24" s="493"/>
      <c r="EG24" s="493"/>
      <c r="EH24" s="493"/>
      <c r="EI24" s="493"/>
      <c r="EJ24" s="493"/>
      <c r="EK24" s="493"/>
      <c r="EL24" s="493"/>
      <c r="EM24" s="493"/>
      <c r="EN24" s="493"/>
      <c r="EO24" s="493"/>
      <c r="EP24" s="493"/>
      <c r="EQ24" s="493"/>
      <c r="ER24" s="493"/>
      <c r="ES24" s="493"/>
      <c r="ET24" s="493"/>
      <c r="EU24" s="493"/>
      <c r="EV24" s="493"/>
      <c r="EW24" s="493"/>
      <c r="EX24" s="493"/>
      <c r="EY24" s="493"/>
      <c r="EZ24" s="493"/>
      <c r="FA24" s="493"/>
      <c r="FB24" s="493"/>
      <c r="FC24" s="493"/>
      <c r="FD24" s="493"/>
      <c r="FE24" s="493"/>
      <c r="FF24" s="493"/>
      <c r="FG24" s="493"/>
      <c r="FH24" s="493"/>
      <c r="FI24" s="493"/>
      <c r="FJ24" s="493"/>
      <c r="FK24" s="493"/>
      <c r="FL24" s="493"/>
      <c r="FM24" s="493"/>
      <c r="FN24" s="493"/>
      <c r="FO24" s="493"/>
      <c r="FP24" s="493"/>
      <c r="FQ24" s="493"/>
      <c r="FR24" s="493"/>
      <c r="FS24" s="493"/>
      <c r="FT24" s="493"/>
      <c r="FU24" s="493"/>
      <c r="FV24" s="493"/>
      <c r="FW24" s="493"/>
      <c r="FX24" s="493"/>
      <c r="FY24" s="493"/>
      <c r="FZ24" s="493"/>
      <c r="GA24" s="493"/>
      <c r="GB24" s="493"/>
      <c r="GC24" s="493"/>
      <c r="GD24" s="493"/>
      <c r="GE24" s="493"/>
      <c r="GF24" s="493"/>
      <c r="GG24" s="493"/>
      <c r="GH24" s="493"/>
      <c r="GI24" s="493"/>
      <c r="GJ24" s="493"/>
      <c r="GK24" s="493"/>
      <c r="GL24" s="493"/>
      <c r="GM24" s="493"/>
      <c r="GN24" s="493"/>
      <c r="GO24" s="493"/>
      <c r="GP24" s="493"/>
      <c r="GQ24" s="493"/>
      <c r="GR24" s="493"/>
      <c r="GS24" s="493"/>
      <c r="GT24" s="493"/>
      <c r="GU24" s="493"/>
      <c r="GV24" s="493"/>
      <c r="GW24" s="493"/>
      <c r="GX24" s="493"/>
      <c r="GY24" s="493"/>
      <c r="GZ24" s="493"/>
      <c r="HA24" s="493"/>
      <c r="HB24" s="493"/>
      <c r="HC24" s="493"/>
      <c r="HD24" s="493"/>
      <c r="HE24" s="493"/>
      <c r="HF24" s="493"/>
      <c r="HG24" s="493"/>
      <c r="HH24" s="493"/>
      <c r="HI24" s="493"/>
      <c r="HJ24" s="493"/>
      <c r="HK24" s="493"/>
      <c r="HL24" s="493"/>
      <c r="HM24" s="493"/>
      <c r="HN24" s="493"/>
      <c r="HO24" s="493"/>
      <c r="HP24" s="493"/>
      <c r="HQ24" s="493"/>
      <c r="HR24" s="493"/>
      <c r="HS24" s="493"/>
      <c r="HT24" s="493"/>
      <c r="HU24" s="493"/>
      <c r="HV24" s="493"/>
      <c r="HW24" s="493"/>
      <c r="HX24" s="493"/>
      <c r="HY24" s="493"/>
      <c r="HZ24" s="493"/>
      <c r="IA24" s="493"/>
      <c r="IB24" s="493"/>
      <c r="IC24" s="493"/>
      <c r="ID24" s="493"/>
      <c r="IE24" s="493"/>
      <c r="IF24" s="493"/>
      <c r="IG24" s="493"/>
      <c r="IH24" s="493"/>
      <c r="II24" s="493"/>
      <c r="IJ24" s="493"/>
      <c r="IK24" s="493"/>
      <c r="IL24" s="493"/>
      <c r="IM24" s="493"/>
      <c r="IN24" s="493"/>
      <c r="IO24" s="493"/>
      <c r="IP24" s="493"/>
      <c r="IQ24" s="493"/>
      <c r="IR24" s="493"/>
      <c r="IS24" s="493"/>
      <c r="IT24" s="493"/>
      <c r="IU24" s="493"/>
      <c r="IV24" s="493"/>
      <c r="IW24" s="493"/>
      <c r="IX24" s="493"/>
      <c r="IY24" s="493"/>
      <c r="IZ24" s="493"/>
      <c r="JA24" s="493"/>
      <c r="JB24" s="493"/>
      <c r="JC24" s="493"/>
      <c r="JD24" s="493"/>
      <c r="JE24" s="493"/>
      <c r="JF24" s="493"/>
      <c r="JG24" s="493"/>
      <c r="JH24" s="493"/>
      <c r="JI24" s="493"/>
      <c r="JJ24" s="493"/>
      <c r="JK24" s="493"/>
      <c r="JL24" s="493"/>
      <c r="JM24" s="493"/>
      <c r="JN24" s="493"/>
      <c r="JO24" s="493"/>
      <c r="JP24" s="493"/>
      <c r="JQ24" s="493"/>
      <c r="JR24" s="493"/>
      <c r="JS24" s="493"/>
      <c r="JT24" s="493"/>
      <c r="JU24" s="493"/>
      <c r="JV24" s="493"/>
      <c r="JW24" s="493"/>
      <c r="JX24" s="493"/>
      <c r="JY24" s="493"/>
      <c r="JZ24" s="493"/>
      <c r="KA24" s="493"/>
      <c r="KB24" s="493"/>
      <c r="KC24" s="493"/>
      <c r="KD24" s="493"/>
      <c r="KE24" s="493"/>
      <c r="KF24" s="493"/>
      <c r="KG24" s="493"/>
      <c r="KH24" s="493"/>
      <c r="KI24" s="493"/>
      <c r="KJ24" s="493"/>
      <c r="KK24" s="493"/>
      <c r="KL24" s="493"/>
      <c r="KM24" s="493"/>
      <c r="KN24" s="493"/>
      <c r="KO24" s="493"/>
      <c r="KP24" s="493"/>
      <c r="KQ24" s="493"/>
      <c r="KR24" s="493"/>
      <c r="KS24" s="493"/>
      <c r="KT24" s="493"/>
      <c r="KU24" s="493"/>
      <c r="KV24" s="493"/>
      <c r="KW24" s="493"/>
      <c r="KX24" s="493"/>
      <c r="KY24" s="493"/>
      <c r="KZ24" s="493"/>
      <c r="LA24" s="493"/>
      <c r="LB24" s="493"/>
      <c r="LC24" s="493"/>
      <c r="LD24" s="493"/>
      <c r="LE24" s="493"/>
      <c r="LF24" s="493"/>
      <c r="LG24" s="493"/>
      <c r="LH24" s="493"/>
      <c r="LI24" s="493"/>
      <c r="LJ24" s="493"/>
      <c r="LK24" s="493"/>
      <c r="LL24" s="493"/>
      <c r="LM24" s="493"/>
      <c r="LN24" s="493"/>
      <c r="LO24" s="493"/>
      <c r="LP24" s="493"/>
      <c r="LQ24" s="493"/>
      <c r="LR24" s="493"/>
      <c r="LS24" s="493"/>
      <c r="LT24" s="493"/>
      <c r="LU24" s="493"/>
      <c r="LV24" s="493"/>
      <c r="LW24" s="493"/>
      <c r="LX24" s="493"/>
      <c r="LY24" s="493"/>
      <c r="LZ24" s="493"/>
      <c r="MA24" s="493"/>
      <c r="MB24" s="493"/>
      <c r="MC24" s="493"/>
      <c r="MD24" s="493"/>
      <c r="ME24" s="493"/>
      <c r="MF24" s="493"/>
      <c r="MG24" s="493"/>
      <c r="MH24" s="493"/>
      <c r="MI24" s="493"/>
      <c r="MJ24" s="493"/>
      <c r="MK24" s="493"/>
      <c r="ML24" s="493"/>
      <c r="MM24" s="493"/>
      <c r="MN24" s="493"/>
      <c r="MO24" s="493"/>
      <c r="MP24" s="493"/>
      <c r="MQ24" s="493"/>
      <c r="MR24" s="493"/>
      <c r="MS24" s="493"/>
      <c r="MT24" s="493"/>
      <c r="MU24" s="493"/>
      <c r="MV24" s="493"/>
      <c r="MW24" s="493"/>
      <c r="MX24" s="493"/>
      <c r="MY24" s="493"/>
      <c r="MZ24" s="493"/>
      <c r="NA24" s="493"/>
      <c r="NB24" s="493"/>
      <c r="NC24" s="493"/>
      <c r="ND24" s="493"/>
      <c r="NE24" s="493"/>
      <c r="NF24" s="493"/>
      <c r="NG24" s="493"/>
      <c r="NH24" s="493"/>
      <c r="NI24" s="493"/>
      <c r="NJ24" s="493"/>
      <c r="NK24" s="493"/>
      <c r="NL24" s="493"/>
      <c r="NM24" s="493"/>
      <c r="NN24" s="493"/>
      <c r="NO24" s="493"/>
      <c r="NP24" s="493"/>
      <c r="NQ24" s="493"/>
      <c r="NR24" s="493"/>
      <c r="NS24" s="493"/>
      <c r="NT24" s="493"/>
      <c r="NU24" s="493"/>
      <c r="NV24" s="493"/>
      <c r="NW24" s="493"/>
      <c r="NX24" s="493"/>
      <c r="NY24" s="493"/>
      <c r="NZ24" s="493"/>
      <c r="OA24" s="493"/>
      <c r="OB24" s="493"/>
      <c r="OC24" s="493"/>
      <c r="OD24" s="493"/>
      <c r="OE24" s="493"/>
      <c r="OF24" s="493"/>
      <c r="OG24" s="493"/>
      <c r="OH24" s="493"/>
      <c r="OI24" s="493"/>
      <c r="OJ24" s="493"/>
      <c r="OK24" s="493"/>
      <c r="OL24" s="493"/>
      <c r="OM24" s="493"/>
      <c r="ON24" s="493"/>
      <c r="OO24" s="493"/>
      <c r="OP24" s="493"/>
      <c r="OQ24" s="493"/>
      <c r="OR24" s="493"/>
      <c r="OS24" s="493"/>
      <c r="OT24" s="493"/>
      <c r="OU24" s="493"/>
      <c r="OV24" s="493"/>
      <c r="OW24" s="493"/>
      <c r="OX24" s="493"/>
      <c r="OY24" s="493"/>
      <c r="OZ24" s="493"/>
      <c r="PA24" s="493"/>
      <c r="PB24" s="493"/>
      <c r="PC24" s="493"/>
      <c r="PD24" s="493"/>
      <c r="PE24" s="493"/>
      <c r="PF24" s="493"/>
      <c r="PG24" s="493"/>
      <c r="PH24" s="493"/>
      <c r="PI24" s="493"/>
      <c r="PJ24" s="493"/>
      <c r="PK24" s="493"/>
      <c r="PL24" s="493"/>
      <c r="PM24" s="493"/>
      <c r="PN24" s="493"/>
      <c r="PO24" s="493"/>
      <c r="PP24" s="493"/>
      <c r="PQ24" s="493"/>
      <c r="PR24" s="493"/>
      <c r="PS24" s="493"/>
      <c r="PT24" s="493"/>
      <c r="PU24" s="493"/>
      <c r="PV24" s="493"/>
      <c r="PW24" s="493"/>
      <c r="PX24" s="493"/>
      <c r="PY24" s="493"/>
      <c r="PZ24" s="493"/>
      <c r="QA24" s="493"/>
      <c r="QB24" s="493"/>
      <c r="QC24" s="493"/>
      <c r="QD24" s="493"/>
      <c r="QE24" s="493"/>
      <c r="QF24" s="493"/>
      <c r="QG24" s="493"/>
      <c r="QH24" s="493"/>
      <c r="QI24" s="493"/>
      <c r="QJ24" s="493"/>
      <c r="QK24" s="493"/>
      <c r="QL24" s="493"/>
      <c r="QM24" s="493"/>
      <c r="QN24" s="493"/>
      <c r="QO24" s="493"/>
      <c r="QP24" s="493"/>
      <c r="QQ24" s="493"/>
      <c r="QR24" s="493"/>
      <c r="QS24" s="493"/>
      <c r="QT24" s="493"/>
      <c r="QU24" s="493"/>
      <c r="QV24" s="493"/>
      <c r="QW24" s="493"/>
      <c r="QX24" s="493"/>
      <c r="QY24" s="493"/>
      <c r="QZ24" s="493"/>
      <c r="RA24" s="493"/>
      <c r="RB24" s="493"/>
      <c r="RC24" s="493"/>
      <c r="RD24" s="493"/>
      <c r="RE24" s="493"/>
      <c r="RF24" s="493"/>
      <c r="RG24" s="493"/>
      <c r="RH24" s="493"/>
      <c r="RI24" s="493"/>
      <c r="RJ24" s="493"/>
      <c r="RK24" s="493"/>
      <c r="RL24" s="493"/>
      <c r="RM24" s="493"/>
      <c r="RN24" s="493"/>
      <c r="RO24" s="493"/>
      <c r="RP24" s="493"/>
      <c r="RQ24" s="493"/>
      <c r="RR24" s="493"/>
      <c r="RS24" s="493"/>
      <c r="RT24" s="493"/>
      <c r="RU24" s="493"/>
      <c r="RV24" s="493"/>
      <c r="RW24" s="493"/>
      <c r="RX24" s="493"/>
      <c r="RY24" s="493"/>
      <c r="RZ24" s="493"/>
      <c r="SA24" s="493"/>
      <c r="SB24" s="493"/>
      <c r="SC24" s="493"/>
      <c r="SD24" s="493"/>
      <c r="SE24" s="493"/>
      <c r="SF24" s="493"/>
      <c r="SG24" s="493"/>
      <c r="SH24" s="493"/>
      <c r="SI24" s="493" t="s">
        <v>554</v>
      </c>
      <c r="SJ24" s="474"/>
      <c r="SK24" s="462"/>
      <c r="SL24" s="462"/>
      <c r="SM24" s="462"/>
    </row>
    <row r="25" spans="1:507" ht="5.15" customHeight="1" outlineLevel="3" x14ac:dyDescent="0.35">
      <c r="A25" s="462"/>
      <c r="B25" s="471"/>
      <c r="C25" s="690">
        <f>INT($C$6)+3.005</f>
        <v>4.0049999999999999</v>
      </c>
      <c r="D25" s="493" t="s">
        <v>548</v>
      </c>
      <c r="E25" s="493"/>
      <c r="F25" s="493"/>
      <c r="G25" s="493"/>
      <c r="H25" s="493"/>
      <c r="I25" s="493"/>
      <c r="J25" s="493"/>
      <c r="K25" s="493"/>
      <c r="L25" s="493"/>
      <c r="M25" s="493"/>
      <c r="N25" s="493"/>
      <c r="O25" s="493"/>
      <c r="P25" s="493"/>
      <c r="Q25" s="493"/>
      <c r="R25" s="493"/>
      <c r="S25" s="493"/>
      <c r="T25" s="493"/>
      <c r="U25" s="493"/>
      <c r="V25" s="493"/>
      <c r="W25" s="493"/>
      <c r="X25" s="493"/>
      <c r="Y25" s="493"/>
      <c r="Z25" s="493"/>
      <c r="AA25" s="493"/>
      <c r="AB25" s="493"/>
      <c r="AC25" s="493"/>
      <c r="AD25" s="493"/>
      <c r="AE25" s="493"/>
      <c r="AF25" s="493"/>
      <c r="AG25" s="493"/>
      <c r="AH25" s="493"/>
      <c r="AI25" s="493"/>
      <c r="AJ25" s="493"/>
      <c r="AK25" s="493"/>
      <c r="AL25" s="493"/>
      <c r="AM25" s="493"/>
      <c r="AN25" s="493"/>
      <c r="AO25" s="493"/>
      <c r="AP25" s="493"/>
      <c r="AQ25" s="493"/>
      <c r="AR25" s="493"/>
      <c r="AS25" s="493"/>
      <c r="AT25" s="493"/>
      <c r="AU25" s="493"/>
      <c r="AV25" s="493"/>
      <c r="AW25" s="493"/>
      <c r="AX25" s="493"/>
      <c r="AY25" s="493"/>
      <c r="AZ25" s="493"/>
      <c r="BA25" s="493"/>
      <c r="BB25" s="493"/>
      <c r="BC25" s="493"/>
      <c r="BD25" s="493"/>
      <c r="BE25" s="493"/>
      <c r="BF25" s="493"/>
      <c r="BG25" s="493"/>
      <c r="BH25" s="493"/>
      <c r="BI25" s="493"/>
      <c r="BJ25" s="493"/>
      <c r="BK25" s="493"/>
      <c r="BL25" s="493"/>
      <c r="BM25" s="493"/>
      <c r="BN25" s="493"/>
      <c r="BO25" s="493"/>
      <c r="BP25" s="493"/>
      <c r="BQ25" s="493"/>
      <c r="BR25" s="493"/>
      <c r="BS25" s="493"/>
      <c r="BT25" s="493"/>
      <c r="BU25" s="493"/>
      <c r="BV25" s="493"/>
      <c r="BW25" s="493"/>
      <c r="BX25" s="493"/>
      <c r="BY25" s="493"/>
      <c r="BZ25" s="493"/>
      <c r="CA25" s="493"/>
      <c r="CB25" s="493"/>
      <c r="CC25" s="493"/>
      <c r="CD25" s="493"/>
      <c r="CE25" s="493"/>
      <c r="CF25" s="493"/>
      <c r="CG25" s="493"/>
      <c r="CH25" s="493"/>
      <c r="CI25" s="493"/>
      <c r="CJ25" s="493"/>
      <c r="CK25" s="493"/>
      <c r="CL25" s="493"/>
      <c r="CM25" s="493"/>
      <c r="CN25" s="493"/>
      <c r="CO25" s="493"/>
      <c r="CP25" s="493"/>
      <c r="CQ25" s="493"/>
      <c r="CR25" s="493"/>
      <c r="CS25" s="493"/>
      <c r="CT25" s="493"/>
      <c r="CU25" s="493"/>
      <c r="CV25" s="493"/>
      <c r="CW25" s="493"/>
      <c r="CX25" s="493"/>
      <c r="CY25" s="493"/>
      <c r="CZ25" s="493"/>
      <c r="DA25" s="493"/>
      <c r="DB25" s="493"/>
      <c r="DC25" s="493"/>
      <c r="DD25" s="493"/>
      <c r="DE25" s="493"/>
      <c r="DF25" s="493"/>
      <c r="DG25" s="493"/>
      <c r="DH25" s="493"/>
      <c r="DI25" s="493"/>
      <c r="DJ25" s="493"/>
      <c r="DK25" s="493"/>
      <c r="DL25" s="493"/>
      <c r="DM25" s="493"/>
      <c r="DN25" s="493"/>
      <c r="DO25" s="493"/>
      <c r="DP25" s="493"/>
      <c r="DQ25" s="493"/>
      <c r="DR25" s="493"/>
      <c r="DS25" s="493"/>
      <c r="DT25" s="493"/>
      <c r="DU25" s="493"/>
      <c r="DV25" s="493"/>
      <c r="DW25" s="493"/>
      <c r="DX25" s="493"/>
      <c r="DY25" s="493"/>
      <c r="DZ25" s="493"/>
      <c r="EA25" s="493"/>
      <c r="EB25" s="493"/>
      <c r="EC25" s="493"/>
      <c r="ED25" s="493"/>
      <c r="EE25" s="493"/>
      <c r="EF25" s="493"/>
      <c r="EG25" s="493"/>
      <c r="EH25" s="493"/>
      <c r="EI25" s="493"/>
      <c r="EJ25" s="493"/>
      <c r="EK25" s="493"/>
      <c r="EL25" s="493"/>
      <c r="EM25" s="493"/>
      <c r="EN25" s="493"/>
      <c r="EO25" s="493"/>
      <c r="EP25" s="493"/>
      <c r="EQ25" s="493"/>
      <c r="ER25" s="493"/>
      <c r="ES25" s="493"/>
      <c r="ET25" s="493"/>
      <c r="EU25" s="493"/>
      <c r="EV25" s="493"/>
      <c r="EW25" s="493"/>
      <c r="EX25" s="493"/>
      <c r="EY25" s="493"/>
      <c r="EZ25" s="493"/>
      <c r="FA25" s="493"/>
      <c r="FB25" s="493"/>
      <c r="FC25" s="493"/>
      <c r="FD25" s="493"/>
      <c r="FE25" s="493"/>
      <c r="FF25" s="493"/>
      <c r="FG25" s="493"/>
      <c r="FH25" s="493"/>
      <c r="FI25" s="493"/>
      <c r="FJ25" s="493"/>
      <c r="FK25" s="493"/>
      <c r="FL25" s="493"/>
      <c r="FM25" s="493"/>
      <c r="FN25" s="493"/>
      <c r="FO25" s="493"/>
      <c r="FP25" s="493"/>
      <c r="FQ25" s="493"/>
      <c r="FR25" s="493"/>
      <c r="FS25" s="493"/>
      <c r="FT25" s="493"/>
      <c r="FU25" s="493"/>
      <c r="FV25" s="493"/>
      <c r="FW25" s="493"/>
      <c r="FX25" s="493"/>
      <c r="FY25" s="493"/>
      <c r="FZ25" s="493"/>
      <c r="GA25" s="493"/>
      <c r="GB25" s="493"/>
      <c r="GC25" s="493"/>
      <c r="GD25" s="493"/>
      <c r="GE25" s="493"/>
      <c r="GF25" s="493"/>
      <c r="GG25" s="493"/>
      <c r="GH25" s="493"/>
      <c r="GI25" s="493"/>
      <c r="GJ25" s="493"/>
      <c r="GK25" s="493"/>
      <c r="GL25" s="493"/>
      <c r="GM25" s="493"/>
      <c r="GN25" s="493"/>
      <c r="GO25" s="493"/>
      <c r="GP25" s="493"/>
      <c r="GQ25" s="493"/>
      <c r="GR25" s="493"/>
      <c r="GS25" s="493"/>
      <c r="GT25" s="493"/>
      <c r="GU25" s="493"/>
      <c r="GV25" s="493"/>
      <c r="GW25" s="493"/>
      <c r="GX25" s="493"/>
      <c r="GY25" s="493"/>
      <c r="GZ25" s="493"/>
      <c r="HA25" s="493"/>
      <c r="HB25" s="493"/>
      <c r="HC25" s="493"/>
      <c r="HD25" s="493"/>
      <c r="HE25" s="493"/>
      <c r="HF25" s="493"/>
      <c r="HG25" s="493"/>
      <c r="HH25" s="493"/>
      <c r="HI25" s="493"/>
      <c r="HJ25" s="493"/>
      <c r="HK25" s="493"/>
      <c r="HL25" s="493"/>
      <c r="HM25" s="493"/>
      <c r="HN25" s="493"/>
      <c r="HO25" s="493"/>
      <c r="HP25" s="493"/>
      <c r="HQ25" s="493"/>
      <c r="HR25" s="493"/>
      <c r="HS25" s="493"/>
      <c r="HT25" s="493"/>
      <c r="HU25" s="493"/>
      <c r="HV25" s="493"/>
      <c r="HW25" s="493"/>
      <c r="HX25" s="493"/>
      <c r="HY25" s="493"/>
      <c r="HZ25" s="493"/>
      <c r="IA25" s="493"/>
      <c r="IB25" s="493"/>
      <c r="IC25" s="493"/>
      <c r="ID25" s="493"/>
      <c r="IE25" s="493"/>
      <c r="IF25" s="493"/>
      <c r="IG25" s="493"/>
      <c r="IH25" s="493"/>
      <c r="II25" s="493"/>
      <c r="IJ25" s="493"/>
      <c r="IK25" s="493"/>
      <c r="IL25" s="493"/>
      <c r="IM25" s="493"/>
      <c r="IN25" s="493"/>
      <c r="IO25" s="493"/>
      <c r="IP25" s="493"/>
      <c r="IQ25" s="493"/>
      <c r="IR25" s="493"/>
      <c r="IS25" s="493"/>
      <c r="IT25" s="493"/>
      <c r="IU25" s="493"/>
      <c r="IV25" s="493"/>
      <c r="IW25" s="493"/>
      <c r="IX25" s="493"/>
      <c r="IY25" s="493"/>
      <c r="IZ25" s="493"/>
      <c r="JA25" s="493"/>
      <c r="JB25" s="493"/>
      <c r="JC25" s="493"/>
      <c r="JD25" s="493"/>
      <c r="JE25" s="493"/>
      <c r="JF25" s="493"/>
      <c r="JG25" s="493"/>
      <c r="JH25" s="493"/>
      <c r="JI25" s="493"/>
      <c r="JJ25" s="493"/>
      <c r="JK25" s="493"/>
      <c r="JL25" s="493"/>
      <c r="JM25" s="493"/>
      <c r="JN25" s="493"/>
      <c r="JO25" s="493"/>
      <c r="JP25" s="493"/>
      <c r="JQ25" s="493"/>
      <c r="JR25" s="493"/>
      <c r="JS25" s="493"/>
      <c r="JT25" s="493"/>
      <c r="JU25" s="493"/>
      <c r="JV25" s="493"/>
      <c r="JW25" s="493"/>
      <c r="JX25" s="493"/>
      <c r="JY25" s="493"/>
      <c r="JZ25" s="493"/>
      <c r="KA25" s="493"/>
      <c r="KB25" s="493"/>
      <c r="KC25" s="493"/>
      <c r="KD25" s="493"/>
      <c r="KE25" s="493"/>
      <c r="KF25" s="493"/>
      <c r="KG25" s="493"/>
      <c r="KH25" s="493"/>
      <c r="KI25" s="493"/>
      <c r="KJ25" s="493"/>
      <c r="KK25" s="493"/>
      <c r="KL25" s="493"/>
      <c r="KM25" s="493"/>
      <c r="KN25" s="493"/>
      <c r="KO25" s="493"/>
      <c r="KP25" s="493"/>
      <c r="KQ25" s="493"/>
      <c r="KR25" s="493"/>
      <c r="KS25" s="493"/>
      <c r="KT25" s="493"/>
      <c r="KU25" s="493"/>
      <c r="KV25" s="493"/>
      <c r="KW25" s="493"/>
      <c r="KX25" s="493"/>
      <c r="KY25" s="493"/>
      <c r="KZ25" s="493"/>
      <c r="LA25" s="493"/>
      <c r="LB25" s="493"/>
      <c r="LC25" s="493"/>
      <c r="LD25" s="493"/>
      <c r="LE25" s="493"/>
      <c r="LF25" s="493"/>
      <c r="LG25" s="493"/>
      <c r="LH25" s="493"/>
      <c r="LI25" s="493"/>
      <c r="LJ25" s="493"/>
      <c r="LK25" s="493"/>
      <c r="LL25" s="493"/>
      <c r="LM25" s="493"/>
      <c r="LN25" s="493"/>
      <c r="LO25" s="493"/>
      <c r="LP25" s="493"/>
      <c r="LQ25" s="493"/>
      <c r="LR25" s="493"/>
      <c r="LS25" s="493"/>
      <c r="LT25" s="493"/>
      <c r="LU25" s="493"/>
      <c r="LV25" s="493"/>
      <c r="LW25" s="493"/>
      <c r="LX25" s="493"/>
      <c r="LY25" s="493"/>
      <c r="LZ25" s="493"/>
      <c r="MA25" s="493"/>
      <c r="MB25" s="493"/>
      <c r="MC25" s="493"/>
      <c r="MD25" s="493"/>
      <c r="ME25" s="493"/>
      <c r="MF25" s="493"/>
      <c r="MG25" s="493"/>
      <c r="MH25" s="493"/>
      <c r="MI25" s="493"/>
      <c r="MJ25" s="493"/>
      <c r="MK25" s="493"/>
      <c r="ML25" s="493"/>
      <c r="MM25" s="493"/>
      <c r="MN25" s="493"/>
      <c r="MO25" s="493"/>
      <c r="MP25" s="493"/>
      <c r="MQ25" s="493"/>
      <c r="MR25" s="493"/>
      <c r="MS25" s="493"/>
      <c r="MT25" s="493"/>
      <c r="MU25" s="493"/>
      <c r="MV25" s="493"/>
      <c r="MW25" s="493"/>
      <c r="MX25" s="493"/>
      <c r="MY25" s="493"/>
      <c r="MZ25" s="493"/>
      <c r="NA25" s="493"/>
      <c r="NB25" s="493"/>
      <c r="NC25" s="493"/>
      <c r="ND25" s="493"/>
      <c r="NE25" s="493"/>
      <c r="NF25" s="493"/>
      <c r="NG25" s="493"/>
      <c r="NH25" s="493"/>
      <c r="NI25" s="493"/>
      <c r="NJ25" s="493"/>
      <c r="NK25" s="493"/>
      <c r="NL25" s="493"/>
      <c r="NM25" s="493"/>
      <c r="NN25" s="493"/>
      <c r="NO25" s="493"/>
      <c r="NP25" s="493"/>
      <c r="NQ25" s="493"/>
      <c r="NR25" s="493"/>
      <c r="NS25" s="493"/>
      <c r="NT25" s="493"/>
      <c r="NU25" s="493"/>
      <c r="NV25" s="493"/>
      <c r="NW25" s="493"/>
      <c r="NX25" s="493"/>
      <c r="NY25" s="493"/>
      <c r="NZ25" s="493"/>
      <c r="OA25" s="493"/>
      <c r="OB25" s="493"/>
      <c r="OC25" s="493"/>
      <c r="OD25" s="493"/>
      <c r="OE25" s="493"/>
      <c r="OF25" s="493"/>
      <c r="OG25" s="493"/>
      <c r="OH25" s="493"/>
      <c r="OI25" s="493"/>
      <c r="OJ25" s="493"/>
      <c r="OK25" s="493"/>
      <c r="OL25" s="493"/>
      <c r="OM25" s="493"/>
      <c r="ON25" s="493"/>
      <c r="OO25" s="493"/>
      <c r="OP25" s="493"/>
      <c r="OQ25" s="493"/>
      <c r="OR25" s="493"/>
      <c r="OS25" s="493"/>
      <c r="OT25" s="493"/>
      <c r="OU25" s="493"/>
      <c r="OV25" s="493"/>
      <c r="OW25" s="493"/>
      <c r="OX25" s="493"/>
      <c r="OY25" s="493"/>
      <c r="OZ25" s="493"/>
      <c r="PA25" s="493"/>
      <c r="PB25" s="493"/>
      <c r="PC25" s="493"/>
      <c r="PD25" s="493"/>
      <c r="PE25" s="493"/>
      <c r="PF25" s="493"/>
      <c r="PG25" s="493"/>
      <c r="PH25" s="493"/>
      <c r="PI25" s="493"/>
      <c r="PJ25" s="493"/>
      <c r="PK25" s="493"/>
      <c r="PL25" s="493"/>
      <c r="PM25" s="493"/>
      <c r="PN25" s="493"/>
      <c r="PO25" s="493"/>
      <c r="PP25" s="493"/>
      <c r="PQ25" s="493"/>
      <c r="PR25" s="493"/>
      <c r="PS25" s="493"/>
      <c r="PT25" s="493"/>
      <c r="PU25" s="493"/>
      <c r="PV25" s="493"/>
      <c r="PW25" s="493"/>
      <c r="PX25" s="493"/>
      <c r="PY25" s="493"/>
      <c r="PZ25" s="493"/>
      <c r="QA25" s="493"/>
      <c r="QB25" s="493"/>
      <c r="QC25" s="493"/>
      <c r="QD25" s="493"/>
      <c r="QE25" s="493"/>
      <c r="QF25" s="493"/>
      <c r="QG25" s="493"/>
      <c r="QH25" s="493"/>
      <c r="QI25" s="493"/>
      <c r="QJ25" s="493"/>
      <c r="QK25" s="493"/>
      <c r="QL25" s="493"/>
      <c r="QM25" s="493"/>
      <c r="QN25" s="493"/>
      <c r="QO25" s="493"/>
      <c r="QP25" s="493"/>
      <c r="QQ25" s="493"/>
      <c r="QR25" s="493"/>
      <c r="QS25" s="493"/>
      <c r="QT25" s="493"/>
      <c r="QU25" s="493"/>
      <c r="QV25" s="493"/>
      <c r="QW25" s="493"/>
      <c r="QX25" s="493"/>
      <c r="QY25" s="493"/>
      <c r="QZ25" s="493"/>
      <c r="RA25" s="493"/>
      <c r="RB25" s="493"/>
      <c r="RC25" s="493"/>
      <c r="RD25" s="493"/>
      <c r="RE25" s="493"/>
      <c r="RF25" s="493"/>
      <c r="RG25" s="493"/>
      <c r="RH25" s="493"/>
      <c r="RI25" s="493"/>
      <c r="RJ25" s="493"/>
      <c r="RK25" s="493"/>
      <c r="RL25" s="493"/>
      <c r="RM25" s="493"/>
      <c r="RN25" s="493"/>
      <c r="RO25" s="493"/>
      <c r="RP25" s="493"/>
      <c r="RQ25" s="493"/>
      <c r="RR25" s="493"/>
      <c r="RS25" s="493"/>
      <c r="RT25" s="493"/>
      <c r="RU25" s="493"/>
      <c r="RV25" s="493"/>
      <c r="RW25" s="493"/>
      <c r="RX25" s="493"/>
      <c r="RY25" s="493"/>
      <c r="RZ25" s="493"/>
      <c r="SA25" s="493"/>
      <c r="SB25" s="493"/>
      <c r="SC25" s="493"/>
      <c r="SD25" s="493"/>
      <c r="SE25" s="493"/>
      <c r="SF25" s="493"/>
      <c r="SG25" s="493"/>
      <c r="SH25" s="493"/>
      <c r="SI25" s="493"/>
      <c r="SJ25" s="474"/>
      <c r="SK25" s="462"/>
      <c r="SL25" s="462"/>
      <c r="SM25" s="462"/>
    </row>
    <row r="26" spans="1:507" outlineLevel="3" x14ac:dyDescent="0.35">
      <c r="A26" s="462"/>
      <c r="B26" s="471"/>
      <c r="C26" s="690">
        <f>INT($C$6)+3</f>
        <v>4</v>
      </c>
      <c r="D26" s="493"/>
      <c r="E26" s="557"/>
      <c r="F26" s="557"/>
      <c r="G26" s="493"/>
      <c r="H26" s="696" t="s">
        <v>555</v>
      </c>
      <c r="I26" s="696"/>
      <c r="J26" s="501" t="s">
        <v>556</v>
      </c>
      <c r="K26" s="502">
        <v>15</v>
      </c>
      <c r="L26" s="501" t="s">
        <v>557</v>
      </c>
      <c r="M26" s="502">
        <v>8.43</v>
      </c>
      <c r="N26" s="498" t="s">
        <v>558</v>
      </c>
      <c r="O26" s="498"/>
      <c r="P26" s="503">
        <v>1</v>
      </c>
      <c r="Q26" s="498"/>
      <c r="R26" s="498"/>
      <c r="S26" s="498"/>
      <c r="T26" s="498"/>
      <c r="U26" s="498"/>
      <c r="V26" s="498"/>
      <c r="W26" s="498"/>
      <c r="X26" s="498"/>
      <c r="Y26" s="498"/>
      <c r="Z26" s="498"/>
      <c r="AA26" s="498"/>
      <c r="AB26" s="498"/>
      <c r="AC26" s="498"/>
      <c r="AD26" s="498"/>
      <c r="AE26" s="498"/>
      <c r="AF26" s="498"/>
      <c r="AG26" s="498"/>
      <c r="AH26" s="498"/>
      <c r="AI26" s="498"/>
      <c r="AJ26" s="498"/>
      <c r="AK26" s="498"/>
      <c r="AL26" s="498"/>
      <c r="AM26" s="498"/>
      <c r="AN26" s="498"/>
      <c r="AO26" s="498"/>
      <c r="AP26" s="498"/>
      <c r="AQ26" s="498"/>
      <c r="AR26" s="498"/>
      <c r="AS26" s="498"/>
      <c r="AT26" s="498"/>
      <c r="AU26" s="498"/>
      <c r="AV26" s="498"/>
      <c r="AW26" s="498"/>
      <c r="AX26" s="498"/>
      <c r="AY26" s="498"/>
      <c r="AZ26" s="498"/>
      <c r="BA26" s="498"/>
      <c r="BB26" s="498"/>
      <c r="BC26" s="498"/>
      <c r="BD26" s="498"/>
      <c r="BE26" s="498"/>
      <c r="BF26" s="498"/>
      <c r="BG26" s="498"/>
      <c r="BH26" s="498"/>
      <c r="BI26" s="498"/>
      <c r="BJ26" s="498"/>
      <c r="BK26" s="498"/>
      <c r="BL26" s="498"/>
      <c r="BM26" s="498"/>
      <c r="BN26" s="498"/>
      <c r="BO26" s="498"/>
      <c r="BP26" s="498"/>
      <c r="BQ26" s="498"/>
      <c r="BR26" s="498"/>
      <c r="BS26" s="498"/>
      <c r="BT26" s="498"/>
      <c r="BU26" s="498"/>
      <c r="BV26" s="498"/>
      <c r="BW26" s="498"/>
      <c r="BX26" s="498"/>
      <c r="BY26" s="498"/>
      <c r="BZ26" s="498"/>
      <c r="CA26" s="498"/>
      <c r="CB26" s="498"/>
      <c r="CC26" s="498"/>
      <c r="CD26" s="498"/>
      <c r="CE26" s="498"/>
      <c r="CF26" s="498"/>
      <c r="CG26" s="498"/>
      <c r="CH26" s="498"/>
      <c r="CI26" s="498"/>
      <c r="CJ26" s="498"/>
      <c r="CK26" s="498"/>
      <c r="CL26" s="498"/>
      <c r="CM26" s="498"/>
      <c r="CN26" s="498"/>
      <c r="CO26" s="498"/>
      <c r="CP26" s="498"/>
      <c r="CQ26" s="498"/>
      <c r="CR26" s="498"/>
      <c r="CS26" s="498"/>
      <c r="CT26" s="498"/>
      <c r="CU26" s="498"/>
      <c r="CV26" s="498"/>
      <c r="CW26" s="498"/>
      <c r="CX26" s="498"/>
      <c r="CY26" s="498"/>
      <c r="CZ26" s="498"/>
      <c r="DA26" s="498"/>
      <c r="DB26" s="498"/>
      <c r="DC26" s="498"/>
      <c r="DD26" s="498"/>
      <c r="DE26" s="498"/>
      <c r="DF26" s="498"/>
      <c r="DG26" s="498"/>
      <c r="DH26" s="498"/>
      <c r="DI26" s="498"/>
      <c r="DJ26" s="498"/>
      <c r="DK26" s="498"/>
      <c r="DL26" s="498"/>
      <c r="DM26" s="498"/>
      <c r="DN26" s="498"/>
      <c r="DO26" s="498"/>
      <c r="DP26" s="498"/>
      <c r="DQ26" s="498"/>
      <c r="DR26" s="498"/>
      <c r="DS26" s="498"/>
      <c r="DT26" s="498"/>
      <c r="DU26" s="498"/>
      <c r="DV26" s="498"/>
      <c r="DW26" s="498"/>
      <c r="DX26" s="498"/>
      <c r="DY26" s="498"/>
      <c r="DZ26" s="498"/>
      <c r="EA26" s="498"/>
      <c r="EB26" s="498"/>
      <c r="EC26" s="498"/>
      <c r="ED26" s="498"/>
      <c r="EE26" s="498"/>
      <c r="EF26" s="498"/>
      <c r="EG26" s="498"/>
      <c r="EH26" s="498"/>
      <c r="EI26" s="498"/>
      <c r="EJ26" s="498"/>
      <c r="EK26" s="498"/>
      <c r="EL26" s="498"/>
      <c r="EM26" s="498"/>
      <c r="EN26" s="498"/>
      <c r="EO26" s="498"/>
      <c r="EP26" s="498"/>
      <c r="EQ26" s="498"/>
      <c r="ER26" s="498"/>
      <c r="ES26" s="498"/>
      <c r="ET26" s="498"/>
      <c r="EU26" s="498"/>
      <c r="EV26" s="498"/>
      <c r="EW26" s="498"/>
      <c r="EX26" s="498"/>
      <c r="EY26" s="498"/>
      <c r="EZ26" s="498"/>
      <c r="FA26" s="498"/>
      <c r="FB26" s="498"/>
      <c r="FC26" s="498"/>
      <c r="FD26" s="498"/>
      <c r="FE26" s="498"/>
      <c r="FF26" s="498"/>
      <c r="FG26" s="498"/>
      <c r="FH26" s="498"/>
      <c r="FI26" s="498"/>
      <c r="FJ26" s="498"/>
      <c r="FK26" s="498"/>
      <c r="FL26" s="498"/>
      <c r="FM26" s="498"/>
      <c r="FN26" s="498"/>
      <c r="FO26" s="498"/>
      <c r="FP26" s="498"/>
      <c r="FQ26" s="498"/>
      <c r="FR26" s="498"/>
      <c r="FS26" s="498"/>
      <c r="FT26" s="498"/>
      <c r="FU26" s="498"/>
      <c r="FV26" s="498"/>
      <c r="FW26" s="498"/>
      <c r="FX26" s="498"/>
      <c r="FY26" s="498"/>
      <c r="FZ26" s="498"/>
      <c r="GA26" s="498"/>
      <c r="GB26" s="498"/>
      <c r="GC26" s="498"/>
      <c r="GD26" s="498"/>
      <c r="GE26" s="498"/>
      <c r="GF26" s="498"/>
      <c r="GG26" s="498"/>
      <c r="GH26" s="498"/>
      <c r="GI26" s="498"/>
      <c r="GJ26" s="498"/>
      <c r="GK26" s="498"/>
      <c r="GL26" s="498"/>
      <c r="GM26" s="498"/>
      <c r="GN26" s="498"/>
      <c r="GO26" s="498"/>
      <c r="GP26" s="498"/>
      <c r="GQ26" s="498"/>
      <c r="GR26" s="498"/>
      <c r="GS26" s="498"/>
      <c r="GT26" s="498"/>
      <c r="GU26" s="498"/>
      <c r="GV26" s="498"/>
      <c r="GW26" s="498"/>
      <c r="GX26" s="498"/>
      <c r="GY26" s="498"/>
      <c r="GZ26" s="498"/>
      <c r="HA26" s="498"/>
      <c r="HB26" s="498"/>
      <c r="HC26" s="498"/>
      <c r="HD26" s="498"/>
      <c r="HE26" s="498"/>
      <c r="HF26" s="498"/>
      <c r="HG26" s="498"/>
      <c r="HH26" s="498"/>
      <c r="HI26" s="498"/>
      <c r="HJ26" s="498"/>
      <c r="HK26" s="498"/>
      <c r="HL26" s="498"/>
      <c r="HM26" s="498"/>
      <c r="HN26" s="498"/>
      <c r="HO26" s="498"/>
      <c r="HP26" s="498"/>
      <c r="HQ26" s="498"/>
      <c r="HR26" s="498"/>
      <c r="HS26" s="498"/>
      <c r="HT26" s="498"/>
      <c r="HU26" s="498"/>
      <c r="HV26" s="498"/>
      <c r="HW26" s="498"/>
      <c r="HX26" s="498"/>
      <c r="HY26" s="498"/>
      <c r="HZ26" s="498"/>
      <c r="IA26" s="498"/>
      <c r="IB26" s="498"/>
      <c r="IC26" s="498"/>
      <c r="ID26" s="498"/>
      <c r="IE26" s="498"/>
      <c r="IF26" s="498"/>
      <c r="IG26" s="498"/>
      <c r="IH26" s="498"/>
      <c r="II26" s="498"/>
      <c r="IJ26" s="498"/>
      <c r="IK26" s="498"/>
      <c r="IL26" s="498"/>
      <c r="IM26" s="498"/>
      <c r="IN26" s="498"/>
      <c r="IO26" s="498"/>
      <c r="IP26" s="498"/>
      <c r="IQ26" s="498"/>
      <c r="IR26" s="498"/>
      <c r="IS26" s="498"/>
      <c r="IT26" s="498"/>
      <c r="IU26" s="498"/>
      <c r="IV26" s="498"/>
      <c r="IW26" s="498"/>
      <c r="IX26" s="498"/>
      <c r="IY26" s="498"/>
      <c r="IZ26" s="498"/>
      <c r="JA26" s="498"/>
      <c r="JB26" s="498"/>
      <c r="JC26" s="498"/>
      <c r="JD26" s="498"/>
      <c r="JE26" s="498"/>
      <c r="JF26" s="498"/>
      <c r="JG26" s="498"/>
      <c r="JH26" s="498"/>
      <c r="JI26" s="498"/>
      <c r="JJ26" s="498"/>
      <c r="JK26" s="498"/>
      <c r="JL26" s="498"/>
      <c r="JM26" s="498"/>
      <c r="JN26" s="498"/>
      <c r="JO26" s="498"/>
      <c r="JP26" s="498"/>
      <c r="JQ26" s="498"/>
      <c r="JR26" s="498"/>
      <c r="JS26" s="498"/>
      <c r="JT26" s="498"/>
      <c r="JU26" s="498"/>
      <c r="JV26" s="498"/>
      <c r="JW26" s="498"/>
      <c r="JX26" s="498"/>
      <c r="JY26" s="498"/>
      <c r="JZ26" s="498"/>
      <c r="KA26" s="498"/>
      <c r="KB26" s="498"/>
      <c r="KC26" s="498"/>
      <c r="KD26" s="498"/>
      <c r="KE26" s="498"/>
      <c r="KF26" s="498"/>
      <c r="KG26" s="498"/>
      <c r="KH26" s="498"/>
      <c r="KI26" s="498"/>
      <c r="KJ26" s="498"/>
      <c r="KK26" s="498"/>
      <c r="KL26" s="498"/>
      <c r="KM26" s="498"/>
      <c r="KN26" s="498"/>
      <c r="KO26" s="498"/>
      <c r="KP26" s="498"/>
      <c r="KQ26" s="498"/>
      <c r="KR26" s="498"/>
      <c r="KS26" s="498"/>
      <c r="KT26" s="498"/>
      <c r="KU26" s="498"/>
      <c r="KV26" s="498"/>
      <c r="KW26" s="498"/>
      <c r="KX26" s="498"/>
      <c r="KY26" s="498"/>
      <c r="KZ26" s="498"/>
      <c r="LA26" s="498"/>
      <c r="LB26" s="498"/>
      <c r="LC26" s="498"/>
      <c r="LD26" s="498"/>
      <c r="LE26" s="498"/>
      <c r="LF26" s="498"/>
      <c r="LG26" s="498"/>
      <c r="LH26" s="498"/>
      <c r="LI26" s="498"/>
      <c r="LJ26" s="498"/>
      <c r="LK26" s="498"/>
      <c r="LL26" s="498"/>
      <c r="LM26" s="498"/>
      <c r="LN26" s="498"/>
      <c r="LO26" s="498"/>
      <c r="LP26" s="498"/>
      <c r="LQ26" s="498"/>
      <c r="LR26" s="498"/>
      <c r="LS26" s="498"/>
      <c r="LT26" s="498"/>
      <c r="LU26" s="498"/>
      <c r="LV26" s="498"/>
      <c r="LW26" s="498"/>
      <c r="LX26" s="498"/>
      <c r="LY26" s="498"/>
      <c r="LZ26" s="498"/>
      <c r="MA26" s="498"/>
      <c r="MB26" s="498"/>
      <c r="MC26" s="498"/>
      <c r="MD26" s="498"/>
      <c r="ME26" s="498"/>
      <c r="MF26" s="498"/>
      <c r="MG26" s="498"/>
      <c r="MH26" s="498"/>
      <c r="MI26" s="498"/>
      <c r="MJ26" s="498"/>
      <c r="MK26" s="498"/>
      <c r="ML26" s="498"/>
      <c r="MM26" s="498"/>
      <c r="MN26" s="498"/>
      <c r="MO26" s="498"/>
      <c r="MP26" s="498"/>
      <c r="MQ26" s="498"/>
      <c r="MR26" s="498"/>
      <c r="MS26" s="498"/>
      <c r="MT26" s="498"/>
      <c r="MU26" s="498"/>
      <c r="MV26" s="498"/>
      <c r="MW26" s="498"/>
      <c r="MX26" s="498"/>
      <c r="MY26" s="498"/>
      <c r="MZ26" s="498"/>
      <c r="NA26" s="498"/>
      <c r="NB26" s="498"/>
      <c r="NC26" s="498"/>
      <c r="ND26" s="498"/>
      <c r="NE26" s="498"/>
      <c r="NF26" s="498"/>
      <c r="NG26" s="498"/>
      <c r="NH26" s="498"/>
      <c r="NI26" s="498"/>
      <c r="NJ26" s="498"/>
      <c r="NK26" s="498"/>
      <c r="NL26" s="498"/>
      <c r="NM26" s="498"/>
      <c r="NN26" s="498"/>
      <c r="NO26" s="498"/>
      <c r="NP26" s="498"/>
      <c r="NQ26" s="498"/>
      <c r="NR26" s="498"/>
      <c r="NS26" s="498"/>
      <c r="NT26" s="498"/>
      <c r="NU26" s="498"/>
      <c r="NV26" s="498"/>
      <c r="NW26" s="498"/>
      <c r="NX26" s="498"/>
      <c r="NY26" s="498"/>
      <c r="NZ26" s="498"/>
      <c r="OA26" s="498"/>
      <c r="OB26" s="498"/>
      <c r="OC26" s="498"/>
      <c r="OD26" s="498"/>
      <c r="OE26" s="498"/>
      <c r="OF26" s="498"/>
      <c r="OG26" s="498"/>
      <c r="OH26" s="498"/>
      <c r="OI26" s="498"/>
      <c r="OJ26" s="498"/>
      <c r="OK26" s="498"/>
      <c r="OL26" s="498"/>
      <c r="OM26" s="498"/>
      <c r="ON26" s="498"/>
      <c r="OO26" s="498"/>
      <c r="OP26" s="498"/>
      <c r="OQ26" s="498"/>
      <c r="OR26" s="498"/>
      <c r="OS26" s="498"/>
      <c r="OT26" s="498"/>
      <c r="OU26" s="498"/>
      <c r="OV26" s="498"/>
      <c r="OW26" s="498"/>
      <c r="OX26" s="498"/>
      <c r="OY26" s="498"/>
      <c r="OZ26" s="498"/>
      <c r="PA26" s="498"/>
      <c r="PB26" s="498"/>
      <c r="PC26" s="498"/>
      <c r="PD26" s="498"/>
      <c r="PE26" s="498"/>
      <c r="PF26" s="498"/>
      <c r="PG26" s="498"/>
      <c r="PH26" s="498"/>
      <c r="PI26" s="498"/>
      <c r="PJ26" s="498"/>
      <c r="PK26" s="498"/>
      <c r="PL26" s="498"/>
      <c r="PM26" s="498"/>
      <c r="PN26" s="498"/>
      <c r="PO26" s="498"/>
      <c r="PP26" s="498"/>
      <c r="PQ26" s="498"/>
      <c r="PR26" s="498"/>
      <c r="PS26" s="498"/>
      <c r="PT26" s="498"/>
      <c r="PU26" s="498"/>
      <c r="PV26" s="498"/>
      <c r="PW26" s="498"/>
      <c r="PX26" s="498"/>
      <c r="PY26" s="498"/>
      <c r="PZ26" s="498"/>
      <c r="QA26" s="498"/>
      <c r="QB26" s="498"/>
      <c r="QC26" s="498"/>
      <c r="QD26" s="498"/>
      <c r="QE26" s="498"/>
      <c r="QF26" s="498"/>
      <c r="QG26" s="498"/>
      <c r="QH26" s="498"/>
      <c r="QI26" s="498"/>
      <c r="QJ26" s="498"/>
      <c r="QK26" s="498"/>
      <c r="QL26" s="498"/>
      <c r="QM26" s="498"/>
      <c r="QN26" s="498"/>
      <c r="QO26" s="498"/>
      <c r="QP26" s="498"/>
      <c r="QQ26" s="498"/>
      <c r="QR26" s="498"/>
      <c r="QS26" s="498"/>
      <c r="QT26" s="498"/>
      <c r="QU26" s="498"/>
      <c r="QV26" s="498"/>
      <c r="QW26" s="498"/>
      <c r="QX26" s="498"/>
      <c r="QY26" s="498"/>
      <c r="QZ26" s="498"/>
      <c r="RA26" s="498"/>
      <c r="RB26" s="498"/>
      <c r="RC26" s="498"/>
      <c r="RD26" s="498"/>
      <c r="RE26" s="498"/>
      <c r="RF26" s="498"/>
      <c r="RG26" s="498"/>
      <c r="RH26" s="498"/>
      <c r="RI26" s="498"/>
      <c r="RJ26" s="498"/>
      <c r="RK26" s="498"/>
      <c r="RL26" s="498"/>
      <c r="RM26" s="498"/>
      <c r="RN26" s="498"/>
      <c r="RO26" s="498"/>
      <c r="RP26" s="498"/>
      <c r="RQ26" s="498"/>
      <c r="RR26" s="498"/>
      <c r="RS26" s="498"/>
      <c r="RT26" s="498"/>
      <c r="RU26" s="498"/>
      <c r="RV26" s="498"/>
      <c r="RW26" s="498"/>
      <c r="RX26" s="498"/>
      <c r="RY26" s="498"/>
      <c r="RZ26" s="498"/>
      <c r="SA26" s="498"/>
      <c r="SB26" s="498"/>
      <c r="SC26" s="498"/>
      <c r="SD26" s="498"/>
      <c r="SE26" s="498"/>
      <c r="SF26" s="498"/>
      <c r="SG26" s="498"/>
      <c r="SH26" s="498"/>
      <c r="SI26" s="493"/>
      <c r="SJ26" s="474"/>
      <c r="SK26" s="462"/>
      <c r="SL26" s="462"/>
      <c r="SM26" s="462"/>
    </row>
    <row r="27" spans="1:507" outlineLevel="3" x14ac:dyDescent="0.35">
      <c r="A27" s="462"/>
      <c r="B27" s="471"/>
      <c r="C27" s="690">
        <f>INT($C$6)+3</f>
        <v>4</v>
      </c>
      <c r="D27" s="493"/>
      <c r="E27" s="557"/>
      <c r="F27" s="557"/>
      <c r="G27" s="493"/>
      <c r="H27" s="498" t="s">
        <v>559</v>
      </c>
      <c r="I27" s="498"/>
      <c r="J27" s="498"/>
      <c r="K27" s="498"/>
      <c r="L27" s="498"/>
      <c r="M27" s="502" t="b">
        <v>1</v>
      </c>
      <c r="N27" s="498"/>
      <c r="O27" s="498"/>
      <c r="P27" s="498"/>
      <c r="Q27" s="498"/>
      <c r="R27" s="498"/>
      <c r="S27" s="498"/>
      <c r="T27" s="498"/>
      <c r="U27" s="498"/>
      <c r="V27" s="498"/>
      <c r="W27" s="498"/>
      <c r="X27" s="498"/>
      <c r="Y27" s="498"/>
      <c r="Z27" s="498"/>
      <c r="AA27" s="498"/>
      <c r="AB27" s="498"/>
      <c r="AC27" s="498"/>
      <c r="AD27" s="498"/>
      <c r="AE27" s="498"/>
      <c r="AF27" s="498"/>
      <c r="AG27" s="498"/>
      <c r="AH27" s="498"/>
      <c r="AI27" s="498"/>
      <c r="AJ27" s="498"/>
      <c r="AK27" s="498"/>
      <c r="AL27" s="498"/>
      <c r="AM27" s="498"/>
      <c r="AN27" s="498"/>
      <c r="AO27" s="498"/>
      <c r="AP27" s="498"/>
      <c r="AQ27" s="498"/>
      <c r="AR27" s="498"/>
      <c r="AS27" s="498"/>
      <c r="AT27" s="498"/>
      <c r="AU27" s="498"/>
      <c r="AV27" s="498"/>
      <c r="AW27" s="498"/>
      <c r="AX27" s="498"/>
      <c r="AY27" s="498"/>
      <c r="AZ27" s="498"/>
      <c r="BA27" s="498"/>
      <c r="BB27" s="498"/>
      <c r="BC27" s="498"/>
      <c r="BD27" s="498"/>
      <c r="BE27" s="498"/>
      <c r="BF27" s="498"/>
      <c r="BG27" s="498"/>
      <c r="BH27" s="498"/>
      <c r="BI27" s="498"/>
      <c r="BJ27" s="498"/>
      <c r="BK27" s="498"/>
      <c r="BL27" s="498"/>
      <c r="BM27" s="498"/>
      <c r="BN27" s="498"/>
      <c r="BO27" s="498"/>
      <c r="BP27" s="498"/>
      <c r="BQ27" s="498"/>
      <c r="BR27" s="498"/>
      <c r="BS27" s="498"/>
      <c r="BT27" s="498"/>
      <c r="BU27" s="498"/>
      <c r="BV27" s="498"/>
      <c r="BW27" s="498"/>
      <c r="BX27" s="498"/>
      <c r="BY27" s="498"/>
      <c r="BZ27" s="498"/>
      <c r="CA27" s="498"/>
      <c r="CB27" s="498"/>
      <c r="CC27" s="498"/>
      <c r="CD27" s="498"/>
      <c r="CE27" s="498"/>
      <c r="CF27" s="498"/>
      <c r="CG27" s="498"/>
      <c r="CH27" s="498"/>
      <c r="CI27" s="498"/>
      <c r="CJ27" s="498"/>
      <c r="CK27" s="498"/>
      <c r="CL27" s="498"/>
      <c r="CM27" s="498"/>
      <c r="CN27" s="498"/>
      <c r="CO27" s="498"/>
      <c r="CP27" s="498"/>
      <c r="CQ27" s="498"/>
      <c r="CR27" s="498"/>
      <c r="CS27" s="498"/>
      <c r="CT27" s="498"/>
      <c r="CU27" s="498"/>
      <c r="CV27" s="498"/>
      <c r="CW27" s="498"/>
      <c r="CX27" s="498"/>
      <c r="CY27" s="498"/>
      <c r="CZ27" s="498"/>
      <c r="DA27" s="498"/>
      <c r="DB27" s="498"/>
      <c r="DC27" s="498"/>
      <c r="DD27" s="498"/>
      <c r="DE27" s="498"/>
      <c r="DF27" s="498"/>
      <c r="DG27" s="498"/>
      <c r="DH27" s="498"/>
      <c r="DI27" s="498"/>
      <c r="DJ27" s="498"/>
      <c r="DK27" s="498"/>
      <c r="DL27" s="498"/>
      <c r="DM27" s="498"/>
      <c r="DN27" s="498"/>
      <c r="DO27" s="498"/>
      <c r="DP27" s="498"/>
      <c r="DQ27" s="498"/>
      <c r="DR27" s="498"/>
      <c r="DS27" s="498"/>
      <c r="DT27" s="498"/>
      <c r="DU27" s="498"/>
      <c r="DV27" s="498"/>
      <c r="DW27" s="498"/>
      <c r="DX27" s="498"/>
      <c r="DY27" s="498"/>
      <c r="DZ27" s="498"/>
      <c r="EA27" s="498"/>
      <c r="EB27" s="498"/>
      <c r="EC27" s="498"/>
      <c r="ED27" s="498"/>
      <c r="EE27" s="498"/>
      <c r="EF27" s="498"/>
      <c r="EG27" s="498"/>
      <c r="EH27" s="498"/>
      <c r="EI27" s="498"/>
      <c r="EJ27" s="498"/>
      <c r="EK27" s="498"/>
      <c r="EL27" s="498"/>
      <c r="EM27" s="498"/>
      <c r="EN27" s="498"/>
      <c r="EO27" s="498"/>
      <c r="EP27" s="498"/>
      <c r="EQ27" s="498"/>
      <c r="ER27" s="498"/>
      <c r="ES27" s="498"/>
      <c r="ET27" s="498"/>
      <c r="EU27" s="498"/>
      <c r="EV27" s="498"/>
      <c r="EW27" s="498"/>
      <c r="EX27" s="498"/>
      <c r="EY27" s="498"/>
      <c r="EZ27" s="498"/>
      <c r="FA27" s="498"/>
      <c r="FB27" s="498"/>
      <c r="FC27" s="498"/>
      <c r="FD27" s="498"/>
      <c r="FE27" s="498"/>
      <c r="FF27" s="498"/>
      <c r="FG27" s="498"/>
      <c r="FH27" s="498"/>
      <c r="FI27" s="498"/>
      <c r="FJ27" s="498"/>
      <c r="FK27" s="498"/>
      <c r="FL27" s="498"/>
      <c r="FM27" s="498"/>
      <c r="FN27" s="498"/>
      <c r="FO27" s="498"/>
      <c r="FP27" s="498"/>
      <c r="FQ27" s="498"/>
      <c r="FR27" s="498"/>
      <c r="FS27" s="498"/>
      <c r="FT27" s="498"/>
      <c r="FU27" s="498"/>
      <c r="FV27" s="498"/>
      <c r="FW27" s="498"/>
      <c r="FX27" s="498"/>
      <c r="FY27" s="498"/>
      <c r="FZ27" s="498"/>
      <c r="GA27" s="498"/>
      <c r="GB27" s="498"/>
      <c r="GC27" s="498"/>
      <c r="GD27" s="498"/>
      <c r="GE27" s="498"/>
      <c r="GF27" s="498"/>
      <c r="GG27" s="498"/>
      <c r="GH27" s="498"/>
      <c r="GI27" s="498"/>
      <c r="GJ27" s="498"/>
      <c r="GK27" s="498"/>
      <c r="GL27" s="498"/>
      <c r="GM27" s="498"/>
      <c r="GN27" s="498"/>
      <c r="GO27" s="498"/>
      <c r="GP27" s="498"/>
      <c r="GQ27" s="498"/>
      <c r="GR27" s="498"/>
      <c r="GS27" s="498"/>
      <c r="GT27" s="498"/>
      <c r="GU27" s="498"/>
      <c r="GV27" s="498"/>
      <c r="GW27" s="498"/>
      <c r="GX27" s="498"/>
      <c r="GY27" s="498"/>
      <c r="GZ27" s="498"/>
      <c r="HA27" s="498"/>
      <c r="HB27" s="498"/>
      <c r="HC27" s="498"/>
      <c r="HD27" s="498"/>
      <c r="HE27" s="498"/>
      <c r="HF27" s="498"/>
      <c r="HG27" s="498"/>
      <c r="HH27" s="498"/>
      <c r="HI27" s="498"/>
      <c r="HJ27" s="498"/>
      <c r="HK27" s="498"/>
      <c r="HL27" s="498"/>
      <c r="HM27" s="498"/>
      <c r="HN27" s="498"/>
      <c r="HO27" s="498"/>
      <c r="HP27" s="498"/>
      <c r="HQ27" s="498"/>
      <c r="HR27" s="498"/>
      <c r="HS27" s="498"/>
      <c r="HT27" s="498"/>
      <c r="HU27" s="498"/>
      <c r="HV27" s="498"/>
      <c r="HW27" s="498"/>
      <c r="HX27" s="498"/>
      <c r="HY27" s="498"/>
      <c r="HZ27" s="498"/>
      <c r="IA27" s="498"/>
      <c r="IB27" s="498"/>
      <c r="IC27" s="498"/>
      <c r="ID27" s="498"/>
      <c r="IE27" s="498"/>
      <c r="IF27" s="498"/>
      <c r="IG27" s="498"/>
      <c r="IH27" s="498"/>
      <c r="II27" s="498"/>
      <c r="IJ27" s="498"/>
      <c r="IK27" s="498"/>
      <c r="IL27" s="498"/>
      <c r="IM27" s="498"/>
      <c r="IN27" s="498"/>
      <c r="IO27" s="498"/>
      <c r="IP27" s="498"/>
      <c r="IQ27" s="498"/>
      <c r="IR27" s="498"/>
      <c r="IS27" s="498"/>
      <c r="IT27" s="498"/>
      <c r="IU27" s="498"/>
      <c r="IV27" s="498"/>
      <c r="IW27" s="498"/>
      <c r="IX27" s="498"/>
      <c r="IY27" s="498"/>
      <c r="IZ27" s="498"/>
      <c r="JA27" s="498"/>
      <c r="JB27" s="498"/>
      <c r="JC27" s="498"/>
      <c r="JD27" s="498"/>
      <c r="JE27" s="498"/>
      <c r="JF27" s="498"/>
      <c r="JG27" s="498"/>
      <c r="JH27" s="498"/>
      <c r="JI27" s="498"/>
      <c r="JJ27" s="498"/>
      <c r="JK27" s="498"/>
      <c r="JL27" s="498"/>
      <c r="JM27" s="498"/>
      <c r="JN27" s="498"/>
      <c r="JO27" s="498"/>
      <c r="JP27" s="498"/>
      <c r="JQ27" s="498"/>
      <c r="JR27" s="498"/>
      <c r="JS27" s="498"/>
      <c r="JT27" s="498"/>
      <c r="JU27" s="498"/>
      <c r="JV27" s="498"/>
      <c r="JW27" s="498"/>
      <c r="JX27" s="498"/>
      <c r="JY27" s="498"/>
      <c r="JZ27" s="498"/>
      <c r="KA27" s="498"/>
      <c r="KB27" s="498"/>
      <c r="KC27" s="498"/>
      <c r="KD27" s="498"/>
      <c r="KE27" s="498"/>
      <c r="KF27" s="498"/>
      <c r="KG27" s="498"/>
      <c r="KH27" s="498"/>
      <c r="KI27" s="498"/>
      <c r="KJ27" s="498"/>
      <c r="KK27" s="498"/>
      <c r="KL27" s="498"/>
      <c r="KM27" s="498"/>
      <c r="KN27" s="498"/>
      <c r="KO27" s="498"/>
      <c r="KP27" s="498"/>
      <c r="KQ27" s="498"/>
      <c r="KR27" s="498"/>
      <c r="KS27" s="498"/>
      <c r="KT27" s="498"/>
      <c r="KU27" s="498"/>
      <c r="KV27" s="498"/>
      <c r="KW27" s="498"/>
      <c r="KX27" s="498"/>
      <c r="KY27" s="498"/>
      <c r="KZ27" s="498"/>
      <c r="LA27" s="498"/>
      <c r="LB27" s="498"/>
      <c r="LC27" s="498"/>
      <c r="LD27" s="498"/>
      <c r="LE27" s="498"/>
      <c r="LF27" s="498"/>
      <c r="LG27" s="498"/>
      <c r="LH27" s="498"/>
      <c r="LI27" s="498"/>
      <c r="LJ27" s="498"/>
      <c r="LK27" s="498"/>
      <c r="LL27" s="498"/>
      <c r="LM27" s="498"/>
      <c r="LN27" s="498"/>
      <c r="LO27" s="498"/>
      <c r="LP27" s="498"/>
      <c r="LQ27" s="498"/>
      <c r="LR27" s="498"/>
      <c r="LS27" s="498"/>
      <c r="LT27" s="498"/>
      <c r="LU27" s="498"/>
      <c r="LV27" s="498"/>
      <c r="LW27" s="498"/>
      <c r="LX27" s="498"/>
      <c r="LY27" s="498"/>
      <c r="LZ27" s="498"/>
      <c r="MA27" s="498"/>
      <c r="MB27" s="498"/>
      <c r="MC27" s="498"/>
      <c r="MD27" s="498"/>
      <c r="ME27" s="498"/>
      <c r="MF27" s="498"/>
      <c r="MG27" s="498"/>
      <c r="MH27" s="498"/>
      <c r="MI27" s="498"/>
      <c r="MJ27" s="498"/>
      <c r="MK27" s="498"/>
      <c r="ML27" s="498"/>
      <c r="MM27" s="498"/>
      <c r="MN27" s="498"/>
      <c r="MO27" s="498"/>
      <c r="MP27" s="498"/>
      <c r="MQ27" s="498"/>
      <c r="MR27" s="498"/>
      <c r="MS27" s="498"/>
      <c r="MT27" s="498"/>
      <c r="MU27" s="498"/>
      <c r="MV27" s="498"/>
      <c r="MW27" s="498"/>
      <c r="MX27" s="498"/>
      <c r="MY27" s="498"/>
      <c r="MZ27" s="498"/>
      <c r="NA27" s="498"/>
      <c r="NB27" s="498"/>
      <c r="NC27" s="498"/>
      <c r="ND27" s="498"/>
      <c r="NE27" s="498"/>
      <c r="NF27" s="498"/>
      <c r="NG27" s="498"/>
      <c r="NH27" s="498"/>
      <c r="NI27" s="498"/>
      <c r="NJ27" s="498"/>
      <c r="NK27" s="498"/>
      <c r="NL27" s="498"/>
      <c r="NM27" s="498"/>
      <c r="NN27" s="498"/>
      <c r="NO27" s="498"/>
      <c r="NP27" s="498"/>
      <c r="NQ27" s="498"/>
      <c r="NR27" s="498"/>
      <c r="NS27" s="498"/>
      <c r="NT27" s="498"/>
      <c r="NU27" s="498"/>
      <c r="NV27" s="498"/>
      <c r="NW27" s="498"/>
      <c r="NX27" s="498"/>
      <c r="NY27" s="498"/>
      <c r="NZ27" s="498"/>
      <c r="OA27" s="498"/>
      <c r="OB27" s="498"/>
      <c r="OC27" s="498"/>
      <c r="OD27" s="498"/>
      <c r="OE27" s="498"/>
      <c r="OF27" s="498"/>
      <c r="OG27" s="498"/>
      <c r="OH27" s="498"/>
      <c r="OI27" s="498"/>
      <c r="OJ27" s="498"/>
      <c r="OK27" s="498"/>
      <c r="OL27" s="498"/>
      <c r="OM27" s="498"/>
      <c r="ON27" s="498"/>
      <c r="OO27" s="498"/>
      <c r="OP27" s="498"/>
      <c r="OQ27" s="498"/>
      <c r="OR27" s="498"/>
      <c r="OS27" s="498"/>
      <c r="OT27" s="498"/>
      <c r="OU27" s="498"/>
      <c r="OV27" s="498"/>
      <c r="OW27" s="498"/>
      <c r="OX27" s="498"/>
      <c r="OY27" s="498"/>
      <c r="OZ27" s="498"/>
      <c r="PA27" s="498"/>
      <c r="PB27" s="498"/>
      <c r="PC27" s="498"/>
      <c r="PD27" s="498"/>
      <c r="PE27" s="498"/>
      <c r="PF27" s="498"/>
      <c r="PG27" s="498"/>
      <c r="PH27" s="498"/>
      <c r="PI27" s="498"/>
      <c r="PJ27" s="498"/>
      <c r="PK27" s="498"/>
      <c r="PL27" s="498"/>
      <c r="PM27" s="498"/>
      <c r="PN27" s="498"/>
      <c r="PO27" s="498"/>
      <c r="PP27" s="498"/>
      <c r="PQ27" s="498"/>
      <c r="PR27" s="498"/>
      <c r="PS27" s="498"/>
      <c r="PT27" s="498"/>
      <c r="PU27" s="498"/>
      <c r="PV27" s="498"/>
      <c r="PW27" s="498"/>
      <c r="PX27" s="498"/>
      <c r="PY27" s="498"/>
      <c r="PZ27" s="498"/>
      <c r="QA27" s="498"/>
      <c r="QB27" s="498"/>
      <c r="QC27" s="498"/>
      <c r="QD27" s="498"/>
      <c r="QE27" s="498"/>
      <c r="QF27" s="498"/>
      <c r="QG27" s="498"/>
      <c r="QH27" s="498"/>
      <c r="QI27" s="498"/>
      <c r="QJ27" s="498"/>
      <c r="QK27" s="498"/>
      <c r="QL27" s="498"/>
      <c r="QM27" s="498"/>
      <c r="QN27" s="498"/>
      <c r="QO27" s="498"/>
      <c r="QP27" s="498"/>
      <c r="QQ27" s="498"/>
      <c r="QR27" s="498"/>
      <c r="QS27" s="498"/>
      <c r="QT27" s="498"/>
      <c r="QU27" s="498"/>
      <c r="QV27" s="498"/>
      <c r="QW27" s="498"/>
      <c r="QX27" s="498"/>
      <c r="QY27" s="498"/>
      <c r="QZ27" s="498"/>
      <c r="RA27" s="498"/>
      <c r="RB27" s="498"/>
      <c r="RC27" s="498"/>
      <c r="RD27" s="498"/>
      <c r="RE27" s="498"/>
      <c r="RF27" s="498"/>
      <c r="RG27" s="498"/>
      <c r="RH27" s="498"/>
      <c r="RI27" s="498"/>
      <c r="RJ27" s="498"/>
      <c r="RK27" s="498"/>
      <c r="RL27" s="498"/>
      <c r="RM27" s="498"/>
      <c r="RN27" s="498"/>
      <c r="RO27" s="498"/>
      <c r="RP27" s="498"/>
      <c r="RQ27" s="498"/>
      <c r="RR27" s="498"/>
      <c r="RS27" s="498"/>
      <c r="RT27" s="498"/>
      <c r="RU27" s="498"/>
      <c r="RV27" s="498"/>
      <c r="RW27" s="498"/>
      <c r="RX27" s="498"/>
      <c r="RY27" s="498"/>
      <c r="RZ27" s="498"/>
      <c r="SA27" s="498"/>
      <c r="SB27" s="498"/>
      <c r="SC27" s="498"/>
      <c r="SD27" s="498"/>
      <c r="SE27" s="498"/>
      <c r="SF27" s="498"/>
      <c r="SG27" s="498"/>
      <c r="SH27" s="498"/>
      <c r="SI27" s="493"/>
      <c r="SJ27" s="474"/>
      <c r="SK27" s="462"/>
      <c r="SL27" s="462"/>
      <c r="SM27" s="462"/>
    </row>
    <row r="28" spans="1:507" outlineLevel="3" x14ac:dyDescent="0.35">
      <c r="A28" s="462"/>
      <c r="B28" s="471"/>
      <c r="C28" s="690">
        <f>INT($C$6)+3</f>
        <v>4</v>
      </c>
      <c r="D28" s="493"/>
      <c r="E28" s="557"/>
      <c r="F28" s="557"/>
      <c r="G28" s="493"/>
      <c r="H28" s="498" t="s">
        <v>560</v>
      </c>
      <c r="I28" s="498"/>
      <c r="J28" s="498"/>
      <c r="K28" s="498"/>
      <c r="L28" s="498"/>
      <c r="M28" s="502" t="b">
        <v>1</v>
      </c>
      <c r="N28" s="498"/>
      <c r="O28" s="498"/>
      <c r="P28" s="502">
        <v>52</v>
      </c>
      <c r="Q28" s="498"/>
      <c r="R28" s="498"/>
      <c r="S28" s="498"/>
      <c r="T28" s="498"/>
      <c r="U28" s="498"/>
      <c r="V28" s="498"/>
      <c r="W28" s="498"/>
      <c r="X28" s="498"/>
      <c r="Y28" s="498"/>
      <c r="Z28" s="498"/>
      <c r="AA28" s="498"/>
      <c r="AB28" s="498"/>
      <c r="AC28" s="498"/>
      <c r="AD28" s="498"/>
      <c r="AE28" s="498"/>
      <c r="AF28" s="498"/>
      <c r="AG28" s="498"/>
      <c r="AH28" s="498"/>
      <c r="AI28" s="498"/>
      <c r="AJ28" s="498"/>
      <c r="AK28" s="498"/>
      <c r="AL28" s="498"/>
      <c r="AM28" s="498"/>
      <c r="AN28" s="498"/>
      <c r="AO28" s="498"/>
      <c r="AP28" s="498"/>
      <c r="AQ28" s="498"/>
      <c r="AR28" s="498"/>
      <c r="AS28" s="498"/>
      <c r="AT28" s="498"/>
      <c r="AU28" s="498"/>
      <c r="AV28" s="498"/>
      <c r="AW28" s="498"/>
      <c r="AX28" s="498"/>
      <c r="AY28" s="498"/>
      <c r="AZ28" s="498"/>
      <c r="BA28" s="498"/>
      <c r="BB28" s="498"/>
      <c r="BC28" s="498"/>
      <c r="BD28" s="498"/>
      <c r="BE28" s="498"/>
      <c r="BF28" s="498"/>
      <c r="BG28" s="498"/>
      <c r="BH28" s="498"/>
      <c r="BI28" s="498"/>
      <c r="BJ28" s="498"/>
      <c r="BK28" s="498"/>
      <c r="BL28" s="498"/>
      <c r="BM28" s="498"/>
      <c r="BN28" s="498"/>
      <c r="BO28" s="498"/>
      <c r="BP28" s="498"/>
      <c r="BQ28" s="498"/>
      <c r="BR28" s="498"/>
      <c r="BS28" s="498"/>
      <c r="BT28" s="498"/>
      <c r="BU28" s="498"/>
      <c r="BV28" s="498"/>
      <c r="BW28" s="498"/>
      <c r="BX28" s="498"/>
      <c r="BY28" s="498"/>
      <c r="BZ28" s="498"/>
      <c r="CA28" s="498"/>
      <c r="CB28" s="498"/>
      <c r="CC28" s="498"/>
      <c r="CD28" s="498"/>
      <c r="CE28" s="498"/>
      <c r="CF28" s="498"/>
      <c r="CG28" s="498"/>
      <c r="CH28" s="498"/>
      <c r="CI28" s="498"/>
      <c r="CJ28" s="498"/>
      <c r="CK28" s="498"/>
      <c r="CL28" s="498"/>
      <c r="CM28" s="498"/>
      <c r="CN28" s="498"/>
      <c r="CO28" s="498"/>
      <c r="CP28" s="498"/>
      <c r="CQ28" s="498"/>
      <c r="CR28" s="498"/>
      <c r="CS28" s="498"/>
      <c r="CT28" s="498"/>
      <c r="CU28" s="498"/>
      <c r="CV28" s="498"/>
      <c r="CW28" s="498"/>
      <c r="CX28" s="498"/>
      <c r="CY28" s="498"/>
      <c r="CZ28" s="498"/>
      <c r="DA28" s="498"/>
      <c r="DB28" s="498"/>
      <c r="DC28" s="498"/>
      <c r="DD28" s="498"/>
      <c r="DE28" s="498"/>
      <c r="DF28" s="498"/>
      <c r="DG28" s="498"/>
      <c r="DH28" s="498"/>
      <c r="DI28" s="498"/>
      <c r="DJ28" s="498"/>
      <c r="DK28" s="498"/>
      <c r="DL28" s="498"/>
      <c r="DM28" s="498"/>
      <c r="DN28" s="498"/>
      <c r="DO28" s="498"/>
      <c r="DP28" s="498"/>
      <c r="DQ28" s="498"/>
      <c r="DR28" s="498"/>
      <c r="DS28" s="498"/>
      <c r="DT28" s="498"/>
      <c r="DU28" s="498"/>
      <c r="DV28" s="498"/>
      <c r="DW28" s="498"/>
      <c r="DX28" s="498"/>
      <c r="DY28" s="498"/>
      <c r="DZ28" s="498"/>
      <c r="EA28" s="498"/>
      <c r="EB28" s="498"/>
      <c r="EC28" s="498"/>
      <c r="ED28" s="498"/>
      <c r="EE28" s="498"/>
      <c r="EF28" s="498"/>
      <c r="EG28" s="498"/>
      <c r="EH28" s="498"/>
      <c r="EI28" s="498"/>
      <c r="EJ28" s="498"/>
      <c r="EK28" s="498"/>
      <c r="EL28" s="498"/>
      <c r="EM28" s="498"/>
      <c r="EN28" s="498"/>
      <c r="EO28" s="498"/>
      <c r="EP28" s="498"/>
      <c r="EQ28" s="498"/>
      <c r="ER28" s="498"/>
      <c r="ES28" s="498"/>
      <c r="ET28" s="498"/>
      <c r="EU28" s="498"/>
      <c r="EV28" s="498"/>
      <c r="EW28" s="498"/>
      <c r="EX28" s="498"/>
      <c r="EY28" s="498"/>
      <c r="EZ28" s="498"/>
      <c r="FA28" s="498"/>
      <c r="FB28" s="498"/>
      <c r="FC28" s="498"/>
      <c r="FD28" s="498"/>
      <c r="FE28" s="498"/>
      <c r="FF28" s="498"/>
      <c r="FG28" s="498"/>
      <c r="FH28" s="498"/>
      <c r="FI28" s="498"/>
      <c r="FJ28" s="498"/>
      <c r="FK28" s="498"/>
      <c r="FL28" s="498"/>
      <c r="FM28" s="498"/>
      <c r="FN28" s="498"/>
      <c r="FO28" s="498"/>
      <c r="FP28" s="498"/>
      <c r="FQ28" s="498"/>
      <c r="FR28" s="498"/>
      <c r="FS28" s="498"/>
      <c r="FT28" s="498"/>
      <c r="FU28" s="498"/>
      <c r="FV28" s="498"/>
      <c r="FW28" s="498"/>
      <c r="FX28" s="498"/>
      <c r="FY28" s="498"/>
      <c r="FZ28" s="498"/>
      <c r="GA28" s="498"/>
      <c r="GB28" s="498"/>
      <c r="GC28" s="498"/>
      <c r="GD28" s="498"/>
      <c r="GE28" s="498"/>
      <c r="GF28" s="498"/>
      <c r="GG28" s="498"/>
      <c r="GH28" s="498"/>
      <c r="GI28" s="498"/>
      <c r="GJ28" s="498"/>
      <c r="GK28" s="498"/>
      <c r="GL28" s="498"/>
      <c r="GM28" s="498"/>
      <c r="GN28" s="498"/>
      <c r="GO28" s="498"/>
      <c r="GP28" s="498"/>
      <c r="GQ28" s="498"/>
      <c r="GR28" s="498"/>
      <c r="GS28" s="498"/>
      <c r="GT28" s="498"/>
      <c r="GU28" s="498"/>
      <c r="GV28" s="498"/>
      <c r="GW28" s="498"/>
      <c r="GX28" s="498"/>
      <c r="GY28" s="498"/>
      <c r="GZ28" s="498"/>
      <c r="HA28" s="498"/>
      <c r="HB28" s="498"/>
      <c r="HC28" s="498"/>
      <c r="HD28" s="498"/>
      <c r="HE28" s="498"/>
      <c r="HF28" s="498"/>
      <c r="HG28" s="498"/>
      <c r="HH28" s="498"/>
      <c r="HI28" s="498"/>
      <c r="HJ28" s="498"/>
      <c r="HK28" s="498"/>
      <c r="HL28" s="498"/>
      <c r="HM28" s="498"/>
      <c r="HN28" s="498"/>
      <c r="HO28" s="498"/>
      <c r="HP28" s="498"/>
      <c r="HQ28" s="498"/>
      <c r="HR28" s="498"/>
      <c r="HS28" s="498"/>
      <c r="HT28" s="498"/>
      <c r="HU28" s="498"/>
      <c r="HV28" s="498"/>
      <c r="HW28" s="498"/>
      <c r="HX28" s="498"/>
      <c r="HY28" s="498"/>
      <c r="HZ28" s="498"/>
      <c r="IA28" s="498"/>
      <c r="IB28" s="498"/>
      <c r="IC28" s="498"/>
      <c r="ID28" s="498"/>
      <c r="IE28" s="498"/>
      <c r="IF28" s="498"/>
      <c r="IG28" s="498"/>
      <c r="IH28" s="498"/>
      <c r="II28" s="498"/>
      <c r="IJ28" s="498"/>
      <c r="IK28" s="498"/>
      <c r="IL28" s="498"/>
      <c r="IM28" s="498"/>
      <c r="IN28" s="498"/>
      <c r="IO28" s="498"/>
      <c r="IP28" s="498"/>
      <c r="IQ28" s="498"/>
      <c r="IR28" s="498"/>
      <c r="IS28" s="498"/>
      <c r="IT28" s="498"/>
      <c r="IU28" s="498"/>
      <c r="IV28" s="498"/>
      <c r="IW28" s="498"/>
      <c r="IX28" s="498"/>
      <c r="IY28" s="498"/>
      <c r="IZ28" s="498"/>
      <c r="JA28" s="498"/>
      <c r="JB28" s="498"/>
      <c r="JC28" s="498"/>
      <c r="JD28" s="498"/>
      <c r="JE28" s="498"/>
      <c r="JF28" s="498"/>
      <c r="JG28" s="498"/>
      <c r="JH28" s="498"/>
      <c r="JI28" s="498"/>
      <c r="JJ28" s="498"/>
      <c r="JK28" s="498"/>
      <c r="JL28" s="498"/>
      <c r="JM28" s="498"/>
      <c r="JN28" s="498"/>
      <c r="JO28" s="498"/>
      <c r="JP28" s="498"/>
      <c r="JQ28" s="498"/>
      <c r="JR28" s="498"/>
      <c r="JS28" s="498"/>
      <c r="JT28" s="498"/>
      <c r="JU28" s="498"/>
      <c r="JV28" s="498"/>
      <c r="JW28" s="498"/>
      <c r="JX28" s="498"/>
      <c r="JY28" s="498"/>
      <c r="JZ28" s="498"/>
      <c r="KA28" s="498"/>
      <c r="KB28" s="498"/>
      <c r="KC28" s="498"/>
      <c r="KD28" s="498"/>
      <c r="KE28" s="498"/>
      <c r="KF28" s="498"/>
      <c r="KG28" s="498"/>
      <c r="KH28" s="498"/>
      <c r="KI28" s="498"/>
      <c r="KJ28" s="498"/>
      <c r="KK28" s="498"/>
      <c r="KL28" s="498"/>
      <c r="KM28" s="498"/>
      <c r="KN28" s="498"/>
      <c r="KO28" s="498"/>
      <c r="KP28" s="498"/>
      <c r="KQ28" s="498"/>
      <c r="KR28" s="498"/>
      <c r="KS28" s="498"/>
      <c r="KT28" s="498"/>
      <c r="KU28" s="498"/>
      <c r="KV28" s="498"/>
      <c r="KW28" s="498"/>
      <c r="KX28" s="498"/>
      <c r="KY28" s="498"/>
      <c r="KZ28" s="498"/>
      <c r="LA28" s="498"/>
      <c r="LB28" s="498"/>
      <c r="LC28" s="498"/>
      <c r="LD28" s="498"/>
      <c r="LE28" s="498"/>
      <c r="LF28" s="498"/>
      <c r="LG28" s="498"/>
      <c r="LH28" s="498"/>
      <c r="LI28" s="498"/>
      <c r="LJ28" s="498"/>
      <c r="LK28" s="498"/>
      <c r="LL28" s="498"/>
      <c r="LM28" s="498"/>
      <c r="LN28" s="498"/>
      <c r="LO28" s="498"/>
      <c r="LP28" s="498"/>
      <c r="LQ28" s="498"/>
      <c r="LR28" s="498"/>
      <c r="LS28" s="498"/>
      <c r="LT28" s="498"/>
      <c r="LU28" s="498"/>
      <c r="LV28" s="498"/>
      <c r="LW28" s="498"/>
      <c r="LX28" s="498"/>
      <c r="LY28" s="498"/>
      <c r="LZ28" s="498"/>
      <c r="MA28" s="498"/>
      <c r="MB28" s="498"/>
      <c r="MC28" s="498"/>
      <c r="MD28" s="498"/>
      <c r="ME28" s="498"/>
      <c r="MF28" s="498"/>
      <c r="MG28" s="498"/>
      <c r="MH28" s="498"/>
      <c r="MI28" s="498"/>
      <c r="MJ28" s="498"/>
      <c r="MK28" s="498"/>
      <c r="ML28" s="498"/>
      <c r="MM28" s="498"/>
      <c r="MN28" s="498"/>
      <c r="MO28" s="498"/>
      <c r="MP28" s="498"/>
      <c r="MQ28" s="498"/>
      <c r="MR28" s="498"/>
      <c r="MS28" s="498"/>
      <c r="MT28" s="498"/>
      <c r="MU28" s="498"/>
      <c r="MV28" s="498"/>
      <c r="MW28" s="498"/>
      <c r="MX28" s="498"/>
      <c r="MY28" s="498"/>
      <c r="MZ28" s="498"/>
      <c r="NA28" s="498"/>
      <c r="NB28" s="498"/>
      <c r="NC28" s="498"/>
      <c r="ND28" s="498"/>
      <c r="NE28" s="498"/>
      <c r="NF28" s="498"/>
      <c r="NG28" s="498"/>
      <c r="NH28" s="498"/>
      <c r="NI28" s="498"/>
      <c r="NJ28" s="498"/>
      <c r="NK28" s="498"/>
      <c r="NL28" s="498"/>
      <c r="NM28" s="498"/>
      <c r="NN28" s="498"/>
      <c r="NO28" s="498"/>
      <c r="NP28" s="498"/>
      <c r="NQ28" s="498"/>
      <c r="NR28" s="498"/>
      <c r="NS28" s="498"/>
      <c r="NT28" s="498"/>
      <c r="NU28" s="498"/>
      <c r="NV28" s="498"/>
      <c r="NW28" s="498"/>
      <c r="NX28" s="498"/>
      <c r="NY28" s="498"/>
      <c r="NZ28" s="498"/>
      <c r="OA28" s="498"/>
      <c r="OB28" s="498"/>
      <c r="OC28" s="498"/>
      <c r="OD28" s="498"/>
      <c r="OE28" s="498"/>
      <c r="OF28" s="498"/>
      <c r="OG28" s="498"/>
      <c r="OH28" s="498"/>
      <c r="OI28" s="498"/>
      <c r="OJ28" s="498"/>
      <c r="OK28" s="498"/>
      <c r="OL28" s="498"/>
      <c r="OM28" s="498"/>
      <c r="ON28" s="498"/>
      <c r="OO28" s="498"/>
      <c r="OP28" s="498"/>
      <c r="OQ28" s="498"/>
      <c r="OR28" s="498"/>
      <c r="OS28" s="498"/>
      <c r="OT28" s="498"/>
      <c r="OU28" s="498"/>
      <c r="OV28" s="498"/>
      <c r="OW28" s="498"/>
      <c r="OX28" s="498"/>
      <c r="OY28" s="498"/>
      <c r="OZ28" s="498"/>
      <c r="PA28" s="498"/>
      <c r="PB28" s="498"/>
      <c r="PC28" s="498"/>
      <c r="PD28" s="498"/>
      <c r="PE28" s="498"/>
      <c r="PF28" s="498"/>
      <c r="PG28" s="498"/>
      <c r="PH28" s="498"/>
      <c r="PI28" s="498"/>
      <c r="PJ28" s="498"/>
      <c r="PK28" s="498"/>
      <c r="PL28" s="498"/>
      <c r="PM28" s="498"/>
      <c r="PN28" s="498"/>
      <c r="PO28" s="498"/>
      <c r="PP28" s="498"/>
      <c r="PQ28" s="498"/>
      <c r="PR28" s="498"/>
      <c r="PS28" s="498"/>
      <c r="PT28" s="498"/>
      <c r="PU28" s="498"/>
      <c r="PV28" s="498"/>
      <c r="PW28" s="498"/>
      <c r="PX28" s="498"/>
      <c r="PY28" s="498"/>
      <c r="PZ28" s="498"/>
      <c r="QA28" s="498"/>
      <c r="QB28" s="498"/>
      <c r="QC28" s="498"/>
      <c r="QD28" s="498"/>
      <c r="QE28" s="498"/>
      <c r="QF28" s="498"/>
      <c r="QG28" s="498"/>
      <c r="QH28" s="498"/>
      <c r="QI28" s="498"/>
      <c r="QJ28" s="498"/>
      <c r="QK28" s="498"/>
      <c r="QL28" s="498"/>
      <c r="QM28" s="498"/>
      <c r="QN28" s="498"/>
      <c r="QO28" s="498"/>
      <c r="QP28" s="498"/>
      <c r="QQ28" s="498"/>
      <c r="QR28" s="498"/>
      <c r="QS28" s="498"/>
      <c r="QT28" s="498"/>
      <c r="QU28" s="498"/>
      <c r="QV28" s="498"/>
      <c r="QW28" s="498"/>
      <c r="QX28" s="498"/>
      <c r="QY28" s="498"/>
      <c r="QZ28" s="498"/>
      <c r="RA28" s="498"/>
      <c r="RB28" s="498"/>
      <c r="RC28" s="498"/>
      <c r="RD28" s="498"/>
      <c r="RE28" s="498"/>
      <c r="RF28" s="498"/>
      <c r="RG28" s="498"/>
      <c r="RH28" s="498"/>
      <c r="RI28" s="498"/>
      <c r="RJ28" s="498"/>
      <c r="RK28" s="498"/>
      <c r="RL28" s="498"/>
      <c r="RM28" s="498"/>
      <c r="RN28" s="498"/>
      <c r="RO28" s="498"/>
      <c r="RP28" s="498"/>
      <c r="RQ28" s="498"/>
      <c r="RR28" s="498"/>
      <c r="RS28" s="498"/>
      <c r="RT28" s="498"/>
      <c r="RU28" s="498"/>
      <c r="RV28" s="498"/>
      <c r="RW28" s="498"/>
      <c r="RX28" s="498"/>
      <c r="RY28" s="498"/>
      <c r="RZ28" s="498"/>
      <c r="SA28" s="498"/>
      <c r="SB28" s="498"/>
      <c r="SC28" s="498"/>
      <c r="SD28" s="498"/>
      <c r="SE28" s="498"/>
      <c r="SF28" s="498"/>
      <c r="SG28" s="498"/>
      <c r="SH28" s="498"/>
      <c r="SI28" s="493"/>
      <c r="SJ28" s="474"/>
      <c r="SK28" s="462"/>
      <c r="SL28" s="462"/>
      <c r="SM28" s="462"/>
    </row>
    <row r="29" spans="1:507" outlineLevel="3" x14ac:dyDescent="0.35">
      <c r="A29" s="462"/>
      <c r="B29" s="471"/>
      <c r="C29" s="690">
        <f>INT($C$6)+3</f>
        <v>4</v>
      </c>
      <c r="D29" s="493"/>
      <c r="E29" s="557"/>
      <c r="F29" s="557"/>
      <c r="G29" s="493"/>
      <c r="H29" s="498" t="s">
        <v>561</v>
      </c>
      <c r="I29" s="498"/>
      <c r="J29" s="498"/>
      <c r="K29" s="498"/>
      <c r="L29" s="498"/>
      <c r="M29" s="502" t="b">
        <v>1</v>
      </c>
      <c r="N29" s="498"/>
      <c r="O29" s="498"/>
      <c r="P29" s="498"/>
      <c r="Q29" s="498"/>
      <c r="R29" s="498"/>
      <c r="S29" s="498"/>
      <c r="T29" s="498"/>
      <c r="U29" s="498"/>
      <c r="V29" s="498"/>
      <c r="W29" s="498"/>
      <c r="X29" s="498"/>
      <c r="Y29" s="498"/>
      <c r="Z29" s="498"/>
      <c r="AA29" s="498"/>
      <c r="AB29" s="498"/>
      <c r="AC29" s="498"/>
      <c r="AD29" s="498"/>
      <c r="AE29" s="498"/>
      <c r="AF29" s="498"/>
      <c r="AG29" s="498"/>
      <c r="AH29" s="498"/>
      <c r="AI29" s="498"/>
      <c r="AJ29" s="498"/>
      <c r="AK29" s="498"/>
      <c r="AL29" s="498"/>
      <c r="AM29" s="498"/>
      <c r="AN29" s="498"/>
      <c r="AO29" s="498"/>
      <c r="AP29" s="498"/>
      <c r="AQ29" s="498"/>
      <c r="AR29" s="498"/>
      <c r="AS29" s="498"/>
      <c r="AT29" s="498"/>
      <c r="AU29" s="498"/>
      <c r="AV29" s="498"/>
      <c r="AW29" s="498"/>
      <c r="AX29" s="498"/>
      <c r="AY29" s="498"/>
      <c r="AZ29" s="498"/>
      <c r="BA29" s="498"/>
      <c r="BB29" s="498"/>
      <c r="BC29" s="498"/>
      <c r="BD29" s="498"/>
      <c r="BE29" s="498"/>
      <c r="BF29" s="498"/>
      <c r="BG29" s="498"/>
      <c r="BH29" s="498"/>
      <c r="BI29" s="498"/>
      <c r="BJ29" s="498"/>
      <c r="BK29" s="498"/>
      <c r="BL29" s="498"/>
      <c r="BM29" s="498"/>
      <c r="BN29" s="498"/>
      <c r="BO29" s="498"/>
      <c r="BP29" s="498"/>
      <c r="BQ29" s="498"/>
      <c r="BR29" s="498"/>
      <c r="BS29" s="498"/>
      <c r="BT29" s="498"/>
      <c r="BU29" s="498"/>
      <c r="BV29" s="498"/>
      <c r="BW29" s="498"/>
      <c r="BX29" s="498"/>
      <c r="BY29" s="498"/>
      <c r="BZ29" s="498"/>
      <c r="CA29" s="498"/>
      <c r="CB29" s="498"/>
      <c r="CC29" s="498"/>
      <c r="CD29" s="498"/>
      <c r="CE29" s="498"/>
      <c r="CF29" s="498"/>
      <c r="CG29" s="498"/>
      <c r="CH29" s="498"/>
      <c r="CI29" s="498"/>
      <c r="CJ29" s="498"/>
      <c r="CK29" s="498"/>
      <c r="CL29" s="498"/>
      <c r="CM29" s="498"/>
      <c r="CN29" s="498"/>
      <c r="CO29" s="498"/>
      <c r="CP29" s="498"/>
      <c r="CQ29" s="498"/>
      <c r="CR29" s="498"/>
      <c r="CS29" s="498"/>
      <c r="CT29" s="498"/>
      <c r="CU29" s="498"/>
      <c r="CV29" s="498"/>
      <c r="CW29" s="498"/>
      <c r="CX29" s="498"/>
      <c r="CY29" s="498"/>
      <c r="CZ29" s="498"/>
      <c r="DA29" s="498"/>
      <c r="DB29" s="498"/>
      <c r="DC29" s="498"/>
      <c r="DD29" s="498"/>
      <c r="DE29" s="498"/>
      <c r="DF29" s="498"/>
      <c r="DG29" s="498"/>
      <c r="DH29" s="498"/>
      <c r="DI29" s="498"/>
      <c r="DJ29" s="498"/>
      <c r="DK29" s="498"/>
      <c r="DL29" s="498"/>
      <c r="DM29" s="498"/>
      <c r="DN29" s="498"/>
      <c r="DO29" s="498"/>
      <c r="DP29" s="498"/>
      <c r="DQ29" s="498"/>
      <c r="DR29" s="498"/>
      <c r="DS29" s="498"/>
      <c r="DT29" s="498"/>
      <c r="DU29" s="498"/>
      <c r="DV29" s="498"/>
      <c r="DW29" s="498"/>
      <c r="DX29" s="498"/>
      <c r="DY29" s="498"/>
      <c r="DZ29" s="498"/>
      <c r="EA29" s="498"/>
      <c r="EB29" s="498"/>
      <c r="EC29" s="498"/>
      <c r="ED29" s="498"/>
      <c r="EE29" s="498"/>
      <c r="EF29" s="498"/>
      <c r="EG29" s="498"/>
      <c r="EH29" s="498"/>
      <c r="EI29" s="498"/>
      <c r="EJ29" s="498"/>
      <c r="EK29" s="498"/>
      <c r="EL29" s="498"/>
      <c r="EM29" s="498"/>
      <c r="EN29" s="498"/>
      <c r="EO29" s="498"/>
      <c r="EP29" s="498"/>
      <c r="EQ29" s="498"/>
      <c r="ER29" s="498"/>
      <c r="ES29" s="498"/>
      <c r="ET29" s="498"/>
      <c r="EU29" s="498"/>
      <c r="EV29" s="498"/>
      <c r="EW29" s="498"/>
      <c r="EX29" s="498"/>
      <c r="EY29" s="498"/>
      <c r="EZ29" s="498"/>
      <c r="FA29" s="498"/>
      <c r="FB29" s="498"/>
      <c r="FC29" s="498"/>
      <c r="FD29" s="498"/>
      <c r="FE29" s="498"/>
      <c r="FF29" s="498"/>
      <c r="FG29" s="498"/>
      <c r="FH29" s="498"/>
      <c r="FI29" s="498"/>
      <c r="FJ29" s="498"/>
      <c r="FK29" s="498"/>
      <c r="FL29" s="498"/>
      <c r="FM29" s="498"/>
      <c r="FN29" s="498"/>
      <c r="FO29" s="498"/>
      <c r="FP29" s="498"/>
      <c r="FQ29" s="498"/>
      <c r="FR29" s="498"/>
      <c r="FS29" s="498"/>
      <c r="FT29" s="498"/>
      <c r="FU29" s="498"/>
      <c r="FV29" s="498"/>
      <c r="FW29" s="498"/>
      <c r="FX29" s="498"/>
      <c r="FY29" s="498"/>
      <c r="FZ29" s="498"/>
      <c r="GA29" s="498"/>
      <c r="GB29" s="498"/>
      <c r="GC29" s="498"/>
      <c r="GD29" s="498"/>
      <c r="GE29" s="498"/>
      <c r="GF29" s="498"/>
      <c r="GG29" s="498"/>
      <c r="GH29" s="498"/>
      <c r="GI29" s="498"/>
      <c r="GJ29" s="498"/>
      <c r="GK29" s="498"/>
      <c r="GL29" s="498"/>
      <c r="GM29" s="498"/>
      <c r="GN29" s="498"/>
      <c r="GO29" s="498"/>
      <c r="GP29" s="498"/>
      <c r="GQ29" s="498"/>
      <c r="GR29" s="498"/>
      <c r="GS29" s="498"/>
      <c r="GT29" s="498"/>
      <c r="GU29" s="498"/>
      <c r="GV29" s="498"/>
      <c r="GW29" s="498"/>
      <c r="GX29" s="498"/>
      <c r="GY29" s="498"/>
      <c r="GZ29" s="498"/>
      <c r="HA29" s="498"/>
      <c r="HB29" s="498"/>
      <c r="HC29" s="498"/>
      <c r="HD29" s="498"/>
      <c r="HE29" s="498"/>
      <c r="HF29" s="498"/>
      <c r="HG29" s="498"/>
      <c r="HH29" s="498"/>
      <c r="HI29" s="498"/>
      <c r="HJ29" s="498"/>
      <c r="HK29" s="498"/>
      <c r="HL29" s="498"/>
      <c r="HM29" s="498"/>
      <c r="HN29" s="498"/>
      <c r="HO29" s="498"/>
      <c r="HP29" s="498"/>
      <c r="HQ29" s="498"/>
      <c r="HR29" s="498"/>
      <c r="HS29" s="498"/>
      <c r="HT29" s="498"/>
      <c r="HU29" s="498"/>
      <c r="HV29" s="498"/>
      <c r="HW29" s="498"/>
      <c r="HX29" s="498"/>
      <c r="HY29" s="498"/>
      <c r="HZ29" s="498"/>
      <c r="IA29" s="498"/>
      <c r="IB29" s="498"/>
      <c r="IC29" s="498"/>
      <c r="ID29" s="498"/>
      <c r="IE29" s="498"/>
      <c r="IF29" s="498"/>
      <c r="IG29" s="498"/>
      <c r="IH29" s="498"/>
      <c r="II29" s="498"/>
      <c r="IJ29" s="498"/>
      <c r="IK29" s="498"/>
      <c r="IL29" s="498"/>
      <c r="IM29" s="498"/>
      <c r="IN29" s="498"/>
      <c r="IO29" s="498"/>
      <c r="IP29" s="498"/>
      <c r="IQ29" s="498"/>
      <c r="IR29" s="498"/>
      <c r="IS29" s="498"/>
      <c r="IT29" s="498"/>
      <c r="IU29" s="498"/>
      <c r="IV29" s="498"/>
      <c r="IW29" s="498"/>
      <c r="IX29" s="498"/>
      <c r="IY29" s="498"/>
      <c r="IZ29" s="498"/>
      <c r="JA29" s="498"/>
      <c r="JB29" s="498"/>
      <c r="JC29" s="498"/>
      <c r="JD29" s="498"/>
      <c r="JE29" s="498"/>
      <c r="JF29" s="498"/>
      <c r="JG29" s="498"/>
      <c r="JH29" s="498"/>
      <c r="JI29" s="498"/>
      <c r="JJ29" s="498"/>
      <c r="JK29" s="498"/>
      <c r="JL29" s="498"/>
      <c r="JM29" s="498"/>
      <c r="JN29" s="498"/>
      <c r="JO29" s="498"/>
      <c r="JP29" s="498"/>
      <c r="JQ29" s="498"/>
      <c r="JR29" s="498"/>
      <c r="JS29" s="498"/>
      <c r="JT29" s="498"/>
      <c r="JU29" s="498"/>
      <c r="JV29" s="498"/>
      <c r="JW29" s="498"/>
      <c r="JX29" s="498"/>
      <c r="JY29" s="498"/>
      <c r="JZ29" s="498"/>
      <c r="KA29" s="498"/>
      <c r="KB29" s="498"/>
      <c r="KC29" s="498"/>
      <c r="KD29" s="498"/>
      <c r="KE29" s="498"/>
      <c r="KF29" s="498"/>
      <c r="KG29" s="498"/>
      <c r="KH29" s="498"/>
      <c r="KI29" s="498"/>
      <c r="KJ29" s="498"/>
      <c r="KK29" s="498"/>
      <c r="KL29" s="498"/>
      <c r="KM29" s="498"/>
      <c r="KN29" s="498"/>
      <c r="KO29" s="498"/>
      <c r="KP29" s="498"/>
      <c r="KQ29" s="498"/>
      <c r="KR29" s="498"/>
      <c r="KS29" s="498"/>
      <c r="KT29" s="498"/>
      <c r="KU29" s="498"/>
      <c r="KV29" s="498"/>
      <c r="KW29" s="498"/>
      <c r="KX29" s="498"/>
      <c r="KY29" s="498"/>
      <c r="KZ29" s="498"/>
      <c r="LA29" s="498"/>
      <c r="LB29" s="498"/>
      <c r="LC29" s="498"/>
      <c r="LD29" s="498"/>
      <c r="LE29" s="498"/>
      <c r="LF29" s="498"/>
      <c r="LG29" s="498"/>
      <c r="LH29" s="498"/>
      <c r="LI29" s="498"/>
      <c r="LJ29" s="498"/>
      <c r="LK29" s="498"/>
      <c r="LL29" s="498"/>
      <c r="LM29" s="498"/>
      <c r="LN29" s="498"/>
      <c r="LO29" s="498"/>
      <c r="LP29" s="498"/>
      <c r="LQ29" s="498"/>
      <c r="LR29" s="498"/>
      <c r="LS29" s="498"/>
      <c r="LT29" s="498"/>
      <c r="LU29" s="498"/>
      <c r="LV29" s="498"/>
      <c r="LW29" s="498"/>
      <c r="LX29" s="498"/>
      <c r="LY29" s="498"/>
      <c r="LZ29" s="498"/>
      <c r="MA29" s="498"/>
      <c r="MB29" s="498"/>
      <c r="MC29" s="498"/>
      <c r="MD29" s="498"/>
      <c r="ME29" s="498"/>
      <c r="MF29" s="498"/>
      <c r="MG29" s="498"/>
      <c r="MH29" s="498"/>
      <c r="MI29" s="498"/>
      <c r="MJ29" s="498"/>
      <c r="MK29" s="498"/>
      <c r="ML29" s="498"/>
      <c r="MM29" s="498"/>
      <c r="MN29" s="498"/>
      <c r="MO29" s="498"/>
      <c r="MP29" s="498"/>
      <c r="MQ29" s="498"/>
      <c r="MR29" s="498"/>
      <c r="MS29" s="498"/>
      <c r="MT29" s="498"/>
      <c r="MU29" s="498"/>
      <c r="MV29" s="498"/>
      <c r="MW29" s="498"/>
      <c r="MX29" s="498"/>
      <c r="MY29" s="498"/>
      <c r="MZ29" s="498"/>
      <c r="NA29" s="498"/>
      <c r="NB29" s="498"/>
      <c r="NC29" s="498"/>
      <c r="ND29" s="498"/>
      <c r="NE29" s="498"/>
      <c r="NF29" s="498"/>
      <c r="NG29" s="498"/>
      <c r="NH29" s="498"/>
      <c r="NI29" s="498"/>
      <c r="NJ29" s="498"/>
      <c r="NK29" s="498"/>
      <c r="NL29" s="498"/>
      <c r="NM29" s="498"/>
      <c r="NN29" s="498"/>
      <c r="NO29" s="498"/>
      <c r="NP29" s="498"/>
      <c r="NQ29" s="498"/>
      <c r="NR29" s="498"/>
      <c r="NS29" s="498"/>
      <c r="NT29" s="498"/>
      <c r="NU29" s="498"/>
      <c r="NV29" s="498"/>
      <c r="NW29" s="498"/>
      <c r="NX29" s="498"/>
      <c r="NY29" s="498"/>
      <c r="NZ29" s="498"/>
      <c r="OA29" s="498"/>
      <c r="OB29" s="498"/>
      <c r="OC29" s="498"/>
      <c r="OD29" s="498"/>
      <c r="OE29" s="498"/>
      <c r="OF29" s="498"/>
      <c r="OG29" s="498"/>
      <c r="OH29" s="498"/>
      <c r="OI29" s="498"/>
      <c r="OJ29" s="498"/>
      <c r="OK29" s="498"/>
      <c r="OL29" s="498"/>
      <c r="OM29" s="498"/>
      <c r="ON29" s="498"/>
      <c r="OO29" s="498"/>
      <c r="OP29" s="498"/>
      <c r="OQ29" s="498"/>
      <c r="OR29" s="498"/>
      <c r="OS29" s="498"/>
      <c r="OT29" s="498"/>
      <c r="OU29" s="498"/>
      <c r="OV29" s="498"/>
      <c r="OW29" s="498"/>
      <c r="OX29" s="498"/>
      <c r="OY29" s="498"/>
      <c r="OZ29" s="498"/>
      <c r="PA29" s="498"/>
      <c r="PB29" s="498"/>
      <c r="PC29" s="498"/>
      <c r="PD29" s="498"/>
      <c r="PE29" s="498"/>
      <c r="PF29" s="498"/>
      <c r="PG29" s="498"/>
      <c r="PH29" s="498"/>
      <c r="PI29" s="498"/>
      <c r="PJ29" s="498"/>
      <c r="PK29" s="498"/>
      <c r="PL29" s="498"/>
      <c r="PM29" s="498"/>
      <c r="PN29" s="498"/>
      <c r="PO29" s="498"/>
      <c r="PP29" s="498"/>
      <c r="PQ29" s="498"/>
      <c r="PR29" s="498"/>
      <c r="PS29" s="498"/>
      <c r="PT29" s="498"/>
      <c r="PU29" s="498"/>
      <c r="PV29" s="498"/>
      <c r="PW29" s="498"/>
      <c r="PX29" s="498"/>
      <c r="PY29" s="498"/>
      <c r="PZ29" s="498"/>
      <c r="QA29" s="498"/>
      <c r="QB29" s="498"/>
      <c r="QC29" s="498"/>
      <c r="QD29" s="498"/>
      <c r="QE29" s="498"/>
      <c r="QF29" s="498"/>
      <c r="QG29" s="498"/>
      <c r="QH29" s="498"/>
      <c r="QI29" s="498"/>
      <c r="QJ29" s="498"/>
      <c r="QK29" s="498"/>
      <c r="QL29" s="498"/>
      <c r="QM29" s="498"/>
      <c r="QN29" s="498"/>
      <c r="QO29" s="498"/>
      <c r="QP29" s="498"/>
      <c r="QQ29" s="498"/>
      <c r="QR29" s="498"/>
      <c r="QS29" s="498"/>
      <c r="QT29" s="498"/>
      <c r="QU29" s="498"/>
      <c r="QV29" s="498"/>
      <c r="QW29" s="498"/>
      <c r="QX29" s="498"/>
      <c r="QY29" s="498"/>
      <c r="QZ29" s="498"/>
      <c r="RA29" s="498"/>
      <c r="RB29" s="498"/>
      <c r="RC29" s="498"/>
      <c r="RD29" s="498"/>
      <c r="RE29" s="498"/>
      <c r="RF29" s="498"/>
      <c r="RG29" s="498"/>
      <c r="RH29" s="498"/>
      <c r="RI29" s="498"/>
      <c r="RJ29" s="498"/>
      <c r="RK29" s="498"/>
      <c r="RL29" s="498"/>
      <c r="RM29" s="498"/>
      <c r="RN29" s="498"/>
      <c r="RO29" s="498"/>
      <c r="RP29" s="498"/>
      <c r="RQ29" s="498"/>
      <c r="RR29" s="498"/>
      <c r="RS29" s="498"/>
      <c r="RT29" s="498"/>
      <c r="RU29" s="498"/>
      <c r="RV29" s="498"/>
      <c r="RW29" s="498"/>
      <c r="RX29" s="498"/>
      <c r="RY29" s="498"/>
      <c r="RZ29" s="498"/>
      <c r="SA29" s="498"/>
      <c r="SB29" s="498"/>
      <c r="SC29" s="498"/>
      <c r="SD29" s="498"/>
      <c r="SE29" s="498"/>
      <c r="SF29" s="498"/>
      <c r="SG29" s="498"/>
      <c r="SH29" s="498"/>
      <c r="SI29" s="493"/>
      <c r="SJ29" s="474"/>
      <c r="SK29" s="462"/>
      <c r="SL29" s="462"/>
      <c r="SM29" s="462"/>
    </row>
    <row r="30" spans="1:507" outlineLevel="3" x14ac:dyDescent="0.35">
      <c r="A30" s="462"/>
      <c r="B30" s="471"/>
      <c r="C30" s="690">
        <f>INT($C$6)+3</f>
        <v>4</v>
      </c>
      <c r="D30" s="493"/>
      <c r="E30" s="557"/>
      <c r="F30" s="557"/>
      <c r="G30" s="493"/>
      <c r="H30" s="498" t="s">
        <v>562</v>
      </c>
      <c r="I30" s="498"/>
      <c r="J30" s="498"/>
      <c r="K30" s="498"/>
      <c r="L30" s="498"/>
      <c r="M30" s="502" t="b">
        <v>1</v>
      </c>
      <c r="N30" s="498"/>
      <c r="O30" s="498"/>
      <c r="P30" s="498"/>
      <c r="Q30" s="498"/>
      <c r="R30" s="498"/>
      <c r="S30" s="498"/>
      <c r="T30" s="498"/>
      <c r="U30" s="498"/>
      <c r="V30" s="498"/>
      <c r="W30" s="498"/>
      <c r="X30" s="498"/>
      <c r="Y30" s="498"/>
      <c r="Z30" s="498"/>
      <c r="AA30" s="498"/>
      <c r="AB30" s="498"/>
      <c r="AC30" s="498"/>
      <c r="AD30" s="498"/>
      <c r="AE30" s="498"/>
      <c r="AF30" s="498"/>
      <c r="AG30" s="498"/>
      <c r="AH30" s="498"/>
      <c r="AI30" s="498"/>
      <c r="AJ30" s="498"/>
      <c r="AK30" s="498"/>
      <c r="AL30" s="498"/>
      <c r="AM30" s="498"/>
      <c r="AN30" s="498"/>
      <c r="AO30" s="498"/>
      <c r="AP30" s="498"/>
      <c r="AQ30" s="498"/>
      <c r="AR30" s="498"/>
      <c r="AS30" s="498"/>
      <c r="AT30" s="498"/>
      <c r="AU30" s="498"/>
      <c r="AV30" s="498"/>
      <c r="AW30" s="498"/>
      <c r="AX30" s="498"/>
      <c r="AY30" s="498"/>
      <c r="AZ30" s="498"/>
      <c r="BA30" s="498"/>
      <c r="BB30" s="498"/>
      <c r="BC30" s="498"/>
      <c r="BD30" s="498"/>
      <c r="BE30" s="498"/>
      <c r="BF30" s="498"/>
      <c r="BG30" s="498"/>
      <c r="BH30" s="498"/>
      <c r="BI30" s="498"/>
      <c r="BJ30" s="498"/>
      <c r="BK30" s="498"/>
      <c r="BL30" s="498"/>
      <c r="BM30" s="498"/>
      <c r="BN30" s="498"/>
      <c r="BO30" s="498"/>
      <c r="BP30" s="498"/>
      <c r="BQ30" s="498"/>
      <c r="BR30" s="498"/>
      <c r="BS30" s="498"/>
      <c r="BT30" s="498"/>
      <c r="BU30" s="498"/>
      <c r="BV30" s="498"/>
      <c r="BW30" s="498"/>
      <c r="BX30" s="498"/>
      <c r="BY30" s="498"/>
      <c r="BZ30" s="498"/>
      <c r="CA30" s="498"/>
      <c r="CB30" s="498"/>
      <c r="CC30" s="498"/>
      <c r="CD30" s="498"/>
      <c r="CE30" s="498"/>
      <c r="CF30" s="498"/>
      <c r="CG30" s="498"/>
      <c r="CH30" s="498"/>
      <c r="CI30" s="498"/>
      <c r="CJ30" s="498"/>
      <c r="CK30" s="498"/>
      <c r="CL30" s="498"/>
      <c r="CM30" s="498"/>
      <c r="CN30" s="498"/>
      <c r="CO30" s="498"/>
      <c r="CP30" s="498"/>
      <c r="CQ30" s="498"/>
      <c r="CR30" s="498"/>
      <c r="CS30" s="498"/>
      <c r="CT30" s="498"/>
      <c r="CU30" s="498"/>
      <c r="CV30" s="498"/>
      <c r="CW30" s="498"/>
      <c r="CX30" s="498"/>
      <c r="CY30" s="498"/>
      <c r="CZ30" s="498"/>
      <c r="DA30" s="498"/>
      <c r="DB30" s="498"/>
      <c r="DC30" s="498"/>
      <c r="DD30" s="498"/>
      <c r="DE30" s="498"/>
      <c r="DF30" s="498"/>
      <c r="DG30" s="498"/>
      <c r="DH30" s="498"/>
      <c r="DI30" s="498"/>
      <c r="DJ30" s="498"/>
      <c r="DK30" s="498"/>
      <c r="DL30" s="498"/>
      <c r="DM30" s="498"/>
      <c r="DN30" s="498"/>
      <c r="DO30" s="498"/>
      <c r="DP30" s="498"/>
      <c r="DQ30" s="498"/>
      <c r="DR30" s="498"/>
      <c r="DS30" s="498"/>
      <c r="DT30" s="498"/>
      <c r="DU30" s="498"/>
      <c r="DV30" s="498"/>
      <c r="DW30" s="498"/>
      <c r="DX30" s="498"/>
      <c r="DY30" s="498"/>
      <c r="DZ30" s="498"/>
      <c r="EA30" s="498"/>
      <c r="EB30" s="498"/>
      <c r="EC30" s="498"/>
      <c r="ED30" s="498"/>
      <c r="EE30" s="498"/>
      <c r="EF30" s="498"/>
      <c r="EG30" s="498"/>
      <c r="EH30" s="498"/>
      <c r="EI30" s="498"/>
      <c r="EJ30" s="498"/>
      <c r="EK30" s="498"/>
      <c r="EL30" s="498"/>
      <c r="EM30" s="498"/>
      <c r="EN30" s="498"/>
      <c r="EO30" s="498"/>
      <c r="EP30" s="498"/>
      <c r="EQ30" s="498"/>
      <c r="ER30" s="498"/>
      <c r="ES30" s="498"/>
      <c r="ET30" s="498"/>
      <c r="EU30" s="498"/>
      <c r="EV30" s="498"/>
      <c r="EW30" s="498"/>
      <c r="EX30" s="498"/>
      <c r="EY30" s="498"/>
      <c r="EZ30" s="498"/>
      <c r="FA30" s="498"/>
      <c r="FB30" s="498"/>
      <c r="FC30" s="498"/>
      <c r="FD30" s="498"/>
      <c r="FE30" s="498"/>
      <c r="FF30" s="498"/>
      <c r="FG30" s="498"/>
      <c r="FH30" s="498"/>
      <c r="FI30" s="498"/>
      <c r="FJ30" s="498"/>
      <c r="FK30" s="498"/>
      <c r="FL30" s="498"/>
      <c r="FM30" s="498"/>
      <c r="FN30" s="498"/>
      <c r="FO30" s="498"/>
      <c r="FP30" s="498"/>
      <c r="FQ30" s="498"/>
      <c r="FR30" s="498"/>
      <c r="FS30" s="498"/>
      <c r="FT30" s="498"/>
      <c r="FU30" s="498"/>
      <c r="FV30" s="498"/>
      <c r="FW30" s="498"/>
      <c r="FX30" s="498"/>
      <c r="FY30" s="498"/>
      <c r="FZ30" s="498"/>
      <c r="GA30" s="498"/>
      <c r="GB30" s="498"/>
      <c r="GC30" s="498"/>
      <c r="GD30" s="498"/>
      <c r="GE30" s="498"/>
      <c r="GF30" s="498"/>
      <c r="GG30" s="498"/>
      <c r="GH30" s="498"/>
      <c r="GI30" s="498"/>
      <c r="GJ30" s="498"/>
      <c r="GK30" s="498"/>
      <c r="GL30" s="498"/>
      <c r="GM30" s="498"/>
      <c r="GN30" s="498"/>
      <c r="GO30" s="498"/>
      <c r="GP30" s="498"/>
      <c r="GQ30" s="498"/>
      <c r="GR30" s="498"/>
      <c r="GS30" s="498"/>
      <c r="GT30" s="498"/>
      <c r="GU30" s="498"/>
      <c r="GV30" s="498"/>
      <c r="GW30" s="498"/>
      <c r="GX30" s="498"/>
      <c r="GY30" s="498"/>
      <c r="GZ30" s="498"/>
      <c r="HA30" s="498"/>
      <c r="HB30" s="498"/>
      <c r="HC30" s="498"/>
      <c r="HD30" s="498"/>
      <c r="HE30" s="498"/>
      <c r="HF30" s="498"/>
      <c r="HG30" s="498"/>
      <c r="HH30" s="498"/>
      <c r="HI30" s="498"/>
      <c r="HJ30" s="498"/>
      <c r="HK30" s="498"/>
      <c r="HL30" s="498"/>
      <c r="HM30" s="498"/>
      <c r="HN30" s="498"/>
      <c r="HO30" s="498"/>
      <c r="HP30" s="498"/>
      <c r="HQ30" s="498"/>
      <c r="HR30" s="498"/>
      <c r="HS30" s="498"/>
      <c r="HT30" s="498"/>
      <c r="HU30" s="498"/>
      <c r="HV30" s="498"/>
      <c r="HW30" s="498"/>
      <c r="HX30" s="498"/>
      <c r="HY30" s="498"/>
      <c r="HZ30" s="498"/>
      <c r="IA30" s="498"/>
      <c r="IB30" s="498"/>
      <c r="IC30" s="498"/>
      <c r="ID30" s="498"/>
      <c r="IE30" s="498"/>
      <c r="IF30" s="498"/>
      <c r="IG30" s="498"/>
      <c r="IH30" s="498"/>
      <c r="II30" s="498"/>
      <c r="IJ30" s="498"/>
      <c r="IK30" s="498"/>
      <c r="IL30" s="498"/>
      <c r="IM30" s="498"/>
      <c r="IN30" s="498"/>
      <c r="IO30" s="498"/>
      <c r="IP30" s="498"/>
      <c r="IQ30" s="498"/>
      <c r="IR30" s="498"/>
      <c r="IS30" s="498"/>
      <c r="IT30" s="498"/>
      <c r="IU30" s="498"/>
      <c r="IV30" s="498"/>
      <c r="IW30" s="498"/>
      <c r="IX30" s="498"/>
      <c r="IY30" s="498"/>
      <c r="IZ30" s="498"/>
      <c r="JA30" s="498"/>
      <c r="JB30" s="498"/>
      <c r="JC30" s="498"/>
      <c r="JD30" s="498"/>
      <c r="JE30" s="498"/>
      <c r="JF30" s="498"/>
      <c r="JG30" s="498"/>
      <c r="JH30" s="498"/>
      <c r="JI30" s="498"/>
      <c r="JJ30" s="498"/>
      <c r="JK30" s="498"/>
      <c r="JL30" s="498"/>
      <c r="JM30" s="498"/>
      <c r="JN30" s="498"/>
      <c r="JO30" s="498"/>
      <c r="JP30" s="498"/>
      <c r="JQ30" s="498"/>
      <c r="JR30" s="498"/>
      <c r="JS30" s="498"/>
      <c r="JT30" s="498"/>
      <c r="JU30" s="498"/>
      <c r="JV30" s="498"/>
      <c r="JW30" s="498"/>
      <c r="JX30" s="498"/>
      <c r="JY30" s="498"/>
      <c r="JZ30" s="498"/>
      <c r="KA30" s="498"/>
      <c r="KB30" s="498"/>
      <c r="KC30" s="498"/>
      <c r="KD30" s="498"/>
      <c r="KE30" s="498"/>
      <c r="KF30" s="498"/>
      <c r="KG30" s="498"/>
      <c r="KH30" s="498"/>
      <c r="KI30" s="498"/>
      <c r="KJ30" s="498"/>
      <c r="KK30" s="498"/>
      <c r="KL30" s="498"/>
      <c r="KM30" s="498"/>
      <c r="KN30" s="498"/>
      <c r="KO30" s="498"/>
      <c r="KP30" s="498"/>
      <c r="KQ30" s="498"/>
      <c r="KR30" s="498"/>
      <c r="KS30" s="498"/>
      <c r="KT30" s="498"/>
      <c r="KU30" s="498"/>
      <c r="KV30" s="498"/>
      <c r="KW30" s="498"/>
      <c r="KX30" s="498"/>
      <c r="KY30" s="498"/>
      <c r="KZ30" s="498"/>
      <c r="LA30" s="498"/>
      <c r="LB30" s="498"/>
      <c r="LC30" s="498"/>
      <c r="LD30" s="498"/>
      <c r="LE30" s="498"/>
      <c r="LF30" s="498"/>
      <c r="LG30" s="498"/>
      <c r="LH30" s="498"/>
      <c r="LI30" s="498"/>
      <c r="LJ30" s="498"/>
      <c r="LK30" s="498"/>
      <c r="LL30" s="498"/>
      <c r="LM30" s="498"/>
      <c r="LN30" s="498"/>
      <c r="LO30" s="498"/>
      <c r="LP30" s="498"/>
      <c r="LQ30" s="498"/>
      <c r="LR30" s="498"/>
      <c r="LS30" s="498"/>
      <c r="LT30" s="498"/>
      <c r="LU30" s="498"/>
      <c r="LV30" s="498"/>
      <c r="LW30" s="498"/>
      <c r="LX30" s="498"/>
      <c r="LY30" s="498"/>
      <c r="LZ30" s="498"/>
      <c r="MA30" s="498"/>
      <c r="MB30" s="498"/>
      <c r="MC30" s="498"/>
      <c r="MD30" s="498"/>
      <c r="ME30" s="498"/>
      <c r="MF30" s="498"/>
      <c r="MG30" s="498"/>
      <c r="MH30" s="498"/>
      <c r="MI30" s="498"/>
      <c r="MJ30" s="498"/>
      <c r="MK30" s="498"/>
      <c r="ML30" s="498"/>
      <c r="MM30" s="498"/>
      <c r="MN30" s="498"/>
      <c r="MO30" s="498"/>
      <c r="MP30" s="498"/>
      <c r="MQ30" s="498"/>
      <c r="MR30" s="498"/>
      <c r="MS30" s="498"/>
      <c r="MT30" s="498"/>
      <c r="MU30" s="498"/>
      <c r="MV30" s="498"/>
      <c r="MW30" s="498"/>
      <c r="MX30" s="498"/>
      <c r="MY30" s="498"/>
      <c r="MZ30" s="498"/>
      <c r="NA30" s="498"/>
      <c r="NB30" s="498"/>
      <c r="NC30" s="498"/>
      <c r="ND30" s="498"/>
      <c r="NE30" s="498"/>
      <c r="NF30" s="498"/>
      <c r="NG30" s="498"/>
      <c r="NH30" s="498"/>
      <c r="NI30" s="498"/>
      <c r="NJ30" s="498"/>
      <c r="NK30" s="498"/>
      <c r="NL30" s="498"/>
      <c r="NM30" s="498"/>
      <c r="NN30" s="498"/>
      <c r="NO30" s="498"/>
      <c r="NP30" s="498"/>
      <c r="NQ30" s="498"/>
      <c r="NR30" s="498"/>
      <c r="NS30" s="498"/>
      <c r="NT30" s="498"/>
      <c r="NU30" s="498"/>
      <c r="NV30" s="498"/>
      <c r="NW30" s="498"/>
      <c r="NX30" s="498"/>
      <c r="NY30" s="498"/>
      <c r="NZ30" s="498"/>
      <c r="OA30" s="498"/>
      <c r="OB30" s="498"/>
      <c r="OC30" s="498"/>
      <c r="OD30" s="498"/>
      <c r="OE30" s="498"/>
      <c r="OF30" s="498"/>
      <c r="OG30" s="498"/>
      <c r="OH30" s="498"/>
      <c r="OI30" s="498"/>
      <c r="OJ30" s="498"/>
      <c r="OK30" s="498"/>
      <c r="OL30" s="498"/>
      <c r="OM30" s="498"/>
      <c r="ON30" s="498"/>
      <c r="OO30" s="498"/>
      <c r="OP30" s="498"/>
      <c r="OQ30" s="498"/>
      <c r="OR30" s="498"/>
      <c r="OS30" s="498"/>
      <c r="OT30" s="498"/>
      <c r="OU30" s="498"/>
      <c r="OV30" s="498"/>
      <c r="OW30" s="498"/>
      <c r="OX30" s="498"/>
      <c r="OY30" s="498"/>
      <c r="OZ30" s="498"/>
      <c r="PA30" s="498"/>
      <c r="PB30" s="498"/>
      <c r="PC30" s="498"/>
      <c r="PD30" s="498"/>
      <c r="PE30" s="498"/>
      <c r="PF30" s="498"/>
      <c r="PG30" s="498"/>
      <c r="PH30" s="498"/>
      <c r="PI30" s="498"/>
      <c r="PJ30" s="498"/>
      <c r="PK30" s="498"/>
      <c r="PL30" s="498"/>
      <c r="PM30" s="498"/>
      <c r="PN30" s="498"/>
      <c r="PO30" s="498"/>
      <c r="PP30" s="498"/>
      <c r="PQ30" s="498"/>
      <c r="PR30" s="498"/>
      <c r="PS30" s="498"/>
      <c r="PT30" s="498"/>
      <c r="PU30" s="498"/>
      <c r="PV30" s="498"/>
      <c r="PW30" s="498"/>
      <c r="PX30" s="498"/>
      <c r="PY30" s="498"/>
      <c r="PZ30" s="498"/>
      <c r="QA30" s="498"/>
      <c r="QB30" s="498"/>
      <c r="QC30" s="498"/>
      <c r="QD30" s="498"/>
      <c r="QE30" s="498"/>
      <c r="QF30" s="498"/>
      <c r="QG30" s="498"/>
      <c r="QH30" s="498"/>
      <c r="QI30" s="498"/>
      <c r="QJ30" s="498"/>
      <c r="QK30" s="498"/>
      <c r="QL30" s="498"/>
      <c r="QM30" s="498"/>
      <c r="QN30" s="498"/>
      <c r="QO30" s="498"/>
      <c r="QP30" s="498"/>
      <c r="QQ30" s="498"/>
      <c r="QR30" s="498"/>
      <c r="QS30" s="498"/>
      <c r="QT30" s="498"/>
      <c r="QU30" s="498"/>
      <c r="QV30" s="498"/>
      <c r="QW30" s="498"/>
      <c r="QX30" s="498"/>
      <c r="QY30" s="498"/>
      <c r="QZ30" s="498"/>
      <c r="RA30" s="498"/>
      <c r="RB30" s="498"/>
      <c r="RC30" s="498"/>
      <c r="RD30" s="498"/>
      <c r="RE30" s="498"/>
      <c r="RF30" s="498"/>
      <c r="RG30" s="498"/>
      <c r="RH30" s="498"/>
      <c r="RI30" s="498"/>
      <c r="RJ30" s="498"/>
      <c r="RK30" s="498"/>
      <c r="RL30" s="498"/>
      <c r="RM30" s="498"/>
      <c r="RN30" s="498"/>
      <c r="RO30" s="498"/>
      <c r="RP30" s="498"/>
      <c r="RQ30" s="498"/>
      <c r="RR30" s="498"/>
      <c r="RS30" s="498"/>
      <c r="RT30" s="498"/>
      <c r="RU30" s="498"/>
      <c r="RV30" s="498"/>
      <c r="RW30" s="498"/>
      <c r="RX30" s="498"/>
      <c r="RY30" s="498"/>
      <c r="RZ30" s="498"/>
      <c r="SA30" s="498"/>
      <c r="SB30" s="498"/>
      <c r="SC30" s="498"/>
      <c r="SD30" s="498"/>
      <c r="SE30" s="498"/>
      <c r="SF30" s="498"/>
      <c r="SG30" s="498"/>
      <c r="SH30" s="498"/>
      <c r="SI30" s="493"/>
      <c r="SJ30" s="474"/>
      <c r="SK30" s="462"/>
      <c r="SL30" s="462"/>
      <c r="SM30" s="462"/>
    </row>
    <row r="31" spans="1:507" ht="5.15" customHeight="1" outlineLevel="3" x14ac:dyDescent="0.35">
      <c r="A31" s="462"/>
      <c r="B31" s="471"/>
      <c r="C31" s="690">
        <f>INT($C$6)+3.005</f>
        <v>4.0049999999999999</v>
      </c>
      <c r="D31" s="493"/>
      <c r="E31" s="493"/>
      <c r="F31" s="493"/>
      <c r="G31" s="493"/>
      <c r="H31" s="493"/>
      <c r="I31" s="493"/>
      <c r="J31" s="493"/>
      <c r="K31" s="493"/>
      <c r="L31" s="493"/>
      <c r="M31" s="493"/>
      <c r="N31" s="493"/>
      <c r="O31" s="493"/>
      <c r="P31" s="493"/>
      <c r="Q31" s="493"/>
      <c r="R31" s="493"/>
      <c r="S31" s="493"/>
      <c r="T31" s="493"/>
      <c r="U31" s="493"/>
      <c r="V31" s="493"/>
      <c r="W31" s="493"/>
      <c r="X31" s="493"/>
      <c r="Y31" s="493"/>
      <c r="Z31" s="493"/>
      <c r="AA31" s="493"/>
      <c r="AB31" s="493"/>
      <c r="AC31" s="493"/>
      <c r="AD31" s="493"/>
      <c r="AE31" s="493"/>
      <c r="AF31" s="493"/>
      <c r="AG31" s="493"/>
      <c r="AH31" s="493"/>
      <c r="AI31" s="493"/>
      <c r="AJ31" s="493"/>
      <c r="AK31" s="493"/>
      <c r="AL31" s="493"/>
      <c r="AM31" s="493"/>
      <c r="AN31" s="493"/>
      <c r="AO31" s="493"/>
      <c r="AP31" s="493"/>
      <c r="AQ31" s="493"/>
      <c r="AR31" s="493"/>
      <c r="AS31" s="493"/>
      <c r="AT31" s="493"/>
      <c r="AU31" s="493"/>
      <c r="AV31" s="493"/>
      <c r="AW31" s="493"/>
      <c r="AX31" s="493"/>
      <c r="AY31" s="493"/>
      <c r="AZ31" s="493"/>
      <c r="BA31" s="493"/>
      <c r="BB31" s="493"/>
      <c r="BC31" s="493"/>
      <c r="BD31" s="493"/>
      <c r="BE31" s="493"/>
      <c r="BF31" s="493"/>
      <c r="BG31" s="493"/>
      <c r="BH31" s="493"/>
      <c r="BI31" s="493"/>
      <c r="BJ31" s="493"/>
      <c r="BK31" s="493"/>
      <c r="BL31" s="493"/>
      <c r="BM31" s="493"/>
      <c r="BN31" s="493"/>
      <c r="BO31" s="493"/>
      <c r="BP31" s="493"/>
      <c r="BQ31" s="493"/>
      <c r="BR31" s="493"/>
      <c r="BS31" s="493"/>
      <c r="BT31" s="493"/>
      <c r="BU31" s="493"/>
      <c r="BV31" s="493"/>
      <c r="BW31" s="493"/>
      <c r="BX31" s="493"/>
      <c r="BY31" s="493"/>
      <c r="BZ31" s="493"/>
      <c r="CA31" s="493"/>
      <c r="CB31" s="493"/>
      <c r="CC31" s="493"/>
      <c r="CD31" s="493"/>
      <c r="CE31" s="493"/>
      <c r="CF31" s="493"/>
      <c r="CG31" s="493"/>
      <c r="CH31" s="493"/>
      <c r="CI31" s="493"/>
      <c r="CJ31" s="493"/>
      <c r="CK31" s="493"/>
      <c r="CL31" s="493"/>
      <c r="CM31" s="493"/>
      <c r="CN31" s="493"/>
      <c r="CO31" s="493"/>
      <c r="CP31" s="493"/>
      <c r="CQ31" s="493"/>
      <c r="CR31" s="493"/>
      <c r="CS31" s="493"/>
      <c r="CT31" s="493"/>
      <c r="CU31" s="493"/>
      <c r="CV31" s="493"/>
      <c r="CW31" s="493"/>
      <c r="CX31" s="493"/>
      <c r="CY31" s="493"/>
      <c r="CZ31" s="493"/>
      <c r="DA31" s="493"/>
      <c r="DB31" s="493"/>
      <c r="DC31" s="493"/>
      <c r="DD31" s="493"/>
      <c r="DE31" s="493"/>
      <c r="DF31" s="493"/>
      <c r="DG31" s="493"/>
      <c r="DH31" s="493"/>
      <c r="DI31" s="493"/>
      <c r="DJ31" s="493"/>
      <c r="DK31" s="493"/>
      <c r="DL31" s="493"/>
      <c r="DM31" s="493"/>
      <c r="DN31" s="493"/>
      <c r="DO31" s="493"/>
      <c r="DP31" s="493"/>
      <c r="DQ31" s="493"/>
      <c r="DR31" s="493"/>
      <c r="DS31" s="493"/>
      <c r="DT31" s="493"/>
      <c r="DU31" s="493"/>
      <c r="DV31" s="493"/>
      <c r="DW31" s="493"/>
      <c r="DX31" s="493"/>
      <c r="DY31" s="493"/>
      <c r="DZ31" s="493"/>
      <c r="EA31" s="493"/>
      <c r="EB31" s="493"/>
      <c r="EC31" s="493"/>
      <c r="ED31" s="493"/>
      <c r="EE31" s="493"/>
      <c r="EF31" s="493"/>
      <c r="EG31" s="493"/>
      <c r="EH31" s="493"/>
      <c r="EI31" s="493"/>
      <c r="EJ31" s="493"/>
      <c r="EK31" s="493"/>
      <c r="EL31" s="493"/>
      <c r="EM31" s="493"/>
      <c r="EN31" s="493"/>
      <c r="EO31" s="493"/>
      <c r="EP31" s="493"/>
      <c r="EQ31" s="493"/>
      <c r="ER31" s="493"/>
      <c r="ES31" s="493"/>
      <c r="ET31" s="493"/>
      <c r="EU31" s="493"/>
      <c r="EV31" s="493"/>
      <c r="EW31" s="493"/>
      <c r="EX31" s="493"/>
      <c r="EY31" s="493"/>
      <c r="EZ31" s="493"/>
      <c r="FA31" s="493"/>
      <c r="FB31" s="493"/>
      <c r="FC31" s="493"/>
      <c r="FD31" s="493"/>
      <c r="FE31" s="493"/>
      <c r="FF31" s="493"/>
      <c r="FG31" s="493"/>
      <c r="FH31" s="493"/>
      <c r="FI31" s="493"/>
      <c r="FJ31" s="493"/>
      <c r="FK31" s="493"/>
      <c r="FL31" s="493"/>
      <c r="FM31" s="493"/>
      <c r="FN31" s="493"/>
      <c r="FO31" s="493"/>
      <c r="FP31" s="493"/>
      <c r="FQ31" s="493"/>
      <c r="FR31" s="493"/>
      <c r="FS31" s="493"/>
      <c r="FT31" s="493"/>
      <c r="FU31" s="493"/>
      <c r="FV31" s="493"/>
      <c r="FW31" s="493"/>
      <c r="FX31" s="493"/>
      <c r="FY31" s="493"/>
      <c r="FZ31" s="493"/>
      <c r="GA31" s="493"/>
      <c r="GB31" s="493"/>
      <c r="GC31" s="493"/>
      <c r="GD31" s="493"/>
      <c r="GE31" s="493"/>
      <c r="GF31" s="493"/>
      <c r="GG31" s="493"/>
      <c r="GH31" s="493"/>
      <c r="GI31" s="493"/>
      <c r="GJ31" s="493"/>
      <c r="GK31" s="493"/>
      <c r="GL31" s="493"/>
      <c r="GM31" s="493"/>
      <c r="GN31" s="493"/>
      <c r="GO31" s="493"/>
      <c r="GP31" s="493"/>
      <c r="GQ31" s="493"/>
      <c r="GR31" s="493"/>
      <c r="GS31" s="493"/>
      <c r="GT31" s="493"/>
      <c r="GU31" s="493"/>
      <c r="GV31" s="493"/>
      <c r="GW31" s="493"/>
      <c r="GX31" s="493"/>
      <c r="GY31" s="493"/>
      <c r="GZ31" s="493"/>
      <c r="HA31" s="493"/>
      <c r="HB31" s="493"/>
      <c r="HC31" s="493"/>
      <c r="HD31" s="493"/>
      <c r="HE31" s="493"/>
      <c r="HF31" s="493"/>
      <c r="HG31" s="493"/>
      <c r="HH31" s="493"/>
      <c r="HI31" s="493"/>
      <c r="HJ31" s="493"/>
      <c r="HK31" s="493"/>
      <c r="HL31" s="493"/>
      <c r="HM31" s="493"/>
      <c r="HN31" s="493"/>
      <c r="HO31" s="493"/>
      <c r="HP31" s="493"/>
      <c r="HQ31" s="493"/>
      <c r="HR31" s="493"/>
      <c r="HS31" s="493"/>
      <c r="HT31" s="493"/>
      <c r="HU31" s="493"/>
      <c r="HV31" s="493"/>
      <c r="HW31" s="493"/>
      <c r="HX31" s="493"/>
      <c r="HY31" s="493"/>
      <c r="HZ31" s="493"/>
      <c r="IA31" s="493"/>
      <c r="IB31" s="493"/>
      <c r="IC31" s="493"/>
      <c r="ID31" s="493"/>
      <c r="IE31" s="493"/>
      <c r="IF31" s="493"/>
      <c r="IG31" s="493"/>
      <c r="IH31" s="493"/>
      <c r="II31" s="493"/>
      <c r="IJ31" s="493"/>
      <c r="IK31" s="493"/>
      <c r="IL31" s="493"/>
      <c r="IM31" s="493"/>
      <c r="IN31" s="493"/>
      <c r="IO31" s="493"/>
      <c r="IP31" s="493"/>
      <c r="IQ31" s="493"/>
      <c r="IR31" s="493"/>
      <c r="IS31" s="493"/>
      <c r="IT31" s="493"/>
      <c r="IU31" s="493"/>
      <c r="IV31" s="493"/>
      <c r="IW31" s="493"/>
      <c r="IX31" s="493"/>
      <c r="IY31" s="493"/>
      <c r="IZ31" s="493"/>
      <c r="JA31" s="493"/>
      <c r="JB31" s="493"/>
      <c r="JC31" s="493"/>
      <c r="JD31" s="493"/>
      <c r="JE31" s="493"/>
      <c r="JF31" s="493"/>
      <c r="JG31" s="493"/>
      <c r="JH31" s="493"/>
      <c r="JI31" s="493"/>
      <c r="JJ31" s="493"/>
      <c r="JK31" s="493"/>
      <c r="JL31" s="493"/>
      <c r="JM31" s="493"/>
      <c r="JN31" s="493"/>
      <c r="JO31" s="493"/>
      <c r="JP31" s="493"/>
      <c r="JQ31" s="493"/>
      <c r="JR31" s="493"/>
      <c r="JS31" s="493"/>
      <c r="JT31" s="493"/>
      <c r="JU31" s="493"/>
      <c r="JV31" s="493"/>
      <c r="JW31" s="493"/>
      <c r="JX31" s="493"/>
      <c r="JY31" s="493"/>
      <c r="JZ31" s="493"/>
      <c r="KA31" s="493"/>
      <c r="KB31" s="493"/>
      <c r="KC31" s="493"/>
      <c r="KD31" s="493"/>
      <c r="KE31" s="493"/>
      <c r="KF31" s="493"/>
      <c r="KG31" s="493"/>
      <c r="KH31" s="493"/>
      <c r="KI31" s="493"/>
      <c r="KJ31" s="493"/>
      <c r="KK31" s="493"/>
      <c r="KL31" s="493"/>
      <c r="KM31" s="493"/>
      <c r="KN31" s="493"/>
      <c r="KO31" s="493"/>
      <c r="KP31" s="493"/>
      <c r="KQ31" s="493"/>
      <c r="KR31" s="493"/>
      <c r="KS31" s="493"/>
      <c r="KT31" s="493"/>
      <c r="KU31" s="493"/>
      <c r="KV31" s="493"/>
      <c r="KW31" s="493"/>
      <c r="KX31" s="493"/>
      <c r="KY31" s="493"/>
      <c r="KZ31" s="493"/>
      <c r="LA31" s="493"/>
      <c r="LB31" s="493"/>
      <c r="LC31" s="493"/>
      <c r="LD31" s="493"/>
      <c r="LE31" s="493"/>
      <c r="LF31" s="493"/>
      <c r="LG31" s="493"/>
      <c r="LH31" s="493"/>
      <c r="LI31" s="493"/>
      <c r="LJ31" s="493"/>
      <c r="LK31" s="493"/>
      <c r="LL31" s="493"/>
      <c r="LM31" s="493"/>
      <c r="LN31" s="493"/>
      <c r="LO31" s="493"/>
      <c r="LP31" s="493"/>
      <c r="LQ31" s="493"/>
      <c r="LR31" s="493"/>
      <c r="LS31" s="493"/>
      <c r="LT31" s="493"/>
      <c r="LU31" s="493"/>
      <c r="LV31" s="493"/>
      <c r="LW31" s="493"/>
      <c r="LX31" s="493"/>
      <c r="LY31" s="493"/>
      <c r="LZ31" s="493"/>
      <c r="MA31" s="493"/>
      <c r="MB31" s="493"/>
      <c r="MC31" s="493"/>
      <c r="MD31" s="493"/>
      <c r="ME31" s="493"/>
      <c r="MF31" s="493"/>
      <c r="MG31" s="493"/>
      <c r="MH31" s="493"/>
      <c r="MI31" s="493"/>
      <c r="MJ31" s="493"/>
      <c r="MK31" s="493"/>
      <c r="ML31" s="493"/>
      <c r="MM31" s="493"/>
      <c r="MN31" s="493"/>
      <c r="MO31" s="493"/>
      <c r="MP31" s="493"/>
      <c r="MQ31" s="493"/>
      <c r="MR31" s="493"/>
      <c r="MS31" s="493"/>
      <c r="MT31" s="493"/>
      <c r="MU31" s="493"/>
      <c r="MV31" s="493"/>
      <c r="MW31" s="493"/>
      <c r="MX31" s="493"/>
      <c r="MY31" s="493"/>
      <c r="MZ31" s="493"/>
      <c r="NA31" s="493"/>
      <c r="NB31" s="493"/>
      <c r="NC31" s="493"/>
      <c r="ND31" s="493"/>
      <c r="NE31" s="493"/>
      <c r="NF31" s="493"/>
      <c r="NG31" s="493"/>
      <c r="NH31" s="493"/>
      <c r="NI31" s="493"/>
      <c r="NJ31" s="493"/>
      <c r="NK31" s="493"/>
      <c r="NL31" s="493"/>
      <c r="NM31" s="493"/>
      <c r="NN31" s="493"/>
      <c r="NO31" s="493"/>
      <c r="NP31" s="493"/>
      <c r="NQ31" s="493"/>
      <c r="NR31" s="493"/>
      <c r="NS31" s="493"/>
      <c r="NT31" s="493"/>
      <c r="NU31" s="493"/>
      <c r="NV31" s="493"/>
      <c r="NW31" s="493"/>
      <c r="NX31" s="493"/>
      <c r="NY31" s="493"/>
      <c r="NZ31" s="493"/>
      <c r="OA31" s="493"/>
      <c r="OB31" s="493"/>
      <c r="OC31" s="493"/>
      <c r="OD31" s="493"/>
      <c r="OE31" s="493"/>
      <c r="OF31" s="493"/>
      <c r="OG31" s="493"/>
      <c r="OH31" s="493"/>
      <c r="OI31" s="493"/>
      <c r="OJ31" s="493"/>
      <c r="OK31" s="493"/>
      <c r="OL31" s="493"/>
      <c r="OM31" s="493"/>
      <c r="ON31" s="493"/>
      <c r="OO31" s="493"/>
      <c r="OP31" s="493"/>
      <c r="OQ31" s="493"/>
      <c r="OR31" s="493"/>
      <c r="OS31" s="493"/>
      <c r="OT31" s="493"/>
      <c r="OU31" s="493"/>
      <c r="OV31" s="493"/>
      <c r="OW31" s="493"/>
      <c r="OX31" s="493"/>
      <c r="OY31" s="493"/>
      <c r="OZ31" s="493"/>
      <c r="PA31" s="493"/>
      <c r="PB31" s="493"/>
      <c r="PC31" s="493"/>
      <c r="PD31" s="493"/>
      <c r="PE31" s="493"/>
      <c r="PF31" s="493"/>
      <c r="PG31" s="493"/>
      <c r="PH31" s="493"/>
      <c r="PI31" s="493"/>
      <c r="PJ31" s="493"/>
      <c r="PK31" s="493"/>
      <c r="PL31" s="493"/>
      <c r="PM31" s="493"/>
      <c r="PN31" s="493"/>
      <c r="PO31" s="493"/>
      <c r="PP31" s="493"/>
      <c r="PQ31" s="493"/>
      <c r="PR31" s="493"/>
      <c r="PS31" s="493"/>
      <c r="PT31" s="493"/>
      <c r="PU31" s="493"/>
      <c r="PV31" s="493"/>
      <c r="PW31" s="493"/>
      <c r="PX31" s="493"/>
      <c r="PY31" s="493"/>
      <c r="PZ31" s="493"/>
      <c r="QA31" s="493"/>
      <c r="QB31" s="493"/>
      <c r="QC31" s="493"/>
      <c r="QD31" s="493"/>
      <c r="QE31" s="493"/>
      <c r="QF31" s="493"/>
      <c r="QG31" s="493"/>
      <c r="QH31" s="493"/>
      <c r="QI31" s="493"/>
      <c r="QJ31" s="493"/>
      <c r="QK31" s="493"/>
      <c r="QL31" s="493"/>
      <c r="QM31" s="493"/>
      <c r="QN31" s="493"/>
      <c r="QO31" s="493"/>
      <c r="QP31" s="493"/>
      <c r="QQ31" s="493"/>
      <c r="QR31" s="493"/>
      <c r="QS31" s="493"/>
      <c r="QT31" s="493"/>
      <c r="QU31" s="493"/>
      <c r="QV31" s="493"/>
      <c r="QW31" s="493"/>
      <c r="QX31" s="493"/>
      <c r="QY31" s="493"/>
      <c r="QZ31" s="493"/>
      <c r="RA31" s="493"/>
      <c r="RB31" s="493"/>
      <c r="RC31" s="493"/>
      <c r="RD31" s="493"/>
      <c r="RE31" s="493"/>
      <c r="RF31" s="493"/>
      <c r="RG31" s="493"/>
      <c r="RH31" s="493"/>
      <c r="RI31" s="493"/>
      <c r="RJ31" s="493"/>
      <c r="RK31" s="493"/>
      <c r="RL31" s="493"/>
      <c r="RM31" s="493"/>
      <c r="RN31" s="493"/>
      <c r="RO31" s="493"/>
      <c r="RP31" s="493"/>
      <c r="RQ31" s="493"/>
      <c r="RR31" s="493"/>
      <c r="RS31" s="493"/>
      <c r="RT31" s="493"/>
      <c r="RU31" s="493"/>
      <c r="RV31" s="493"/>
      <c r="RW31" s="493"/>
      <c r="RX31" s="493"/>
      <c r="RY31" s="493"/>
      <c r="RZ31" s="493"/>
      <c r="SA31" s="493"/>
      <c r="SB31" s="493"/>
      <c r="SC31" s="493"/>
      <c r="SD31" s="493"/>
      <c r="SE31" s="493"/>
      <c r="SF31" s="493"/>
      <c r="SG31" s="493"/>
      <c r="SH31" s="493"/>
      <c r="SI31" s="493" t="s">
        <v>554</v>
      </c>
      <c r="SJ31" s="474"/>
      <c r="SK31" s="462"/>
      <c r="SL31" s="462"/>
      <c r="SM31" s="462"/>
    </row>
    <row r="32" spans="1:507" ht="5.15" customHeight="1" outlineLevel="2" x14ac:dyDescent="0.35">
      <c r="A32" s="462"/>
      <c r="B32" s="471"/>
      <c r="C32" s="690">
        <f>INT($C$6)+2.005</f>
        <v>3.0049999999999999</v>
      </c>
      <c r="D32" s="493"/>
      <c r="E32" s="493"/>
      <c r="F32" s="493"/>
      <c r="G32" s="493"/>
      <c r="H32" s="493"/>
      <c r="I32" s="493"/>
      <c r="J32" s="493"/>
      <c r="K32" s="493"/>
      <c r="L32" s="493"/>
      <c r="M32" s="493"/>
      <c r="N32" s="493"/>
      <c r="O32" s="493"/>
      <c r="P32" s="493"/>
      <c r="Q32" s="493"/>
      <c r="R32" s="493"/>
      <c r="S32" s="493"/>
      <c r="T32" s="493"/>
      <c r="U32" s="493"/>
      <c r="V32" s="493"/>
      <c r="W32" s="493"/>
      <c r="X32" s="493"/>
      <c r="Y32" s="493"/>
      <c r="Z32" s="493"/>
      <c r="AA32" s="493"/>
      <c r="AB32" s="493"/>
      <c r="AC32" s="493"/>
      <c r="AD32" s="493"/>
      <c r="AE32" s="493"/>
      <c r="AF32" s="493"/>
      <c r="AG32" s="493"/>
      <c r="AH32" s="493"/>
      <c r="AI32" s="493"/>
      <c r="AJ32" s="493"/>
      <c r="AK32" s="493"/>
      <c r="AL32" s="493"/>
      <c r="AM32" s="493"/>
      <c r="AN32" s="493"/>
      <c r="AO32" s="493"/>
      <c r="AP32" s="493"/>
      <c r="AQ32" s="493"/>
      <c r="AR32" s="493"/>
      <c r="AS32" s="493"/>
      <c r="AT32" s="493"/>
      <c r="AU32" s="493"/>
      <c r="AV32" s="493"/>
      <c r="AW32" s="493"/>
      <c r="AX32" s="493"/>
      <c r="AY32" s="493"/>
      <c r="AZ32" s="493"/>
      <c r="BA32" s="493"/>
      <c r="BB32" s="493"/>
      <c r="BC32" s="493"/>
      <c r="BD32" s="493"/>
      <c r="BE32" s="493"/>
      <c r="BF32" s="493"/>
      <c r="BG32" s="493"/>
      <c r="BH32" s="493"/>
      <c r="BI32" s="493"/>
      <c r="BJ32" s="493"/>
      <c r="BK32" s="493"/>
      <c r="BL32" s="493"/>
      <c r="BM32" s="493"/>
      <c r="BN32" s="493"/>
      <c r="BO32" s="493"/>
      <c r="BP32" s="493"/>
      <c r="BQ32" s="493"/>
      <c r="BR32" s="493"/>
      <c r="BS32" s="493"/>
      <c r="BT32" s="493"/>
      <c r="BU32" s="493"/>
      <c r="BV32" s="493"/>
      <c r="BW32" s="493"/>
      <c r="BX32" s="493"/>
      <c r="BY32" s="493"/>
      <c r="BZ32" s="493"/>
      <c r="CA32" s="493"/>
      <c r="CB32" s="493"/>
      <c r="CC32" s="493"/>
      <c r="CD32" s="493"/>
      <c r="CE32" s="493"/>
      <c r="CF32" s="493"/>
      <c r="CG32" s="493"/>
      <c r="CH32" s="493"/>
      <c r="CI32" s="493"/>
      <c r="CJ32" s="493"/>
      <c r="CK32" s="493"/>
      <c r="CL32" s="493"/>
      <c r="CM32" s="493"/>
      <c r="CN32" s="493"/>
      <c r="CO32" s="493"/>
      <c r="CP32" s="493"/>
      <c r="CQ32" s="493"/>
      <c r="CR32" s="493"/>
      <c r="CS32" s="493"/>
      <c r="CT32" s="493"/>
      <c r="CU32" s="493"/>
      <c r="CV32" s="493"/>
      <c r="CW32" s="493"/>
      <c r="CX32" s="493"/>
      <c r="CY32" s="493"/>
      <c r="CZ32" s="493"/>
      <c r="DA32" s="493"/>
      <c r="DB32" s="493"/>
      <c r="DC32" s="493"/>
      <c r="DD32" s="493"/>
      <c r="DE32" s="493"/>
      <c r="DF32" s="493"/>
      <c r="DG32" s="493"/>
      <c r="DH32" s="493"/>
      <c r="DI32" s="493"/>
      <c r="DJ32" s="493"/>
      <c r="DK32" s="493"/>
      <c r="DL32" s="493"/>
      <c r="DM32" s="493"/>
      <c r="DN32" s="493"/>
      <c r="DO32" s="493"/>
      <c r="DP32" s="493"/>
      <c r="DQ32" s="493"/>
      <c r="DR32" s="493"/>
      <c r="DS32" s="493"/>
      <c r="DT32" s="493"/>
      <c r="DU32" s="493"/>
      <c r="DV32" s="493"/>
      <c r="DW32" s="493"/>
      <c r="DX32" s="493"/>
      <c r="DY32" s="493"/>
      <c r="DZ32" s="493"/>
      <c r="EA32" s="493"/>
      <c r="EB32" s="493"/>
      <c r="EC32" s="493"/>
      <c r="ED32" s="493"/>
      <c r="EE32" s="493"/>
      <c r="EF32" s="493"/>
      <c r="EG32" s="493"/>
      <c r="EH32" s="493"/>
      <c r="EI32" s="493"/>
      <c r="EJ32" s="493"/>
      <c r="EK32" s="493"/>
      <c r="EL32" s="493"/>
      <c r="EM32" s="493"/>
      <c r="EN32" s="493"/>
      <c r="EO32" s="493"/>
      <c r="EP32" s="493"/>
      <c r="EQ32" s="493"/>
      <c r="ER32" s="493"/>
      <c r="ES32" s="493"/>
      <c r="ET32" s="493"/>
      <c r="EU32" s="493"/>
      <c r="EV32" s="493"/>
      <c r="EW32" s="493"/>
      <c r="EX32" s="493"/>
      <c r="EY32" s="493"/>
      <c r="EZ32" s="493"/>
      <c r="FA32" s="493"/>
      <c r="FB32" s="493"/>
      <c r="FC32" s="493"/>
      <c r="FD32" s="493"/>
      <c r="FE32" s="493"/>
      <c r="FF32" s="493"/>
      <c r="FG32" s="493"/>
      <c r="FH32" s="493"/>
      <c r="FI32" s="493"/>
      <c r="FJ32" s="493"/>
      <c r="FK32" s="493"/>
      <c r="FL32" s="493"/>
      <c r="FM32" s="493"/>
      <c r="FN32" s="493"/>
      <c r="FO32" s="493"/>
      <c r="FP32" s="493"/>
      <c r="FQ32" s="493"/>
      <c r="FR32" s="493"/>
      <c r="FS32" s="493"/>
      <c r="FT32" s="493"/>
      <c r="FU32" s="493"/>
      <c r="FV32" s="493"/>
      <c r="FW32" s="493"/>
      <c r="FX32" s="493"/>
      <c r="FY32" s="493"/>
      <c r="FZ32" s="493"/>
      <c r="GA32" s="493"/>
      <c r="GB32" s="493"/>
      <c r="GC32" s="493"/>
      <c r="GD32" s="493"/>
      <c r="GE32" s="493"/>
      <c r="GF32" s="493"/>
      <c r="GG32" s="493"/>
      <c r="GH32" s="493"/>
      <c r="GI32" s="493"/>
      <c r="GJ32" s="493"/>
      <c r="GK32" s="493"/>
      <c r="GL32" s="493"/>
      <c r="GM32" s="493"/>
      <c r="GN32" s="493"/>
      <c r="GO32" s="493"/>
      <c r="GP32" s="493"/>
      <c r="GQ32" s="493"/>
      <c r="GR32" s="493"/>
      <c r="GS32" s="493"/>
      <c r="GT32" s="493"/>
      <c r="GU32" s="493"/>
      <c r="GV32" s="493"/>
      <c r="GW32" s="493"/>
      <c r="GX32" s="493"/>
      <c r="GY32" s="493"/>
      <c r="GZ32" s="493"/>
      <c r="HA32" s="493"/>
      <c r="HB32" s="493"/>
      <c r="HC32" s="493"/>
      <c r="HD32" s="493"/>
      <c r="HE32" s="493"/>
      <c r="HF32" s="493"/>
      <c r="HG32" s="493"/>
      <c r="HH32" s="493"/>
      <c r="HI32" s="493"/>
      <c r="HJ32" s="493"/>
      <c r="HK32" s="493"/>
      <c r="HL32" s="493"/>
      <c r="HM32" s="493"/>
      <c r="HN32" s="493"/>
      <c r="HO32" s="493"/>
      <c r="HP32" s="493"/>
      <c r="HQ32" s="493"/>
      <c r="HR32" s="493"/>
      <c r="HS32" s="493"/>
      <c r="HT32" s="493"/>
      <c r="HU32" s="493"/>
      <c r="HV32" s="493"/>
      <c r="HW32" s="493"/>
      <c r="HX32" s="493"/>
      <c r="HY32" s="493"/>
      <c r="HZ32" s="493"/>
      <c r="IA32" s="493"/>
      <c r="IB32" s="493"/>
      <c r="IC32" s="493"/>
      <c r="ID32" s="493"/>
      <c r="IE32" s="493"/>
      <c r="IF32" s="493"/>
      <c r="IG32" s="493"/>
      <c r="IH32" s="493"/>
      <c r="II32" s="493"/>
      <c r="IJ32" s="493"/>
      <c r="IK32" s="493"/>
      <c r="IL32" s="493"/>
      <c r="IM32" s="493"/>
      <c r="IN32" s="493"/>
      <c r="IO32" s="493"/>
      <c r="IP32" s="493"/>
      <c r="IQ32" s="493"/>
      <c r="IR32" s="493"/>
      <c r="IS32" s="493"/>
      <c r="IT32" s="493"/>
      <c r="IU32" s="493"/>
      <c r="IV32" s="493"/>
      <c r="IW32" s="493"/>
      <c r="IX32" s="493"/>
      <c r="IY32" s="493"/>
      <c r="IZ32" s="493"/>
      <c r="JA32" s="493"/>
      <c r="JB32" s="493"/>
      <c r="JC32" s="493"/>
      <c r="JD32" s="493"/>
      <c r="JE32" s="493"/>
      <c r="JF32" s="493"/>
      <c r="JG32" s="493"/>
      <c r="JH32" s="493"/>
      <c r="JI32" s="493"/>
      <c r="JJ32" s="493"/>
      <c r="JK32" s="493"/>
      <c r="JL32" s="493"/>
      <c r="JM32" s="493"/>
      <c r="JN32" s="493"/>
      <c r="JO32" s="493"/>
      <c r="JP32" s="493"/>
      <c r="JQ32" s="493"/>
      <c r="JR32" s="493"/>
      <c r="JS32" s="493"/>
      <c r="JT32" s="493"/>
      <c r="JU32" s="493"/>
      <c r="JV32" s="493"/>
      <c r="JW32" s="493"/>
      <c r="JX32" s="493"/>
      <c r="JY32" s="493"/>
      <c r="JZ32" s="493"/>
      <c r="KA32" s="493"/>
      <c r="KB32" s="493"/>
      <c r="KC32" s="493"/>
      <c r="KD32" s="493"/>
      <c r="KE32" s="493"/>
      <c r="KF32" s="493"/>
      <c r="KG32" s="493"/>
      <c r="KH32" s="493"/>
      <c r="KI32" s="493"/>
      <c r="KJ32" s="493"/>
      <c r="KK32" s="493"/>
      <c r="KL32" s="493"/>
      <c r="KM32" s="493"/>
      <c r="KN32" s="493"/>
      <c r="KO32" s="493"/>
      <c r="KP32" s="493"/>
      <c r="KQ32" s="493"/>
      <c r="KR32" s="493"/>
      <c r="KS32" s="493"/>
      <c r="KT32" s="493"/>
      <c r="KU32" s="493"/>
      <c r="KV32" s="493"/>
      <c r="KW32" s="493"/>
      <c r="KX32" s="493"/>
      <c r="KY32" s="493"/>
      <c r="KZ32" s="493"/>
      <c r="LA32" s="493"/>
      <c r="LB32" s="493"/>
      <c r="LC32" s="493"/>
      <c r="LD32" s="493"/>
      <c r="LE32" s="493"/>
      <c r="LF32" s="493"/>
      <c r="LG32" s="493"/>
      <c r="LH32" s="493"/>
      <c r="LI32" s="493"/>
      <c r="LJ32" s="493"/>
      <c r="LK32" s="493"/>
      <c r="LL32" s="493"/>
      <c r="LM32" s="493"/>
      <c r="LN32" s="493"/>
      <c r="LO32" s="493"/>
      <c r="LP32" s="493"/>
      <c r="LQ32" s="493"/>
      <c r="LR32" s="493"/>
      <c r="LS32" s="493"/>
      <c r="LT32" s="493"/>
      <c r="LU32" s="493"/>
      <c r="LV32" s="493"/>
      <c r="LW32" s="493"/>
      <c r="LX32" s="493"/>
      <c r="LY32" s="493"/>
      <c r="LZ32" s="493"/>
      <c r="MA32" s="493"/>
      <c r="MB32" s="493"/>
      <c r="MC32" s="493"/>
      <c r="MD32" s="493"/>
      <c r="ME32" s="493"/>
      <c r="MF32" s="493"/>
      <c r="MG32" s="493"/>
      <c r="MH32" s="493"/>
      <c r="MI32" s="493"/>
      <c r="MJ32" s="493"/>
      <c r="MK32" s="493"/>
      <c r="ML32" s="493"/>
      <c r="MM32" s="493"/>
      <c r="MN32" s="493"/>
      <c r="MO32" s="493"/>
      <c r="MP32" s="493"/>
      <c r="MQ32" s="493"/>
      <c r="MR32" s="493"/>
      <c r="MS32" s="493"/>
      <c r="MT32" s="493"/>
      <c r="MU32" s="493"/>
      <c r="MV32" s="493"/>
      <c r="MW32" s="493"/>
      <c r="MX32" s="493"/>
      <c r="MY32" s="493"/>
      <c r="MZ32" s="493"/>
      <c r="NA32" s="493"/>
      <c r="NB32" s="493"/>
      <c r="NC32" s="493"/>
      <c r="ND32" s="493"/>
      <c r="NE32" s="493"/>
      <c r="NF32" s="493"/>
      <c r="NG32" s="493"/>
      <c r="NH32" s="493"/>
      <c r="NI32" s="493"/>
      <c r="NJ32" s="493"/>
      <c r="NK32" s="493"/>
      <c r="NL32" s="493"/>
      <c r="NM32" s="493"/>
      <c r="NN32" s="493"/>
      <c r="NO32" s="493"/>
      <c r="NP32" s="493"/>
      <c r="NQ32" s="493"/>
      <c r="NR32" s="493"/>
      <c r="NS32" s="493"/>
      <c r="NT32" s="493"/>
      <c r="NU32" s="493"/>
      <c r="NV32" s="493"/>
      <c r="NW32" s="493"/>
      <c r="NX32" s="493"/>
      <c r="NY32" s="493"/>
      <c r="NZ32" s="493"/>
      <c r="OA32" s="493"/>
      <c r="OB32" s="493"/>
      <c r="OC32" s="493"/>
      <c r="OD32" s="493"/>
      <c r="OE32" s="493"/>
      <c r="OF32" s="493"/>
      <c r="OG32" s="493"/>
      <c r="OH32" s="493"/>
      <c r="OI32" s="493"/>
      <c r="OJ32" s="493"/>
      <c r="OK32" s="493"/>
      <c r="OL32" s="493"/>
      <c r="OM32" s="493"/>
      <c r="ON32" s="493"/>
      <c r="OO32" s="493"/>
      <c r="OP32" s="493"/>
      <c r="OQ32" s="493"/>
      <c r="OR32" s="493"/>
      <c r="OS32" s="493"/>
      <c r="OT32" s="493"/>
      <c r="OU32" s="493"/>
      <c r="OV32" s="493"/>
      <c r="OW32" s="493"/>
      <c r="OX32" s="493"/>
      <c r="OY32" s="493"/>
      <c r="OZ32" s="493"/>
      <c r="PA32" s="493"/>
      <c r="PB32" s="493"/>
      <c r="PC32" s="493"/>
      <c r="PD32" s="493"/>
      <c r="PE32" s="493"/>
      <c r="PF32" s="493"/>
      <c r="PG32" s="493"/>
      <c r="PH32" s="493"/>
      <c r="PI32" s="493"/>
      <c r="PJ32" s="493"/>
      <c r="PK32" s="493"/>
      <c r="PL32" s="493"/>
      <c r="PM32" s="493"/>
      <c r="PN32" s="493"/>
      <c r="PO32" s="493"/>
      <c r="PP32" s="493"/>
      <c r="PQ32" s="493"/>
      <c r="PR32" s="493"/>
      <c r="PS32" s="493"/>
      <c r="PT32" s="493"/>
      <c r="PU32" s="493"/>
      <c r="PV32" s="493"/>
      <c r="PW32" s="493"/>
      <c r="PX32" s="493"/>
      <c r="PY32" s="493"/>
      <c r="PZ32" s="493"/>
      <c r="QA32" s="493"/>
      <c r="QB32" s="493"/>
      <c r="QC32" s="493"/>
      <c r="QD32" s="493"/>
      <c r="QE32" s="493"/>
      <c r="QF32" s="493"/>
      <c r="QG32" s="493"/>
      <c r="QH32" s="493"/>
      <c r="QI32" s="493"/>
      <c r="QJ32" s="493"/>
      <c r="QK32" s="493"/>
      <c r="QL32" s="493"/>
      <c r="QM32" s="493"/>
      <c r="QN32" s="493"/>
      <c r="QO32" s="493"/>
      <c r="QP32" s="493"/>
      <c r="QQ32" s="493"/>
      <c r="QR32" s="493"/>
      <c r="QS32" s="493"/>
      <c r="QT32" s="493"/>
      <c r="QU32" s="493"/>
      <c r="QV32" s="493"/>
      <c r="QW32" s="493"/>
      <c r="QX32" s="493"/>
      <c r="QY32" s="493"/>
      <c r="QZ32" s="493"/>
      <c r="RA32" s="493"/>
      <c r="RB32" s="493"/>
      <c r="RC32" s="493"/>
      <c r="RD32" s="493"/>
      <c r="RE32" s="493"/>
      <c r="RF32" s="493"/>
      <c r="RG32" s="493"/>
      <c r="RH32" s="493"/>
      <c r="RI32" s="493"/>
      <c r="RJ32" s="493"/>
      <c r="RK32" s="493"/>
      <c r="RL32" s="493"/>
      <c r="RM32" s="493"/>
      <c r="RN32" s="493"/>
      <c r="RO32" s="493"/>
      <c r="RP32" s="493"/>
      <c r="RQ32" s="493"/>
      <c r="RR32" s="493"/>
      <c r="RS32" s="493"/>
      <c r="RT32" s="493"/>
      <c r="RU32" s="493"/>
      <c r="RV32" s="493"/>
      <c r="RW32" s="493"/>
      <c r="RX32" s="493"/>
      <c r="RY32" s="493"/>
      <c r="RZ32" s="493"/>
      <c r="SA32" s="493"/>
      <c r="SB32" s="493"/>
      <c r="SC32" s="493"/>
      <c r="SD32" s="493"/>
      <c r="SE32" s="493"/>
      <c r="SF32" s="493"/>
      <c r="SG32" s="493"/>
      <c r="SH32" s="493"/>
      <c r="SI32" s="493"/>
      <c r="SJ32" s="474"/>
      <c r="SK32" s="462"/>
      <c r="SL32" s="462"/>
      <c r="SM32" s="462"/>
    </row>
    <row r="33" spans="1:507" ht="5.15" customHeight="1" outlineLevel="1" x14ac:dyDescent="0.35">
      <c r="A33" s="462"/>
      <c r="B33" s="504"/>
      <c r="C33" s="699">
        <f>INT($C$6)+1.005</f>
        <v>2.0049999999999999</v>
      </c>
      <c r="D33" s="506"/>
      <c r="E33" s="506"/>
      <c r="F33" s="506"/>
      <c r="G33" s="506"/>
      <c r="H33" s="506"/>
      <c r="I33" s="506"/>
      <c r="J33" s="506"/>
      <c r="K33" s="506"/>
      <c r="L33" s="506"/>
      <c r="M33" s="506"/>
      <c r="N33" s="506"/>
      <c r="O33" s="506"/>
      <c r="P33" s="506"/>
      <c r="Q33" s="506"/>
      <c r="R33" s="506"/>
      <c r="S33" s="506"/>
      <c r="T33" s="506"/>
      <c r="U33" s="506"/>
      <c r="V33" s="506"/>
      <c r="W33" s="506"/>
      <c r="X33" s="506"/>
      <c r="Y33" s="506"/>
      <c r="Z33" s="506"/>
      <c r="AA33" s="506"/>
      <c r="AB33" s="506"/>
      <c r="AC33" s="506"/>
      <c r="AD33" s="506"/>
      <c r="AE33" s="506"/>
      <c r="AF33" s="506"/>
      <c r="AG33" s="506"/>
      <c r="AH33" s="506"/>
      <c r="AI33" s="506"/>
      <c r="AJ33" s="506"/>
      <c r="AK33" s="506"/>
      <c r="AL33" s="506"/>
      <c r="AM33" s="506"/>
      <c r="AN33" s="506"/>
      <c r="AO33" s="506"/>
      <c r="AP33" s="506"/>
      <c r="AQ33" s="506"/>
      <c r="AR33" s="506"/>
      <c r="AS33" s="506"/>
      <c r="AT33" s="506"/>
      <c r="AU33" s="506"/>
      <c r="AV33" s="506"/>
      <c r="AW33" s="506"/>
      <c r="AX33" s="506"/>
      <c r="AY33" s="506"/>
      <c r="AZ33" s="506"/>
      <c r="BA33" s="506"/>
      <c r="BB33" s="506"/>
      <c r="BC33" s="506"/>
      <c r="BD33" s="506"/>
      <c r="BE33" s="506"/>
      <c r="BF33" s="506"/>
      <c r="BG33" s="506"/>
      <c r="BH33" s="506"/>
      <c r="BI33" s="506"/>
      <c r="BJ33" s="506"/>
      <c r="BK33" s="506"/>
      <c r="BL33" s="506"/>
      <c r="BM33" s="506"/>
      <c r="BN33" s="506"/>
      <c r="BO33" s="506"/>
      <c r="BP33" s="506"/>
      <c r="BQ33" s="506"/>
      <c r="BR33" s="506"/>
      <c r="BS33" s="506"/>
      <c r="BT33" s="506"/>
      <c r="BU33" s="506"/>
      <c r="BV33" s="506"/>
      <c r="BW33" s="506"/>
      <c r="BX33" s="506"/>
      <c r="BY33" s="506"/>
      <c r="BZ33" s="506"/>
      <c r="CA33" s="506"/>
      <c r="CB33" s="506"/>
      <c r="CC33" s="506"/>
      <c r="CD33" s="506"/>
      <c r="CE33" s="506"/>
      <c r="CF33" s="506"/>
      <c r="CG33" s="506"/>
      <c r="CH33" s="506"/>
      <c r="CI33" s="506"/>
      <c r="CJ33" s="506"/>
      <c r="CK33" s="506"/>
      <c r="CL33" s="506"/>
      <c r="CM33" s="506"/>
      <c r="CN33" s="506"/>
      <c r="CO33" s="506"/>
      <c r="CP33" s="506"/>
      <c r="CQ33" s="506"/>
      <c r="CR33" s="506"/>
      <c r="CS33" s="506"/>
      <c r="CT33" s="506"/>
      <c r="CU33" s="506"/>
      <c r="CV33" s="506"/>
      <c r="CW33" s="506"/>
      <c r="CX33" s="506"/>
      <c r="CY33" s="506"/>
      <c r="CZ33" s="506"/>
      <c r="DA33" s="506"/>
      <c r="DB33" s="506"/>
      <c r="DC33" s="506"/>
      <c r="DD33" s="506"/>
      <c r="DE33" s="506"/>
      <c r="DF33" s="506"/>
      <c r="DG33" s="506"/>
      <c r="DH33" s="506"/>
      <c r="DI33" s="506"/>
      <c r="DJ33" s="506"/>
      <c r="DK33" s="506"/>
      <c r="DL33" s="506"/>
      <c r="DM33" s="506"/>
      <c r="DN33" s="506"/>
      <c r="DO33" s="506"/>
      <c r="DP33" s="506"/>
      <c r="DQ33" s="506"/>
      <c r="DR33" s="506"/>
      <c r="DS33" s="506"/>
      <c r="DT33" s="506"/>
      <c r="DU33" s="506"/>
      <c r="DV33" s="506"/>
      <c r="DW33" s="506"/>
      <c r="DX33" s="506"/>
      <c r="DY33" s="506"/>
      <c r="DZ33" s="506"/>
      <c r="EA33" s="506"/>
      <c r="EB33" s="506"/>
      <c r="EC33" s="506"/>
      <c r="ED33" s="506"/>
      <c r="EE33" s="506"/>
      <c r="EF33" s="506"/>
      <c r="EG33" s="506"/>
      <c r="EH33" s="506"/>
      <c r="EI33" s="506"/>
      <c r="EJ33" s="506"/>
      <c r="EK33" s="506"/>
      <c r="EL33" s="506"/>
      <c r="EM33" s="506"/>
      <c r="EN33" s="506"/>
      <c r="EO33" s="506"/>
      <c r="EP33" s="506"/>
      <c r="EQ33" s="506"/>
      <c r="ER33" s="506"/>
      <c r="ES33" s="506"/>
      <c r="ET33" s="506"/>
      <c r="EU33" s="506"/>
      <c r="EV33" s="506"/>
      <c r="EW33" s="506"/>
      <c r="EX33" s="506"/>
      <c r="EY33" s="506"/>
      <c r="EZ33" s="506"/>
      <c r="FA33" s="506"/>
      <c r="FB33" s="506"/>
      <c r="FC33" s="506"/>
      <c r="FD33" s="506"/>
      <c r="FE33" s="506"/>
      <c r="FF33" s="506"/>
      <c r="FG33" s="506"/>
      <c r="FH33" s="506"/>
      <c r="FI33" s="506"/>
      <c r="FJ33" s="506"/>
      <c r="FK33" s="506"/>
      <c r="FL33" s="506"/>
      <c r="FM33" s="506"/>
      <c r="FN33" s="506"/>
      <c r="FO33" s="506"/>
      <c r="FP33" s="506"/>
      <c r="FQ33" s="506"/>
      <c r="FR33" s="506"/>
      <c r="FS33" s="506"/>
      <c r="FT33" s="506"/>
      <c r="FU33" s="506"/>
      <c r="FV33" s="506"/>
      <c r="FW33" s="506"/>
      <c r="FX33" s="506"/>
      <c r="FY33" s="506"/>
      <c r="FZ33" s="506"/>
      <c r="GA33" s="506"/>
      <c r="GB33" s="506"/>
      <c r="GC33" s="506"/>
      <c r="GD33" s="506"/>
      <c r="GE33" s="506"/>
      <c r="GF33" s="506"/>
      <c r="GG33" s="506"/>
      <c r="GH33" s="506"/>
      <c r="GI33" s="506"/>
      <c r="GJ33" s="506"/>
      <c r="GK33" s="506"/>
      <c r="GL33" s="506"/>
      <c r="GM33" s="506"/>
      <c r="GN33" s="506"/>
      <c r="GO33" s="506"/>
      <c r="GP33" s="506"/>
      <c r="GQ33" s="506"/>
      <c r="GR33" s="506"/>
      <c r="GS33" s="506"/>
      <c r="GT33" s="506"/>
      <c r="GU33" s="506"/>
      <c r="GV33" s="506"/>
      <c r="GW33" s="506"/>
      <c r="GX33" s="506"/>
      <c r="GY33" s="506"/>
      <c r="GZ33" s="506"/>
      <c r="HA33" s="506"/>
      <c r="HB33" s="506"/>
      <c r="HC33" s="506"/>
      <c r="HD33" s="506"/>
      <c r="HE33" s="506"/>
      <c r="HF33" s="506"/>
      <c r="HG33" s="506"/>
      <c r="HH33" s="506"/>
      <c r="HI33" s="506"/>
      <c r="HJ33" s="506"/>
      <c r="HK33" s="506"/>
      <c r="HL33" s="506"/>
      <c r="HM33" s="506"/>
      <c r="HN33" s="506"/>
      <c r="HO33" s="506"/>
      <c r="HP33" s="506"/>
      <c r="HQ33" s="506"/>
      <c r="HR33" s="506"/>
      <c r="HS33" s="506"/>
      <c r="HT33" s="506"/>
      <c r="HU33" s="506"/>
      <c r="HV33" s="506"/>
      <c r="HW33" s="506"/>
      <c r="HX33" s="506"/>
      <c r="HY33" s="506"/>
      <c r="HZ33" s="506"/>
      <c r="IA33" s="506"/>
      <c r="IB33" s="506"/>
      <c r="IC33" s="506"/>
      <c r="ID33" s="506"/>
      <c r="IE33" s="506"/>
      <c r="IF33" s="506"/>
      <c r="IG33" s="506"/>
      <c r="IH33" s="506"/>
      <c r="II33" s="506"/>
      <c r="IJ33" s="506"/>
      <c r="IK33" s="506"/>
      <c r="IL33" s="506"/>
      <c r="IM33" s="506"/>
      <c r="IN33" s="506"/>
      <c r="IO33" s="506"/>
      <c r="IP33" s="506"/>
      <c r="IQ33" s="506"/>
      <c r="IR33" s="506"/>
      <c r="IS33" s="506"/>
      <c r="IT33" s="506"/>
      <c r="IU33" s="506"/>
      <c r="IV33" s="506"/>
      <c r="IW33" s="506"/>
      <c r="IX33" s="506"/>
      <c r="IY33" s="506"/>
      <c r="IZ33" s="506"/>
      <c r="JA33" s="506"/>
      <c r="JB33" s="506"/>
      <c r="JC33" s="506"/>
      <c r="JD33" s="506"/>
      <c r="JE33" s="506"/>
      <c r="JF33" s="506"/>
      <c r="JG33" s="506"/>
      <c r="JH33" s="506"/>
      <c r="JI33" s="506"/>
      <c r="JJ33" s="506"/>
      <c r="JK33" s="506"/>
      <c r="JL33" s="506"/>
      <c r="JM33" s="506"/>
      <c r="JN33" s="506"/>
      <c r="JO33" s="506"/>
      <c r="JP33" s="506"/>
      <c r="JQ33" s="506"/>
      <c r="JR33" s="506"/>
      <c r="JS33" s="506"/>
      <c r="JT33" s="506"/>
      <c r="JU33" s="506"/>
      <c r="JV33" s="506"/>
      <c r="JW33" s="506"/>
      <c r="JX33" s="506"/>
      <c r="JY33" s="506"/>
      <c r="JZ33" s="506"/>
      <c r="KA33" s="506"/>
      <c r="KB33" s="506"/>
      <c r="KC33" s="506"/>
      <c r="KD33" s="506"/>
      <c r="KE33" s="506"/>
      <c r="KF33" s="506"/>
      <c r="KG33" s="506"/>
      <c r="KH33" s="506"/>
      <c r="KI33" s="506"/>
      <c r="KJ33" s="506"/>
      <c r="KK33" s="506"/>
      <c r="KL33" s="506"/>
      <c r="KM33" s="506"/>
      <c r="KN33" s="506"/>
      <c r="KO33" s="506"/>
      <c r="KP33" s="506"/>
      <c r="KQ33" s="506"/>
      <c r="KR33" s="506"/>
      <c r="KS33" s="506"/>
      <c r="KT33" s="506"/>
      <c r="KU33" s="506"/>
      <c r="KV33" s="506"/>
      <c r="KW33" s="506"/>
      <c r="KX33" s="506"/>
      <c r="KY33" s="506"/>
      <c r="KZ33" s="506"/>
      <c r="LA33" s="506"/>
      <c r="LB33" s="506"/>
      <c r="LC33" s="506"/>
      <c r="LD33" s="506"/>
      <c r="LE33" s="506"/>
      <c r="LF33" s="506"/>
      <c r="LG33" s="506"/>
      <c r="LH33" s="506"/>
      <c r="LI33" s="506"/>
      <c r="LJ33" s="506"/>
      <c r="LK33" s="506"/>
      <c r="LL33" s="506"/>
      <c r="LM33" s="506"/>
      <c r="LN33" s="506"/>
      <c r="LO33" s="506"/>
      <c r="LP33" s="506"/>
      <c r="LQ33" s="506"/>
      <c r="LR33" s="506"/>
      <c r="LS33" s="506"/>
      <c r="LT33" s="506"/>
      <c r="LU33" s="506"/>
      <c r="LV33" s="506"/>
      <c r="LW33" s="506"/>
      <c r="LX33" s="506"/>
      <c r="LY33" s="506"/>
      <c r="LZ33" s="506"/>
      <c r="MA33" s="506"/>
      <c r="MB33" s="506"/>
      <c r="MC33" s="506"/>
      <c r="MD33" s="506"/>
      <c r="ME33" s="506"/>
      <c r="MF33" s="506"/>
      <c r="MG33" s="506"/>
      <c r="MH33" s="506"/>
      <c r="MI33" s="506"/>
      <c r="MJ33" s="506"/>
      <c r="MK33" s="506"/>
      <c r="ML33" s="506"/>
      <c r="MM33" s="506"/>
      <c r="MN33" s="506"/>
      <c r="MO33" s="506"/>
      <c r="MP33" s="506"/>
      <c r="MQ33" s="506"/>
      <c r="MR33" s="506"/>
      <c r="MS33" s="506"/>
      <c r="MT33" s="506"/>
      <c r="MU33" s="506"/>
      <c r="MV33" s="506"/>
      <c r="MW33" s="506"/>
      <c r="MX33" s="506"/>
      <c r="MY33" s="506"/>
      <c r="MZ33" s="506"/>
      <c r="NA33" s="506"/>
      <c r="NB33" s="506"/>
      <c r="NC33" s="506"/>
      <c r="ND33" s="506"/>
      <c r="NE33" s="506"/>
      <c r="NF33" s="506"/>
      <c r="NG33" s="506"/>
      <c r="NH33" s="506"/>
      <c r="NI33" s="506"/>
      <c r="NJ33" s="506"/>
      <c r="NK33" s="506"/>
      <c r="NL33" s="506"/>
      <c r="NM33" s="506"/>
      <c r="NN33" s="506"/>
      <c r="NO33" s="506"/>
      <c r="NP33" s="506"/>
      <c r="NQ33" s="506"/>
      <c r="NR33" s="506"/>
      <c r="NS33" s="506"/>
      <c r="NT33" s="506"/>
      <c r="NU33" s="506"/>
      <c r="NV33" s="506"/>
      <c r="NW33" s="506"/>
      <c r="NX33" s="506"/>
      <c r="NY33" s="506"/>
      <c r="NZ33" s="506"/>
      <c r="OA33" s="506"/>
      <c r="OB33" s="506"/>
      <c r="OC33" s="506"/>
      <c r="OD33" s="506"/>
      <c r="OE33" s="506"/>
      <c r="OF33" s="506"/>
      <c r="OG33" s="506"/>
      <c r="OH33" s="506"/>
      <c r="OI33" s="506"/>
      <c r="OJ33" s="506"/>
      <c r="OK33" s="506"/>
      <c r="OL33" s="506"/>
      <c r="OM33" s="506"/>
      <c r="ON33" s="506"/>
      <c r="OO33" s="506"/>
      <c r="OP33" s="506"/>
      <c r="OQ33" s="506"/>
      <c r="OR33" s="506"/>
      <c r="OS33" s="506"/>
      <c r="OT33" s="506"/>
      <c r="OU33" s="506"/>
      <c r="OV33" s="506"/>
      <c r="OW33" s="506"/>
      <c r="OX33" s="506"/>
      <c r="OY33" s="506"/>
      <c r="OZ33" s="506"/>
      <c r="PA33" s="506"/>
      <c r="PB33" s="506"/>
      <c r="PC33" s="506"/>
      <c r="PD33" s="506"/>
      <c r="PE33" s="506"/>
      <c r="PF33" s="506"/>
      <c r="PG33" s="506"/>
      <c r="PH33" s="506"/>
      <c r="PI33" s="506"/>
      <c r="PJ33" s="506"/>
      <c r="PK33" s="506"/>
      <c r="PL33" s="506"/>
      <c r="PM33" s="506"/>
      <c r="PN33" s="506"/>
      <c r="PO33" s="506"/>
      <c r="PP33" s="506"/>
      <c r="PQ33" s="506"/>
      <c r="PR33" s="506"/>
      <c r="PS33" s="506"/>
      <c r="PT33" s="506"/>
      <c r="PU33" s="506"/>
      <c r="PV33" s="506"/>
      <c r="PW33" s="506"/>
      <c r="PX33" s="506"/>
      <c r="PY33" s="506"/>
      <c r="PZ33" s="506"/>
      <c r="QA33" s="506"/>
      <c r="QB33" s="506"/>
      <c r="QC33" s="506"/>
      <c r="QD33" s="506"/>
      <c r="QE33" s="506"/>
      <c r="QF33" s="506"/>
      <c r="QG33" s="506"/>
      <c r="QH33" s="506"/>
      <c r="QI33" s="506"/>
      <c r="QJ33" s="506"/>
      <c r="QK33" s="506"/>
      <c r="QL33" s="506"/>
      <c r="QM33" s="506"/>
      <c r="QN33" s="506"/>
      <c r="QO33" s="506"/>
      <c r="QP33" s="506"/>
      <c r="QQ33" s="506"/>
      <c r="QR33" s="506"/>
      <c r="QS33" s="506"/>
      <c r="QT33" s="506"/>
      <c r="QU33" s="506"/>
      <c r="QV33" s="506"/>
      <c r="QW33" s="506"/>
      <c r="QX33" s="506"/>
      <c r="QY33" s="506"/>
      <c r="QZ33" s="506"/>
      <c r="RA33" s="506"/>
      <c r="RB33" s="506"/>
      <c r="RC33" s="506"/>
      <c r="RD33" s="506"/>
      <c r="RE33" s="506"/>
      <c r="RF33" s="506"/>
      <c r="RG33" s="506"/>
      <c r="RH33" s="506"/>
      <c r="RI33" s="506"/>
      <c r="RJ33" s="506"/>
      <c r="RK33" s="506"/>
      <c r="RL33" s="506"/>
      <c r="RM33" s="506"/>
      <c r="RN33" s="506"/>
      <c r="RO33" s="506"/>
      <c r="RP33" s="506"/>
      <c r="RQ33" s="506"/>
      <c r="RR33" s="506"/>
      <c r="RS33" s="506"/>
      <c r="RT33" s="506"/>
      <c r="RU33" s="506"/>
      <c r="RV33" s="506"/>
      <c r="RW33" s="506"/>
      <c r="RX33" s="506"/>
      <c r="RY33" s="506"/>
      <c r="RZ33" s="506"/>
      <c r="SA33" s="506"/>
      <c r="SB33" s="506"/>
      <c r="SC33" s="506"/>
      <c r="SD33" s="506"/>
      <c r="SE33" s="506"/>
      <c r="SF33" s="506"/>
      <c r="SG33" s="506"/>
      <c r="SH33" s="506"/>
      <c r="SI33" s="506"/>
      <c r="SJ33" s="507" t="s">
        <v>144</v>
      </c>
      <c r="SK33" s="462"/>
      <c r="SL33" s="462"/>
      <c r="SM33" s="462"/>
    </row>
    <row r="34" spans="1:507" ht="5.15" customHeight="1" x14ac:dyDescent="0.35">
      <c r="A34" s="462"/>
      <c r="B34" s="508"/>
      <c r="C34" s="700">
        <f>INT($C$6)+0.005</f>
        <v>1.0049999999999999</v>
      </c>
      <c r="D34" s="508"/>
      <c r="E34" s="508"/>
      <c r="F34" s="508"/>
      <c r="G34" s="508"/>
      <c r="H34" s="508"/>
      <c r="I34" s="508"/>
      <c r="J34" s="508"/>
      <c r="K34" s="508"/>
      <c r="L34" s="508"/>
      <c r="M34" s="508"/>
      <c r="N34" s="508"/>
      <c r="O34" s="508"/>
      <c r="P34" s="508"/>
      <c r="Q34" s="508"/>
      <c r="R34" s="508"/>
      <c r="S34" s="508"/>
      <c r="T34" s="508"/>
      <c r="U34" s="508"/>
      <c r="V34" s="508"/>
      <c r="W34" s="508"/>
      <c r="X34" s="508"/>
      <c r="Y34" s="508"/>
      <c r="Z34" s="508"/>
      <c r="AA34" s="508"/>
      <c r="AB34" s="508"/>
      <c r="AC34" s="508"/>
      <c r="AD34" s="508"/>
      <c r="AE34" s="508"/>
      <c r="AF34" s="508"/>
      <c r="AG34" s="508"/>
      <c r="AH34" s="508"/>
      <c r="AI34" s="508"/>
      <c r="AJ34" s="508"/>
      <c r="AK34" s="508"/>
      <c r="AL34" s="508"/>
      <c r="AM34" s="508"/>
      <c r="AN34" s="508"/>
      <c r="AO34" s="508"/>
      <c r="AP34" s="508"/>
      <c r="AQ34" s="508"/>
      <c r="AR34" s="508"/>
      <c r="AS34" s="508"/>
      <c r="AT34" s="508"/>
      <c r="AU34" s="508"/>
      <c r="AV34" s="508"/>
      <c r="AW34" s="508"/>
      <c r="AX34" s="508"/>
      <c r="AY34" s="508"/>
      <c r="AZ34" s="508"/>
      <c r="BA34" s="508"/>
      <c r="BB34" s="508"/>
      <c r="BC34" s="508"/>
      <c r="BD34" s="508"/>
      <c r="BE34" s="508"/>
      <c r="BF34" s="508"/>
      <c r="BG34" s="508"/>
      <c r="BH34" s="508"/>
      <c r="BI34" s="508"/>
      <c r="BJ34" s="508"/>
      <c r="BK34" s="508"/>
      <c r="BL34" s="508"/>
      <c r="BM34" s="508"/>
      <c r="BN34" s="508"/>
      <c r="BO34" s="508"/>
      <c r="BP34" s="508"/>
      <c r="BQ34" s="508"/>
      <c r="BR34" s="508"/>
      <c r="BS34" s="508"/>
      <c r="BT34" s="508"/>
      <c r="BU34" s="508"/>
      <c r="BV34" s="508"/>
      <c r="BW34" s="508"/>
      <c r="BX34" s="508"/>
      <c r="BY34" s="508"/>
      <c r="BZ34" s="508"/>
      <c r="CA34" s="508"/>
      <c r="CB34" s="508"/>
      <c r="CC34" s="508"/>
      <c r="CD34" s="508"/>
      <c r="CE34" s="508"/>
      <c r="CF34" s="508"/>
      <c r="CG34" s="508"/>
      <c r="CH34" s="508"/>
      <c r="CI34" s="508"/>
      <c r="CJ34" s="508"/>
      <c r="CK34" s="508"/>
      <c r="CL34" s="508"/>
      <c r="CM34" s="508"/>
      <c r="CN34" s="508"/>
      <c r="CO34" s="508"/>
      <c r="CP34" s="508"/>
      <c r="CQ34" s="508"/>
      <c r="CR34" s="508"/>
      <c r="CS34" s="508"/>
      <c r="CT34" s="508"/>
      <c r="CU34" s="508"/>
      <c r="CV34" s="508"/>
      <c r="CW34" s="508"/>
      <c r="CX34" s="508"/>
      <c r="CY34" s="508"/>
      <c r="CZ34" s="508"/>
      <c r="DA34" s="508"/>
      <c r="DB34" s="508"/>
      <c r="DC34" s="508"/>
      <c r="DD34" s="508"/>
      <c r="DE34" s="508"/>
      <c r="DF34" s="508"/>
      <c r="DG34" s="508"/>
      <c r="DH34" s="508"/>
      <c r="DI34" s="508"/>
      <c r="DJ34" s="508"/>
      <c r="DK34" s="508"/>
      <c r="DL34" s="508"/>
      <c r="DM34" s="508"/>
      <c r="DN34" s="508"/>
      <c r="DO34" s="508"/>
      <c r="DP34" s="508"/>
      <c r="DQ34" s="508"/>
      <c r="DR34" s="508"/>
      <c r="DS34" s="508"/>
      <c r="DT34" s="508"/>
      <c r="DU34" s="508"/>
      <c r="DV34" s="508"/>
      <c r="DW34" s="508"/>
      <c r="DX34" s="508"/>
      <c r="DY34" s="508"/>
      <c r="DZ34" s="508"/>
      <c r="EA34" s="508"/>
      <c r="EB34" s="508"/>
      <c r="EC34" s="508"/>
      <c r="ED34" s="508"/>
      <c r="EE34" s="508"/>
      <c r="EF34" s="508"/>
      <c r="EG34" s="508"/>
      <c r="EH34" s="508"/>
      <c r="EI34" s="508"/>
      <c r="EJ34" s="508"/>
      <c r="EK34" s="508"/>
      <c r="EL34" s="508"/>
      <c r="EM34" s="508"/>
      <c r="EN34" s="508"/>
      <c r="EO34" s="508"/>
      <c r="EP34" s="508"/>
      <c r="EQ34" s="508"/>
      <c r="ER34" s="508"/>
      <c r="ES34" s="508"/>
      <c r="ET34" s="508"/>
      <c r="EU34" s="508"/>
      <c r="EV34" s="508"/>
      <c r="EW34" s="508"/>
      <c r="EX34" s="508"/>
      <c r="EY34" s="508"/>
      <c r="EZ34" s="508"/>
      <c r="FA34" s="508"/>
      <c r="FB34" s="508"/>
      <c r="FC34" s="508"/>
      <c r="FD34" s="508"/>
      <c r="FE34" s="508"/>
      <c r="FF34" s="508"/>
      <c r="FG34" s="508"/>
      <c r="FH34" s="508"/>
      <c r="FI34" s="508"/>
      <c r="FJ34" s="508"/>
      <c r="FK34" s="508"/>
      <c r="FL34" s="508"/>
      <c r="FM34" s="508"/>
      <c r="FN34" s="508"/>
      <c r="FO34" s="508"/>
      <c r="FP34" s="508"/>
      <c r="FQ34" s="508"/>
      <c r="FR34" s="508"/>
      <c r="FS34" s="508"/>
      <c r="FT34" s="508"/>
      <c r="FU34" s="508"/>
      <c r="FV34" s="508"/>
      <c r="FW34" s="508"/>
      <c r="FX34" s="508"/>
      <c r="FY34" s="508"/>
      <c r="FZ34" s="508"/>
      <c r="GA34" s="508"/>
      <c r="GB34" s="508"/>
      <c r="GC34" s="508"/>
      <c r="GD34" s="508"/>
      <c r="GE34" s="508"/>
      <c r="GF34" s="508"/>
      <c r="GG34" s="508"/>
      <c r="GH34" s="508"/>
      <c r="GI34" s="508"/>
      <c r="GJ34" s="508"/>
      <c r="GK34" s="508"/>
      <c r="GL34" s="508"/>
      <c r="GM34" s="508"/>
      <c r="GN34" s="508"/>
      <c r="GO34" s="508"/>
      <c r="GP34" s="508"/>
      <c r="GQ34" s="508"/>
      <c r="GR34" s="508"/>
      <c r="GS34" s="508"/>
      <c r="GT34" s="508"/>
      <c r="GU34" s="508"/>
      <c r="GV34" s="508"/>
      <c r="GW34" s="508"/>
      <c r="GX34" s="508"/>
      <c r="GY34" s="508"/>
      <c r="GZ34" s="508"/>
      <c r="HA34" s="508"/>
      <c r="HB34" s="508"/>
      <c r="HC34" s="508"/>
      <c r="HD34" s="508"/>
      <c r="HE34" s="508"/>
      <c r="HF34" s="508"/>
      <c r="HG34" s="508"/>
      <c r="HH34" s="508"/>
      <c r="HI34" s="508"/>
      <c r="HJ34" s="508"/>
      <c r="HK34" s="508"/>
      <c r="HL34" s="508"/>
      <c r="HM34" s="508"/>
      <c r="HN34" s="508"/>
      <c r="HO34" s="508"/>
      <c r="HP34" s="508"/>
      <c r="HQ34" s="508"/>
      <c r="HR34" s="508"/>
      <c r="HS34" s="508"/>
      <c r="HT34" s="508"/>
      <c r="HU34" s="508"/>
      <c r="HV34" s="508"/>
      <c r="HW34" s="508"/>
      <c r="HX34" s="508"/>
      <c r="HY34" s="508"/>
      <c r="HZ34" s="508"/>
      <c r="IA34" s="508"/>
      <c r="IB34" s="508"/>
      <c r="IC34" s="508"/>
      <c r="ID34" s="508"/>
      <c r="IE34" s="508"/>
      <c r="IF34" s="508"/>
      <c r="IG34" s="508"/>
      <c r="IH34" s="508"/>
      <c r="II34" s="508"/>
      <c r="IJ34" s="508"/>
      <c r="IK34" s="508"/>
      <c r="IL34" s="508"/>
      <c r="IM34" s="508"/>
      <c r="IN34" s="508"/>
      <c r="IO34" s="508"/>
      <c r="IP34" s="508"/>
      <c r="IQ34" s="508"/>
      <c r="IR34" s="508"/>
      <c r="IS34" s="508"/>
      <c r="IT34" s="508"/>
      <c r="IU34" s="508"/>
      <c r="IV34" s="508"/>
      <c r="IW34" s="508"/>
      <c r="IX34" s="508"/>
      <c r="IY34" s="508"/>
      <c r="IZ34" s="508"/>
      <c r="JA34" s="508"/>
      <c r="JB34" s="508"/>
      <c r="JC34" s="508"/>
      <c r="JD34" s="508"/>
      <c r="JE34" s="508"/>
      <c r="JF34" s="508"/>
      <c r="JG34" s="508"/>
      <c r="JH34" s="508"/>
      <c r="JI34" s="508"/>
      <c r="JJ34" s="508"/>
      <c r="JK34" s="508"/>
      <c r="JL34" s="508"/>
      <c r="JM34" s="508"/>
      <c r="JN34" s="508"/>
      <c r="JO34" s="508"/>
      <c r="JP34" s="508"/>
      <c r="JQ34" s="508"/>
      <c r="JR34" s="508"/>
      <c r="JS34" s="508"/>
      <c r="JT34" s="508"/>
      <c r="JU34" s="508"/>
      <c r="JV34" s="508"/>
      <c r="JW34" s="508"/>
      <c r="JX34" s="508"/>
      <c r="JY34" s="508"/>
      <c r="JZ34" s="508"/>
      <c r="KA34" s="508"/>
      <c r="KB34" s="508"/>
      <c r="KC34" s="508"/>
      <c r="KD34" s="508"/>
      <c r="KE34" s="508"/>
      <c r="KF34" s="508"/>
      <c r="KG34" s="508"/>
      <c r="KH34" s="508"/>
      <c r="KI34" s="508"/>
      <c r="KJ34" s="508"/>
      <c r="KK34" s="508"/>
      <c r="KL34" s="508"/>
      <c r="KM34" s="508"/>
      <c r="KN34" s="508"/>
      <c r="KO34" s="508"/>
      <c r="KP34" s="508"/>
      <c r="KQ34" s="508"/>
      <c r="KR34" s="508"/>
      <c r="KS34" s="508"/>
      <c r="KT34" s="508"/>
      <c r="KU34" s="508"/>
      <c r="KV34" s="508"/>
      <c r="KW34" s="508"/>
      <c r="KX34" s="508"/>
      <c r="KY34" s="508"/>
      <c r="KZ34" s="508"/>
      <c r="LA34" s="508"/>
      <c r="LB34" s="508"/>
      <c r="LC34" s="508"/>
      <c r="LD34" s="508"/>
      <c r="LE34" s="508"/>
      <c r="LF34" s="508"/>
      <c r="LG34" s="508"/>
      <c r="LH34" s="508"/>
      <c r="LI34" s="508"/>
      <c r="LJ34" s="508"/>
      <c r="LK34" s="508"/>
      <c r="LL34" s="508"/>
      <c r="LM34" s="508"/>
      <c r="LN34" s="508"/>
      <c r="LO34" s="508"/>
      <c r="LP34" s="508"/>
      <c r="LQ34" s="508"/>
      <c r="LR34" s="508"/>
      <c r="LS34" s="508"/>
      <c r="LT34" s="508"/>
      <c r="LU34" s="508"/>
      <c r="LV34" s="508"/>
      <c r="LW34" s="508"/>
      <c r="LX34" s="508"/>
      <c r="LY34" s="508"/>
      <c r="LZ34" s="508"/>
      <c r="MA34" s="508"/>
      <c r="MB34" s="508"/>
      <c r="MC34" s="508"/>
      <c r="MD34" s="508"/>
      <c r="ME34" s="508"/>
      <c r="MF34" s="508"/>
      <c r="MG34" s="508"/>
      <c r="MH34" s="508"/>
      <c r="MI34" s="508"/>
      <c r="MJ34" s="508"/>
      <c r="MK34" s="508"/>
      <c r="ML34" s="508"/>
      <c r="MM34" s="508"/>
      <c r="MN34" s="508"/>
      <c r="MO34" s="508"/>
      <c r="MP34" s="508"/>
      <c r="MQ34" s="508"/>
      <c r="MR34" s="508"/>
      <c r="MS34" s="508"/>
      <c r="MT34" s="508"/>
      <c r="MU34" s="508"/>
      <c r="MV34" s="508"/>
      <c r="MW34" s="508"/>
      <c r="MX34" s="508"/>
      <c r="MY34" s="508"/>
      <c r="MZ34" s="508"/>
      <c r="NA34" s="508"/>
      <c r="NB34" s="508"/>
      <c r="NC34" s="508"/>
      <c r="ND34" s="508"/>
      <c r="NE34" s="508"/>
      <c r="NF34" s="508"/>
      <c r="NG34" s="508"/>
      <c r="NH34" s="508"/>
      <c r="NI34" s="508"/>
      <c r="NJ34" s="508"/>
      <c r="NK34" s="508"/>
      <c r="NL34" s="508"/>
      <c r="NM34" s="508"/>
      <c r="NN34" s="508"/>
      <c r="NO34" s="508"/>
      <c r="NP34" s="508"/>
      <c r="NQ34" s="508"/>
      <c r="NR34" s="508"/>
      <c r="NS34" s="508"/>
      <c r="NT34" s="508"/>
      <c r="NU34" s="508"/>
      <c r="NV34" s="508"/>
      <c r="NW34" s="508"/>
      <c r="NX34" s="508"/>
      <c r="NY34" s="508"/>
      <c r="NZ34" s="508"/>
      <c r="OA34" s="508"/>
      <c r="OB34" s="508"/>
      <c r="OC34" s="508"/>
      <c r="OD34" s="508"/>
      <c r="OE34" s="508"/>
      <c r="OF34" s="508"/>
      <c r="OG34" s="508"/>
      <c r="OH34" s="508"/>
      <c r="OI34" s="508"/>
      <c r="OJ34" s="508"/>
      <c r="OK34" s="508"/>
      <c r="OL34" s="508"/>
      <c r="OM34" s="508"/>
      <c r="ON34" s="508"/>
      <c r="OO34" s="508"/>
      <c r="OP34" s="508"/>
      <c r="OQ34" s="508"/>
      <c r="OR34" s="508"/>
      <c r="OS34" s="508"/>
      <c r="OT34" s="508"/>
      <c r="OU34" s="508"/>
      <c r="OV34" s="508"/>
      <c r="OW34" s="508"/>
      <c r="OX34" s="508"/>
      <c r="OY34" s="508"/>
      <c r="OZ34" s="508"/>
      <c r="PA34" s="508"/>
      <c r="PB34" s="508"/>
      <c r="PC34" s="508"/>
      <c r="PD34" s="508"/>
      <c r="PE34" s="508"/>
      <c r="PF34" s="508"/>
      <c r="PG34" s="508"/>
      <c r="PH34" s="508"/>
      <c r="PI34" s="508"/>
      <c r="PJ34" s="508"/>
      <c r="PK34" s="508"/>
      <c r="PL34" s="508"/>
      <c r="PM34" s="508"/>
      <c r="PN34" s="508"/>
      <c r="PO34" s="508"/>
      <c r="PP34" s="508"/>
      <c r="PQ34" s="508"/>
      <c r="PR34" s="508"/>
      <c r="PS34" s="508"/>
      <c r="PT34" s="508"/>
      <c r="PU34" s="508"/>
      <c r="PV34" s="508"/>
      <c r="PW34" s="508"/>
      <c r="PX34" s="508"/>
      <c r="PY34" s="508"/>
      <c r="PZ34" s="508"/>
      <c r="QA34" s="508"/>
      <c r="QB34" s="508"/>
      <c r="QC34" s="508"/>
      <c r="QD34" s="508"/>
      <c r="QE34" s="508"/>
      <c r="QF34" s="508"/>
      <c r="QG34" s="508"/>
      <c r="QH34" s="508"/>
      <c r="QI34" s="508"/>
      <c r="QJ34" s="508"/>
      <c r="QK34" s="508"/>
      <c r="QL34" s="508"/>
      <c r="QM34" s="508"/>
      <c r="QN34" s="508"/>
      <c r="QO34" s="508"/>
      <c r="QP34" s="508"/>
      <c r="QQ34" s="508"/>
      <c r="QR34" s="508"/>
      <c r="QS34" s="508"/>
      <c r="QT34" s="508"/>
      <c r="QU34" s="508"/>
      <c r="QV34" s="508"/>
      <c r="QW34" s="508"/>
      <c r="QX34" s="508"/>
      <c r="QY34" s="508"/>
      <c r="QZ34" s="508"/>
      <c r="RA34" s="508"/>
      <c r="RB34" s="508"/>
      <c r="RC34" s="508"/>
      <c r="RD34" s="508"/>
      <c r="RE34" s="508"/>
      <c r="RF34" s="508"/>
      <c r="RG34" s="508"/>
      <c r="RH34" s="508"/>
      <c r="RI34" s="508"/>
      <c r="RJ34" s="508"/>
      <c r="RK34" s="508"/>
      <c r="RL34" s="508"/>
      <c r="RM34" s="508"/>
      <c r="RN34" s="508"/>
      <c r="RO34" s="508"/>
      <c r="RP34" s="508"/>
      <c r="RQ34" s="508"/>
      <c r="RR34" s="508"/>
      <c r="RS34" s="508"/>
      <c r="RT34" s="508"/>
      <c r="RU34" s="508"/>
      <c r="RV34" s="508"/>
      <c r="RW34" s="508"/>
      <c r="RX34" s="508"/>
      <c r="RY34" s="508"/>
      <c r="RZ34" s="508"/>
      <c r="SA34" s="508"/>
      <c r="SB34" s="508"/>
      <c r="SC34" s="508"/>
      <c r="SD34" s="508"/>
      <c r="SE34" s="508"/>
      <c r="SF34" s="508"/>
      <c r="SG34" s="508"/>
      <c r="SH34" s="508"/>
      <c r="SI34" s="508"/>
      <c r="SJ34" s="508"/>
      <c r="SK34" s="462"/>
      <c r="SL34" s="462"/>
      <c r="SM34" s="462"/>
    </row>
    <row r="35" spans="1:507" outlineLevel="2" x14ac:dyDescent="0.35">
      <c r="A35" s="462"/>
      <c r="B35" s="462"/>
      <c r="C35" s="690">
        <f>INT($C$6)+2</f>
        <v>3</v>
      </c>
      <c r="D35" s="462"/>
      <c r="E35" s="462"/>
      <c r="F35" s="462"/>
      <c r="G35" s="462"/>
      <c r="H35" s="462"/>
      <c r="I35" s="462"/>
      <c r="J35" s="462"/>
      <c r="K35" s="462"/>
      <c r="L35" s="462"/>
      <c r="M35" s="462"/>
      <c r="N35" s="462"/>
      <c r="O35" s="462"/>
      <c r="P35" s="462"/>
      <c r="Q35" s="462"/>
      <c r="R35" s="462"/>
      <c r="S35" s="462"/>
      <c r="T35" s="462"/>
      <c r="U35" s="462"/>
      <c r="V35" s="462"/>
      <c r="W35" s="462"/>
      <c r="X35" s="462"/>
      <c r="Y35" s="462"/>
      <c r="Z35" s="462"/>
      <c r="AA35" s="462"/>
      <c r="AB35" s="462"/>
      <c r="AC35" s="462"/>
      <c r="AD35" s="462"/>
      <c r="AE35" s="462"/>
      <c r="AF35" s="462"/>
      <c r="AG35" s="462"/>
      <c r="AH35" s="462"/>
      <c r="AI35" s="462"/>
      <c r="AJ35" s="462"/>
      <c r="AK35" s="462"/>
      <c r="AL35" s="462"/>
      <c r="AM35" s="462"/>
      <c r="AN35" s="462"/>
      <c r="AO35" s="462"/>
      <c r="AP35" s="462"/>
      <c r="AQ35" s="462"/>
      <c r="AR35" s="462"/>
      <c r="AS35" s="462"/>
      <c r="AT35" s="462"/>
      <c r="AU35" s="462"/>
      <c r="AV35" s="462"/>
      <c r="AW35" s="462"/>
      <c r="AX35" s="462"/>
      <c r="AY35" s="462"/>
      <c r="AZ35" s="462"/>
      <c r="BA35" s="462"/>
      <c r="BB35" s="462"/>
      <c r="BC35" s="462"/>
      <c r="BD35" s="462"/>
      <c r="BE35" s="462"/>
      <c r="BF35" s="462"/>
      <c r="BG35" s="462"/>
      <c r="BH35" s="462"/>
      <c r="BI35" s="462"/>
      <c r="BJ35" s="462"/>
      <c r="BK35" s="462"/>
      <c r="BL35" s="462"/>
      <c r="BM35" s="462"/>
      <c r="BN35" s="462"/>
      <c r="BO35" s="462"/>
      <c r="BP35" s="462"/>
      <c r="BQ35" s="462"/>
      <c r="BR35" s="462"/>
      <c r="BS35" s="462"/>
      <c r="BT35" s="462"/>
      <c r="BU35" s="462"/>
      <c r="BV35" s="462"/>
      <c r="BW35" s="462"/>
      <c r="BX35" s="462"/>
      <c r="BY35" s="462"/>
      <c r="BZ35" s="462"/>
      <c r="CA35" s="462"/>
      <c r="CB35" s="462"/>
      <c r="CC35" s="462"/>
      <c r="CD35" s="462"/>
      <c r="CE35" s="462"/>
      <c r="CF35" s="462"/>
      <c r="CG35" s="462"/>
      <c r="CH35" s="462"/>
      <c r="CI35" s="462"/>
      <c r="CJ35" s="462"/>
      <c r="CK35" s="462"/>
      <c r="CL35" s="462"/>
      <c r="CM35" s="462"/>
      <c r="CN35" s="462"/>
      <c r="CO35" s="462"/>
      <c r="CP35" s="462"/>
      <c r="CQ35" s="462"/>
      <c r="CR35" s="462"/>
      <c r="CS35" s="462"/>
      <c r="CT35" s="462"/>
      <c r="CU35" s="462"/>
      <c r="CV35" s="462"/>
      <c r="CW35" s="462"/>
      <c r="CX35" s="462"/>
      <c r="CY35" s="462"/>
      <c r="CZ35" s="462"/>
      <c r="DA35" s="462"/>
      <c r="DB35" s="462"/>
      <c r="DC35" s="462"/>
      <c r="DD35" s="462"/>
      <c r="DE35" s="462"/>
      <c r="DF35" s="462"/>
      <c r="DG35" s="462"/>
      <c r="DH35" s="462"/>
      <c r="DI35" s="462"/>
      <c r="DJ35" s="462"/>
      <c r="DK35" s="462"/>
      <c r="DL35" s="462"/>
      <c r="DM35" s="462"/>
      <c r="DN35" s="462"/>
      <c r="DO35" s="462"/>
      <c r="DP35" s="462"/>
      <c r="DQ35" s="462"/>
      <c r="DR35" s="462"/>
      <c r="DS35" s="462"/>
      <c r="DT35" s="462"/>
      <c r="DU35" s="462"/>
      <c r="DV35" s="462"/>
      <c r="DW35" s="462"/>
      <c r="DX35" s="462"/>
      <c r="DY35" s="462"/>
      <c r="DZ35" s="462"/>
      <c r="EA35" s="462"/>
      <c r="EB35" s="462"/>
      <c r="EC35" s="462"/>
      <c r="ED35" s="462"/>
      <c r="EE35" s="462"/>
      <c r="EF35" s="462"/>
      <c r="EG35" s="462"/>
      <c r="EH35" s="462"/>
      <c r="EI35" s="462"/>
      <c r="EJ35" s="462"/>
      <c r="EK35" s="462"/>
      <c r="EL35" s="462"/>
      <c r="EM35" s="462"/>
      <c r="EN35" s="462"/>
      <c r="EO35" s="462"/>
      <c r="EP35" s="462"/>
      <c r="EQ35" s="462"/>
      <c r="ER35" s="462"/>
      <c r="ES35" s="462"/>
      <c r="ET35" s="462"/>
      <c r="EU35" s="462"/>
      <c r="EV35" s="462"/>
      <c r="EW35" s="462"/>
      <c r="EX35" s="462"/>
      <c r="EY35" s="462"/>
      <c r="EZ35" s="462"/>
      <c r="FA35" s="462"/>
      <c r="FB35" s="462"/>
      <c r="FC35" s="462"/>
      <c r="FD35" s="462"/>
      <c r="FE35" s="462"/>
      <c r="FF35" s="462"/>
      <c r="FG35" s="462"/>
      <c r="FH35" s="462"/>
      <c r="FI35" s="462"/>
      <c r="FJ35" s="462"/>
      <c r="FK35" s="462"/>
      <c r="FL35" s="462"/>
      <c r="FM35" s="462"/>
      <c r="FN35" s="462"/>
      <c r="FO35" s="462"/>
      <c r="FP35" s="462"/>
      <c r="FQ35" s="462"/>
      <c r="FR35" s="462"/>
      <c r="FS35" s="462"/>
      <c r="FT35" s="462"/>
      <c r="FU35" s="462"/>
      <c r="FV35" s="462"/>
      <c r="FW35" s="462"/>
      <c r="FX35" s="462"/>
      <c r="FY35" s="462"/>
      <c r="FZ35" s="462"/>
      <c r="GA35" s="462"/>
      <c r="GB35" s="462"/>
      <c r="GC35" s="462"/>
      <c r="GD35" s="462"/>
      <c r="GE35" s="462"/>
      <c r="GF35" s="462"/>
      <c r="GG35" s="462"/>
      <c r="GH35" s="462"/>
      <c r="GI35" s="462"/>
      <c r="GJ35" s="462"/>
      <c r="GK35" s="462"/>
      <c r="GL35" s="462"/>
      <c r="GM35" s="462"/>
      <c r="GN35" s="462"/>
      <c r="GO35" s="462"/>
      <c r="GP35" s="462"/>
      <c r="GQ35" s="462"/>
      <c r="GR35" s="462"/>
      <c r="GS35" s="462"/>
      <c r="GT35" s="462"/>
      <c r="GU35" s="462"/>
      <c r="GV35" s="462"/>
      <c r="GW35" s="462"/>
      <c r="GX35" s="462"/>
      <c r="GY35" s="462"/>
      <c r="GZ35" s="462"/>
      <c r="HA35" s="462"/>
      <c r="HB35" s="462"/>
      <c r="HC35" s="462"/>
      <c r="HD35" s="462"/>
      <c r="HE35" s="462"/>
      <c r="HF35" s="462"/>
      <c r="HG35" s="462"/>
      <c r="HH35" s="462"/>
      <c r="HI35" s="462"/>
      <c r="HJ35" s="462"/>
      <c r="HK35" s="462"/>
      <c r="HL35" s="462"/>
      <c r="HM35" s="462"/>
      <c r="HN35" s="462"/>
      <c r="HO35" s="462"/>
      <c r="HP35" s="462"/>
      <c r="HQ35" s="462"/>
      <c r="HR35" s="462"/>
      <c r="HS35" s="462"/>
      <c r="HT35" s="462"/>
      <c r="HU35" s="462"/>
      <c r="HV35" s="462"/>
      <c r="HW35" s="462"/>
      <c r="HX35" s="462"/>
      <c r="HY35" s="462"/>
      <c r="HZ35" s="462"/>
      <c r="IA35" s="462"/>
      <c r="IB35" s="462"/>
      <c r="IC35" s="462"/>
      <c r="ID35" s="462"/>
      <c r="IE35" s="462"/>
      <c r="IF35" s="462"/>
      <c r="IG35" s="462"/>
      <c r="IH35" s="462"/>
      <c r="II35" s="462"/>
      <c r="IJ35" s="462"/>
      <c r="IK35" s="462"/>
      <c r="IL35" s="462"/>
      <c r="IM35" s="462"/>
      <c r="IN35" s="462"/>
      <c r="IO35" s="462"/>
      <c r="IP35" s="462"/>
      <c r="IQ35" s="462"/>
      <c r="IR35" s="462"/>
      <c r="IS35" s="462"/>
      <c r="IT35" s="462"/>
      <c r="IU35" s="462"/>
      <c r="IV35" s="462"/>
      <c r="IW35" s="462"/>
      <c r="IX35" s="462"/>
      <c r="IY35" s="462"/>
      <c r="IZ35" s="462"/>
      <c r="JA35" s="462"/>
      <c r="JB35" s="462"/>
      <c r="JC35" s="462"/>
      <c r="JD35" s="462"/>
      <c r="JE35" s="462"/>
      <c r="JF35" s="462"/>
      <c r="JG35" s="462"/>
      <c r="JH35" s="462"/>
      <c r="JI35" s="462"/>
      <c r="JJ35" s="462"/>
      <c r="JK35" s="462"/>
      <c r="JL35" s="462"/>
      <c r="JM35" s="462"/>
      <c r="JN35" s="462"/>
      <c r="JO35" s="462"/>
      <c r="JP35" s="462"/>
      <c r="JQ35" s="462"/>
      <c r="JR35" s="462"/>
      <c r="JS35" s="462"/>
      <c r="JT35" s="462"/>
      <c r="JU35" s="462"/>
      <c r="JV35" s="462"/>
      <c r="JW35" s="462"/>
      <c r="JX35" s="462"/>
      <c r="JY35" s="462"/>
      <c r="JZ35" s="462"/>
      <c r="KA35" s="462"/>
      <c r="KB35" s="462"/>
      <c r="KC35" s="462"/>
      <c r="KD35" s="462"/>
      <c r="KE35" s="462"/>
      <c r="KF35" s="462"/>
      <c r="KG35" s="462"/>
      <c r="KH35" s="462"/>
      <c r="KI35" s="462"/>
      <c r="KJ35" s="462"/>
      <c r="KK35" s="462"/>
      <c r="KL35" s="462"/>
      <c r="KM35" s="462"/>
      <c r="KN35" s="462"/>
      <c r="KO35" s="462"/>
      <c r="KP35" s="462"/>
      <c r="KQ35" s="462"/>
      <c r="KR35" s="462"/>
      <c r="KS35" s="462"/>
      <c r="KT35" s="462"/>
      <c r="KU35" s="462"/>
      <c r="KV35" s="462"/>
      <c r="KW35" s="462"/>
      <c r="KX35" s="462"/>
      <c r="KY35" s="462"/>
      <c r="KZ35" s="462"/>
      <c r="LA35" s="462"/>
      <c r="LB35" s="462"/>
      <c r="LC35" s="462"/>
      <c r="LD35" s="462"/>
      <c r="LE35" s="462"/>
      <c r="LF35" s="462"/>
      <c r="LG35" s="462"/>
      <c r="LH35" s="462"/>
      <c r="LI35" s="462"/>
      <c r="LJ35" s="462"/>
      <c r="LK35" s="462"/>
      <c r="LL35" s="462"/>
      <c r="LM35" s="462"/>
      <c r="LN35" s="462"/>
      <c r="LO35" s="462"/>
      <c r="LP35" s="462"/>
      <c r="LQ35" s="462"/>
      <c r="LR35" s="462"/>
      <c r="LS35" s="462"/>
      <c r="LT35" s="462"/>
      <c r="LU35" s="462"/>
      <c r="LV35" s="462"/>
      <c r="LW35" s="462"/>
      <c r="LX35" s="462"/>
      <c r="LY35" s="462"/>
      <c r="LZ35" s="462"/>
      <c r="MA35" s="462"/>
      <c r="MB35" s="462"/>
      <c r="MC35" s="462"/>
      <c r="MD35" s="462"/>
      <c r="ME35" s="462"/>
      <c r="MF35" s="462"/>
      <c r="MG35" s="462"/>
      <c r="MH35" s="462"/>
      <c r="MI35" s="462"/>
      <c r="MJ35" s="462"/>
      <c r="MK35" s="462"/>
      <c r="ML35" s="462"/>
      <c r="MM35" s="462"/>
      <c r="MN35" s="462"/>
      <c r="MO35" s="462"/>
      <c r="MP35" s="462"/>
      <c r="MQ35" s="462"/>
      <c r="MR35" s="462"/>
      <c r="MS35" s="462"/>
      <c r="MT35" s="462"/>
      <c r="MU35" s="462"/>
      <c r="MV35" s="462"/>
      <c r="MW35" s="462"/>
      <c r="MX35" s="462"/>
      <c r="MY35" s="462"/>
      <c r="MZ35" s="462"/>
      <c r="NA35" s="462"/>
      <c r="NB35" s="462"/>
      <c r="NC35" s="462"/>
      <c r="ND35" s="462"/>
      <c r="NE35" s="462"/>
      <c r="NF35" s="462"/>
      <c r="NG35" s="462"/>
      <c r="NH35" s="462"/>
      <c r="NI35" s="462"/>
      <c r="NJ35" s="462"/>
      <c r="NK35" s="462"/>
      <c r="NL35" s="462"/>
      <c r="NM35" s="462"/>
      <c r="NN35" s="462"/>
      <c r="NO35" s="462"/>
      <c r="NP35" s="462"/>
      <c r="NQ35" s="462"/>
      <c r="NR35" s="462"/>
      <c r="NS35" s="462"/>
      <c r="NT35" s="462"/>
      <c r="NU35" s="462"/>
      <c r="NV35" s="462"/>
      <c r="NW35" s="462"/>
      <c r="NX35" s="462"/>
      <c r="NY35" s="462"/>
      <c r="NZ35" s="462"/>
      <c r="OA35" s="462"/>
      <c r="OB35" s="462"/>
      <c r="OC35" s="462"/>
      <c r="OD35" s="462"/>
      <c r="OE35" s="462"/>
      <c r="OF35" s="462"/>
      <c r="OG35" s="462"/>
      <c r="OH35" s="462"/>
      <c r="OI35" s="462"/>
      <c r="OJ35" s="462"/>
      <c r="OK35" s="462"/>
      <c r="OL35" s="462"/>
      <c r="OM35" s="462"/>
      <c r="ON35" s="462"/>
      <c r="OO35" s="462"/>
      <c r="OP35" s="462"/>
      <c r="OQ35" s="462"/>
      <c r="OR35" s="462"/>
      <c r="OS35" s="462"/>
      <c r="OT35" s="462"/>
      <c r="OU35" s="462"/>
      <c r="OV35" s="462"/>
      <c r="OW35" s="462"/>
      <c r="OX35" s="462"/>
      <c r="OY35" s="462"/>
      <c r="OZ35" s="462"/>
      <c r="PA35" s="462"/>
      <c r="PB35" s="462"/>
      <c r="PC35" s="462"/>
      <c r="PD35" s="462"/>
      <c r="PE35" s="462"/>
      <c r="PF35" s="462"/>
      <c r="PG35" s="462"/>
      <c r="PH35" s="462"/>
      <c r="PI35" s="462"/>
      <c r="PJ35" s="462"/>
      <c r="PK35" s="462"/>
      <c r="PL35" s="462"/>
      <c r="PM35" s="462"/>
      <c r="PN35" s="462"/>
      <c r="PO35" s="462"/>
      <c r="PP35" s="462"/>
      <c r="PQ35" s="462"/>
      <c r="PR35" s="462"/>
      <c r="PS35" s="462"/>
      <c r="PT35" s="462"/>
      <c r="PU35" s="462"/>
      <c r="PV35" s="462"/>
      <c r="PW35" s="462"/>
      <c r="PX35" s="462"/>
      <c r="PY35" s="462"/>
      <c r="PZ35" s="462"/>
      <c r="QA35" s="462"/>
      <c r="QB35" s="462"/>
      <c r="QC35" s="462"/>
      <c r="QD35" s="462"/>
      <c r="QE35" s="462"/>
      <c r="QF35" s="462"/>
      <c r="QG35" s="462"/>
      <c r="QH35" s="462"/>
      <c r="QI35" s="462"/>
      <c r="QJ35" s="462"/>
      <c r="QK35" s="462"/>
      <c r="QL35" s="462"/>
      <c r="QM35" s="462"/>
      <c r="QN35" s="462"/>
      <c r="QO35" s="462"/>
      <c r="QP35" s="462"/>
      <c r="QQ35" s="462"/>
      <c r="QR35" s="462"/>
      <c r="QS35" s="462"/>
      <c r="QT35" s="462"/>
      <c r="QU35" s="462"/>
      <c r="QV35" s="462"/>
      <c r="QW35" s="462"/>
      <c r="QX35" s="462"/>
      <c r="QY35" s="462"/>
      <c r="QZ35" s="462"/>
      <c r="RA35" s="462"/>
      <c r="RB35" s="462"/>
      <c r="RC35" s="462"/>
      <c r="RD35" s="462"/>
      <c r="RE35" s="462"/>
      <c r="RF35" s="462"/>
      <c r="RG35" s="462"/>
      <c r="RH35" s="462"/>
      <c r="RI35" s="462"/>
      <c r="RJ35" s="462"/>
      <c r="RK35" s="462"/>
      <c r="RL35" s="462"/>
      <c r="RM35" s="462"/>
      <c r="RN35" s="462"/>
      <c r="RO35" s="462"/>
      <c r="RP35" s="462"/>
      <c r="RQ35" s="462"/>
      <c r="RR35" s="462"/>
      <c r="RS35" s="462"/>
      <c r="RT35" s="462"/>
      <c r="RU35" s="462"/>
      <c r="RV35" s="462"/>
      <c r="RW35" s="462"/>
      <c r="RX35" s="462"/>
      <c r="RY35" s="462"/>
      <c r="RZ35" s="462"/>
      <c r="SA35" s="462"/>
      <c r="SB35" s="462"/>
      <c r="SC35" s="462"/>
      <c r="SD35" s="462"/>
      <c r="SE35" s="462"/>
      <c r="SF35" s="462"/>
      <c r="SG35" s="462"/>
      <c r="SH35" s="462"/>
      <c r="SI35" s="462"/>
      <c r="SJ35" s="462"/>
      <c r="SK35" s="462"/>
      <c r="SL35" s="462"/>
      <c r="SM35" s="462"/>
    </row>
    <row r="36" spans="1:507" outlineLevel="2" x14ac:dyDescent="0.35">
      <c r="A36" s="462"/>
      <c r="B36" s="462"/>
      <c r="C36" s="690">
        <f>INT($C$40)+2</f>
        <v>3</v>
      </c>
      <c r="D36" s="462"/>
      <c r="E36" s="462"/>
      <c r="F36" s="462"/>
      <c r="G36" s="462"/>
      <c r="H36" s="462"/>
      <c r="I36" s="462"/>
      <c r="J36" s="462"/>
      <c r="K36" s="462"/>
      <c r="L36" s="462"/>
      <c r="M36" s="462"/>
      <c r="N36" s="462"/>
      <c r="O36" s="462"/>
      <c r="P36" s="462"/>
      <c r="Q36" s="462"/>
      <c r="R36" s="462"/>
      <c r="S36" s="462"/>
      <c r="T36" s="462"/>
      <c r="U36" s="462"/>
      <c r="V36" s="462"/>
      <c r="W36" s="462"/>
      <c r="X36" s="462"/>
      <c r="Y36" s="462"/>
      <c r="Z36" s="462"/>
      <c r="AA36" s="462"/>
      <c r="AB36" s="462"/>
      <c r="AC36" s="462"/>
      <c r="AD36" s="462"/>
      <c r="AE36" s="462"/>
      <c r="AF36" s="462"/>
      <c r="AG36" s="462"/>
      <c r="AH36" s="462"/>
      <c r="AI36" s="462"/>
      <c r="AJ36" s="462"/>
      <c r="AK36" s="462"/>
      <c r="AL36" s="462"/>
      <c r="AM36" s="462"/>
      <c r="AN36" s="462"/>
      <c r="AO36" s="462"/>
      <c r="AP36" s="462"/>
      <c r="AQ36" s="462"/>
      <c r="AR36" s="462"/>
      <c r="AS36" s="462"/>
      <c r="AT36" s="462"/>
      <c r="AU36" s="462"/>
      <c r="AV36" s="462"/>
      <c r="AW36" s="462"/>
      <c r="AX36" s="462"/>
      <c r="AY36" s="462"/>
      <c r="AZ36" s="462"/>
      <c r="BA36" s="462"/>
      <c r="BB36" s="462"/>
      <c r="BC36" s="462"/>
      <c r="BD36" s="462"/>
      <c r="BE36" s="462"/>
      <c r="BF36" s="462"/>
      <c r="BG36" s="462"/>
      <c r="BH36" s="462"/>
      <c r="BI36" s="462"/>
      <c r="BJ36" s="462"/>
      <c r="BK36" s="462"/>
      <c r="BL36" s="462"/>
      <c r="BM36" s="462"/>
      <c r="BN36" s="462"/>
      <c r="BO36" s="462"/>
      <c r="BP36" s="462"/>
      <c r="BQ36" s="462"/>
      <c r="BR36" s="462"/>
      <c r="BS36" s="462"/>
      <c r="BT36" s="462"/>
      <c r="BU36" s="462"/>
      <c r="BV36" s="462"/>
      <c r="BW36" s="462"/>
      <c r="BX36" s="462"/>
      <c r="BY36" s="462"/>
      <c r="BZ36" s="462"/>
      <c r="CA36" s="462"/>
      <c r="CB36" s="462"/>
      <c r="CC36" s="462"/>
      <c r="CD36" s="462"/>
      <c r="CE36" s="462"/>
      <c r="CF36" s="462"/>
      <c r="CG36" s="462"/>
      <c r="CH36" s="462"/>
      <c r="CI36" s="462"/>
      <c r="CJ36" s="462"/>
      <c r="CK36" s="462"/>
      <c r="CL36" s="462"/>
      <c r="CM36" s="462"/>
      <c r="CN36" s="462"/>
      <c r="CO36" s="462"/>
      <c r="CP36" s="462"/>
      <c r="CQ36" s="462"/>
      <c r="CR36" s="462"/>
      <c r="CS36" s="462"/>
      <c r="CT36" s="462"/>
      <c r="CU36" s="462"/>
      <c r="CV36" s="462"/>
      <c r="CW36" s="462"/>
      <c r="CX36" s="462"/>
      <c r="CY36" s="462"/>
      <c r="CZ36" s="462"/>
      <c r="DA36" s="462"/>
      <c r="DB36" s="462"/>
      <c r="DC36" s="462"/>
      <c r="DD36" s="462"/>
      <c r="DE36" s="462"/>
      <c r="DF36" s="462"/>
      <c r="DG36" s="462"/>
      <c r="DH36" s="462"/>
      <c r="DI36" s="462"/>
      <c r="DJ36" s="462"/>
      <c r="DK36" s="462"/>
      <c r="DL36" s="462"/>
      <c r="DM36" s="462"/>
      <c r="DN36" s="462"/>
      <c r="DO36" s="462"/>
      <c r="DP36" s="462"/>
      <c r="DQ36" s="462"/>
      <c r="DR36" s="462"/>
      <c r="DS36" s="462"/>
      <c r="DT36" s="462"/>
      <c r="DU36" s="462"/>
      <c r="DV36" s="462"/>
      <c r="DW36" s="462"/>
      <c r="DX36" s="462"/>
      <c r="DY36" s="462"/>
      <c r="DZ36" s="462"/>
      <c r="EA36" s="462"/>
      <c r="EB36" s="462"/>
      <c r="EC36" s="462"/>
      <c r="ED36" s="462"/>
      <c r="EE36" s="462"/>
      <c r="EF36" s="462"/>
      <c r="EG36" s="462"/>
      <c r="EH36" s="462"/>
      <c r="EI36" s="462"/>
      <c r="EJ36" s="462"/>
      <c r="EK36" s="462"/>
      <c r="EL36" s="462"/>
      <c r="EM36" s="462"/>
      <c r="EN36" s="462"/>
      <c r="EO36" s="462"/>
      <c r="EP36" s="462"/>
      <c r="EQ36" s="462"/>
      <c r="ER36" s="462"/>
      <c r="ES36" s="462"/>
      <c r="ET36" s="462"/>
      <c r="EU36" s="462"/>
      <c r="EV36" s="462"/>
      <c r="EW36" s="462"/>
      <c r="EX36" s="462"/>
      <c r="EY36" s="462"/>
      <c r="EZ36" s="462"/>
      <c r="FA36" s="462"/>
      <c r="FB36" s="462"/>
      <c r="FC36" s="462"/>
      <c r="FD36" s="462"/>
      <c r="FE36" s="462"/>
      <c r="FF36" s="462"/>
      <c r="FG36" s="462"/>
      <c r="FH36" s="462"/>
      <c r="FI36" s="462"/>
      <c r="FJ36" s="462"/>
      <c r="FK36" s="462"/>
      <c r="FL36" s="462"/>
      <c r="FM36" s="462"/>
      <c r="FN36" s="462"/>
      <c r="FO36" s="462"/>
      <c r="FP36" s="462"/>
      <c r="FQ36" s="462"/>
      <c r="FR36" s="462"/>
      <c r="FS36" s="462"/>
      <c r="FT36" s="462"/>
      <c r="FU36" s="462"/>
      <c r="FV36" s="462"/>
      <c r="FW36" s="462"/>
      <c r="FX36" s="462"/>
      <c r="FY36" s="462"/>
      <c r="FZ36" s="462"/>
      <c r="GA36" s="462"/>
      <c r="GB36" s="462"/>
      <c r="GC36" s="462"/>
      <c r="GD36" s="462"/>
      <c r="GE36" s="462"/>
      <c r="GF36" s="462"/>
      <c r="GG36" s="462"/>
      <c r="GH36" s="462"/>
      <c r="GI36" s="462"/>
      <c r="GJ36" s="462"/>
      <c r="GK36" s="462"/>
      <c r="GL36" s="462"/>
      <c r="GM36" s="462"/>
      <c r="GN36" s="462"/>
      <c r="GO36" s="462"/>
      <c r="GP36" s="462"/>
      <c r="GQ36" s="462"/>
      <c r="GR36" s="462"/>
      <c r="GS36" s="462"/>
      <c r="GT36" s="462"/>
      <c r="GU36" s="462"/>
      <c r="GV36" s="462"/>
      <c r="GW36" s="462"/>
      <c r="GX36" s="462"/>
      <c r="GY36" s="462"/>
      <c r="GZ36" s="462"/>
      <c r="HA36" s="462"/>
      <c r="HB36" s="462"/>
      <c r="HC36" s="462"/>
      <c r="HD36" s="462"/>
      <c r="HE36" s="462"/>
      <c r="HF36" s="462"/>
      <c r="HG36" s="462"/>
      <c r="HH36" s="462"/>
      <c r="HI36" s="462"/>
      <c r="HJ36" s="462"/>
      <c r="HK36" s="462"/>
      <c r="HL36" s="462"/>
      <c r="HM36" s="462"/>
      <c r="HN36" s="462"/>
      <c r="HO36" s="462"/>
      <c r="HP36" s="462"/>
      <c r="HQ36" s="462"/>
      <c r="HR36" s="462"/>
      <c r="HS36" s="462"/>
      <c r="HT36" s="462"/>
      <c r="HU36" s="462"/>
      <c r="HV36" s="462"/>
      <c r="HW36" s="462"/>
      <c r="HX36" s="462"/>
      <c r="HY36" s="462"/>
      <c r="HZ36" s="462"/>
      <c r="IA36" s="462"/>
      <c r="IB36" s="462"/>
      <c r="IC36" s="462"/>
      <c r="ID36" s="462"/>
      <c r="IE36" s="462"/>
      <c r="IF36" s="462"/>
      <c r="IG36" s="462"/>
      <c r="IH36" s="462"/>
      <c r="II36" s="462"/>
      <c r="IJ36" s="462"/>
      <c r="IK36" s="462"/>
      <c r="IL36" s="462"/>
      <c r="IM36" s="462"/>
      <c r="IN36" s="462"/>
      <c r="IO36" s="462"/>
      <c r="IP36" s="462"/>
      <c r="IQ36" s="462"/>
      <c r="IR36" s="462"/>
      <c r="IS36" s="462"/>
      <c r="IT36" s="462"/>
      <c r="IU36" s="462"/>
      <c r="IV36" s="462"/>
      <c r="IW36" s="462"/>
      <c r="IX36" s="462"/>
      <c r="IY36" s="462"/>
      <c r="IZ36" s="462"/>
      <c r="JA36" s="462"/>
      <c r="JB36" s="462"/>
      <c r="JC36" s="462"/>
      <c r="JD36" s="462"/>
      <c r="JE36" s="462"/>
      <c r="JF36" s="462"/>
      <c r="JG36" s="462"/>
      <c r="JH36" s="462"/>
      <c r="JI36" s="462"/>
      <c r="JJ36" s="462"/>
      <c r="JK36" s="462"/>
      <c r="JL36" s="462"/>
      <c r="JM36" s="462"/>
      <c r="JN36" s="462"/>
      <c r="JO36" s="462"/>
      <c r="JP36" s="462"/>
      <c r="JQ36" s="462"/>
      <c r="JR36" s="462"/>
      <c r="JS36" s="462"/>
      <c r="JT36" s="462"/>
      <c r="JU36" s="462"/>
      <c r="JV36" s="462"/>
      <c r="JW36" s="462"/>
      <c r="JX36" s="462"/>
      <c r="JY36" s="462"/>
      <c r="JZ36" s="462"/>
      <c r="KA36" s="462"/>
      <c r="KB36" s="462"/>
      <c r="KC36" s="462"/>
      <c r="KD36" s="462"/>
      <c r="KE36" s="462"/>
      <c r="KF36" s="462"/>
      <c r="KG36" s="462"/>
      <c r="KH36" s="462"/>
      <c r="KI36" s="462"/>
      <c r="KJ36" s="462"/>
      <c r="KK36" s="462"/>
      <c r="KL36" s="462"/>
      <c r="KM36" s="462"/>
      <c r="KN36" s="462"/>
      <c r="KO36" s="462"/>
      <c r="KP36" s="462"/>
      <c r="KQ36" s="462"/>
      <c r="KR36" s="462"/>
      <c r="KS36" s="462"/>
      <c r="KT36" s="462"/>
      <c r="KU36" s="462"/>
      <c r="KV36" s="462"/>
      <c r="KW36" s="462"/>
      <c r="KX36" s="462"/>
      <c r="KY36" s="462"/>
      <c r="KZ36" s="462"/>
      <c r="LA36" s="462"/>
      <c r="LB36" s="462"/>
      <c r="LC36" s="462"/>
      <c r="LD36" s="462"/>
      <c r="LE36" s="462"/>
      <c r="LF36" s="462"/>
      <c r="LG36" s="462"/>
      <c r="LH36" s="462"/>
      <c r="LI36" s="462"/>
      <c r="LJ36" s="462"/>
      <c r="LK36" s="462"/>
      <c r="LL36" s="462"/>
      <c r="LM36" s="462"/>
      <c r="LN36" s="462"/>
      <c r="LO36" s="462"/>
      <c r="LP36" s="462"/>
      <c r="LQ36" s="462"/>
      <c r="LR36" s="462"/>
      <c r="LS36" s="462"/>
      <c r="LT36" s="462"/>
      <c r="LU36" s="462"/>
      <c r="LV36" s="462"/>
      <c r="LW36" s="462"/>
      <c r="LX36" s="462"/>
      <c r="LY36" s="462"/>
      <c r="LZ36" s="462"/>
      <c r="MA36" s="462"/>
      <c r="MB36" s="462"/>
      <c r="MC36" s="462"/>
      <c r="MD36" s="462"/>
      <c r="ME36" s="462"/>
      <c r="MF36" s="462"/>
      <c r="MG36" s="462"/>
      <c r="MH36" s="462"/>
      <c r="MI36" s="462"/>
      <c r="MJ36" s="462"/>
      <c r="MK36" s="462"/>
      <c r="ML36" s="462"/>
      <c r="MM36" s="462"/>
      <c r="MN36" s="462"/>
      <c r="MO36" s="462"/>
      <c r="MP36" s="462"/>
      <c r="MQ36" s="462"/>
      <c r="MR36" s="462"/>
      <c r="MS36" s="462"/>
      <c r="MT36" s="462"/>
      <c r="MU36" s="462"/>
      <c r="MV36" s="462"/>
      <c r="MW36" s="462"/>
      <c r="MX36" s="462"/>
      <c r="MY36" s="462"/>
      <c r="MZ36" s="462"/>
      <c r="NA36" s="462"/>
      <c r="NB36" s="462"/>
      <c r="NC36" s="462"/>
      <c r="ND36" s="462"/>
      <c r="NE36" s="462"/>
      <c r="NF36" s="462"/>
      <c r="NG36" s="462"/>
      <c r="NH36" s="462"/>
      <c r="NI36" s="462"/>
      <c r="NJ36" s="462"/>
      <c r="NK36" s="462"/>
      <c r="NL36" s="462"/>
      <c r="NM36" s="462"/>
      <c r="NN36" s="462"/>
      <c r="NO36" s="462"/>
      <c r="NP36" s="462"/>
      <c r="NQ36" s="462"/>
      <c r="NR36" s="462"/>
      <c r="NS36" s="462"/>
      <c r="NT36" s="462"/>
      <c r="NU36" s="462"/>
      <c r="NV36" s="462"/>
      <c r="NW36" s="462"/>
      <c r="NX36" s="462"/>
      <c r="NY36" s="462"/>
      <c r="NZ36" s="462"/>
      <c r="OA36" s="462"/>
      <c r="OB36" s="462"/>
      <c r="OC36" s="462"/>
      <c r="OD36" s="462"/>
      <c r="OE36" s="462"/>
      <c r="OF36" s="462"/>
      <c r="OG36" s="462"/>
      <c r="OH36" s="462"/>
      <c r="OI36" s="462"/>
      <c r="OJ36" s="462"/>
      <c r="OK36" s="462"/>
      <c r="OL36" s="462"/>
      <c r="OM36" s="462"/>
      <c r="ON36" s="462"/>
      <c r="OO36" s="462"/>
      <c r="OP36" s="462"/>
      <c r="OQ36" s="462"/>
      <c r="OR36" s="462"/>
      <c r="OS36" s="462"/>
      <c r="OT36" s="462"/>
      <c r="OU36" s="462"/>
      <c r="OV36" s="462"/>
      <c r="OW36" s="462"/>
      <c r="OX36" s="462"/>
      <c r="OY36" s="462"/>
      <c r="OZ36" s="462"/>
      <c r="PA36" s="462"/>
      <c r="PB36" s="462"/>
      <c r="PC36" s="462"/>
      <c r="PD36" s="462"/>
      <c r="PE36" s="462"/>
      <c r="PF36" s="462"/>
      <c r="PG36" s="462"/>
      <c r="PH36" s="462"/>
      <c r="PI36" s="462"/>
      <c r="PJ36" s="462"/>
      <c r="PK36" s="462"/>
      <c r="PL36" s="462"/>
      <c r="PM36" s="462"/>
      <c r="PN36" s="462"/>
      <c r="PO36" s="462"/>
      <c r="PP36" s="462"/>
      <c r="PQ36" s="462"/>
      <c r="PR36" s="462"/>
      <c r="PS36" s="462"/>
      <c r="PT36" s="462"/>
      <c r="PU36" s="462"/>
      <c r="PV36" s="462"/>
      <c r="PW36" s="462"/>
      <c r="PX36" s="462"/>
      <c r="PY36" s="462"/>
      <c r="PZ36" s="462"/>
      <c r="QA36" s="462"/>
      <c r="QB36" s="462"/>
      <c r="QC36" s="462"/>
      <c r="QD36" s="462"/>
      <c r="QE36" s="462"/>
      <c r="QF36" s="462"/>
      <c r="QG36" s="462"/>
      <c r="QH36" s="462"/>
      <c r="QI36" s="462"/>
      <c r="QJ36" s="462"/>
      <c r="QK36" s="462"/>
      <c r="QL36" s="462"/>
      <c r="QM36" s="462"/>
      <c r="QN36" s="462"/>
      <c r="QO36" s="462"/>
      <c r="QP36" s="462"/>
      <c r="QQ36" s="462"/>
      <c r="QR36" s="462"/>
      <c r="QS36" s="462"/>
      <c r="QT36" s="462"/>
      <c r="QU36" s="462"/>
      <c r="QV36" s="462"/>
      <c r="QW36" s="462"/>
      <c r="QX36" s="462"/>
      <c r="QY36" s="462"/>
      <c r="QZ36" s="462"/>
      <c r="RA36" s="462"/>
      <c r="RB36" s="462"/>
      <c r="RC36" s="462"/>
      <c r="RD36" s="462"/>
      <c r="RE36" s="462"/>
      <c r="RF36" s="462"/>
      <c r="RG36" s="462"/>
      <c r="RH36" s="462"/>
      <c r="RI36" s="462"/>
      <c r="RJ36" s="462"/>
      <c r="RK36" s="462"/>
      <c r="RL36" s="462"/>
      <c r="RM36" s="462"/>
      <c r="RN36" s="462"/>
      <c r="RO36" s="462"/>
      <c r="RP36" s="462"/>
      <c r="RQ36" s="462"/>
      <c r="RR36" s="462"/>
      <c r="RS36" s="462"/>
      <c r="RT36" s="462"/>
      <c r="RU36" s="462"/>
      <c r="RV36" s="462"/>
      <c r="RW36" s="462"/>
      <c r="RX36" s="462"/>
      <c r="RY36" s="462"/>
      <c r="RZ36" s="462"/>
      <c r="SA36" s="462"/>
      <c r="SB36" s="462"/>
      <c r="SC36" s="462"/>
      <c r="SD36" s="462"/>
      <c r="SE36" s="462"/>
      <c r="SF36" s="462"/>
      <c r="SG36" s="462"/>
      <c r="SH36" s="462"/>
      <c r="SI36" s="462"/>
      <c r="SJ36" s="462"/>
      <c r="SK36" s="462"/>
      <c r="SL36" s="462"/>
      <c r="SM36" s="462"/>
    </row>
    <row r="37" spans="1:507" ht="5.15" customHeight="1" thickBot="1" x14ac:dyDescent="0.4">
      <c r="A37" s="462"/>
      <c r="B37" s="465"/>
      <c r="C37" s="691">
        <f>INT($C$40)+0.005</f>
        <v>1.0049999999999999</v>
      </c>
      <c r="D37" s="465"/>
      <c r="E37" s="465"/>
      <c r="F37" s="465"/>
      <c r="G37" s="465"/>
      <c r="H37" s="465"/>
      <c r="I37" s="465"/>
      <c r="J37" s="465"/>
      <c r="K37" s="465"/>
      <c r="L37" s="465"/>
      <c r="M37" s="465"/>
      <c r="N37" s="465"/>
      <c r="O37" s="465"/>
      <c r="P37" s="465"/>
      <c r="Q37" s="465"/>
      <c r="R37" s="465"/>
      <c r="S37" s="465"/>
      <c r="T37" s="465"/>
      <c r="U37" s="465"/>
      <c r="V37" s="465"/>
      <c r="W37" s="465"/>
      <c r="X37" s="465"/>
      <c r="Y37" s="465"/>
      <c r="Z37" s="465"/>
      <c r="AA37" s="465"/>
      <c r="AB37" s="465"/>
      <c r="AC37" s="465"/>
      <c r="AD37" s="465"/>
      <c r="AE37" s="465"/>
      <c r="AF37" s="465"/>
      <c r="AG37" s="465"/>
      <c r="AH37" s="465"/>
      <c r="AI37" s="465"/>
      <c r="AJ37" s="465"/>
      <c r="AK37" s="465"/>
      <c r="AL37" s="465"/>
      <c r="AM37" s="465"/>
      <c r="AN37" s="465"/>
      <c r="AO37" s="465"/>
      <c r="AP37" s="465"/>
      <c r="AQ37" s="465"/>
      <c r="AR37" s="465"/>
      <c r="AS37" s="465"/>
      <c r="AT37" s="465"/>
      <c r="AU37" s="465"/>
      <c r="AV37" s="465"/>
      <c r="AW37" s="465"/>
      <c r="AX37" s="465"/>
      <c r="AY37" s="465"/>
      <c r="AZ37" s="465"/>
      <c r="BA37" s="465"/>
      <c r="BB37" s="465"/>
      <c r="BC37" s="465"/>
      <c r="BD37" s="465"/>
      <c r="BE37" s="465"/>
      <c r="BF37" s="465"/>
      <c r="BG37" s="465"/>
      <c r="BH37" s="465"/>
      <c r="BI37" s="465"/>
      <c r="BJ37" s="465"/>
      <c r="BK37" s="465"/>
      <c r="BL37" s="465"/>
      <c r="BM37" s="465"/>
      <c r="BN37" s="465"/>
      <c r="BO37" s="465"/>
      <c r="BP37" s="465"/>
      <c r="BQ37" s="465"/>
      <c r="BR37" s="465"/>
      <c r="BS37" s="465"/>
      <c r="BT37" s="465"/>
      <c r="BU37" s="465"/>
      <c r="BV37" s="465"/>
      <c r="BW37" s="465"/>
      <c r="BX37" s="465"/>
      <c r="BY37" s="465"/>
      <c r="BZ37" s="465"/>
      <c r="CA37" s="465"/>
      <c r="CB37" s="465"/>
      <c r="CC37" s="465"/>
      <c r="CD37" s="465"/>
      <c r="CE37" s="465"/>
      <c r="CF37" s="465"/>
      <c r="CG37" s="465"/>
      <c r="CH37" s="465"/>
      <c r="CI37" s="465"/>
      <c r="CJ37" s="465"/>
      <c r="CK37" s="465"/>
      <c r="CL37" s="465"/>
      <c r="CM37" s="465"/>
      <c r="CN37" s="465"/>
      <c r="CO37" s="465"/>
      <c r="CP37" s="465"/>
      <c r="CQ37" s="465"/>
      <c r="CR37" s="465"/>
      <c r="CS37" s="465"/>
      <c r="CT37" s="465"/>
      <c r="CU37" s="465"/>
      <c r="CV37" s="465"/>
      <c r="CW37" s="465"/>
      <c r="CX37" s="465"/>
      <c r="CY37" s="465"/>
      <c r="CZ37" s="465"/>
      <c r="DA37" s="465"/>
      <c r="DB37" s="465"/>
      <c r="DC37" s="465"/>
      <c r="DD37" s="465"/>
      <c r="DE37" s="465"/>
      <c r="DF37" s="465"/>
      <c r="DG37" s="465"/>
      <c r="DH37" s="465"/>
      <c r="DI37" s="465"/>
      <c r="DJ37" s="465"/>
      <c r="DK37" s="465"/>
      <c r="DL37" s="465"/>
      <c r="DM37" s="465"/>
      <c r="DN37" s="465"/>
      <c r="DO37" s="465"/>
      <c r="DP37" s="465"/>
      <c r="DQ37" s="465"/>
      <c r="DR37" s="465"/>
      <c r="DS37" s="465"/>
      <c r="DT37" s="465"/>
      <c r="DU37" s="465"/>
      <c r="DV37" s="465"/>
      <c r="DW37" s="465"/>
      <c r="DX37" s="465"/>
      <c r="DY37" s="465"/>
      <c r="DZ37" s="465"/>
      <c r="EA37" s="465"/>
      <c r="EB37" s="465"/>
      <c r="EC37" s="465"/>
      <c r="ED37" s="465"/>
      <c r="EE37" s="465"/>
      <c r="EF37" s="465"/>
      <c r="EG37" s="465"/>
      <c r="EH37" s="465"/>
      <c r="EI37" s="465"/>
      <c r="EJ37" s="465"/>
      <c r="EK37" s="465"/>
      <c r="EL37" s="465"/>
      <c r="EM37" s="465"/>
      <c r="EN37" s="465"/>
      <c r="EO37" s="465"/>
      <c r="EP37" s="465"/>
      <c r="EQ37" s="465"/>
      <c r="ER37" s="465"/>
      <c r="ES37" s="465"/>
      <c r="ET37" s="465"/>
      <c r="EU37" s="465"/>
      <c r="EV37" s="465"/>
      <c r="EW37" s="465"/>
      <c r="EX37" s="465"/>
      <c r="EY37" s="465"/>
      <c r="EZ37" s="465"/>
      <c r="FA37" s="465"/>
      <c r="FB37" s="465"/>
      <c r="FC37" s="465"/>
      <c r="FD37" s="465"/>
      <c r="FE37" s="465"/>
      <c r="FF37" s="465"/>
      <c r="FG37" s="465"/>
      <c r="FH37" s="465"/>
      <c r="FI37" s="465"/>
      <c r="FJ37" s="465"/>
      <c r="FK37" s="465"/>
      <c r="FL37" s="465"/>
      <c r="FM37" s="465"/>
      <c r="FN37" s="465"/>
      <c r="FO37" s="465"/>
      <c r="FP37" s="465"/>
      <c r="FQ37" s="465"/>
      <c r="FR37" s="465"/>
      <c r="FS37" s="465"/>
      <c r="FT37" s="465"/>
      <c r="FU37" s="465"/>
      <c r="FV37" s="465"/>
      <c r="FW37" s="465"/>
      <c r="FX37" s="465"/>
      <c r="FY37" s="465"/>
      <c r="FZ37" s="465"/>
      <c r="GA37" s="465"/>
      <c r="GB37" s="465"/>
      <c r="GC37" s="465"/>
      <c r="GD37" s="465"/>
      <c r="GE37" s="465"/>
      <c r="GF37" s="465"/>
      <c r="GG37" s="465"/>
      <c r="GH37" s="465"/>
      <c r="GI37" s="465"/>
      <c r="GJ37" s="465"/>
      <c r="GK37" s="465"/>
      <c r="GL37" s="465"/>
      <c r="GM37" s="465"/>
      <c r="GN37" s="465"/>
      <c r="GO37" s="465"/>
      <c r="GP37" s="465"/>
      <c r="GQ37" s="465"/>
      <c r="GR37" s="465"/>
      <c r="GS37" s="465"/>
      <c r="GT37" s="465"/>
      <c r="GU37" s="465"/>
      <c r="GV37" s="465"/>
      <c r="GW37" s="465"/>
      <c r="GX37" s="465"/>
      <c r="GY37" s="465"/>
      <c r="GZ37" s="465"/>
      <c r="HA37" s="465"/>
      <c r="HB37" s="465"/>
      <c r="HC37" s="465"/>
      <c r="HD37" s="465"/>
      <c r="HE37" s="465"/>
      <c r="HF37" s="465"/>
      <c r="HG37" s="465"/>
      <c r="HH37" s="465"/>
      <c r="HI37" s="465"/>
      <c r="HJ37" s="465"/>
      <c r="HK37" s="465"/>
      <c r="HL37" s="465"/>
      <c r="HM37" s="465"/>
      <c r="HN37" s="465"/>
      <c r="HO37" s="465"/>
      <c r="HP37" s="465"/>
      <c r="HQ37" s="465"/>
      <c r="HR37" s="465"/>
      <c r="HS37" s="465"/>
      <c r="HT37" s="465"/>
      <c r="HU37" s="465"/>
      <c r="HV37" s="465"/>
      <c r="HW37" s="465"/>
      <c r="HX37" s="465"/>
      <c r="HY37" s="465"/>
      <c r="HZ37" s="465"/>
      <c r="IA37" s="465"/>
      <c r="IB37" s="465"/>
      <c r="IC37" s="465"/>
      <c r="ID37" s="465"/>
      <c r="IE37" s="465"/>
      <c r="IF37" s="465"/>
      <c r="IG37" s="465"/>
      <c r="IH37" s="465"/>
      <c r="II37" s="465"/>
      <c r="IJ37" s="465"/>
      <c r="IK37" s="465"/>
      <c r="IL37" s="465"/>
      <c r="IM37" s="465"/>
      <c r="IN37" s="465"/>
      <c r="IO37" s="465"/>
      <c r="IP37" s="465"/>
      <c r="IQ37" s="465"/>
      <c r="IR37" s="465"/>
      <c r="IS37" s="465"/>
      <c r="IT37" s="465"/>
      <c r="IU37" s="465"/>
      <c r="IV37" s="465"/>
      <c r="IW37" s="465"/>
      <c r="IX37" s="465"/>
      <c r="IY37" s="465"/>
      <c r="IZ37" s="465"/>
      <c r="JA37" s="465"/>
      <c r="JB37" s="465"/>
      <c r="JC37" s="465"/>
      <c r="JD37" s="465"/>
      <c r="JE37" s="465"/>
      <c r="JF37" s="465"/>
      <c r="JG37" s="465"/>
      <c r="JH37" s="465"/>
      <c r="JI37" s="465"/>
      <c r="JJ37" s="465"/>
      <c r="JK37" s="465"/>
      <c r="JL37" s="465"/>
      <c r="JM37" s="465"/>
      <c r="JN37" s="465"/>
      <c r="JO37" s="465"/>
      <c r="JP37" s="465"/>
      <c r="JQ37" s="465"/>
      <c r="JR37" s="465"/>
      <c r="JS37" s="465"/>
      <c r="JT37" s="465"/>
      <c r="JU37" s="465"/>
      <c r="JV37" s="465"/>
      <c r="JW37" s="465"/>
      <c r="JX37" s="465"/>
      <c r="JY37" s="465"/>
      <c r="JZ37" s="465"/>
      <c r="KA37" s="465"/>
      <c r="KB37" s="465"/>
      <c r="KC37" s="465"/>
      <c r="KD37" s="465"/>
      <c r="KE37" s="465"/>
      <c r="KF37" s="465"/>
      <c r="KG37" s="465"/>
      <c r="KH37" s="465"/>
      <c r="KI37" s="465"/>
      <c r="KJ37" s="465"/>
      <c r="KK37" s="465"/>
      <c r="KL37" s="465"/>
      <c r="KM37" s="465"/>
      <c r="KN37" s="465"/>
      <c r="KO37" s="465"/>
      <c r="KP37" s="465"/>
      <c r="KQ37" s="465"/>
      <c r="KR37" s="465"/>
      <c r="KS37" s="465"/>
      <c r="KT37" s="465"/>
      <c r="KU37" s="465"/>
      <c r="KV37" s="465"/>
      <c r="KW37" s="465"/>
      <c r="KX37" s="465"/>
      <c r="KY37" s="465"/>
      <c r="KZ37" s="465"/>
      <c r="LA37" s="465"/>
      <c r="LB37" s="465"/>
      <c r="LC37" s="465"/>
      <c r="LD37" s="465"/>
      <c r="LE37" s="465"/>
      <c r="LF37" s="465"/>
      <c r="LG37" s="465"/>
      <c r="LH37" s="465"/>
      <c r="LI37" s="465"/>
      <c r="LJ37" s="465"/>
      <c r="LK37" s="465"/>
      <c r="LL37" s="465"/>
      <c r="LM37" s="465"/>
      <c r="LN37" s="465"/>
      <c r="LO37" s="465"/>
      <c r="LP37" s="465"/>
      <c r="LQ37" s="465"/>
      <c r="LR37" s="465"/>
      <c r="LS37" s="465"/>
      <c r="LT37" s="465"/>
      <c r="LU37" s="465"/>
      <c r="LV37" s="465"/>
      <c r="LW37" s="465"/>
      <c r="LX37" s="465"/>
      <c r="LY37" s="465"/>
      <c r="LZ37" s="465"/>
      <c r="MA37" s="465"/>
      <c r="MB37" s="465"/>
      <c r="MC37" s="465"/>
      <c r="MD37" s="465"/>
      <c r="ME37" s="465"/>
      <c r="MF37" s="465"/>
      <c r="MG37" s="465"/>
      <c r="MH37" s="465"/>
      <c r="MI37" s="465"/>
      <c r="MJ37" s="465"/>
      <c r="MK37" s="465"/>
      <c r="ML37" s="465"/>
      <c r="MM37" s="465"/>
      <c r="MN37" s="465"/>
      <c r="MO37" s="465"/>
      <c r="MP37" s="465"/>
      <c r="MQ37" s="465"/>
      <c r="MR37" s="465"/>
      <c r="MS37" s="465"/>
      <c r="MT37" s="465"/>
      <c r="MU37" s="465"/>
      <c r="MV37" s="465"/>
      <c r="MW37" s="465"/>
      <c r="MX37" s="465"/>
      <c r="MY37" s="465"/>
      <c r="MZ37" s="465"/>
      <c r="NA37" s="465"/>
      <c r="NB37" s="465"/>
      <c r="NC37" s="465"/>
      <c r="ND37" s="465"/>
      <c r="NE37" s="465"/>
      <c r="NF37" s="465"/>
      <c r="NG37" s="465"/>
      <c r="NH37" s="465"/>
      <c r="NI37" s="465"/>
      <c r="NJ37" s="465"/>
      <c r="NK37" s="465"/>
      <c r="NL37" s="465"/>
      <c r="NM37" s="465"/>
      <c r="NN37" s="465"/>
      <c r="NO37" s="465"/>
      <c r="NP37" s="465"/>
      <c r="NQ37" s="465"/>
      <c r="NR37" s="465"/>
      <c r="NS37" s="465"/>
      <c r="NT37" s="465"/>
      <c r="NU37" s="465"/>
      <c r="NV37" s="465"/>
      <c r="NW37" s="465"/>
      <c r="NX37" s="465"/>
      <c r="NY37" s="465"/>
      <c r="NZ37" s="465"/>
      <c r="OA37" s="465"/>
      <c r="OB37" s="465"/>
      <c r="OC37" s="465"/>
      <c r="OD37" s="465"/>
      <c r="OE37" s="465"/>
      <c r="OF37" s="465"/>
      <c r="OG37" s="465"/>
      <c r="OH37" s="465"/>
      <c r="OI37" s="465"/>
      <c r="OJ37" s="465"/>
      <c r="OK37" s="465"/>
      <c r="OL37" s="465"/>
      <c r="OM37" s="465"/>
      <c r="ON37" s="465"/>
      <c r="OO37" s="465"/>
      <c r="OP37" s="465"/>
      <c r="OQ37" s="465"/>
      <c r="OR37" s="465"/>
      <c r="OS37" s="465"/>
      <c r="OT37" s="465"/>
      <c r="OU37" s="465"/>
      <c r="OV37" s="465"/>
      <c r="OW37" s="465"/>
      <c r="OX37" s="465"/>
      <c r="OY37" s="465"/>
      <c r="OZ37" s="465"/>
      <c r="PA37" s="465"/>
      <c r="PB37" s="465"/>
      <c r="PC37" s="465"/>
      <c r="PD37" s="465"/>
      <c r="PE37" s="465"/>
      <c r="PF37" s="465"/>
      <c r="PG37" s="465"/>
      <c r="PH37" s="465"/>
      <c r="PI37" s="465"/>
      <c r="PJ37" s="465"/>
      <c r="PK37" s="465"/>
      <c r="PL37" s="465"/>
      <c r="PM37" s="465"/>
      <c r="PN37" s="465"/>
      <c r="PO37" s="465"/>
      <c r="PP37" s="465"/>
      <c r="PQ37" s="465"/>
      <c r="PR37" s="465"/>
      <c r="PS37" s="465"/>
      <c r="PT37" s="465"/>
      <c r="PU37" s="465"/>
      <c r="PV37" s="465"/>
      <c r="PW37" s="465"/>
      <c r="PX37" s="465"/>
      <c r="PY37" s="465"/>
      <c r="PZ37" s="465"/>
      <c r="QA37" s="465"/>
      <c r="QB37" s="465"/>
      <c r="QC37" s="465"/>
      <c r="QD37" s="465"/>
      <c r="QE37" s="465"/>
      <c r="QF37" s="465"/>
      <c r="QG37" s="465"/>
      <c r="QH37" s="465"/>
      <c r="QI37" s="465"/>
      <c r="QJ37" s="465"/>
      <c r="QK37" s="465"/>
      <c r="QL37" s="465"/>
      <c r="QM37" s="465"/>
      <c r="QN37" s="465"/>
      <c r="QO37" s="465"/>
      <c r="QP37" s="465"/>
      <c r="QQ37" s="465"/>
      <c r="QR37" s="465"/>
      <c r="QS37" s="465"/>
      <c r="QT37" s="465"/>
      <c r="QU37" s="465"/>
      <c r="QV37" s="465"/>
      <c r="QW37" s="465"/>
      <c r="QX37" s="465"/>
      <c r="QY37" s="465"/>
      <c r="QZ37" s="465"/>
      <c r="RA37" s="465"/>
      <c r="RB37" s="465"/>
      <c r="RC37" s="465"/>
      <c r="RD37" s="465"/>
      <c r="RE37" s="465"/>
      <c r="RF37" s="465"/>
      <c r="RG37" s="465"/>
      <c r="RH37" s="465"/>
      <c r="RI37" s="465"/>
      <c r="RJ37" s="465"/>
      <c r="RK37" s="465"/>
      <c r="RL37" s="465"/>
      <c r="RM37" s="465"/>
      <c r="RN37" s="465"/>
      <c r="RO37" s="465"/>
      <c r="RP37" s="465"/>
      <c r="RQ37" s="465"/>
      <c r="RR37" s="465"/>
      <c r="RS37" s="465"/>
      <c r="RT37" s="465"/>
      <c r="RU37" s="465"/>
      <c r="RV37" s="465"/>
      <c r="RW37" s="465"/>
      <c r="RX37" s="465"/>
      <c r="RY37" s="465"/>
      <c r="RZ37" s="465"/>
      <c r="SA37" s="465"/>
      <c r="SB37" s="465"/>
      <c r="SC37" s="465"/>
      <c r="SD37" s="465"/>
      <c r="SE37" s="465"/>
      <c r="SF37" s="465"/>
      <c r="SG37" s="465"/>
      <c r="SH37" s="465"/>
      <c r="SI37" s="465"/>
      <c r="SJ37" s="465"/>
      <c r="SK37" s="462"/>
      <c r="SL37" s="462"/>
      <c r="SM37" s="462"/>
    </row>
    <row r="38" spans="1:507" ht="5.15" customHeight="1" outlineLevel="1" x14ac:dyDescent="0.35">
      <c r="A38" s="462"/>
      <c r="B38" s="467" t="s">
        <v>0</v>
      </c>
      <c r="C38" s="692">
        <f>INT($C$40)+1.005</f>
        <v>2.0049999999999999</v>
      </c>
      <c r="D38" s="469"/>
      <c r="E38" s="469"/>
      <c r="F38" s="469"/>
      <c r="G38" s="469"/>
      <c r="H38" s="469"/>
      <c r="I38" s="469"/>
      <c r="J38" s="469"/>
      <c r="K38" s="469"/>
      <c r="L38" s="469"/>
      <c r="M38" s="469"/>
      <c r="N38" s="469"/>
      <c r="O38" s="469"/>
      <c r="P38" s="469"/>
      <c r="Q38" s="469"/>
      <c r="R38" s="469"/>
      <c r="S38" s="469"/>
      <c r="T38" s="469"/>
      <c r="U38" s="469"/>
      <c r="V38" s="469"/>
      <c r="W38" s="469"/>
      <c r="X38" s="469"/>
      <c r="Y38" s="469"/>
      <c r="Z38" s="469"/>
      <c r="AA38" s="469"/>
      <c r="AB38" s="469"/>
      <c r="AC38" s="469"/>
      <c r="AD38" s="469"/>
      <c r="AE38" s="469"/>
      <c r="AF38" s="469"/>
      <c r="AG38" s="469"/>
      <c r="AH38" s="469"/>
      <c r="AI38" s="469"/>
      <c r="AJ38" s="469"/>
      <c r="AK38" s="469"/>
      <c r="AL38" s="469"/>
      <c r="AM38" s="469"/>
      <c r="AN38" s="469"/>
      <c r="AO38" s="469"/>
      <c r="AP38" s="469"/>
      <c r="AQ38" s="469"/>
      <c r="AR38" s="469"/>
      <c r="AS38" s="469"/>
      <c r="AT38" s="469"/>
      <c r="AU38" s="469"/>
      <c r="AV38" s="469"/>
      <c r="AW38" s="469"/>
      <c r="AX38" s="469"/>
      <c r="AY38" s="469"/>
      <c r="AZ38" s="469"/>
      <c r="BA38" s="469"/>
      <c r="BB38" s="469"/>
      <c r="BC38" s="469"/>
      <c r="BD38" s="469"/>
      <c r="BE38" s="469"/>
      <c r="BF38" s="469"/>
      <c r="BG38" s="469"/>
      <c r="BH38" s="469"/>
      <c r="BI38" s="469"/>
      <c r="BJ38" s="469"/>
      <c r="BK38" s="469"/>
      <c r="BL38" s="469"/>
      <c r="BM38" s="469"/>
      <c r="BN38" s="469"/>
      <c r="BO38" s="469"/>
      <c r="BP38" s="469"/>
      <c r="BQ38" s="469"/>
      <c r="BR38" s="469"/>
      <c r="BS38" s="469"/>
      <c r="BT38" s="469"/>
      <c r="BU38" s="469"/>
      <c r="BV38" s="469"/>
      <c r="BW38" s="469"/>
      <c r="BX38" s="469"/>
      <c r="BY38" s="469"/>
      <c r="BZ38" s="469"/>
      <c r="CA38" s="469"/>
      <c r="CB38" s="469"/>
      <c r="CC38" s="469"/>
      <c r="CD38" s="469"/>
      <c r="CE38" s="469"/>
      <c r="CF38" s="469"/>
      <c r="CG38" s="469"/>
      <c r="CH38" s="469"/>
      <c r="CI38" s="469"/>
      <c r="CJ38" s="469"/>
      <c r="CK38" s="469"/>
      <c r="CL38" s="469"/>
      <c r="CM38" s="469"/>
      <c r="CN38" s="469"/>
      <c r="CO38" s="469"/>
      <c r="CP38" s="469"/>
      <c r="CQ38" s="469"/>
      <c r="CR38" s="469"/>
      <c r="CS38" s="469"/>
      <c r="CT38" s="469"/>
      <c r="CU38" s="469"/>
      <c r="CV38" s="469"/>
      <c r="CW38" s="469"/>
      <c r="CX38" s="469"/>
      <c r="CY38" s="469"/>
      <c r="CZ38" s="469"/>
      <c r="DA38" s="469"/>
      <c r="DB38" s="469"/>
      <c r="DC38" s="469"/>
      <c r="DD38" s="469"/>
      <c r="DE38" s="469"/>
      <c r="DF38" s="469"/>
      <c r="DG38" s="469"/>
      <c r="DH38" s="469"/>
      <c r="DI38" s="469"/>
      <c r="DJ38" s="469"/>
      <c r="DK38" s="469"/>
      <c r="DL38" s="469"/>
      <c r="DM38" s="469"/>
      <c r="DN38" s="469"/>
      <c r="DO38" s="469"/>
      <c r="DP38" s="469"/>
      <c r="DQ38" s="469"/>
      <c r="DR38" s="469"/>
      <c r="DS38" s="469"/>
      <c r="DT38" s="469"/>
      <c r="DU38" s="469"/>
      <c r="DV38" s="469"/>
      <c r="DW38" s="469"/>
      <c r="DX38" s="469"/>
      <c r="DY38" s="469"/>
      <c r="DZ38" s="469"/>
      <c r="EA38" s="469"/>
      <c r="EB38" s="469"/>
      <c r="EC38" s="469"/>
      <c r="ED38" s="469"/>
      <c r="EE38" s="469"/>
      <c r="EF38" s="469"/>
      <c r="EG38" s="469"/>
      <c r="EH38" s="469"/>
      <c r="EI38" s="469"/>
      <c r="EJ38" s="469"/>
      <c r="EK38" s="469"/>
      <c r="EL38" s="469"/>
      <c r="EM38" s="469"/>
      <c r="EN38" s="469"/>
      <c r="EO38" s="469"/>
      <c r="EP38" s="469"/>
      <c r="EQ38" s="469"/>
      <c r="ER38" s="469"/>
      <c r="ES38" s="469"/>
      <c r="ET38" s="469"/>
      <c r="EU38" s="469"/>
      <c r="EV38" s="469"/>
      <c r="EW38" s="469"/>
      <c r="EX38" s="469"/>
      <c r="EY38" s="469"/>
      <c r="EZ38" s="469"/>
      <c r="FA38" s="469"/>
      <c r="FB38" s="469"/>
      <c r="FC38" s="469"/>
      <c r="FD38" s="469"/>
      <c r="FE38" s="469"/>
      <c r="FF38" s="469"/>
      <c r="FG38" s="469"/>
      <c r="FH38" s="469"/>
      <c r="FI38" s="469"/>
      <c r="FJ38" s="469"/>
      <c r="FK38" s="469"/>
      <c r="FL38" s="469"/>
      <c r="FM38" s="469"/>
      <c r="FN38" s="469"/>
      <c r="FO38" s="469"/>
      <c r="FP38" s="469"/>
      <c r="FQ38" s="469"/>
      <c r="FR38" s="469"/>
      <c r="FS38" s="469"/>
      <c r="FT38" s="469"/>
      <c r="FU38" s="469"/>
      <c r="FV38" s="469"/>
      <c r="FW38" s="469"/>
      <c r="FX38" s="469"/>
      <c r="FY38" s="469"/>
      <c r="FZ38" s="469"/>
      <c r="GA38" s="469"/>
      <c r="GB38" s="469"/>
      <c r="GC38" s="469"/>
      <c r="GD38" s="469"/>
      <c r="GE38" s="469"/>
      <c r="GF38" s="469"/>
      <c r="GG38" s="469"/>
      <c r="GH38" s="469"/>
      <c r="GI38" s="469"/>
      <c r="GJ38" s="469"/>
      <c r="GK38" s="469"/>
      <c r="GL38" s="469"/>
      <c r="GM38" s="469"/>
      <c r="GN38" s="469"/>
      <c r="GO38" s="469"/>
      <c r="GP38" s="469"/>
      <c r="GQ38" s="469"/>
      <c r="GR38" s="469"/>
      <c r="GS38" s="469"/>
      <c r="GT38" s="469"/>
      <c r="GU38" s="469"/>
      <c r="GV38" s="469"/>
      <c r="GW38" s="469"/>
      <c r="GX38" s="469"/>
      <c r="GY38" s="469"/>
      <c r="GZ38" s="469"/>
      <c r="HA38" s="469"/>
      <c r="HB38" s="469"/>
      <c r="HC38" s="469"/>
      <c r="HD38" s="469"/>
      <c r="HE38" s="469"/>
      <c r="HF38" s="469"/>
      <c r="HG38" s="469"/>
      <c r="HH38" s="469"/>
      <c r="HI38" s="469"/>
      <c r="HJ38" s="469"/>
      <c r="HK38" s="469"/>
      <c r="HL38" s="469"/>
      <c r="HM38" s="469"/>
      <c r="HN38" s="469"/>
      <c r="HO38" s="469"/>
      <c r="HP38" s="469"/>
      <c r="HQ38" s="469"/>
      <c r="HR38" s="469"/>
      <c r="HS38" s="469"/>
      <c r="HT38" s="469"/>
      <c r="HU38" s="469"/>
      <c r="HV38" s="469"/>
      <c r="HW38" s="469"/>
      <c r="HX38" s="469"/>
      <c r="HY38" s="469"/>
      <c r="HZ38" s="469"/>
      <c r="IA38" s="469"/>
      <c r="IB38" s="469"/>
      <c r="IC38" s="469"/>
      <c r="ID38" s="469"/>
      <c r="IE38" s="469"/>
      <c r="IF38" s="469"/>
      <c r="IG38" s="469"/>
      <c r="IH38" s="469"/>
      <c r="II38" s="469"/>
      <c r="IJ38" s="469"/>
      <c r="IK38" s="469"/>
      <c r="IL38" s="469"/>
      <c r="IM38" s="469"/>
      <c r="IN38" s="469"/>
      <c r="IO38" s="469"/>
      <c r="IP38" s="469"/>
      <c r="IQ38" s="469"/>
      <c r="IR38" s="469"/>
      <c r="IS38" s="469"/>
      <c r="IT38" s="469"/>
      <c r="IU38" s="469"/>
      <c r="IV38" s="469"/>
      <c r="IW38" s="469"/>
      <c r="IX38" s="469"/>
      <c r="IY38" s="469"/>
      <c r="IZ38" s="469"/>
      <c r="JA38" s="469"/>
      <c r="JB38" s="469"/>
      <c r="JC38" s="469"/>
      <c r="JD38" s="469"/>
      <c r="JE38" s="469"/>
      <c r="JF38" s="469"/>
      <c r="JG38" s="469"/>
      <c r="JH38" s="469"/>
      <c r="JI38" s="469"/>
      <c r="JJ38" s="469"/>
      <c r="JK38" s="469"/>
      <c r="JL38" s="469"/>
      <c r="JM38" s="469"/>
      <c r="JN38" s="469"/>
      <c r="JO38" s="469"/>
      <c r="JP38" s="469"/>
      <c r="JQ38" s="469"/>
      <c r="JR38" s="469"/>
      <c r="JS38" s="469"/>
      <c r="JT38" s="469"/>
      <c r="JU38" s="469"/>
      <c r="JV38" s="469"/>
      <c r="JW38" s="469"/>
      <c r="JX38" s="469"/>
      <c r="JY38" s="469"/>
      <c r="JZ38" s="469"/>
      <c r="KA38" s="469"/>
      <c r="KB38" s="469"/>
      <c r="KC38" s="469"/>
      <c r="KD38" s="469"/>
      <c r="KE38" s="469"/>
      <c r="KF38" s="469"/>
      <c r="KG38" s="469"/>
      <c r="KH38" s="469"/>
      <c r="KI38" s="469"/>
      <c r="KJ38" s="469"/>
      <c r="KK38" s="469"/>
      <c r="KL38" s="469"/>
      <c r="KM38" s="469"/>
      <c r="KN38" s="469"/>
      <c r="KO38" s="469"/>
      <c r="KP38" s="469"/>
      <c r="KQ38" s="469"/>
      <c r="KR38" s="469"/>
      <c r="KS38" s="469"/>
      <c r="KT38" s="469"/>
      <c r="KU38" s="469"/>
      <c r="KV38" s="469"/>
      <c r="KW38" s="469"/>
      <c r="KX38" s="469"/>
      <c r="KY38" s="469"/>
      <c r="KZ38" s="469"/>
      <c r="LA38" s="469"/>
      <c r="LB38" s="469"/>
      <c r="LC38" s="469"/>
      <c r="LD38" s="469"/>
      <c r="LE38" s="469"/>
      <c r="LF38" s="469"/>
      <c r="LG38" s="469"/>
      <c r="LH38" s="469"/>
      <c r="LI38" s="469"/>
      <c r="LJ38" s="469"/>
      <c r="LK38" s="469"/>
      <c r="LL38" s="469"/>
      <c r="LM38" s="469"/>
      <c r="LN38" s="469"/>
      <c r="LO38" s="469"/>
      <c r="LP38" s="469"/>
      <c r="LQ38" s="469"/>
      <c r="LR38" s="469"/>
      <c r="LS38" s="469"/>
      <c r="LT38" s="469"/>
      <c r="LU38" s="469"/>
      <c r="LV38" s="469"/>
      <c r="LW38" s="469"/>
      <c r="LX38" s="469"/>
      <c r="LY38" s="469"/>
      <c r="LZ38" s="469"/>
      <c r="MA38" s="469"/>
      <c r="MB38" s="469"/>
      <c r="MC38" s="469"/>
      <c r="MD38" s="469"/>
      <c r="ME38" s="469"/>
      <c r="MF38" s="469"/>
      <c r="MG38" s="469"/>
      <c r="MH38" s="469"/>
      <c r="MI38" s="469"/>
      <c r="MJ38" s="469"/>
      <c r="MK38" s="469"/>
      <c r="ML38" s="469"/>
      <c r="MM38" s="469"/>
      <c r="MN38" s="469"/>
      <c r="MO38" s="469"/>
      <c r="MP38" s="469"/>
      <c r="MQ38" s="469"/>
      <c r="MR38" s="469"/>
      <c r="MS38" s="469"/>
      <c r="MT38" s="469"/>
      <c r="MU38" s="469"/>
      <c r="MV38" s="469"/>
      <c r="MW38" s="469"/>
      <c r="MX38" s="469"/>
      <c r="MY38" s="469"/>
      <c r="MZ38" s="469"/>
      <c r="NA38" s="469"/>
      <c r="NB38" s="469"/>
      <c r="NC38" s="469"/>
      <c r="ND38" s="469"/>
      <c r="NE38" s="469"/>
      <c r="NF38" s="469"/>
      <c r="NG38" s="469"/>
      <c r="NH38" s="469"/>
      <c r="NI38" s="469"/>
      <c r="NJ38" s="469"/>
      <c r="NK38" s="469"/>
      <c r="NL38" s="469"/>
      <c r="NM38" s="469"/>
      <c r="NN38" s="469"/>
      <c r="NO38" s="469"/>
      <c r="NP38" s="469"/>
      <c r="NQ38" s="469"/>
      <c r="NR38" s="469"/>
      <c r="NS38" s="469"/>
      <c r="NT38" s="469"/>
      <c r="NU38" s="469"/>
      <c r="NV38" s="469"/>
      <c r="NW38" s="469"/>
      <c r="NX38" s="469"/>
      <c r="NY38" s="469"/>
      <c r="NZ38" s="469"/>
      <c r="OA38" s="469"/>
      <c r="OB38" s="469"/>
      <c r="OC38" s="469"/>
      <c r="OD38" s="469"/>
      <c r="OE38" s="469"/>
      <c r="OF38" s="469"/>
      <c r="OG38" s="469"/>
      <c r="OH38" s="469"/>
      <c r="OI38" s="469"/>
      <c r="OJ38" s="469"/>
      <c r="OK38" s="469"/>
      <c r="OL38" s="469"/>
      <c r="OM38" s="469"/>
      <c r="ON38" s="469"/>
      <c r="OO38" s="469"/>
      <c r="OP38" s="469"/>
      <c r="OQ38" s="469"/>
      <c r="OR38" s="469"/>
      <c r="OS38" s="469"/>
      <c r="OT38" s="469"/>
      <c r="OU38" s="469"/>
      <c r="OV38" s="469"/>
      <c r="OW38" s="469"/>
      <c r="OX38" s="469"/>
      <c r="OY38" s="469"/>
      <c r="OZ38" s="469"/>
      <c r="PA38" s="469"/>
      <c r="PB38" s="469"/>
      <c r="PC38" s="469"/>
      <c r="PD38" s="469"/>
      <c r="PE38" s="469"/>
      <c r="PF38" s="469"/>
      <c r="PG38" s="469"/>
      <c r="PH38" s="469"/>
      <c r="PI38" s="469"/>
      <c r="PJ38" s="469"/>
      <c r="PK38" s="469"/>
      <c r="PL38" s="469"/>
      <c r="PM38" s="469"/>
      <c r="PN38" s="469"/>
      <c r="PO38" s="469"/>
      <c r="PP38" s="469"/>
      <c r="PQ38" s="469"/>
      <c r="PR38" s="469"/>
      <c r="PS38" s="469"/>
      <c r="PT38" s="469"/>
      <c r="PU38" s="469"/>
      <c r="PV38" s="469"/>
      <c r="PW38" s="469"/>
      <c r="PX38" s="469"/>
      <c r="PY38" s="469"/>
      <c r="PZ38" s="469"/>
      <c r="QA38" s="469"/>
      <c r="QB38" s="469"/>
      <c r="QC38" s="469"/>
      <c r="QD38" s="469"/>
      <c r="QE38" s="469"/>
      <c r="QF38" s="469"/>
      <c r="QG38" s="469"/>
      <c r="QH38" s="469"/>
      <c r="QI38" s="469"/>
      <c r="QJ38" s="469"/>
      <c r="QK38" s="469"/>
      <c r="QL38" s="469"/>
      <c r="QM38" s="469"/>
      <c r="QN38" s="469"/>
      <c r="QO38" s="469"/>
      <c r="QP38" s="469"/>
      <c r="QQ38" s="469"/>
      <c r="QR38" s="469"/>
      <c r="QS38" s="469"/>
      <c r="QT38" s="469"/>
      <c r="QU38" s="469"/>
      <c r="QV38" s="469"/>
      <c r="QW38" s="469"/>
      <c r="QX38" s="469"/>
      <c r="QY38" s="469"/>
      <c r="QZ38" s="469"/>
      <c r="RA38" s="469"/>
      <c r="RB38" s="469"/>
      <c r="RC38" s="469"/>
      <c r="RD38" s="469"/>
      <c r="RE38" s="469"/>
      <c r="RF38" s="469"/>
      <c r="RG38" s="469"/>
      <c r="RH38" s="469"/>
      <c r="RI38" s="469"/>
      <c r="RJ38" s="469"/>
      <c r="RK38" s="469"/>
      <c r="RL38" s="469"/>
      <c r="RM38" s="469"/>
      <c r="RN38" s="469"/>
      <c r="RO38" s="469"/>
      <c r="RP38" s="469"/>
      <c r="RQ38" s="469"/>
      <c r="RR38" s="469"/>
      <c r="RS38" s="469"/>
      <c r="RT38" s="469"/>
      <c r="RU38" s="469"/>
      <c r="RV38" s="469"/>
      <c r="RW38" s="469"/>
      <c r="RX38" s="469"/>
      <c r="RY38" s="469"/>
      <c r="RZ38" s="469"/>
      <c r="SA38" s="469"/>
      <c r="SB38" s="469"/>
      <c r="SC38" s="469"/>
      <c r="SD38" s="469"/>
      <c r="SE38" s="469"/>
      <c r="SF38" s="469"/>
      <c r="SG38" s="469"/>
      <c r="SH38" s="469"/>
      <c r="SI38" s="469"/>
      <c r="SJ38" s="470"/>
      <c r="SK38" s="462"/>
      <c r="SL38" s="462"/>
      <c r="SM38" s="462"/>
    </row>
    <row r="39" spans="1:507" outlineLevel="4" x14ac:dyDescent="0.35">
      <c r="A39" s="462"/>
      <c r="B39" s="471"/>
      <c r="C39" s="690">
        <f>INT(MAX($C$66:$C$85))+1</f>
        <v>5</v>
      </c>
      <c r="D39" s="472"/>
      <c r="E39" s="472"/>
      <c r="F39" s="472"/>
      <c r="G39" s="472"/>
      <c r="H39" s="473"/>
      <c r="I39" s="473"/>
      <c r="J39" s="473"/>
      <c r="K39" s="473"/>
      <c r="L39" s="473"/>
      <c r="M39" s="473"/>
      <c r="N39" s="473"/>
      <c r="O39" s="473"/>
      <c r="P39" s="473"/>
      <c r="Q39" s="473"/>
      <c r="R39" s="473"/>
      <c r="S39" s="473"/>
      <c r="T39" s="473"/>
      <c r="U39" s="473"/>
      <c r="V39" s="473"/>
      <c r="W39" s="473"/>
      <c r="X39" s="473"/>
      <c r="Y39" s="473"/>
      <c r="Z39" s="473"/>
      <c r="AA39" s="473"/>
      <c r="AB39" s="473"/>
      <c r="AC39" s="473"/>
      <c r="AD39" s="473"/>
      <c r="AE39" s="473"/>
      <c r="AF39" s="473"/>
      <c r="AG39" s="473"/>
      <c r="AH39" s="473"/>
      <c r="AI39" s="473"/>
      <c r="AJ39" s="473"/>
      <c r="AK39" s="473"/>
      <c r="AL39" s="473"/>
      <c r="AM39" s="473"/>
      <c r="AN39" s="473"/>
      <c r="AO39" s="473"/>
      <c r="AP39" s="473"/>
      <c r="AQ39" s="473"/>
      <c r="AR39" s="473"/>
      <c r="AS39" s="473"/>
      <c r="AT39" s="473"/>
      <c r="AU39" s="473"/>
      <c r="AV39" s="473"/>
      <c r="AW39" s="473"/>
      <c r="AX39" s="473"/>
      <c r="AY39" s="473"/>
      <c r="AZ39" s="473"/>
      <c r="BA39" s="473"/>
      <c r="BB39" s="473"/>
      <c r="BC39" s="473"/>
      <c r="BD39" s="473"/>
      <c r="BE39" s="473"/>
      <c r="BF39" s="473"/>
      <c r="BG39" s="473"/>
      <c r="BH39" s="473"/>
      <c r="BI39" s="473"/>
      <c r="BJ39" s="473"/>
      <c r="BK39" s="473"/>
      <c r="BL39" s="473"/>
      <c r="BM39" s="473"/>
      <c r="BN39" s="473"/>
      <c r="BO39" s="473"/>
      <c r="BP39" s="473"/>
      <c r="BQ39" s="473"/>
      <c r="BR39" s="473"/>
      <c r="BS39" s="473"/>
      <c r="BT39" s="473"/>
      <c r="BU39" s="473"/>
      <c r="BV39" s="473"/>
      <c r="BW39" s="473"/>
      <c r="BX39" s="473"/>
      <c r="BY39" s="473"/>
      <c r="BZ39" s="473"/>
      <c r="CA39" s="473"/>
      <c r="CB39" s="473"/>
      <c r="CC39" s="473"/>
      <c r="CD39" s="473"/>
      <c r="CE39" s="473"/>
      <c r="CF39" s="473"/>
      <c r="CG39" s="473"/>
      <c r="CH39" s="473"/>
      <c r="CI39" s="473"/>
      <c r="CJ39" s="473"/>
      <c r="CK39" s="473"/>
      <c r="CL39" s="473"/>
      <c r="CM39" s="473"/>
      <c r="CN39" s="473"/>
      <c r="CO39" s="473"/>
      <c r="CP39" s="473"/>
      <c r="CQ39" s="473"/>
      <c r="CR39" s="473"/>
      <c r="CS39" s="473"/>
      <c r="CT39" s="473"/>
      <c r="CU39" s="473"/>
      <c r="CV39" s="473"/>
      <c r="CW39" s="473"/>
      <c r="CX39" s="473"/>
      <c r="CY39" s="473"/>
      <c r="CZ39" s="473"/>
      <c r="DA39" s="473"/>
      <c r="DB39" s="473"/>
      <c r="DC39" s="473"/>
      <c r="DD39" s="473"/>
      <c r="DE39" s="473"/>
      <c r="DF39" s="473"/>
      <c r="DG39" s="473"/>
      <c r="DH39" s="473"/>
      <c r="DI39" s="473"/>
      <c r="DJ39" s="473"/>
      <c r="DK39" s="473"/>
      <c r="DL39" s="473"/>
      <c r="DM39" s="473"/>
      <c r="DN39" s="473"/>
      <c r="DO39" s="473"/>
      <c r="DP39" s="473"/>
      <c r="DQ39" s="473"/>
      <c r="DR39" s="473"/>
      <c r="DS39" s="473"/>
      <c r="DT39" s="473"/>
      <c r="DU39" s="473"/>
      <c r="DV39" s="473"/>
      <c r="DW39" s="473"/>
      <c r="DX39" s="473"/>
      <c r="DY39" s="473"/>
      <c r="DZ39" s="473"/>
      <c r="EA39" s="473"/>
      <c r="EB39" s="473"/>
      <c r="EC39" s="473"/>
      <c r="ED39" s="473"/>
      <c r="EE39" s="473"/>
      <c r="EF39" s="473"/>
      <c r="EG39" s="473"/>
      <c r="EH39" s="473"/>
      <c r="EI39" s="473"/>
      <c r="EJ39" s="473"/>
      <c r="EK39" s="473"/>
      <c r="EL39" s="473"/>
      <c r="EM39" s="473"/>
      <c r="EN39" s="473"/>
      <c r="EO39" s="473"/>
      <c r="EP39" s="473"/>
      <c r="EQ39" s="473"/>
      <c r="ER39" s="473"/>
      <c r="ES39" s="473"/>
      <c r="ET39" s="473"/>
      <c r="EU39" s="473"/>
      <c r="EV39" s="473"/>
      <c r="EW39" s="473"/>
      <c r="EX39" s="473"/>
      <c r="EY39" s="473"/>
      <c r="EZ39" s="473"/>
      <c r="FA39" s="473"/>
      <c r="FB39" s="473"/>
      <c r="FC39" s="473"/>
      <c r="FD39" s="473"/>
      <c r="FE39" s="473"/>
      <c r="FF39" s="473"/>
      <c r="FG39" s="473"/>
      <c r="FH39" s="473"/>
      <c r="FI39" s="473"/>
      <c r="FJ39" s="473"/>
      <c r="FK39" s="473"/>
      <c r="FL39" s="473"/>
      <c r="FM39" s="473"/>
      <c r="FN39" s="473"/>
      <c r="FO39" s="473"/>
      <c r="FP39" s="473"/>
      <c r="FQ39" s="473"/>
      <c r="FR39" s="473"/>
      <c r="FS39" s="473"/>
      <c r="FT39" s="473"/>
      <c r="FU39" s="473"/>
      <c r="FV39" s="473"/>
      <c r="FW39" s="473"/>
      <c r="FX39" s="473"/>
      <c r="FY39" s="473"/>
      <c r="FZ39" s="473"/>
      <c r="GA39" s="473"/>
      <c r="GB39" s="473"/>
      <c r="GC39" s="473"/>
      <c r="GD39" s="473"/>
      <c r="GE39" s="473"/>
      <c r="GF39" s="473"/>
      <c r="GG39" s="473"/>
      <c r="GH39" s="473"/>
      <c r="GI39" s="473"/>
      <c r="GJ39" s="473"/>
      <c r="GK39" s="473"/>
      <c r="GL39" s="473"/>
      <c r="GM39" s="473"/>
      <c r="GN39" s="473"/>
      <c r="GO39" s="473"/>
      <c r="GP39" s="473"/>
      <c r="GQ39" s="473"/>
      <c r="GR39" s="473"/>
      <c r="GS39" s="473"/>
      <c r="GT39" s="473"/>
      <c r="GU39" s="473"/>
      <c r="GV39" s="473"/>
      <c r="GW39" s="473"/>
      <c r="GX39" s="473"/>
      <c r="GY39" s="473"/>
      <c r="GZ39" s="473"/>
      <c r="HA39" s="473"/>
      <c r="HB39" s="473"/>
      <c r="HC39" s="473"/>
      <c r="HD39" s="473"/>
      <c r="HE39" s="473"/>
      <c r="HF39" s="473"/>
      <c r="HG39" s="473"/>
      <c r="HH39" s="473"/>
      <c r="HI39" s="473"/>
      <c r="HJ39" s="473"/>
      <c r="HK39" s="473"/>
      <c r="HL39" s="473"/>
      <c r="HM39" s="473"/>
      <c r="HN39" s="473"/>
      <c r="HO39" s="473"/>
      <c r="HP39" s="473"/>
      <c r="HQ39" s="473"/>
      <c r="HR39" s="473"/>
      <c r="HS39" s="473"/>
      <c r="HT39" s="473"/>
      <c r="HU39" s="473"/>
      <c r="HV39" s="473"/>
      <c r="HW39" s="473"/>
      <c r="HX39" s="473"/>
      <c r="HY39" s="473"/>
      <c r="HZ39" s="473"/>
      <c r="IA39" s="473"/>
      <c r="IB39" s="473"/>
      <c r="IC39" s="473"/>
      <c r="ID39" s="473"/>
      <c r="IE39" s="473"/>
      <c r="IF39" s="473"/>
      <c r="IG39" s="473"/>
      <c r="IH39" s="473"/>
      <c r="II39" s="473"/>
      <c r="IJ39" s="473"/>
      <c r="IK39" s="473"/>
      <c r="IL39" s="473"/>
      <c r="IM39" s="473"/>
      <c r="IN39" s="473"/>
      <c r="IO39" s="473"/>
      <c r="IP39" s="473"/>
      <c r="IQ39" s="473"/>
      <c r="IR39" s="473"/>
      <c r="IS39" s="473"/>
      <c r="IT39" s="473"/>
      <c r="IU39" s="473"/>
      <c r="IV39" s="473"/>
      <c r="IW39" s="473"/>
      <c r="IX39" s="473"/>
      <c r="IY39" s="473"/>
      <c r="IZ39" s="473"/>
      <c r="JA39" s="473"/>
      <c r="JB39" s="473"/>
      <c r="JC39" s="473"/>
      <c r="JD39" s="473"/>
      <c r="JE39" s="473"/>
      <c r="JF39" s="473"/>
      <c r="JG39" s="473"/>
      <c r="JH39" s="473"/>
      <c r="JI39" s="473"/>
      <c r="JJ39" s="473"/>
      <c r="JK39" s="473"/>
      <c r="JL39" s="473"/>
      <c r="JM39" s="473"/>
      <c r="JN39" s="473"/>
      <c r="JO39" s="473"/>
      <c r="JP39" s="473"/>
      <c r="JQ39" s="473"/>
      <c r="JR39" s="473"/>
      <c r="JS39" s="473"/>
      <c r="JT39" s="473"/>
      <c r="JU39" s="473"/>
      <c r="JV39" s="473"/>
      <c r="JW39" s="473"/>
      <c r="JX39" s="473"/>
      <c r="JY39" s="473"/>
      <c r="JZ39" s="473"/>
      <c r="KA39" s="473"/>
      <c r="KB39" s="473"/>
      <c r="KC39" s="473"/>
      <c r="KD39" s="473"/>
      <c r="KE39" s="473"/>
      <c r="KF39" s="473"/>
      <c r="KG39" s="473"/>
      <c r="KH39" s="473"/>
      <c r="KI39" s="473"/>
      <c r="KJ39" s="473"/>
      <c r="KK39" s="473"/>
      <c r="KL39" s="473"/>
      <c r="KM39" s="473"/>
      <c r="KN39" s="473"/>
      <c r="KO39" s="473"/>
      <c r="KP39" s="473"/>
      <c r="KQ39" s="473"/>
      <c r="KR39" s="473"/>
      <c r="KS39" s="473"/>
      <c r="KT39" s="473"/>
      <c r="KU39" s="473"/>
      <c r="KV39" s="473"/>
      <c r="KW39" s="473"/>
      <c r="KX39" s="473"/>
      <c r="KY39" s="473"/>
      <c r="KZ39" s="473"/>
      <c r="LA39" s="473"/>
      <c r="LB39" s="473"/>
      <c r="LC39" s="473"/>
      <c r="LD39" s="473"/>
      <c r="LE39" s="473"/>
      <c r="LF39" s="473"/>
      <c r="LG39" s="473"/>
      <c r="LH39" s="473"/>
      <c r="LI39" s="473"/>
      <c r="LJ39" s="473"/>
      <c r="LK39" s="473"/>
      <c r="LL39" s="473"/>
      <c r="LM39" s="473"/>
      <c r="LN39" s="473"/>
      <c r="LO39" s="473"/>
      <c r="LP39" s="473"/>
      <c r="LQ39" s="473"/>
      <c r="LR39" s="473"/>
      <c r="LS39" s="473"/>
      <c r="LT39" s="473"/>
      <c r="LU39" s="473"/>
      <c r="LV39" s="473"/>
      <c r="LW39" s="473"/>
      <c r="LX39" s="473"/>
      <c r="LY39" s="473"/>
      <c r="LZ39" s="473"/>
      <c r="MA39" s="473"/>
      <c r="MB39" s="473"/>
      <c r="MC39" s="473"/>
      <c r="MD39" s="473"/>
      <c r="ME39" s="473"/>
      <c r="MF39" s="473"/>
      <c r="MG39" s="473"/>
      <c r="MH39" s="473"/>
      <c r="MI39" s="473"/>
      <c r="MJ39" s="473"/>
      <c r="MK39" s="473"/>
      <c r="ML39" s="473"/>
      <c r="MM39" s="473"/>
      <c r="MN39" s="473"/>
      <c r="MO39" s="473"/>
      <c r="MP39" s="473"/>
      <c r="MQ39" s="473"/>
      <c r="MR39" s="473"/>
      <c r="MS39" s="473"/>
      <c r="MT39" s="473"/>
      <c r="MU39" s="473"/>
      <c r="MV39" s="473"/>
      <c r="MW39" s="473"/>
      <c r="MX39" s="473"/>
      <c r="MY39" s="473"/>
      <c r="MZ39" s="473"/>
      <c r="NA39" s="473"/>
      <c r="NB39" s="473"/>
      <c r="NC39" s="473"/>
      <c r="ND39" s="473"/>
      <c r="NE39" s="473"/>
      <c r="NF39" s="473"/>
      <c r="NG39" s="473"/>
      <c r="NH39" s="473"/>
      <c r="NI39" s="473"/>
      <c r="NJ39" s="473"/>
      <c r="NK39" s="473"/>
      <c r="NL39" s="473"/>
      <c r="NM39" s="473"/>
      <c r="NN39" s="473"/>
      <c r="NO39" s="473"/>
      <c r="NP39" s="473"/>
      <c r="NQ39" s="473"/>
      <c r="NR39" s="473"/>
      <c r="NS39" s="473"/>
      <c r="NT39" s="473"/>
      <c r="NU39" s="473"/>
      <c r="NV39" s="473"/>
      <c r="NW39" s="473"/>
      <c r="NX39" s="473"/>
      <c r="NY39" s="473"/>
      <c r="NZ39" s="473"/>
      <c r="OA39" s="473"/>
      <c r="OB39" s="473"/>
      <c r="OC39" s="473"/>
      <c r="OD39" s="473"/>
      <c r="OE39" s="473"/>
      <c r="OF39" s="473"/>
      <c r="OG39" s="473"/>
      <c r="OH39" s="473"/>
      <c r="OI39" s="473"/>
      <c r="OJ39" s="473"/>
      <c r="OK39" s="473"/>
      <c r="OL39" s="473"/>
      <c r="OM39" s="473"/>
      <c r="ON39" s="473"/>
      <c r="OO39" s="473"/>
      <c r="OP39" s="473"/>
      <c r="OQ39" s="473"/>
      <c r="OR39" s="473"/>
      <c r="OS39" s="473"/>
      <c r="OT39" s="473"/>
      <c r="OU39" s="473"/>
      <c r="OV39" s="473"/>
      <c r="OW39" s="473"/>
      <c r="OX39" s="473"/>
      <c r="OY39" s="473"/>
      <c r="OZ39" s="473"/>
      <c r="PA39" s="473"/>
      <c r="PB39" s="473"/>
      <c r="PC39" s="473"/>
      <c r="PD39" s="473"/>
      <c r="PE39" s="473"/>
      <c r="PF39" s="473"/>
      <c r="PG39" s="473"/>
      <c r="PH39" s="473"/>
      <c r="PI39" s="473"/>
      <c r="PJ39" s="473"/>
      <c r="PK39" s="473"/>
      <c r="PL39" s="473"/>
      <c r="PM39" s="473"/>
      <c r="PN39" s="473"/>
      <c r="PO39" s="473"/>
      <c r="PP39" s="473"/>
      <c r="PQ39" s="473"/>
      <c r="PR39" s="473"/>
      <c r="PS39" s="473"/>
      <c r="PT39" s="473"/>
      <c r="PU39" s="473"/>
      <c r="PV39" s="473"/>
      <c r="PW39" s="473"/>
      <c r="PX39" s="473"/>
      <c r="PY39" s="473"/>
      <c r="PZ39" s="473"/>
      <c r="QA39" s="473"/>
      <c r="QB39" s="473"/>
      <c r="QC39" s="473"/>
      <c r="QD39" s="473"/>
      <c r="QE39" s="473"/>
      <c r="QF39" s="473"/>
      <c r="QG39" s="473"/>
      <c r="QH39" s="473"/>
      <c r="QI39" s="473"/>
      <c r="QJ39" s="473"/>
      <c r="QK39" s="473"/>
      <c r="QL39" s="473"/>
      <c r="QM39" s="473"/>
      <c r="QN39" s="473"/>
      <c r="QO39" s="473"/>
      <c r="QP39" s="473"/>
      <c r="QQ39" s="473"/>
      <c r="QR39" s="473"/>
      <c r="QS39" s="473"/>
      <c r="QT39" s="473"/>
      <c r="QU39" s="473"/>
      <c r="QV39" s="473"/>
      <c r="QW39" s="473"/>
      <c r="QX39" s="473"/>
      <c r="QY39" s="473"/>
      <c r="QZ39" s="473"/>
      <c r="RA39" s="473"/>
      <c r="RB39" s="473"/>
      <c r="RC39" s="473"/>
      <c r="RD39" s="473"/>
      <c r="RE39" s="473"/>
      <c r="RF39" s="473"/>
      <c r="RG39" s="473"/>
      <c r="RH39" s="473"/>
      <c r="RI39" s="473"/>
      <c r="RJ39" s="473"/>
      <c r="RK39" s="473"/>
      <c r="RL39" s="473"/>
      <c r="RM39" s="473"/>
      <c r="RN39" s="473"/>
      <c r="RO39" s="473"/>
      <c r="RP39" s="473"/>
      <c r="RQ39" s="473"/>
      <c r="RR39" s="473"/>
      <c r="RS39" s="473"/>
      <c r="RT39" s="473"/>
      <c r="RU39" s="473"/>
      <c r="RV39" s="473"/>
      <c r="RW39" s="473"/>
      <c r="RX39" s="473"/>
      <c r="RY39" s="473"/>
      <c r="RZ39" s="473"/>
      <c r="SA39" s="473"/>
      <c r="SB39" s="473"/>
      <c r="SC39" s="473"/>
      <c r="SD39" s="473"/>
      <c r="SE39" s="473"/>
      <c r="SF39" s="473"/>
      <c r="SG39" s="473"/>
      <c r="SH39" s="473"/>
      <c r="SI39" s="472"/>
      <c r="SJ39" s="474"/>
      <c r="SK39" s="462"/>
      <c r="SL39" s="462"/>
      <c r="SM39" s="462"/>
    </row>
    <row r="40" spans="1:507" ht="20.149999999999999" customHeight="1" x14ac:dyDescent="0.35">
      <c r="A40" s="462"/>
      <c r="B40" s="471"/>
      <c r="C40" s="690">
        <v>1.02</v>
      </c>
      <c r="D40" s="475"/>
      <c r="E40" s="550" t="s">
        <v>539</v>
      </c>
      <c r="F40" s="551"/>
      <c r="G40" s="478"/>
      <c r="H40" s="701" t="str">
        <f>COUNTIFS($B$1:$B40, "«")&amp;" FeedSupply: Feed Supply options x Sim period (these are patterns for a super groups. Individual classes are adjusted in the deviation tables &amp; scanning option)"</f>
        <v>2 FeedSupply: Feed Supply options x Sim period (these are patterns for a super groups. Individual classes are adjusted in the deviation tables &amp; scanning option)</v>
      </c>
      <c r="I40" s="701"/>
      <c r="J40" s="510"/>
      <c r="K40" s="510"/>
      <c r="L40" s="510"/>
      <c r="M40" s="510"/>
      <c r="N40" s="510"/>
      <c r="O40" s="510"/>
      <c r="P40" s="510"/>
      <c r="Q40" s="510"/>
      <c r="R40" s="510"/>
      <c r="S40" s="510"/>
      <c r="T40" s="510"/>
      <c r="U40" s="510"/>
      <c r="V40" s="510"/>
      <c r="W40" s="510"/>
      <c r="X40" s="510"/>
      <c r="Y40" s="510"/>
      <c r="Z40" s="510"/>
      <c r="AA40" s="510"/>
      <c r="AB40" s="510"/>
      <c r="AC40" s="510"/>
      <c r="AD40" s="510"/>
      <c r="AE40" s="510"/>
      <c r="AF40" s="510"/>
      <c r="AG40" s="510"/>
      <c r="AH40" s="510"/>
      <c r="AI40" s="510"/>
      <c r="AJ40" s="510"/>
      <c r="AK40" s="510"/>
      <c r="AL40" s="510"/>
      <c r="AM40" s="510"/>
      <c r="AN40" s="510"/>
      <c r="AO40" s="510"/>
      <c r="AP40" s="510"/>
      <c r="AQ40" s="510"/>
      <c r="AR40" s="510"/>
      <c r="AS40" s="510"/>
      <c r="AT40" s="510"/>
      <c r="AU40" s="510"/>
      <c r="AV40" s="510"/>
      <c r="AW40" s="510"/>
      <c r="AX40" s="510"/>
      <c r="AY40" s="510"/>
      <c r="AZ40" s="510"/>
      <c r="BA40" s="510"/>
      <c r="BB40" s="510"/>
      <c r="BC40" s="510"/>
      <c r="BD40" s="510"/>
      <c r="BE40" s="510"/>
      <c r="BF40" s="510"/>
      <c r="BG40" s="510"/>
      <c r="BH40" s="510"/>
      <c r="BI40" s="510"/>
      <c r="BJ40" s="510"/>
      <c r="BK40" s="510"/>
      <c r="BL40" s="510"/>
      <c r="BM40" s="510"/>
      <c r="BN40" s="510"/>
      <c r="BO40" s="510"/>
      <c r="BP40" s="510"/>
      <c r="BQ40" s="510"/>
      <c r="BR40" s="510"/>
      <c r="BS40" s="510"/>
      <c r="BT40" s="510"/>
      <c r="BU40" s="510"/>
      <c r="BV40" s="510"/>
      <c r="BW40" s="510"/>
      <c r="BX40" s="510"/>
      <c r="BY40" s="510"/>
      <c r="BZ40" s="510"/>
      <c r="CA40" s="510"/>
      <c r="CB40" s="510"/>
      <c r="CC40" s="510"/>
      <c r="CD40" s="510"/>
      <c r="CE40" s="510"/>
      <c r="CF40" s="510"/>
      <c r="CG40" s="510"/>
      <c r="CH40" s="510"/>
      <c r="CI40" s="510"/>
      <c r="CJ40" s="510"/>
      <c r="CK40" s="510"/>
      <c r="CL40" s="510"/>
      <c r="CM40" s="510"/>
      <c r="CN40" s="510"/>
      <c r="CO40" s="510"/>
      <c r="CP40" s="510"/>
      <c r="CQ40" s="645"/>
      <c r="CR40" s="510"/>
      <c r="CS40" s="510"/>
      <c r="CT40" s="510"/>
      <c r="CU40" s="510"/>
      <c r="CV40" s="510"/>
      <c r="CW40" s="510"/>
      <c r="CX40" s="510"/>
      <c r="CY40" s="510"/>
      <c r="CZ40" s="510"/>
      <c r="DA40" s="702">
        <v>46591</v>
      </c>
      <c r="DB40" s="702">
        <f>DA40+91</f>
        <v>46682</v>
      </c>
      <c r="DC40" s="510"/>
      <c r="DD40" s="510"/>
      <c r="DE40" s="510"/>
      <c r="DF40" s="510"/>
      <c r="DG40" s="510"/>
      <c r="DH40" s="510"/>
      <c r="DI40" s="510"/>
      <c r="DJ40" s="510"/>
      <c r="DK40" s="510"/>
      <c r="DL40" s="510"/>
      <c r="DM40" s="510"/>
      <c r="DN40" s="510"/>
      <c r="DO40" s="510"/>
      <c r="DP40" s="510"/>
      <c r="DQ40" s="510"/>
      <c r="DR40" s="510"/>
      <c r="DS40" s="510"/>
      <c r="DT40" s="510"/>
      <c r="DU40" s="510"/>
      <c r="DV40" s="510"/>
      <c r="DW40" s="510"/>
      <c r="DX40" s="510"/>
      <c r="DY40" s="510"/>
      <c r="DZ40" s="510"/>
      <c r="EA40" s="510"/>
      <c r="EB40" s="510"/>
      <c r="EC40" s="510"/>
      <c r="ED40" s="510"/>
      <c r="EE40" s="510"/>
      <c r="EF40" s="510"/>
      <c r="EG40" s="510"/>
      <c r="EH40" s="510"/>
      <c r="EI40" s="510"/>
      <c r="EJ40" s="510"/>
      <c r="EK40" s="510"/>
      <c r="EL40" s="510"/>
      <c r="EM40" s="510"/>
      <c r="EN40" s="510"/>
      <c r="EO40" s="510"/>
      <c r="EP40" s="510"/>
      <c r="EQ40" s="510"/>
      <c r="ER40" s="510"/>
      <c r="ES40" s="510"/>
      <c r="ET40" s="510"/>
      <c r="EU40" s="510"/>
      <c r="EV40" s="510"/>
      <c r="EW40" s="510"/>
      <c r="EX40" s="510"/>
      <c r="EY40" s="510"/>
      <c r="EZ40" s="510"/>
      <c r="FA40" s="510"/>
      <c r="FB40" s="510"/>
      <c r="FC40" s="510"/>
      <c r="FD40" s="510"/>
      <c r="FE40" s="510"/>
      <c r="FF40" s="510"/>
      <c r="FG40" s="510"/>
      <c r="FH40" s="510"/>
      <c r="FI40" s="510"/>
      <c r="FJ40" s="510"/>
      <c r="FK40" s="510"/>
      <c r="FL40" s="510"/>
      <c r="FM40" s="510"/>
      <c r="FN40" s="510"/>
      <c r="FO40" s="510"/>
      <c r="FP40" s="510"/>
      <c r="FQ40" s="510"/>
      <c r="FR40" s="510"/>
      <c r="FS40" s="510"/>
      <c r="FT40" s="510"/>
      <c r="FU40" s="510"/>
      <c r="FV40" s="510"/>
      <c r="FW40" s="510"/>
      <c r="FX40" s="510"/>
      <c r="FY40" s="510"/>
      <c r="FZ40" s="510"/>
      <c r="GA40" s="510"/>
      <c r="GB40" s="510"/>
      <c r="GC40" s="510"/>
      <c r="GD40" s="510"/>
      <c r="GE40" s="510"/>
      <c r="GF40" s="510"/>
      <c r="GG40" s="510"/>
      <c r="GH40" s="510"/>
      <c r="GI40" s="510"/>
      <c r="GJ40" s="510"/>
      <c r="GK40" s="510"/>
      <c r="GL40" s="510"/>
      <c r="GM40" s="510"/>
      <c r="GN40" s="510"/>
      <c r="GO40" s="510"/>
      <c r="GP40" s="510"/>
      <c r="GQ40" s="510"/>
      <c r="GR40" s="510"/>
      <c r="GS40" s="510"/>
      <c r="GT40" s="510"/>
      <c r="GU40" s="510"/>
      <c r="GV40" s="510"/>
      <c r="GW40" s="510"/>
      <c r="GX40" s="510"/>
      <c r="GY40" s="510"/>
      <c r="GZ40" s="510"/>
      <c r="HA40" s="510"/>
      <c r="HB40" s="510"/>
      <c r="HC40" s="510"/>
      <c r="HD40" s="510"/>
      <c r="HE40" s="510"/>
      <c r="HF40" s="510"/>
      <c r="HG40" s="510"/>
      <c r="HH40" s="510"/>
      <c r="HI40" s="510"/>
      <c r="HJ40" s="510"/>
      <c r="HK40" s="510"/>
      <c r="HL40" s="510"/>
      <c r="HM40" s="510"/>
      <c r="HN40" s="510"/>
      <c r="HO40" s="510"/>
      <c r="HP40" s="510"/>
      <c r="HQ40" s="510"/>
      <c r="HR40" s="510"/>
      <c r="HS40" s="510"/>
      <c r="HT40" s="510"/>
      <c r="HU40" s="510"/>
      <c r="HV40" s="510"/>
      <c r="HW40" s="510"/>
      <c r="HX40" s="510"/>
      <c r="HY40" s="510"/>
      <c r="HZ40" s="510"/>
      <c r="IA40" s="510"/>
      <c r="IB40" s="510"/>
      <c r="IC40" s="510"/>
      <c r="ID40" s="510"/>
      <c r="IE40" s="510"/>
      <c r="IF40" s="510"/>
      <c r="IG40" s="510"/>
      <c r="IH40" s="510"/>
      <c r="II40" s="510"/>
      <c r="IJ40" s="510"/>
      <c r="IK40" s="510"/>
      <c r="IL40" s="510"/>
      <c r="IM40" s="510"/>
      <c r="IN40" s="510"/>
      <c r="IO40" s="510"/>
      <c r="IP40" s="510"/>
      <c r="IQ40" s="510"/>
      <c r="IR40" s="510"/>
      <c r="IS40" s="510"/>
      <c r="IT40" s="510"/>
      <c r="IU40" s="510"/>
      <c r="IV40" s="510"/>
      <c r="IW40" s="510"/>
      <c r="IX40" s="510"/>
      <c r="IY40" s="510"/>
      <c r="IZ40" s="510"/>
      <c r="JA40" s="510"/>
      <c r="JB40" s="510"/>
      <c r="JC40" s="510"/>
      <c r="JD40" s="510"/>
      <c r="JE40" s="510"/>
      <c r="JF40" s="510"/>
      <c r="JG40" s="510"/>
      <c r="JH40" s="510"/>
      <c r="JI40" s="510"/>
      <c r="JJ40" s="510"/>
      <c r="JK40" s="510"/>
      <c r="JL40" s="510"/>
      <c r="JM40" s="510"/>
      <c r="JN40" s="510"/>
      <c r="JO40" s="510"/>
      <c r="JP40" s="510"/>
      <c r="JQ40" s="510"/>
      <c r="JR40" s="510"/>
      <c r="JS40" s="510"/>
      <c r="JT40" s="510"/>
      <c r="JU40" s="510"/>
      <c r="JV40" s="510"/>
      <c r="JW40" s="510"/>
      <c r="JX40" s="510"/>
      <c r="JY40" s="510"/>
      <c r="JZ40" s="510"/>
      <c r="KA40" s="510"/>
      <c r="KB40" s="510"/>
      <c r="KC40" s="510"/>
      <c r="KD40" s="510"/>
      <c r="KE40" s="510"/>
      <c r="KF40" s="510"/>
      <c r="KG40" s="510"/>
      <c r="KH40" s="510"/>
      <c r="KI40" s="510"/>
      <c r="KJ40" s="510"/>
      <c r="KK40" s="510"/>
      <c r="KL40" s="510"/>
      <c r="KM40" s="510"/>
      <c r="KN40" s="510"/>
      <c r="KO40" s="510"/>
      <c r="KP40" s="510"/>
      <c r="KQ40" s="510"/>
      <c r="KR40" s="510"/>
      <c r="KS40" s="510"/>
      <c r="KT40" s="510"/>
      <c r="KU40" s="510"/>
      <c r="KV40" s="510"/>
      <c r="KW40" s="510"/>
      <c r="KX40" s="510"/>
      <c r="KY40" s="510"/>
      <c r="KZ40" s="510"/>
      <c r="LA40" s="510"/>
      <c r="LB40" s="510"/>
      <c r="LC40" s="510"/>
      <c r="LD40" s="510"/>
      <c r="LE40" s="510"/>
      <c r="LF40" s="510"/>
      <c r="LG40" s="510"/>
      <c r="LH40" s="510"/>
      <c r="LI40" s="510"/>
      <c r="LJ40" s="510"/>
      <c r="LK40" s="510"/>
      <c r="LL40" s="510"/>
      <c r="LM40" s="510"/>
      <c r="LN40" s="510"/>
      <c r="LO40" s="510"/>
      <c r="LP40" s="510"/>
      <c r="LQ40" s="510"/>
      <c r="LR40" s="510"/>
      <c r="LS40" s="510"/>
      <c r="LT40" s="510"/>
      <c r="LU40" s="510"/>
      <c r="LV40" s="510"/>
      <c r="LW40" s="510"/>
      <c r="LX40" s="510"/>
      <c r="LY40" s="510"/>
      <c r="LZ40" s="510"/>
      <c r="MA40" s="510"/>
      <c r="MB40" s="510"/>
      <c r="MC40" s="510"/>
      <c r="MD40" s="510"/>
      <c r="ME40" s="510"/>
      <c r="MF40" s="510"/>
      <c r="MG40" s="510"/>
      <c r="MH40" s="510"/>
      <c r="MI40" s="510"/>
      <c r="MJ40" s="510"/>
      <c r="MK40" s="510"/>
      <c r="ML40" s="510"/>
      <c r="MM40" s="510"/>
      <c r="MN40" s="510"/>
      <c r="MO40" s="510"/>
      <c r="MP40" s="510"/>
      <c r="MQ40" s="510"/>
      <c r="MR40" s="510"/>
      <c r="MS40" s="510"/>
      <c r="MT40" s="510"/>
      <c r="MU40" s="510"/>
      <c r="MV40" s="510"/>
      <c r="MW40" s="510"/>
      <c r="MX40" s="510"/>
      <c r="MY40" s="510"/>
      <c r="MZ40" s="510"/>
      <c r="NA40" s="510"/>
      <c r="NB40" s="510"/>
      <c r="NC40" s="510"/>
      <c r="ND40" s="510"/>
      <c r="NE40" s="510"/>
      <c r="NF40" s="510"/>
      <c r="NG40" s="510"/>
      <c r="NH40" s="510"/>
      <c r="NI40" s="510"/>
      <c r="NJ40" s="510"/>
      <c r="NK40" s="510"/>
      <c r="NL40" s="510"/>
      <c r="NM40" s="510"/>
      <c r="NN40" s="510"/>
      <c r="NO40" s="510"/>
      <c r="NP40" s="510"/>
      <c r="NQ40" s="510"/>
      <c r="NR40" s="510"/>
      <c r="NS40" s="510"/>
      <c r="NT40" s="510"/>
      <c r="NU40" s="510"/>
      <c r="NV40" s="510"/>
      <c r="NW40" s="510"/>
      <c r="NX40" s="510"/>
      <c r="NY40" s="510"/>
      <c r="NZ40" s="510"/>
      <c r="OA40" s="510"/>
      <c r="OB40" s="510"/>
      <c r="OC40" s="510"/>
      <c r="OD40" s="510"/>
      <c r="OE40" s="510"/>
      <c r="OF40" s="510"/>
      <c r="OG40" s="510"/>
      <c r="OH40" s="510"/>
      <c r="OI40" s="510"/>
      <c r="OJ40" s="510"/>
      <c r="OK40" s="510"/>
      <c r="OL40" s="510"/>
      <c r="OM40" s="510"/>
      <c r="ON40" s="510"/>
      <c r="OO40" s="510"/>
      <c r="OP40" s="510"/>
      <c r="OQ40" s="510"/>
      <c r="OR40" s="510"/>
      <c r="OS40" s="510"/>
      <c r="OT40" s="510"/>
      <c r="OU40" s="510"/>
      <c r="OV40" s="510"/>
      <c r="OW40" s="510"/>
      <c r="OX40" s="510"/>
      <c r="OY40" s="510"/>
      <c r="OZ40" s="510"/>
      <c r="PA40" s="510"/>
      <c r="PB40" s="510"/>
      <c r="PC40" s="510"/>
      <c r="PD40" s="510"/>
      <c r="PE40" s="510"/>
      <c r="PF40" s="510"/>
      <c r="PG40" s="510"/>
      <c r="PH40" s="510"/>
      <c r="PI40" s="510"/>
      <c r="PJ40" s="510"/>
      <c r="PK40" s="510"/>
      <c r="PL40" s="510"/>
      <c r="PM40" s="510"/>
      <c r="PN40" s="510"/>
      <c r="PO40" s="510"/>
      <c r="PP40" s="510"/>
      <c r="PQ40" s="510"/>
      <c r="PR40" s="510"/>
      <c r="PS40" s="510"/>
      <c r="PT40" s="510"/>
      <c r="PU40" s="510"/>
      <c r="PV40" s="510"/>
      <c r="PW40" s="510"/>
      <c r="PX40" s="510"/>
      <c r="PY40" s="510"/>
      <c r="PZ40" s="510"/>
      <c r="QA40" s="510"/>
      <c r="QB40" s="510"/>
      <c r="QC40" s="510"/>
      <c r="QD40" s="510"/>
      <c r="QE40" s="510"/>
      <c r="QF40" s="510"/>
      <c r="QG40" s="510"/>
      <c r="QH40" s="510"/>
      <c r="QI40" s="510"/>
      <c r="QJ40" s="510"/>
      <c r="QK40" s="510"/>
      <c r="QL40" s="510"/>
      <c r="QM40" s="510"/>
      <c r="QN40" s="510"/>
      <c r="QO40" s="510"/>
      <c r="QP40" s="510"/>
      <c r="QQ40" s="510"/>
      <c r="QR40" s="510"/>
      <c r="QS40" s="510"/>
      <c r="QT40" s="510"/>
      <c r="QU40" s="510"/>
      <c r="QV40" s="510"/>
      <c r="QW40" s="510"/>
      <c r="QX40" s="510"/>
      <c r="QY40" s="510"/>
      <c r="QZ40" s="510"/>
      <c r="RA40" s="510"/>
      <c r="RB40" s="510"/>
      <c r="RC40" s="510"/>
      <c r="RD40" s="510"/>
      <c r="RE40" s="510"/>
      <c r="RF40" s="510"/>
      <c r="RG40" s="510"/>
      <c r="RH40" s="510"/>
      <c r="RI40" s="510"/>
      <c r="RJ40" s="510"/>
      <c r="RK40" s="510"/>
      <c r="RL40" s="510"/>
      <c r="RM40" s="510"/>
      <c r="RN40" s="510"/>
      <c r="RO40" s="510"/>
      <c r="RP40" s="510"/>
      <c r="RQ40" s="510"/>
      <c r="RR40" s="510"/>
      <c r="RS40" s="510"/>
      <c r="RT40" s="510"/>
      <c r="RU40" s="510"/>
      <c r="RV40" s="510"/>
      <c r="RW40" s="510"/>
      <c r="RX40" s="510"/>
      <c r="RY40" s="510"/>
      <c r="RZ40" s="510"/>
      <c r="SA40" s="510"/>
      <c r="SB40" s="510"/>
      <c r="SC40" s="510"/>
      <c r="SD40" s="510"/>
      <c r="SE40" s="510"/>
      <c r="SF40" s="510"/>
      <c r="SG40" s="510"/>
      <c r="SH40" s="510"/>
      <c r="SI40" s="553"/>
      <c r="SJ40" s="474"/>
      <c r="SK40" s="462"/>
      <c r="SL40" s="462"/>
      <c r="SM40" s="462"/>
    </row>
    <row r="41" spans="1:507" ht="20.149999999999999" customHeight="1" outlineLevel="1" x14ac:dyDescent="0.35">
      <c r="A41" s="462"/>
      <c r="B41" s="471"/>
      <c r="C41" s="690">
        <f>INT($C$40)+1.02</f>
        <v>2.02</v>
      </c>
      <c r="D41" s="475"/>
      <c r="E41" s="550" t="s">
        <v>541</v>
      </c>
      <c r="F41" s="554">
        <v>1</v>
      </c>
      <c r="G41" s="484"/>
      <c r="H41" s="703" t="s">
        <v>871</v>
      </c>
      <c r="I41" s="703"/>
      <c r="J41" s="486"/>
      <c r="K41" s="486"/>
      <c r="L41" s="486"/>
      <c r="M41" s="486"/>
      <c r="N41" s="486"/>
      <c r="O41" s="486"/>
      <c r="P41" s="486"/>
      <c r="Q41" s="486"/>
      <c r="R41" s="486"/>
      <c r="S41" s="486"/>
      <c r="T41" s="486"/>
      <c r="U41" s="486"/>
      <c r="V41" s="486"/>
      <c r="W41" s="486"/>
      <c r="X41" s="486"/>
      <c r="Y41" s="486"/>
      <c r="Z41" s="486"/>
      <c r="AA41" s="486"/>
      <c r="AB41" s="486"/>
      <c r="AC41" s="486"/>
      <c r="AD41" s="486"/>
      <c r="AE41" s="486"/>
      <c r="AF41" s="486"/>
      <c r="AG41" s="486"/>
      <c r="AH41" s="486"/>
      <c r="AI41" s="486"/>
      <c r="AJ41" s="486"/>
      <c r="AK41" s="486"/>
      <c r="AL41" s="486"/>
      <c r="AM41" s="486"/>
      <c r="AN41" s="486"/>
      <c r="AO41" s="486"/>
      <c r="AP41" s="486"/>
      <c r="AQ41" s="486"/>
      <c r="AR41" s="486"/>
      <c r="AS41" s="486"/>
      <c r="AT41" s="486"/>
      <c r="AU41" s="486"/>
      <c r="AV41" s="486"/>
      <c r="AW41" s="486"/>
      <c r="AX41" s="486"/>
      <c r="AY41" s="486"/>
      <c r="AZ41" s="486"/>
      <c r="BA41" s="486"/>
      <c r="BB41" s="486"/>
      <c r="BC41" s="486"/>
      <c r="BD41" s="486"/>
      <c r="BE41" s="486"/>
      <c r="BF41" s="486"/>
      <c r="BG41" s="486"/>
      <c r="BH41" s="486"/>
      <c r="BI41" s="486"/>
      <c r="BJ41" s="486"/>
      <c r="BK41" s="486"/>
      <c r="BL41" s="486"/>
      <c r="BM41" s="486"/>
      <c r="BN41" s="486"/>
      <c r="BO41" s="486"/>
      <c r="BP41" s="486"/>
      <c r="BQ41" s="486"/>
      <c r="BR41" s="486"/>
      <c r="BS41" s="486"/>
      <c r="BT41" s="486"/>
      <c r="BU41" s="486"/>
      <c r="BV41" s="486"/>
      <c r="BW41" s="486"/>
      <c r="BX41" s="486"/>
      <c r="BY41" s="486"/>
      <c r="BZ41" s="486"/>
      <c r="CA41" s="486"/>
      <c r="CB41" s="486"/>
      <c r="CC41" s="486"/>
      <c r="CD41" s="486"/>
      <c r="CE41" s="486"/>
      <c r="CF41" s="486"/>
      <c r="CG41" s="486"/>
      <c r="CH41" s="486"/>
      <c r="CI41" s="486"/>
      <c r="CJ41" s="486"/>
      <c r="CK41" s="486"/>
      <c r="CL41" s="486"/>
      <c r="CM41" s="486"/>
      <c r="CN41" s="486"/>
      <c r="CO41" s="486"/>
      <c r="CP41" s="486"/>
      <c r="CQ41" s="646"/>
      <c r="CR41" s="486"/>
      <c r="CS41" s="486"/>
      <c r="CT41" s="486"/>
      <c r="CU41" s="486"/>
      <c r="CV41" s="486"/>
      <c r="CW41" s="486"/>
      <c r="CX41" s="486"/>
      <c r="CY41" s="486"/>
      <c r="CZ41" s="486"/>
      <c r="DA41" s="486"/>
      <c r="DB41" s="486"/>
      <c r="DC41" s="486"/>
      <c r="DD41" s="486"/>
      <c r="DE41" s="486"/>
      <c r="DF41" s="486"/>
      <c r="DG41" s="486"/>
      <c r="DH41" s="486"/>
      <c r="DI41" s="486"/>
      <c r="DJ41" s="486"/>
      <c r="DK41" s="486"/>
      <c r="DL41" s="486"/>
      <c r="DM41" s="486"/>
      <c r="DN41" s="486"/>
      <c r="DO41" s="486"/>
      <c r="DP41" s="486"/>
      <c r="DQ41" s="486"/>
      <c r="DR41" s="486"/>
      <c r="DS41" s="486"/>
      <c r="DT41" s="486"/>
      <c r="DU41" s="486"/>
      <c r="DV41" s="486"/>
      <c r="DW41" s="486"/>
      <c r="DX41" s="486"/>
      <c r="DY41" s="486"/>
      <c r="DZ41" s="486"/>
      <c r="EA41" s="486"/>
      <c r="EB41" s="486"/>
      <c r="EC41" s="486"/>
      <c r="ED41" s="486"/>
      <c r="EE41" s="486"/>
      <c r="EF41" s="486"/>
      <c r="EG41" s="486"/>
      <c r="EH41" s="486"/>
      <c r="EI41" s="486"/>
      <c r="EJ41" s="486"/>
      <c r="EK41" s="486"/>
      <c r="EL41" s="486"/>
      <c r="EM41" s="486"/>
      <c r="EN41" s="486"/>
      <c r="EO41" s="486"/>
      <c r="EP41" s="486"/>
      <c r="EQ41" s="486"/>
      <c r="ER41" s="486"/>
      <c r="ES41" s="486"/>
      <c r="ET41" s="486"/>
      <c r="EU41" s="486"/>
      <c r="EV41" s="486"/>
      <c r="EW41" s="486"/>
      <c r="EX41" s="486"/>
      <c r="EY41" s="486"/>
      <c r="EZ41" s="486"/>
      <c r="FA41" s="486"/>
      <c r="FB41" s="486"/>
      <c r="FC41" s="486"/>
      <c r="FD41" s="486"/>
      <c r="FE41" s="486"/>
      <c r="FF41" s="486"/>
      <c r="FG41" s="486"/>
      <c r="FH41" s="486"/>
      <c r="FI41" s="486"/>
      <c r="FJ41" s="486"/>
      <c r="FK41" s="486"/>
      <c r="FL41" s="486"/>
      <c r="FM41" s="486"/>
      <c r="FN41" s="486"/>
      <c r="FO41" s="486"/>
      <c r="FP41" s="486"/>
      <c r="FQ41" s="486"/>
      <c r="FR41" s="486"/>
      <c r="FS41" s="486"/>
      <c r="FT41" s="486"/>
      <c r="FU41" s="486"/>
      <c r="FV41" s="486"/>
      <c r="FW41" s="486"/>
      <c r="FX41" s="486"/>
      <c r="FY41" s="486"/>
      <c r="FZ41" s="486"/>
      <c r="GA41" s="486"/>
      <c r="GB41" s="486"/>
      <c r="GC41" s="486"/>
      <c r="GD41" s="486"/>
      <c r="GE41" s="486"/>
      <c r="GF41" s="486"/>
      <c r="GG41" s="486"/>
      <c r="GH41" s="486"/>
      <c r="GI41" s="486"/>
      <c r="GJ41" s="486"/>
      <c r="GK41" s="486"/>
      <c r="GL41" s="486"/>
      <c r="GM41" s="486"/>
      <c r="GN41" s="486"/>
      <c r="GO41" s="486"/>
      <c r="GP41" s="486"/>
      <c r="GQ41" s="486"/>
      <c r="GR41" s="486"/>
      <c r="GS41" s="486"/>
      <c r="GT41" s="486"/>
      <c r="GU41" s="486"/>
      <c r="GV41" s="486"/>
      <c r="GW41" s="486"/>
      <c r="GX41" s="486"/>
      <c r="GY41" s="486"/>
      <c r="GZ41" s="486"/>
      <c r="HA41" s="486"/>
      <c r="HB41" s="486"/>
      <c r="HC41" s="486"/>
      <c r="HD41" s="486"/>
      <c r="HE41" s="486"/>
      <c r="HF41" s="486"/>
      <c r="HG41" s="486"/>
      <c r="HH41" s="486"/>
      <c r="HI41" s="486"/>
      <c r="HJ41" s="486"/>
      <c r="HK41" s="486"/>
      <c r="HL41" s="486"/>
      <c r="HM41" s="486"/>
      <c r="HN41" s="486"/>
      <c r="HO41" s="486"/>
      <c r="HP41" s="486"/>
      <c r="HQ41" s="486"/>
      <c r="HR41" s="486"/>
      <c r="HS41" s="486"/>
      <c r="HT41" s="486"/>
      <c r="HU41" s="486"/>
      <c r="HV41" s="486"/>
      <c r="HW41" s="486"/>
      <c r="HX41" s="486"/>
      <c r="HY41" s="486"/>
      <c r="HZ41" s="486"/>
      <c r="IA41" s="486"/>
      <c r="IB41" s="486"/>
      <c r="IC41" s="486"/>
      <c r="ID41" s="486"/>
      <c r="IE41" s="486"/>
      <c r="IF41" s="486"/>
      <c r="IG41" s="486"/>
      <c r="IH41" s="486"/>
      <c r="II41" s="486"/>
      <c r="IJ41" s="486"/>
      <c r="IK41" s="486"/>
      <c r="IL41" s="486"/>
      <c r="IM41" s="486"/>
      <c r="IN41" s="486"/>
      <c r="IO41" s="486"/>
      <c r="IP41" s="486"/>
      <c r="IQ41" s="486"/>
      <c r="IR41" s="486"/>
      <c r="IS41" s="486"/>
      <c r="IT41" s="486"/>
      <c r="IU41" s="486"/>
      <c r="IV41" s="486"/>
      <c r="IW41" s="486"/>
      <c r="IX41" s="486"/>
      <c r="IY41" s="486"/>
      <c r="IZ41" s="486"/>
      <c r="JA41" s="486"/>
      <c r="JB41" s="486"/>
      <c r="JC41" s="486"/>
      <c r="JD41" s="486"/>
      <c r="JE41" s="486"/>
      <c r="JF41" s="486"/>
      <c r="JG41" s="486"/>
      <c r="JH41" s="486"/>
      <c r="JI41" s="486"/>
      <c r="JJ41" s="486"/>
      <c r="JK41" s="486"/>
      <c r="JL41" s="486"/>
      <c r="JM41" s="486"/>
      <c r="JN41" s="486"/>
      <c r="JO41" s="486"/>
      <c r="JP41" s="486"/>
      <c r="JQ41" s="486"/>
      <c r="JR41" s="486"/>
      <c r="JS41" s="486"/>
      <c r="JT41" s="486"/>
      <c r="JU41" s="486"/>
      <c r="JV41" s="486"/>
      <c r="JW41" s="486"/>
      <c r="JX41" s="486"/>
      <c r="JY41" s="486"/>
      <c r="JZ41" s="486"/>
      <c r="KA41" s="486"/>
      <c r="KB41" s="486"/>
      <c r="KC41" s="486"/>
      <c r="KD41" s="486"/>
      <c r="KE41" s="486"/>
      <c r="KF41" s="486"/>
      <c r="KG41" s="486"/>
      <c r="KH41" s="486"/>
      <c r="KI41" s="486"/>
      <c r="KJ41" s="486"/>
      <c r="KK41" s="486"/>
      <c r="KL41" s="486"/>
      <c r="KM41" s="486"/>
      <c r="KN41" s="486"/>
      <c r="KO41" s="486"/>
      <c r="KP41" s="486"/>
      <c r="KQ41" s="486"/>
      <c r="KR41" s="486"/>
      <c r="KS41" s="486"/>
      <c r="KT41" s="486"/>
      <c r="KU41" s="486"/>
      <c r="KV41" s="486"/>
      <c r="KW41" s="486"/>
      <c r="KX41" s="486"/>
      <c r="KY41" s="486"/>
      <c r="KZ41" s="486"/>
      <c r="LA41" s="486"/>
      <c r="LB41" s="486"/>
      <c r="LC41" s="486"/>
      <c r="LD41" s="486"/>
      <c r="LE41" s="486"/>
      <c r="LF41" s="486"/>
      <c r="LG41" s="486"/>
      <c r="LH41" s="486"/>
      <c r="LI41" s="486"/>
      <c r="LJ41" s="486"/>
      <c r="LK41" s="486"/>
      <c r="LL41" s="486"/>
      <c r="LM41" s="486"/>
      <c r="LN41" s="486"/>
      <c r="LO41" s="486"/>
      <c r="LP41" s="486"/>
      <c r="LQ41" s="486"/>
      <c r="LR41" s="486"/>
      <c r="LS41" s="486"/>
      <c r="LT41" s="486"/>
      <c r="LU41" s="486"/>
      <c r="LV41" s="486"/>
      <c r="LW41" s="486"/>
      <c r="LX41" s="486"/>
      <c r="LY41" s="486"/>
      <c r="LZ41" s="486"/>
      <c r="MA41" s="486"/>
      <c r="MB41" s="486"/>
      <c r="MC41" s="486"/>
      <c r="MD41" s="486"/>
      <c r="ME41" s="486"/>
      <c r="MF41" s="486"/>
      <c r="MG41" s="486"/>
      <c r="MH41" s="486"/>
      <c r="MI41" s="486"/>
      <c r="MJ41" s="486"/>
      <c r="MK41" s="486"/>
      <c r="ML41" s="486"/>
      <c r="MM41" s="486"/>
      <c r="MN41" s="486"/>
      <c r="MO41" s="486"/>
      <c r="MP41" s="486"/>
      <c r="MQ41" s="486"/>
      <c r="MR41" s="486"/>
      <c r="MS41" s="486"/>
      <c r="MT41" s="486"/>
      <c r="MU41" s="486"/>
      <c r="MV41" s="486"/>
      <c r="MW41" s="486"/>
      <c r="MX41" s="486"/>
      <c r="MY41" s="486"/>
      <c r="MZ41" s="486"/>
      <c r="NA41" s="486"/>
      <c r="NB41" s="486"/>
      <c r="NC41" s="486"/>
      <c r="ND41" s="486"/>
      <c r="NE41" s="486"/>
      <c r="NF41" s="486"/>
      <c r="NG41" s="486"/>
      <c r="NH41" s="486"/>
      <c r="NI41" s="486"/>
      <c r="NJ41" s="486"/>
      <c r="NK41" s="486"/>
      <c r="NL41" s="486"/>
      <c r="NM41" s="486"/>
      <c r="NN41" s="486"/>
      <c r="NO41" s="486"/>
      <c r="NP41" s="486"/>
      <c r="NQ41" s="486"/>
      <c r="NR41" s="486"/>
      <c r="NS41" s="486"/>
      <c r="NT41" s="486"/>
      <c r="NU41" s="486"/>
      <c r="NV41" s="486"/>
      <c r="NW41" s="486"/>
      <c r="NX41" s="486"/>
      <c r="NY41" s="486"/>
      <c r="NZ41" s="486"/>
      <c r="OA41" s="486"/>
      <c r="OB41" s="486"/>
      <c r="OC41" s="486"/>
      <c r="OD41" s="486"/>
      <c r="OE41" s="486"/>
      <c r="OF41" s="486"/>
      <c r="OG41" s="486"/>
      <c r="OH41" s="486"/>
      <c r="OI41" s="486"/>
      <c r="OJ41" s="486"/>
      <c r="OK41" s="486"/>
      <c r="OL41" s="486"/>
      <c r="OM41" s="486"/>
      <c r="ON41" s="486"/>
      <c r="OO41" s="486"/>
      <c r="OP41" s="486"/>
      <c r="OQ41" s="486"/>
      <c r="OR41" s="486"/>
      <c r="OS41" s="486"/>
      <c r="OT41" s="486"/>
      <c r="OU41" s="486"/>
      <c r="OV41" s="486"/>
      <c r="OW41" s="486"/>
      <c r="OX41" s="486"/>
      <c r="OY41" s="486"/>
      <c r="OZ41" s="486"/>
      <c r="PA41" s="486"/>
      <c r="PB41" s="486"/>
      <c r="PC41" s="486"/>
      <c r="PD41" s="486"/>
      <c r="PE41" s="486"/>
      <c r="PF41" s="486"/>
      <c r="PG41" s="486"/>
      <c r="PH41" s="486"/>
      <c r="PI41" s="486"/>
      <c r="PJ41" s="486"/>
      <c r="PK41" s="486"/>
      <c r="PL41" s="486"/>
      <c r="PM41" s="486"/>
      <c r="PN41" s="486"/>
      <c r="PO41" s="486"/>
      <c r="PP41" s="486"/>
      <c r="PQ41" s="486"/>
      <c r="PR41" s="486"/>
      <c r="PS41" s="486"/>
      <c r="PT41" s="486"/>
      <c r="PU41" s="486"/>
      <c r="PV41" s="486"/>
      <c r="PW41" s="486"/>
      <c r="PX41" s="486"/>
      <c r="PY41" s="486"/>
      <c r="PZ41" s="486"/>
      <c r="QA41" s="486"/>
      <c r="QB41" s="486"/>
      <c r="QC41" s="486"/>
      <c r="QD41" s="486"/>
      <c r="QE41" s="486"/>
      <c r="QF41" s="486"/>
      <c r="QG41" s="486"/>
      <c r="QH41" s="486"/>
      <c r="QI41" s="486"/>
      <c r="QJ41" s="486"/>
      <c r="QK41" s="486"/>
      <c r="QL41" s="486"/>
      <c r="QM41" s="486"/>
      <c r="QN41" s="486"/>
      <c r="QO41" s="486"/>
      <c r="QP41" s="486"/>
      <c r="QQ41" s="486"/>
      <c r="QR41" s="486"/>
      <c r="QS41" s="486"/>
      <c r="QT41" s="486"/>
      <c r="QU41" s="486"/>
      <c r="QV41" s="486"/>
      <c r="QW41" s="486"/>
      <c r="QX41" s="486"/>
      <c r="QY41" s="486"/>
      <c r="QZ41" s="486"/>
      <c r="RA41" s="486"/>
      <c r="RB41" s="486"/>
      <c r="RC41" s="486"/>
      <c r="RD41" s="486"/>
      <c r="RE41" s="486"/>
      <c r="RF41" s="486"/>
      <c r="RG41" s="486"/>
      <c r="RH41" s="486"/>
      <c r="RI41" s="486"/>
      <c r="RJ41" s="486"/>
      <c r="RK41" s="486"/>
      <c r="RL41" s="486"/>
      <c r="RM41" s="486"/>
      <c r="RN41" s="486"/>
      <c r="RO41" s="486"/>
      <c r="RP41" s="486"/>
      <c r="RQ41" s="486"/>
      <c r="RR41" s="486"/>
      <c r="RS41" s="486"/>
      <c r="RT41" s="486"/>
      <c r="RU41" s="486"/>
      <c r="RV41" s="486"/>
      <c r="RW41" s="486"/>
      <c r="RX41" s="486"/>
      <c r="RY41" s="486"/>
      <c r="RZ41" s="486"/>
      <c r="SA41" s="486"/>
      <c r="SB41" s="486"/>
      <c r="SC41" s="486"/>
      <c r="SD41" s="486"/>
      <c r="SE41" s="486"/>
      <c r="SF41" s="486"/>
      <c r="SG41" s="486"/>
      <c r="SH41" s="486"/>
      <c r="SI41" s="556"/>
      <c r="SJ41" s="474"/>
      <c r="SK41" s="462"/>
      <c r="SL41" s="462"/>
      <c r="SM41" s="462"/>
    </row>
    <row r="42" spans="1:507" ht="5.15" customHeight="1" outlineLevel="2" x14ac:dyDescent="0.35">
      <c r="A42" s="462"/>
      <c r="B42" s="471"/>
      <c r="C42" s="690">
        <f>INT($C$40)+2.005</f>
        <v>3.0049999999999999</v>
      </c>
      <c r="D42" s="472"/>
      <c r="E42" s="472"/>
      <c r="F42" s="472"/>
      <c r="G42" s="472"/>
      <c r="H42" s="472"/>
      <c r="I42" s="472"/>
      <c r="J42" s="472"/>
      <c r="K42" s="472"/>
      <c r="L42" s="472"/>
      <c r="M42" s="472"/>
      <c r="N42" s="472"/>
      <c r="O42" s="472"/>
      <c r="P42" s="472"/>
      <c r="Q42" s="472"/>
      <c r="R42" s="472"/>
      <c r="S42" s="472"/>
      <c r="T42" s="472"/>
      <c r="U42" s="472"/>
      <c r="V42" s="472"/>
      <c r="W42" s="472"/>
      <c r="X42" s="472"/>
      <c r="Y42" s="472"/>
      <c r="Z42" s="472"/>
      <c r="AA42" s="472"/>
      <c r="AB42" s="472"/>
      <c r="AC42" s="472"/>
      <c r="AD42" s="472"/>
      <c r="AE42" s="472"/>
      <c r="AF42" s="472"/>
      <c r="AG42" s="472"/>
      <c r="AH42" s="472"/>
      <c r="AI42" s="472"/>
      <c r="AJ42" s="472"/>
      <c r="AK42" s="472"/>
      <c r="AL42" s="472"/>
      <c r="AM42" s="472"/>
      <c r="AN42" s="472"/>
      <c r="AO42" s="472"/>
      <c r="AP42" s="472"/>
      <c r="AQ42" s="472"/>
      <c r="AR42" s="472"/>
      <c r="AS42" s="472"/>
      <c r="AT42" s="472"/>
      <c r="AU42" s="472"/>
      <c r="AV42" s="472"/>
      <c r="AW42" s="472"/>
      <c r="AX42" s="472"/>
      <c r="AY42" s="472"/>
      <c r="AZ42" s="472"/>
      <c r="BA42" s="472"/>
      <c r="BB42" s="472"/>
      <c r="BC42" s="472"/>
      <c r="BD42" s="472"/>
      <c r="BE42" s="472"/>
      <c r="BF42" s="472"/>
      <c r="BG42" s="472"/>
      <c r="BH42" s="472"/>
      <c r="BI42" s="472"/>
      <c r="BJ42" s="472"/>
      <c r="BK42" s="472"/>
      <c r="BL42" s="472"/>
      <c r="BM42" s="472"/>
      <c r="BN42" s="472"/>
      <c r="BO42" s="472"/>
      <c r="BP42" s="472"/>
      <c r="BQ42" s="472"/>
      <c r="BR42" s="472"/>
      <c r="BS42" s="472"/>
      <c r="BT42" s="472"/>
      <c r="BU42" s="472"/>
      <c r="BV42" s="472"/>
      <c r="BW42" s="472"/>
      <c r="BX42" s="472"/>
      <c r="BY42" s="472"/>
      <c r="BZ42" s="472"/>
      <c r="CA42" s="472"/>
      <c r="CB42" s="472"/>
      <c r="CC42" s="472"/>
      <c r="CD42" s="472"/>
      <c r="CE42" s="472"/>
      <c r="CF42" s="472"/>
      <c r="CG42" s="472"/>
      <c r="CH42" s="472"/>
      <c r="CI42" s="472"/>
      <c r="CJ42" s="472"/>
      <c r="CK42" s="472"/>
      <c r="CL42" s="472"/>
      <c r="CM42" s="472"/>
      <c r="CN42" s="472"/>
      <c r="CO42" s="472"/>
      <c r="CP42" s="472"/>
      <c r="CQ42" s="472"/>
      <c r="CR42" s="472"/>
      <c r="CS42" s="472"/>
      <c r="CT42" s="472"/>
      <c r="CU42" s="472"/>
      <c r="CV42" s="472"/>
      <c r="CW42" s="472"/>
      <c r="CX42" s="472"/>
      <c r="CY42" s="472"/>
      <c r="CZ42" s="472"/>
      <c r="DA42" s="472"/>
      <c r="DB42" s="472"/>
      <c r="DC42" s="472"/>
      <c r="DD42" s="472"/>
      <c r="DE42" s="472"/>
      <c r="DF42" s="472"/>
      <c r="DG42" s="472"/>
      <c r="DH42" s="472"/>
      <c r="DI42" s="472"/>
      <c r="DJ42" s="472"/>
      <c r="DK42" s="472"/>
      <c r="DL42" s="472"/>
      <c r="DM42" s="472"/>
      <c r="DN42" s="472"/>
      <c r="DO42" s="472"/>
      <c r="DP42" s="472"/>
      <c r="DQ42" s="472"/>
      <c r="DR42" s="472"/>
      <c r="DS42" s="472"/>
      <c r="DT42" s="472"/>
      <c r="DU42" s="472"/>
      <c r="DV42" s="472"/>
      <c r="DW42" s="472"/>
      <c r="DX42" s="472"/>
      <c r="DY42" s="472"/>
      <c r="DZ42" s="472"/>
      <c r="EA42" s="472"/>
      <c r="EB42" s="472"/>
      <c r="EC42" s="472"/>
      <c r="ED42" s="472"/>
      <c r="EE42" s="472"/>
      <c r="EF42" s="472"/>
      <c r="EG42" s="472"/>
      <c r="EH42" s="472"/>
      <c r="EI42" s="472"/>
      <c r="EJ42" s="472"/>
      <c r="EK42" s="472"/>
      <c r="EL42" s="472"/>
      <c r="EM42" s="472"/>
      <c r="EN42" s="472"/>
      <c r="EO42" s="472"/>
      <c r="EP42" s="472"/>
      <c r="EQ42" s="472"/>
      <c r="ER42" s="472"/>
      <c r="ES42" s="472"/>
      <c r="ET42" s="472"/>
      <c r="EU42" s="472"/>
      <c r="EV42" s="472"/>
      <c r="EW42" s="472"/>
      <c r="EX42" s="472"/>
      <c r="EY42" s="472"/>
      <c r="EZ42" s="472"/>
      <c r="FA42" s="472"/>
      <c r="FB42" s="472"/>
      <c r="FC42" s="472"/>
      <c r="FD42" s="472"/>
      <c r="FE42" s="472"/>
      <c r="FF42" s="472"/>
      <c r="FG42" s="472"/>
      <c r="FH42" s="472"/>
      <c r="FI42" s="472"/>
      <c r="FJ42" s="472"/>
      <c r="FK42" s="472"/>
      <c r="FL42" s="472"/>
      <c r="FM42" s="472"/>
      <c r="FN42" s="472"/>
      <c r="FO42" s="472"/>
      <c r="FP42" s="472"/>
      <c r="FQ42" s="472"/>
      <c r="FR42" s="472"/>
      <c r="FS42" s="472"/>
      <c r="FT42" s="472"/>
      <c r="FU42" s="472"/>
      <c r="FV42" s="472"/>
      <c r="FW42" s="472"/>
      <c r="FX42" s="472"/>
      <c r="FY42" s="472"/>
      <c r="FZ42" s="472"/>
      <c r="GA42" s="472"/>
      <c r="GB42" s="472"/>
      <c r="GC42" s="472"/>
      <c r="GD42" s="472"/>
      <c r="GE42" s="472"/>
      <c r="GF42" s="472"/>
      <c r="GG42" s="472"/>
      <c r="GH42" s="472"/>
      <c r="GI42" s="472"/>
      <c r="GJ42" s="472"/>
      <c r="GK42" s="472"/>
      <c r="GL42" s="472"/>
      <c r="GM42" s="472"/>
      <c r="GN42" s="472"/>
      <c r="GO42" s="472"/>
      <c r="GP42" s="472"/>
      <c r="GQ42" s="472"/>
      <c r="GR42" s="472"/>
      <c r="GS42" s="472"/>
      <c r="GT42" s="472"/>
      <c r="GU42" s="472"/>
      <c r="GV42" s="472"/>
      <c r="GW42" s="472"/>
      <c r="GX42" s="472"/>
      <c r="GY42" s="472"/>
      <c r="GZ42" s="472"/>
      <c r="HA42" s="472"/>
      <c r="HB42" s="472"/>
      <c r="HC42" s="472"/>
      <c r="HD42" s="472"/>
      <c r="HE42" s="472"/>
      <c r="HF42" s="472"/>
      <c r="HG42" s="472"/>
      <c r="HH42" s="472"/>
      <c r="HI42" s="472"/>
      <c r="HJ42" s="472"/>
      <c r="HK42" s="472"/>
      <c r="HL42" s="472"/>
      <c r="HM42" s="472"/>
      <c r="HN42" s="472"/>
      <c r="HO42" s="472"/>
      <c r="HP42" s="472"/>
      <c r="HQ42" s="472"/>
      <c r="HR42" s="472"/>
      <c r="HS42" s="472"/>
      <c r="HT42" s="472"/>
      <c r="HU42" s="472"/>
      <c r="HV42" s="472"/>
      <c r="HW42" s="472"/>
      <c r="HX42" s="472"/>
      <c r="HY42" s="472"/>
      <c r="HZ42" s="472"/>
      <c r="IA42" s="472"/>
      <c r="IB42" s="472"/>
      <c r="IC42" s="472"/>
      <c r="ID42" s="472"/>
      <c r="IE42" s="472"/>
      <c r="IF42" s="472"/>
      <c r="IG42" s="472"/>
      <c r="IH42" s="472"/>
      <c r="II42" s="472"/>
      <c r="IJ42" s="472"/>
      <c r="IK42" s="472"/>
      <c r="IL42" s="472"/>
      <c r="IM42" s="472"/>
      <c r="IN42" s="472"/>
      <c r="IO42" s="472"/>
      <c r="IP42" s="472"/>
      <c r="IQ42" s="472"/>
      <c r="IR42" s="472"/>
      <c r="IS42" s="472"/>
      <c r="IT42" s="472"/>
      <c r="IU42" s="472"/>
      <c r="IV42" s="472"/>
      <c r="IW42" s="472"/>
      <c r="IX42" s="472"/>
      <c r="IY42" s="472"/>
      <c r="IZ42" s="472"/>
      <c r="JA42" s="472"/>
      <c r="JB42" s="472"/>
      <c r="JC42" s="472"/>
      <c r="JD42" s="472"/>
      <c r="JE42" s="472"/>
      <c r="JF42" s="472"/>
      <c r="JG42" s="472"/>
      <c r="JH42" s="472"/>
      <c r="JI42" s="472"/>
      <c r="JJ42" s="472"/>
      <c r="JK42" s="472"/>
      <c r="JL42" s="472"/>
      <c r="JM42" s="472"/>
      <c r="JN42" s="472"/>
      <c r="JO42" s="472"/>
      <c r="JP42" s="472"/>
      <c r="JQ42" s="472"/>
      <c r="JR42" s="472"/>
      <c r="JS42" s="472"/>
      <c r="JT42" s="472"/>
      <c r="JU42" s="472"/>
      <c r="JV42" s="472"/>
      <c r="JW42" s="472"/>
      <c r="JX42" s="472"/>
      <c r="JY42" s="472"/>
      <c r="JZ42" s="472"/>
      <c r="KA42" s="472"/>
      <c r="KB42" s="472"/>
      <c r="KC42" s="472"/>
      <c r="KD42" s="472"/>
      <c r="KE42" s="472"/>
      <c r="KF42" s="472"/>
      <c r="KG42" s="472"/>
      <c r="KH42" s="472"/>
      <c r="KI42" s="472"/>
      <c r="KJ42" s="472"/>
      <c r="KK42" s="472"/>
      <c r="KL42" s="472"/>
      <c r="KM42" s="472"/>
      <c r="KN42" s="472"/>
      <c r="KO42" s="472"/>
      <c r="KP42" s="472"/>
      <c r="KQ42" s="472"/>
      <c r="KR42" s="472"/>
      <c r="KS42" s="472"/>
      <c r="KT42" s="472"/>
      <c r="KU42" s="472"/>
      <c r="KV42" s="472"/>
      <c r="KW42" s="472"/>
      <c r="KX42" s="472"/>
      <c r="KY42" s="472"/>
      <c r="KZ42" s="472"/>
      <c r="LA42" s="472"/>
      <c r="LB42" s="472"/>
      <c r="LC42" s="472"/>
      <c r="LD42" s="472"/>
      <c r="LE42" s="472"/>
      <c r="LF42" s="472"/>
      <c r="LG42" s="472"/>
      <c r="LH42" s="472"/>
      <c r="LI42" s="472"/>
      <c r="LJ42" s="472"/>
      <c r="LK42" s="472"/>
      <c r="LL42" s="472"/>
      <c r="LM42" s="472"/>
      <c r="LN42" s="472"/>
      <c r="LO42" s="472"/>
      <c r="LP42" s="472"/>
      <c r="LQ42" s="472"/>
      <c r="LR42" s="472"/>
      <c r="LS42" s="472"/>
      <c r="LT42" s="472"/>
      <c r="LU42" s="472"/>
      <c r="LV42" s="472"/>
      <c r="LW42" s="472"/>
      <c r="LX42" s="472"/>
      <c r="LY42" s="472"/>
      <c r="LZ42" s="472"/>
      <c r="MA42" s="472"/>
      <c r="MB42" s="472"/>
      <c r="MC42" s="472"/>
      <c r="MD42" s="472"/>
      <c r="ME42" s="472"/>
      <c r="MF42" s="472"/>
      <c r="MG42" s="472"/>
      <c r="MH42" s="472"/>
      <c r="MI42" s="472"/>
      <c r="MJ42" s="472"/>
      <c r="MK42" s="472"/>
      <c r="ML42" s="472"/>
      <c r="MM42" s="472"/>
      <c r="MN42" s="472"/>
      <c r="MO42" s="472"/>
      <c r="MP42" s="472"/>
      <c r="MQ42" s="472"/>
      <c r="MR42" s="472"/>
      <c r="MS42" s="472"/>
      <c r="MT42" s="472"/>
      <c r="MU42" s="472"/>
      <c r="MV42" s="472"/>
      <c r="MW42" s="472"/>
      <c r="MX42" s="472"/>
      <c r="MY42" s="472"/>
      <c r="MZ42" s="472"/>
      <c r="NA42" s="472"/>
      <c r="NB42" s="472"/>
      <c r="NC42" s="472"/>
      <c r="ND42" s="472"/>
      <c r="NE42" s="472"/>
      <c r="NF42" s="472"/>
      <c r="NG42" s="472"/>
      <c r="NH42" s="472"/>
      <c r="NI42" s="472"/>
      <c r="NJ42" s="472"/>
      <c r="NK42" s="472"/>
      <c r="NL42" s="472"/>
      <c r="NM42" s="472"/>
      <c r="NN42" s="472"/>
      <c r="NO42" s="472"/>
      <c r="NP42" s="472"/>
      <c r="NQ42" s="472"/>
      <c r="NR42" s="472"/>
      <c r="NS42" s="472"/>
      <c r="NT42" s="472"/>
      <c r="NU42" s="472"/>
      <c r="NV42" s="472"/>
      <c r="NW42" s="472"/>
      <c r="NX42" s="472"/>
      <c r="NY42" s="472"/>
      <c r="NZ42" s="472"/>
      <c r="OA42" s="472"/>
      <c r="OB42" s="472"/>
      <c r="OC42" s="472"/>
      <c r="OD42" s="472"/>
      <c r="OE42" s="472"/>
      <c r="OF42" s="472"/>
      <c r="OG42" s="472"/>
      <c r="OH42" s="472"/>
      <c r="OI42" s="472"/>
      <c r="OJ42" s="472"/>
      <c r="OK42" s="472"/>
      <c r="OL42" s="472"/>
      <c r="OM42" s="472"/>
      <c r="ON42" s="472"/>
      <c r="OO42" s="472"/>
      <c r="OP42" s="472"/>
      <c r="OQ42" s="472"/>
      <c r="OR42" s="472"/>
      <c r="OS42" s="472"/>
      <c r="OT42" s="472"/>
      <c r="OU42" s="472"/>
      <c r="OV42" s="472"/>
      <c r="OW42" s="472"/>
      <c r="OX42" s="472"/>
      <c r="OY42" s="472"/>
      <c r="OZ42" s="472"/>
      <c r="PA42" s="472"/>
      <c r="PB42" s="472"/>
      <c r="PC42" s="472"/>
      <c r="PD42" s="472"/>
      <c r="PE42" s="472"/>
      <c r="PF42" s="472"/>
      <c r="PG42" s="472"/>
      <c r="PH42" s="472"/>
      <c r="PI42" s="472"/>
      <c r="PJ42" s="472"/>
      <c r="PK42" s="472"/>
      <c r="PL42" s="472"/>
      <c r="PM42" s="472"/>
      <c r="PN42" s="472"/>
      <c r="PO42" s="472"/>
      <c r="PP42" s="472"/>
      <c r="PQ42" s="472"/>
      <c r="PR42" s="472"/>
      <c r="PS42" s="472"/>
      <c r="PT42" s="472"/>
      <c r="PU42" s="472"/>
      <c r="PV42" s="472"/>
      <c r="PW42" s="472"/>
      <c r="PX42" s="472"/>
      <c r="PY42" s="472"/>
      <c r="PZ42" s="472"/>
      <c r="QA42" s="472"/>
      <c r="QB42" s="472"/>
      <c r="QC42" s="472"/>
      <c r="QD42" s="472"/>
      <c r="QE42" s="472"/>
      <c r="QF42" s="472"/>
      <c r="QG42" s="472"/>
      <c r="QH42" s="472"/>
      <c r="QI42" s="472"/>
      <c r="QJ42" s="472"/>
      <c r="QK42" s="472"/>
      <c r="QL42" s="472"/>
      <c r="QM42" s="472"/>
      <c r="QN42" s="472"/>
      <c r="QO42" s="472"/>
      <c r="QP42" s="472"/>
      <c r="QQ42" s="472"/>
      <c r="QR42" s="472"/>
      <c r="QS42" s="472"/>
      <c r="QT42" s="472"/>
      <c r="QU42" s="472"/>
      <c r="QV42" s="472"/>
      <c r="QW42" s="472"/>
      <c r="QX42" s="472"/>
      <c r="QY42" s="472"/>
      <c r="QZ42" s="472"/>
      <c r="RA42" s="472"/>
      <c r="RB42" s="472"/>
      <c r="RC42" s="472"/>
      <c r="RD42" s="472"/>
      <c r="RE42" s="472"/>
      <c r="RF42" s="472"/>
      <c r="RG42" s="472"/>
      <c r="RH42" s="472"/>
      <c r="RI42" s="472"/>
      <c r="RJ42" s="472"/>
      <c r="RK42" s="472"/>
      <c r="RL42" s="472"/>
      <c r="RM42" s="472"/>
      <c r="RN42" s="472"/>
      <c r="RO42" s="472"/>
      <c r="RP42" s="472"/>
      <c r="RQ42" s="472"/>
      <c r="RR42" s="472"/>
      <c r="RS42" s="472"/>
      <c r="RT42" s="472"/>
      <c r="RU42" s="472"/>
      <c r="RV42" s="472"/>
      <c r="RW42" s="472"/>
      <c r="RX42" s="472"/>
      <c r="RY42" s="472"/>
      <c r="RZ42" s="472"/>
      <c r="SA42" s="472"/>
      <c r="SB42" s="472"/>
      <c r="SC42" s="472"/>
      <c r="SD42" s="472"/>
      <c r="SE42" s="472"/>
      <c r="SF42" s="472"/>
      <c r="SG42" s="472"/>
      <c r="SH42" s="472"/>
      <c r="SI42" s="472"/>
      <c r="SJ42" s="474"/>
      <c r="SK42" s="462"/>
      <c r="SL42" s="462"/>
      <c r="SM42" s="462"/>
    </row>
    <row r="43" spans="1:507" outlineLevel="2" x14ac:dyDescent="0.35">
      <c r="A43" s="462"/>
      <c r="B43" s="471"/>
      <c r="C43" s="690">
        <f>INT($C$40)+2</f>
        <v>3</v>
      </c>
      <c r="D43" s="472"/>
      <c r="E43" s="557"/>
      <c r="F43" s="557"/>
      <c r="G43" s="472"/>
      <c r="H43" s="490"/>
      <c r="I43" s="490"/>
      <c r="J43" s="490"/>
      <c r="K43" s="490">
        <v>0</v>
      </c>
      <c r="L43" s="490">
        <f>K43+1</f>
        <v>1</v>
      </c>
      <c r="M43" s="490">
        <f t="shared" ref="M43:BX43" si="0">L43+1</f>
        <v>2</v>
      </c>
      <c r="N43" s="490">
        <f t="shared" si="0"/>
        <v>3</v>
      </c>
      <c r="O43" s="490">
        <f t="shared" si="0"/>
        <v>4</v>
      </c>
      <c r="P43" s="490">
        <f t="shared" si="0"/>
        <v>5</v>
      </c>
      <c r="Q43" s="490">
        <f t="shared" si="0"/>
        <v>6</v>
      </c>
      <c r="R43" s="490">
        <f t="shared" si="0"/>
        <v>7</v>
      </c>
      <c r="S43" s="490">
        <f t="shared" si="0"/>
        <v>8</v>
      </c>
      <c r="T43" s="490">
        <f t="shared" si="0"/>
        <v>9</v>
      </c>
      <c r="U43" s="490">
        <f t="shared" si="0"/>
        <v>10</v>
      </c>
      <c r="V43" s="490">
        <f t="shared" si="0"/>
        <v>11</v>
      </c>
      <c r="W43" s="490">
        <f t="shared" si="0"/>
        <v>12</v>
      </c>
      <c r="X43" s="490">
        <f t="shared" si="0"/>
        <v>13</v>
      </c>
      <c r="Y43" s="490">
        <f t="shared" si="0"/>
        <v>14</v>
      </c>
      <c r="Z43" s="490">
        <f t="shared" si="0"/>
        <v>15</v>
      </c>
      <c r="AA43" s="490">
        <f t="shared" si="0"/>
        <v>16</v>
      </c>
      <c r="AB43" s="490">
        <f t="shared" si="0"/>
        <v>17</v>
      </c>
      <c r="AC43" s="490">
        <f t="shared" si="0"/>
        <v>18</v>
      </c>
      <c r="AD43" s="490">
        <f t="shared" si="0"/>
        <v>19</v>
      </c>
      <c r="AE43" s="490">
        <f t="shared" si="0"/>
        <v>20</v>
      </c>
      <c r="AF43" s="490">
        <f t="shared" si="0"/>
        <v>21</v>
      </c>
      <c r="AG43" s="490">
        <f t="shared" si="0"/>
        <v>22</v>
      </c>
      <c r="AH43" s="490">
        <f t="shared" si="0"/>
        <v>23</v>
      </c>
      <c r="AI43" s="490">
        <f t="shared" si="0"/>
        <v>24</v>
      </c>
      <c r="AJ43" s="490">
        <f t="shared" si="0"/>
        <v>25</v>
      </c>
      <c r="AK43" s="490">
        <f t="shared" si="0"/>
        <v>26</v>
      </c>
      <c r="AL43" s="490">
        <f t="shared" si="0"/>
        <v>27</v>
      </c>
      <c r="AM43" s="490">
        <f t="shared" si="0"/>
        <v>28</v>
      </c>
      <c r="AN43" s="490">
        <f t="shared" si="0"/>
        <v>29</v>
      </c>
      <c r="AO43" s="490">
        <f t="shared" si="0"/>
        <v>30</v>
      </c>
      <c r="AP43" s="490">
        <f t="shared" si="0"/>
        <v>31</v>
      </c>
      <c r="AQ43" s="490">
        <f t="shared" si="0"/>
        <v>32</v>
      </c>
      <c r="AR43" s="490">
        <f t="shared" si="0"/>
        <v>33</v>
      </c>
      <c r="AS43" s="490">
        <f t="shared" si="0"/>
        <v>34</v>
      </c>
      <c r="AT43" s="490">
        <f t="shared" si="0"/>
        <v>35</v>
      </c>
      <c r="AU43" s="490">
        <f t="shared" si="0"/>
        <v>36</v>
      </c>
      <c r="AV43" s="490">
        <f t="shared" si="0"/>
        <v>37</v>
      </c>
      <c r="AW43" s="490">
        <f t="shared" si="0"/>
        <v>38</v>
      </c>
      <c r="AX43" s="490">
        <f t="shared" si="0"/>
        <v>39</v>
      </c>
      <c r="AY43" s="490">
        <f t="shared" si="0"/>
        <v>40</v>
      </c>
      <c r="AZ43" s="490">
        <f t="shared" si="0"/>
        <v>41</v>
      </c>
      <c r="BA43" s="490">
        <f t="shared" si="0"/>
        <v>42</v>
      </c>
      <c r="BB43" s="490">
        <f t="shared" si="0"/>
        <v>43</v>
      </c>
      <c r="BC43" s="490">
        <f t="shared" si="0"/>
        <v>44</v>
      </c>
      <c r="BD43" s="490">
        <f t="shared" si="0"/>
        <v>45</v>
      </c>
      <c r="BE43" s="490">
        <f t="shared" si="0"/>
        <v>46</v>
      </c>
      <c r="BF43" s="490">
        <f t="shared" si="0"/>
        <v>47</v>
      </c>
      <c r="BG43" s="490">
        <f t="shared" si="0"/>
        <v>48</v>
      </c>
      <c r="BH43" s="490">
        <f t="shared" si="0"/>
        <v>49</v>
      </c>
      <c r="BI43" s="490">
        <f t="shared" si="0"/>
        <v>50</v>
      </c>
      <c r="BJ43" s="490">
        <f t="shared" si="0"/>
        <v>51</v>
      </c>
      <c r="BK43" s="490">
        <f t="shared" si="0"/>
        <v>52</v>
      </c>
      <c r="BL43" s="490">
        <f t="shared" si="0"/>
        <v>53</v>
      </c>
      <c r="BM43" s="490">
        <f t="shared" si="0"/>
        <v>54</v>
      </c>
      <c r="BN43" s="490">
        <f t="shared" si="0"/>
        <v>55</v>
      </c>
      <c r="BO43" s="490">
        <f t="shared" si="0"/>
        <v>56</v>
      </c>
      <c r="BP43" s="490">
        <f t="shared" si="0"/>
        <v>57</v>
      </c>
      <c r="BQ43" s="490">
        <f t="shared" si="0"/>
        <v>58</v>
      </c>
      <c r="BR43" s="490">
        <f t="shared" si="0"/>
        <v>59</v>
      </c>
      <c r="BS43" s="490">
        <f t="shared" si="0"/>
        <v>60</v>
      </c>
      <c r="BT43" s="490">
        <f t="shared" si="0"/>
        <v>61</v>
      </c>
      <c r="BU43" s="490">
        <f t="shared" si="0"/>
        <v>62</v>
      </c>
      <c r="BV43" s="490">
        <f t="shared" si="0"/>
        <v>63</v>
      </c>
      <c r="BW43" s="490">
        <f t="shared" si="0"/>
        <v>64</v>
      </c>
      <c r="BX43" s="490">
        <f t="shared" si="0"/>
        <v>65</v>
      </c>
      <c r="BY43" s="490">
        <f t="shared" ref="BY43:EJ43" si="1">BX43+1</f>
        <v>66</v>
      </c>
      <c r="BZ43" s="490">
        <f t="shared" si="1"/>
        <v>67</v>
      </c>
      <c r="CA43" s="490">
        <f t="shared" si="1"/>
        <v>68</v>
      </c>
      <c r="CB43" s="490">
        <f t="shared" si="1"/>
        <v>69</v>
      </c>
      <c r="CC43" s="490">
        <f t="shared" si="1"/>
        <v>70</v>
      </c>
      <c r="CD43" s="490">
        <f t="shared" si="1"/>
        <v>71</v>
      </c>
      <c r="CE43" s="490">
        <f t="shared" si="1"/>
        <v>72</v>
      </c>
      <c r="CF43" s="490">
        <f t="shared" si="1"/>
        <v>73</v>
      </c>
      <c r="CG43" s="490">
        <f t="shared" si="1"/>
        <v>74</v>
      </c>
      <c r="CH43" s="490">
        <f t="shared" si="1"/>
        <v>75</v>
      </c>
      <c r="CI43" s="490">
        <f t="shared" si="1"/>
        <v>76</v>
      </c>
      <c r="CJ43" s="490">
        <f t="shared" si="1"/>
        <v>77</v>
      </c>
      <c r="CK43" s="490">
        <f t="shared" si="1"/>
        <v>78</v>
      </c>
      <c r="CL43" s="490">
        <f t="shared" si="1"/>
        <v>79</v>
      </c>
      <c r="CM43" s="490">
        <f t="shared" si="1"/>
        <v>80</v>
      </c>
      <c r="CN43" s="490">
        <f t="shared" si="1"/>
        <v>81</v>
      </c>
      <c r="CO43" s="490">
        <f t="shared" si="1"/>
        <v>82</v>
      </c>
      <c r="CP43" s="490">
        <f t="shared" si="1"/>
        <v>83</v>
      </c>
      <c r="CQ43" s="490">
        <f t="shared" si="1"/>
        <v>84</v>
      </c>
      <c r="CR43" s="490">
        <f t="shared" si="1"/>
        <v>85</v>
      </c>
      <c r="CS43" s="490">
        <f t="shared" si="1"/>
        <v>86</v>
      </c>
      <c r="CT43" s="490">
        <f t="shared" si="1"/>
        <v>87</v>
      </c>
      <c r="CU43" s="490">
        <f t="shared" si="1"/>
        <v>88</v>
      </c>
      <c r="CV43" s="490">
        <f t="shared" si="1"/>
        <v>89</v>
      </c>
      <c r="CW43" s="490">
        <f t="shared" si="1"/>
        <v>90</v>
      </c>
      <c r="CX43" s="490">
        <f t="shared" si="1"/>
        <v>91</v>
      </c>
      <c r="CY43" s="490">
        <f t="shared" si="1"/>
        <v>92</v>
      </c>
      <c r="CZ43" s="490">
        <f t="shared" si="1"/>
        <v>93</v>
      </c>
      <c r="DA43" s="490">
        <f t="shared" si="1"/>
        <v>94</v>
      </c>
      <c r="DB43" s="490">
        <f t="shared" si="1"/>
        <v>95</v>
      </c>
      <c r="DC43" s="490">
        <f t="shared" si="1"/>
        <v>96</v>
      </c>
      <c r="DD43" s="490">
        <f t="shared" si="1"/>
        <v>97</v>
      </c>
      <c r="DE43" s="490">
        <f t="shared" si="1"/>
        <v>98</v>
      </c>
      <c r="DF43" s="490">
        <f t="shared" si="1"/>
        <v>99</v>
      </c>
      <c r="DG43" s="490">
        <f t="shared" si="1"/>
        <v>100</v>
      </c>
      <c r="DH43" s="490">
        <f t="shared" si="1"/>
        <v>101</v>
      </c>
      <c r="DI43" s="490">
        <f t="shared" si="1"/>
        <v>102</v>
      </c>
      <c r="DJ43" s="490">
        <f t="shared" si="1"/>
        <v>103</v>
      </c>
      <c r="DK43" s="490">
        <f t="shared" si="1"/>
        <v>104</v>
      </c>
      <c r="DL43" s="490">
        <f t="shared" si="1"/>
        <v>105</v>
      </c>
      <c r="DM43" s="490">
        <f t="shared" si="1"/>
        <v>106</v>
      </c>
      <c r="DN43" s="490">
        <f t="shared" si="1"/>
        <v>107</v>
      </c>
      <c r="DO43" s="490">
        <f t="shared" si="1"/>
        <v>108</v>
      </c>
      <c r="DP43" s="490">
        <f t="shared" si="1"/>
        <v>109</v>
      </c>
      <c r="DQ43" s="490">
        <f t="shared" si="1"/>
        <v>110</v>
      </c>
      <c r="DR43" s="490">
        <f t="shared" si="1"/>
        <v>111</v>
      </c>
      <c r="DS43" s="490">
        <f t="shared" si="1"/>
        <v>112</v>
      </c>
      <c r="DT43" s="490">
        <f t="shared" si="1"/>
        <v>113</v>
      </c>
      <c r="DU43" s="490">
        <f t="shared" si="1"/>
        <v>114</v>
      </c>
      <c r="DV43" s="490">
        <f t="shared" si="1"/>
        <v>115</v>
      </c>
      <c r="DW43" s="490">
        <f t="shared" si="1"/>
        <v>116</v>
      </c>
      <c r="DX43" s="490">
        <f t="shared" si="1"/>
        <v>117</v>
      </c>
      <c r="DY43" s="490">
        <f t="shared" si="1"/>
        <v>118</v>
      </c>
      <c r="DZ43" s="490">
        <f t="shared" si="1"/>
        <v>119</v>
      </c>
      <c r="EA43" s="490">
        <f t="shared" si="1"/>
        <v>120</v>
      </c>
      <c r="EB43" s="490">
        <f t="shared" si="1"/>
        <v>121</v>
      </c>
      <c r="EC43" s="490">
        <f t="shared" si="1"/>
        <v>122</v>
      </c>
      <c r="ED43" s="490">
        <f t="shared" si="1"/>
        <v>123</v>
      </c>
      <c r="EE43" s="490">
        <f t="shared" si="1"/>
        <v>124</v>
      </c>
      <c r="EF43" s="490">
        <f t="shared" si="1"/>
        <v>125</v>
      </c>
      <c r="EG43" s="490">
        <f t="shared" si="1"/>
        <v>126</v>
      </c>
      <c r="EH43" s="490">
        <f t="shared" si="1"/>
        <v>127</v>
      </c>
      <c r="EI43" s="490">
        <f t="shared" si="1"/>
        <v>128</v>
      </c>
      <c r="EJ43" s="490">
        <f t="shared" si="1"/>
        <v>129</v>
      </c>
      <c r="EK43" s="490">
        <f t="shared" ref="EK43:GV43" si="2">EJ43+1</f>
        <v>130</v>
      </c>
      <c r="EL43" s="490">
        <f t="shared" si="2"/>
        <v>131</v>
      </c>
      <c r="EM43" s="490">
        <f t="shared" si="2"/>
        <v>132</v>
      </c>
      <c r="EN43" s="490">
        <f t="shared" si="2"/>
        <v>133</v>
      </c>
      <c r="EO43" s="490">
        <f t="shared" si="2"/>
        <v>134</v>
      </c>
      <c r="EP43" s="490">
        <f t="shared" si="2"/>
        <v>135</v>
      </c>
      <c r="EQ43" s="490">
        <f t="shared" si="2"/>
        <v>136</v>
      </c>
      <c r="ER43" s="490">
        <f t="shared" si="2"/>
        <v>137</v>
      </c>
      <c r="ES43" s="490">
        <f t="shared" si="2"/>
        <v>138</v>
      </c>
      <c r="ET43" s="490">
        <f t="shared" si="2"/>
        <v>139</v>
      </c>
      <c r="EU43" s="490">
        <f t="shared" si="2"/>
        <v>140</v>
      </c>
      <c r="EV43" s="490">
        <f t="shared" si="2"/>
        <v>141</v>
      </c>
      <c r="EW43" s="490">
        <f t="shared" si="2"/>
        <v>142</v>
      </c>
      <c r="EX43" s="490">
        <f t="shared" si="2"/>
        <v>143</v>
      </c>
      <c r="EY43" s="490">
        <f t="shared" si="2"/>
        <v>144</v>
      </c>
      <c r="EZ43" s="490">
        <f t="shared" si="2"/>
        <v>145</v>
      </c>
      <c r="FA43" s="490">
        <f t="shared" si="2"/>
        <v>146</v>
      </c>
      <c r="FB43" s="490">
        <f t="shared" si="2"/>
        <v>147</v>
      </c>
      <c r="FC43" s="490">
        <f t="shared" si="2"/>
        <v>148</v>
      </c>
      <c r="FD43" s="490">
        <f t="shared" si="2"/>
        <v>149</v>
      </c>
      <c r="FE43" s="490">
        <f t="shared" si="2"/>
        <v>150</v>
      </c>
      <c r="FF43" s="490">
        <f t="shared" si="2"/>
        <v>151</v>
      </c>
      <c r="FG43" s="490">
        <f t="shared" si="2"/>
        <v>152</v>
      </c>
      <c r="FH43" s="490">
        <f t="shared" si="2"/>
        <v>153</v>
      </c>
      <c r="FI43" s="490">
        <f t="shared" si="2"/>
        <v>154</v>
      </c>
      <c r="FJ43" s="490">
        <f t="shared" si="2"/>
        <v>155</v>
      </c>
      <c r="FK43" s="490">
        <f t="shared" si="2"/>
        <v>156</v>
      </c>
      <c r="FL43" s="490">
        <f t="shared" si="2"/>
        <v>157</v>
      </c>
      <c r="FM43" s="490">
        <f t="shared" si="2"/>
        <v>158</v>
      </c>
      <c r="FN43" s="490">
        <f t="shared" si="2"/>
        <v>159</v>
      </c>
      <c r="FO43" s="490">
        <f t="shared" si="2"/>
        <v>160</v>
      </c>
      <c r="FP43" s="490">
        <f t="shared" si="2"/>
        <v>161</v>
      </c>
      <c r="FQ43" s="490">
        <f t="shared" si="2"/>
        <v>162</v>
      </c>
      <c r="FR43" s="490">
        <f t="shared" si="2"/>
        <v>163</v>
      </c>
      <c r="FS43" s="490">
        <f t="shared" si="2"/>
        <v>164</v>
      </c>
      <c r="FT43" s="490">
        <f t="shared" si="2"/>
        <v>165</v>
      </c>
      <c r="FU43" s="490">
        <f t="shared" si="2"/>
        <v>166</v>
      </c>
      <c r="FV43" s="490">
        <f t="shared" si="2"/>
        <v>167</v>
      </c>
      <c r="FW43" s="490">
        <f t="shared" si="2"/>
        <v>168</v>
      </c>
      <c r="FX43" s="490">
        <f t="shared" si="2"/>
        <v>169</v>
      </c>
      <c r="FY43" s="490">
        <f t="shared" si="2"/>
        <v>170</v>
      </c>
      <c r="FZ43" s="490">
        <f t="shared" si="2"/>
        <v>171</v>
      </c>
      <c r="GA43" s="490">
        <f t="shared" si="2"/>
        <v>172</v>
      </c>
      <c r="GB43" s="490">
        <f t="shared" si="2"/>
        <v>173</v>
      </c>
      <c r="GC43" s="490">
        <f t="shared" si="2"/>
        <v>174</v>
      </c>
      <c r="GD43" s="490">
        <f t="shared" si="2"/>
        <v>175</v>
      </c>
      <c r="GE43" s="490">
        <f t="shared" si="2"/>
        <v>176</v>
      </c>
      <c r="GF43" s="490">
        <f t="shared" si="2"/>
        <v>177</v>
      </c>
      <c r="GG43" s="490">
        <f t="shared" si="2"/>
        <v>178</v>
      </c>
      <c r="GH43" s="490">
        <f t="shared" si="2"/>
        <v>179</v>
      </c>
      <c r="GI43" s="490">
        <f t="shared" si="2"/>
        <v>180</v>
      </c>
      <c r="GJ43" s="490">
        <f t="shared" si="2"/>
        <v>181</v>
      </c>
      <c r="GK43" s="490">
        <f t="shared" si="2"/>
        <v>182</v>
      </c>
      <c r="GL43" s="490">
        <f t="shared" si="2"/>
        <v>183</v>
      </c>
      <c r="GM43" s="490">
        <f t="shared" si="2"/>
        <v>184</v>
      </c>
      <c r="GN43" s="490">
        <f t="shared" si="2"/>
        <v>185</v>
      </c>
      <c r="GO43" s="490">
        <f t="shared" si="2"/>
        <v>186</v>
      </c>
      <c r="GP43" s="490">
        <f t="shared" si="2"/>
        <v>187</v>
      </c>
      <c r="GQ43" s="490">
        <f t="shared" si="2"/>
        <v>188</v>
      </c>
      <c r="GR43" s="490">
        <f t="shared" si="2"/>
        <v>189</v>
      </c>
      <c r="GS43" s="490">
        <f t="shared" si="2"/>
        <v>190</v>
      </c>
      <c r="GT43" s="490">
        <f t="shared" si="2"/>
        <v>191</v>
      </c>
      <c r="GU43" s="490">
        <f t="shared" si="2"/>
        <v>192</v>
      </c>
      <c r="GV43" s="490">
        <f t="shared" si="2"/>
        <v>193</v>
      </c>
      <c r="GW43" s="490">
        <f t="shared" ref="GW43:JH43" si="3">GV43+1</f>
        <v>194</v>
      </c>
      <c r="GX43" s="490">
        <f t="shared" si="3"/>
        <v>195</v>
      </c>
      <c r="GY43" s="490">
        <f t="shared" si="3"/>
        <v>196</v>
      </c>
      <c r="GZ43" s="490">
        <f t="shared" si="3"/>
        <v>197</v>
      </c>
      <c r="HA43" s="490">
        <f t="shared" si="3"/>
        <v>198</v>
      </c>
      <c r="HB43" s="490">
        <f t="shared" si="3"/>
        <v>199</v>
      </c>
      <c r="HC43" s="490">
        <f t="shared" si="3"/>
        <v>200</v>
      </c>
      <c r="HD43" s="490">
        <f t="shared" si="3"/>
        <v>201</v>
      </c>
      <c r="HE43" s="490">
        <f t="shared" si="3"/>
        <v>202</v>
      </c>
      <c r="HF43" s="490">
        <f t="shared" si="3"/>
        <v>203</v>
      </c>
      <c r="HG43" s="490">
        <f t="shared" si="3"/>
        <v>204</v>
      </c>
      <c r="HH43" s="490">
        <f t="shared" si="3"/>
        <v>205</v>
      </c>
      <c r="HI43" s="490">
        <f t="shared" si="3"/>
        <v>206</v>
      </c>
      <c r="HJ43" s="490">
        <f t="shared" si="3"/>
        <v>207</v>
      </c>
      <c r="HK43" s="490">
        <f t="shared" si="3"/>
        <v>208</v>
      </c>
      <c r="HL43" s="490">
        <f t="shared" si="3"/>
        <v>209</v>
      </c>
      <c r="HM43" s="490">
        <f t="shared" si="3"/>
        <v>210</v>
      </c>
      <c r="HN43" s="490">
        <f t="shared" si="3"/>
        <v>211</v>
      </c>
      <c r="HO43" s="490">
        <f t="shared" si="3"/>
        <v>212</v>
      </c>
      <c r="HP43" s="490">
        <f t="shared" si="3"/>
        <v>213</v>
      </c>
      <c r="HQ43" s="490">
        <f t="shared" si="3"/>
        <v>214</v>
      </c>
      <c r="HR43" s="490">
        <f t="shared" si="3"/>
        <v>215</v>
      </c>
      <c r="HS43" s="490">
        <f t="shared" si="3"/>
        <v>216</v>
      </c>
      <c r="HT43" s="490">
        <f t="shared" si="3"/>
        <v>217</v>
      </c>
      <c r="HU43" s="490">
        <f t="shared" si="3"/>
        <v>218</v>
      </c>
      <c r="HV43" s="490">
        <f t="shared" si="3"/>
        <v>219</v>
      </c>
      <c r="HW43" s="490">
        <f t="shared" si="3"/>
        <v>220</v>
      </c>
      <c r="HX43" s="490">
        <f t="shared" si="3"/>
        <v>221</v>
      </c>
      <c r="HY43" s="490">
        <f t="shared" si="3"/>
        <v>222</v>
      </c>
      <c r="HZ43" s="490">
        <f t="shared" si="3"/>
        <v>223</v>
      </c>
      <c r="IA43" s="490">
        <f t="shared" si="3"/>
        <v>224</v>
      </c>
      <c r="IB43" s="490">
        <f t="shared" si="3"/>
        <v>225</v>
      </c>
      <c r="IC43" s="490">
        <f t="shared" si="3"/>
        <v>226</v>
      </c>
      <c r="ID43" s="490">
        <f t="shared" si="3"/>
        <v>227</v>
      </c>
      <c r="IE43" s="490">
        <f t="shared" si="3"/>
        <v>228</v>
      </c>
      <c r="IF43" s="490">
        <f t="shared" si="3"/>
        <v>229</v>
      </c>
      <c r="IG43" s="490">
        <f t="shared" si="3"/>
        <v>230</v>
      </c>
      <c r="IH43" s="490">
        <f t="shared" si="3"/>
        <v>231</v>
      </c>
      <c r="II43" s="490">
        <f t="shared" si="3"/>
        <v>232</v>
      </c>
      <c r="IJ43" s="490">
        <f t="shared" si="3"/>
        <v>233</v>
      </c>
      <c r="IK43" s="490">
        <f t="shared" si="3"/>
        <v>234</v>
      </c>
      <c r="IL43" s="490">
        <f t="shared" si="3"/>
        <v>235</v>
      </c>
      <c r="IM43" s="490">
        <f t="shared" si="3"/>
        <v>236</v>
      </c>
      <c r="IN43" s="490">
        <f t="shared" si="3"/>
        <v>237</v>
      </c>
      <c r="IO43" s="490">
        <f t="shared" si="3"/>
        <v>238</v>
      </c>
      <c r="IP43" s="490">
        <f t="shared" si="3"/>
        <v>239</v>
      </c>
      <c r="IQ43" s="490">
        <f t="shared" si="3"/>
        <v>240</v>
      </c>
      <c r="IR43" s="490">
        <f t="shared" si="3"/>
        <v>241</v>
      </c>
      <c r="IS43" s="490">
        <f t="shared" si="3"/>
        <v>242</v>
      </c>
      <c r="IT43" s="490">
        <f t="shared" si="3"/>
        <v>243</v>
      </c>
      <c r="IU43" s="490">
        <f t="shared" si="3"/>
        <v>244</v>
      </c>
      <c r="IV43" s="490">
        <f t="shared" si="3"/>
        <v>245</v>
      </c>
      <c r="IW43" s="490">
        <f t="shared" si="3"/>
        <v>246</v>
      </c>
      <c r="IX43" s="490">
        <f t="shared" si="3"/>
        <v>247</v>
      </c>
      <c r="IY43" s="490">
        <f t="shared" si="3"/>
        <v>248</v>
      </c>
      <c r="IZ43" s="490">
        <f t="shared" si="3"/>
        <v>249</v>
      </c>
      <c r="JA43" s="490">
        <f t="shared" si="3"/>
        <v>250</v>
      </c>
      <c r="JB43" s="490">
        <f t="shared" si="3"/>
        <v>251</v>
      </c>
      <c r="JC43" s="490">
        <f t="shared" si="3"/>
        <v>252</v>
      </c>
      <c r="JD43" s="490">
        <f t="shared" si="3"/>
        <v>253</v>
      </c>
      <c r="JE43" s="490">
        <f t="shared" si="3"/>
        <v>254</v>
      </c>
      <c r="JF43" s="490">
        <f t="shared" si="3"/>
        <v>255</v>
      </c>
      <c r="JG43" s="490">
        <f t="shared" si="3"/>
        <v>256</v>
      </c>
      <c r="JH43" s="490">
        <f t="shared" si="3"/>
        <v>257</v>
      </c>
      <c r="JI43" s="490">
        <f t="shared" ref="JI43:LT43" si="4">JH43+1</f>
        <v>258</v>
      </c>
      <c r="JJ43" s="490">
        <f t="shared" si="4"/>
        <v>259</v>
      </c>
      <c r="JK43" s="490">
        <f t="shared" si="4"/>
        <v>260</v>
      </c>
      <c r="JL43" s="490">
        <f t="shared" si="4"/>
        <v>261</v>
      </c>
      <c r="JM43" s="490">
        <f t="shared" si="4"/>
        <v>262</v>
      </c>
      <c r="JN43" s="490">
        <f t="shared" si="4"/>
        <v>263</v>
      </c>
      <c r="JO43" s="490">
        <f t="shared" si="4"/>
        <v>264</v>
      </c>
      <c r="JP43" s="490">
        <f t="shared" si="4"/>
        <v>265</v>
      </c>
      <c r="JQ43" s="490">
        <f t="shared" si="4"/>
        <v>266</v>
      </c>
      <c r="JR43" s="490">
        <f t="shared" si="4"/>
        <v>267</v>
      </c>
      <c r="JS43" s="490">
        <f t="shared" si="4"/>
        <v>268</v>
      </c>
      <c r="JT43" s="490">
        <f t="shared" si="4"/>
        <v>269</v>
      </c>
      <c r="JU43" s="490">
        <f t="shared" si="4"/>
        <v>270</v>
      </c>
      <c r="JV43" s="490">
        <f t="shared" si="4"/>
        <v>271</v>
      </c>
      <c r="JW43" s="490">
        <f t="shared" si="4"/>
        <v>272</v>
      </c>
      <c r="JX43" s="490">
        <f t="shared" si="4"/>
        <v>273</v>
      </c>
      <c r="JY43" s="490">
        <f t="shared" si="4"/>
        <v>274</v>
      </c>
      <c r="JZ43" s="490">
        <f t="shared" si="4"/>
        <v>275</v>
      </c>
      <c r="KA43" s="490">
        <f t="shared" si="4"/>
        <v>276</v>
      </c>
      <c r="KB43" s="490">
        <f t="shared" si="4"/>
        <v>277</v>
      </c>
      <c r="KC43" s="490">
        <f t="shared" si="4"/>
        <v>278</v>
      </c>
      <c r="KD43" s="490">
        <f t="shared" si="4"/>
        <v>279</v>
      </c>
      <c r="KE43" s="490">
        <f t="shared" si="4"/>
        <v>280</v>
      </c>
      <c r="KF43" s="490">
        <f t="shared" si="4"/>
        <v>281</v>
      </c>
      <c r="KG43" s="490">
        <f t="shared" si="4"/>
        <v>282</v>
      </c>
      <c r="KH43" s="490">
        <f t="shared" si="4"/>
        <v>283</v>
      </c>
      <c r="KI43" s="490">
        <f t="shared" si="4"/>
        <v>284</v>
      </c>
      <c r="KJ43" s="490">
        <f t="shared" si="4"/>
        <v>285</v>
      </c>
      <c r="KK43" s="490">
        <f t="shared" si="4"/>
        <v>286</v>
      </c>
      <c r="KL43" s="490">
        <f t="shared" si="4"/>
        <v>287</v>
      </c>
      <c r="KM43" s="490">
        <f t="shared" si="4"/>
        <v>288</v>
      </c>
      <c r="KN43" s="490">
        <f t="shared" si="4"/>
        <v>289</v>
      </c>
      <c r="KO43" s="490">
        <f t="shared" si="4"/>
        <v>290</v>
      </c>
      <c r="KP43" s="490">
        <f t="shared" si="4"/>
        <v>291</v>
      </c>
      <c r="KQ43" s="490">
        <f t="shared" si="4"/>
        <v>292</v>
      </c>
      <c r="KR43" s="490">
        <f t="shared" si="4"/>
        <v>293</v>
      </c>
      <c r="KS43" s="490">
        <f t="shared" si="4"/>
        <v>294</v>
      </c>
      <c r="KT43" s="490">
        <f t="shared" si="4"/>
        <v>295</v>
      </c>
      <c r="KU43" s="490">
        <f t="shared" si="4"/>
        <v>296</v>
      </c>
      <c r="KV43" s="490">
        <f t="shared" si="4"/>
        <v>297</v>
      </c>
      <c r="KW43" s="490">
        <f t="shared" si="4"/>
        <v>298</v>
      </c>
      <c r="KX43" s="490">
        <f t="shared" si="4"/>
        <v>299</v>
      </c>
      <c r="KY43" s="490">
        <f t="shared" si="4"/>
        <v>300</v>
      </c>
      <c r="KZ43" s="490">
        <f t="shared" si="4"/>
        <v>301</v>
      </c>
      <c r="LA43" s="490">
        <f t="shared" si="4"/>
        <v>302</v>
      </c>
      <c r="LB43" s="490">
        <f t="shared" si="4"/>
        <v>303</v>
      </c>
      <c r="LC43" s="490">
        <f t="shared" si="4"/>
        <v>304</v>
      </c>
      <c r="LD43" s="490">
        <f t="shared" si="4"/>
        <v>305</v>
      </c>
      <c r="LE43" s="490">
        <f t="shared" si="4"/>
        <v>306</v>
      </c>
      <c r="LF43" s="490">
        <f t="shared" si="4"/>
        <v>307</v>
      </c>
      <c r="LG43" s="490">
        <f t="shared" si="4"/>
        <v>308</v>
      </c>
      <c r="LH43" s="490">
        <f t="shared" si="4"/>
        <v>309</v>
      </c>
      <c r="LI43" s="490">
        <f t="shared" si="4"/>
        <v>310</v>
      </c>
      <c r="LJ43" s="490">
        <f t="shared" si="4"/>
        <v>311</v>
      </c>
      <c r="LK43" s="490">
        <f t="shared" si="4"/>
        <v>312</v>
      </c>
      <c r="LL43" s="490">
        <f t="shared" si="4"/>
        <v>313</v>
      </c>
      <c r="LM43" s="490">
        <f t="shared" si="4"/>
        <v>314</v>
      </c>
      <c r="LN43" s="490">
        <f t="shared" si="4"/>
        <v>315</v>
      </c>
      <c r="LO43" s="490">
        <f t="shared" si="4"/>
        <v>316</v>
      </c>
      <c r="LP43" s="490">
        <f t="shared" si="4"/>
        <v>317</v>
      </c>
      <c r="LQ43" s="490">
        <f t="shared" si="4"/>
        <v>318</v>
      </c>
      <c r="LR43" s="490">
        <f t="shared" si="4"/>
        <v>319</v>
      </c>
      <c r="LS43" s="490">
        <f t="shared" si="4"/>
        <v>320</v>
      </c>
      <c r="LT43" s="490">
        <f t="shared" si="4"/>
        <v>321</v>
      </c>
      <c r="LU43" s="490">
        <f t="shared" ref="LU43:OF43" si="5">LT43+1</f>
        <v>322</v>
      </c>
      <c r="LV43" s="490">
        <f t="shared" si="5"/>
        <v>323</v>
      </c>
      <c r="LW43" s="490">
        <f t="shared" si="5"/>
        <v>324</v>
      </c>
      <c r="LX43" s="490">
        <f t="shared" si="5"/>
        <v>325</v>
      </c>
      <c r="LY43" s="490">
        <f t="shared" si="5"/>
        <v>326</v>
      </c>
      <c r="LZ43" s="490">
        <f t="shared" si="5"/>
        <v>327</v>
      </c>
      <c r="MA43" s="490">
        <f t="shared" si="5"/>
        <v>328</v>
      </c>
      <c r="MB43" s="490">
        <f t="shared" si="5"/>
        <v>329</v>
      </c>
      <c r="MC43" s="490">
        <f t="shared" si="5"/>
        <v>330</v>
      </c>
      <c r="MD43" s="490">
        <f t="shared" si="5"/>
        <v>331</v>
      </c>
      <c r="ME43" s="490">
        <f t="shared" si="5"/>
        <v>332</v>
      </c>
      <c r="MF43" s="490">
        <f t="shared" si="5"/>
        <v>333</v>
      </c>
      <c r="MG43" s="490">
        <f t="shared" si="5"/>
        <v>334</v>
      </c>
      <c r="MH43" s="490">
        <f t="shared" si="5"/>
        <v>335</v>
      </c>
      <c r="MI43" s="490">
        <f t="shared" si="5"/>
        <v>336</v>
      </c>
      <c r="MJ43" s="490">
        <f t="shared" si="5"/>
        <v>337</v>
      </c>
      <c r="MK43" s="490">
        <f t="shared" si="5"/>
        <v>338</v>
      </c>
      <c r="ML43" s="490">
        <f t="shared" si="5"/>
        <v>339</v>
      </c>
      <c r="MM43" s="490">
        <f t="shared" si="5"/>
        <v>340</v>
      </c>
      <c r="MN43" s="490">
        <f t="shared" si="5"/>
        <v>341</v>
      </c>
      <c r="MO43" s="490">
        <f t="shared" si="5"/>
        <v>342</v>
      </c>
      <c r="MP43" s="490">
        <f t="shared" si="5"/>
        <v>343</v>
      </c>
      <c r="MQ43" s="490">
        <f t="shared" si="5"/>
        <v>344</v>
      </c>
      <c r="MR43" s="490">
        <f t="shared" si="5"/>
        <v>345</v>
      </c>
      <c r="MS43" s="490">
        <f t="shared" si="5"/>
        <v>346</v>
      </c>
      <c r="MT43" s="490">
        <f t="shared" si="5"/>
        <v>347</v>
      </c>
      <c r="MU43" s="490">
        <f t="shared" si="5"/>
        <v>348</v>
      </c>
      <c r="MV43" s="490">
        <f t="shared" si="5"/>
        <v>349</v>
      </c>
      <c r="MW43" s="490">
        <f t="shared" si="5"/>
        <v>350</v>
      </c>
      <c r="MX43" s="490">
        <f t="shared" si="5"/>
        <v>351</v>
      </c>
      <c r="MY43" s="490">
        <f t="shared" si="5"/>
        <v>352</v>
      </c>
      <c r="MZ43" s="490">
        <f t="shared" si="5"/>
        <v>353</v>
      </c>
      <c r="NA43" s="490">
        <f t="shared" si="5"/>
        <v>354</v>
      </c>
      <c r="NB43" s="490">
        <f t="shared" si="5"/>
        <v>355</v>
      </c>
      <c r="NC43" s="490">
        <f t="shared" si="5"/>
        <v>356</v>
      </c>
      <c r="ND43" s="490">
        <f t="shared" si="5"/>
        <v>357</v>
      </c>
      <c r="NE43" s="490">
        <f t="shared" si="5"/>
        <v>358</v>
      </c>
      <c r="NF43" s="490">
        <f t="shared" si="5"/>
        <v>359</v>
      </c>
      <c r="NG43" s="490">
        <f t="shared" si="5"/>
        <v>360</v>
      </c>
      <c r="NH43" s="490">
        <f t="shared" si="5"/>
        <v>361</v>
      </c>
      <c r="NI43" s="490">
        <f t="shared" si="5"/>
        <v>362</v>
      </c>
      <c r="NJ43" s="490">
        <f t="shared" si="5"/>
        <v>363</v>
      </c>
      <c r="NK43" s="490">
        <f t="shared" si="5"/>
        <v>364</v>
      </c>
      <c r="NL43" s="490">
        <f t="shared" si="5"/>
        <v>365</v>
      </c>
      <c r="NM43" s="490">
        <f t="shared" si="5"/>
        <v>366</v>
      </c>
      <c r="NN43" s="490">
        <f t="shared" si="5"/>
        <v>367</v>
      </c>
      <c r="NO43" s="490">
        <f t="shared" si="5"/>
        <v>368</v>
      </c>
      <c r="NP43" s="490">
        <f t="shared" si="5"/>
        <v>369</v>
      </c>
      <c r="NQ43" s="490">
        <f t="shared" si="5"/>
        <v>370</v>
      </c>
      <c r="NR43" s="490">
        <f t="shared" si="5"/>
        <v>371</v>
      </c>
      <c r="NS43" s="490">
        <f t="shared" si="5"/>
        <v>372</v>
      </c>
      <c r="NT43" s="490">
        <f t="shared" si="5"/>
        <v>373</v>
      </c>
      <c r="NU43" s="490">
        <f t="shared" si="5"/>
        <v>374</v>
      </c>
      <c r="NV43" s="490">
        <f t="shared" si="5"/>
        <v>375</v>
      </c>
      <c r="NW43" s="490">
        <f t="shared" si="5"/>
        <v>376</v>
      </c>
      <c r="NX43" s="490">
        <f t="shared" si="5"/>
        <v>377</v>
      </c>
      <c r="NY43" s="490">
        <f t="shared" si="5"/>
        <v>378</v>
      </c>
      <c r="NZ43" s="490">
        <f t="shared" si="5"/>
        <v>379</v>
      </c>
      <c r="OA43" s="490">
        <f t="shared" si="5"/>
        <v>380</v>
      </c>
      <c r="OB43" s="490">
        <f t="shared" si="5"/>
        <v>381</v>
      </c>
      <c r="OC43" s="490">
        <f t="shared" si="5"/>
        <v>382</v>
      </c>
      <c r="OD43" s="490">
        <f t="shared" si="5"/>
        <v>383</v>
      </c>
      <c r="OE43" s="490">
        <f t="shared" si="5"/>
        <v>384</v>
      </c>
      <c r="OF43" s="490">
        <f t="shared" si="5"/>
        <v>385</v>
      </c>
      <c r="OG43" s="490">
        <f t="shared" ref="OG43:QR43" si="6">OF43+1</f>
        <v>386</v>
      </c>
      <c r="OH43" s="490">
        <f t="shared" si="6"/>
        <v>387</v>
      </c>
      <c r="OI43" s="490">
        <f t="shared" si="6"/>
        <v>388</v>
      </c>
      <c r="OJ43" s="490">
        <f t="shared" si="6"/>
        <v>389</v>
      </c>
      <c r="OK43" s="490">
        <f t="shared" si="6"/>
        <v>390</v>
      </c>
      <c r="OL43" s="490">
        <f t="shared" si="6"/>
        <v>391</v>
      </c>
      <c r="OM43" s="490">
        <f t="shared" si="6"/>
        <v>392</v>
      </c>
      <c r="ON43" s="490">
        <f t="shared" si="6"/>
        <v>393</v>
      </c>
      <c r="OO43" s="490">
        <f t="shared" si="6"/>
        <v>394</v>
      </c>
      <c r="OP43" s="490">
        <f t="shared" si="6"/>
        <v>395</v>
      </c>
      <c r="OQ43" s="490">
        <f t="shared" si="6"/>
        <v>396</v>
      </c>
      <c r="OR43" s="490">
        <f t="shared" si="6"/>
        <v>397</v>
      </c>
      <c r="OS43" s="490">
        <f t="shared" si="6"/>
        <v>398</v>
      </c>
      <c r="OT43" s="490">
        <f t="shared" si="6"/>
        <v>399</v>
      </c>
      <c r="OU43" s="490">
        <f t="shared" si="6"/>
        <v>400</v>
      </c>
      <c r="OV43" s="490">
        <f t="shared" si="6"/>
        <v>401</v>
      </c>
      <c r="OW43" s="490">
        <f t="shared" si="6"/>
        <v>402</v>
      </c>
      <c r="OX43" s="490">
        <f t="shared" si="6"/>
        <v>403</v>
      </c>
      <c r="OY43" s="490">
        <f t="shared" si="6"/>
        <v>404</v>
      </c>
      <c r="OZ43" s="490">
        <f t="shared" si="6"/>
        <v>405</v>
      </c>
      <c r="PA43" s="490">
        <f t="shared" si="6"/>
        <v>406</v>
      </c>
      <c r="PB43" s="490">
        <f t="shared" si="6"/>
        <v>407</v>
      </c>
      <c r="PC43" s="490">
        <f t="shared" si="6"/>
        <v>408</v>
      </c>
      <c r="PD43" s="490">
        <f t="shared" si="6"/>
        <v>409</v>
      </c>
      <c r="PE43" s="490">
        <f t="shared" si="6"/>
        <v>410</v>
      </c>
      <c r="PF43" s="490">
        <f t="shared" si="6"/>
        <v>411</v>
      </c>
      <c r="PG43" s="490">
        <f t="shared" si="6"/>
        <v>412</v>
      </c>
      <c r="PH43" s="490">
        <f t="shared" si="6"/>
        <v>413</v>
      </c>
      <c r="PI43" s="490">
        <f t="shared" si="6"/>
        <v>414</v>
      </c>
      <c r="PJ43" s="490">
        <f t="shared" si="6"/>
        <v>415</v>
      </c>
      <c r="PK43" s="490">
        <f t="shared" si="6"/>
        <v>416</v>
      </c>
      <c r="PL43" s="490">
        <f t="shared" si="6"/>
        <v>417</v>
      </c>
      <c r="PM43" s="490">
        <f t="shared" si="6"/>
        <v>418</v>
      </c>
      <c r="PN43" s="490">
        <f t="shared" si="6"/>
        <v>419</v>
      </c>
      <c r="PO43" s="490">
        <f t="shared" si="6"/>
        <v>420</v>
      </c>
      <c r="PP43" s="490">
        <f t="shared" si="6"/>
        <v>421</v>
      </c>
      <c r="PQ43" s="490">
        <f t="shared" si="6"/>
        <v>422</v>
      </c>
      <c r="PR43" s="490">
        <f t="shared" si="6"/>
        <v>423</v>
      </c>
      <c r="PS43" s="490">
        <f t="shared" si="6"/>
        <v>424</v>
      </c>
      <c r="PT43" s="490">
        <f t="shared" si="6"/>
        <v>425</v>
      </c>
      <c r="PU43" s="490">
        <f t="shared" si="6"/>
        <v>426</v>
      </c>
      <c r="PV43" s="490">
        <f t="shared" si="6"/>
        <v>427</v>
      </c>
      <c r="PW43" s="490">
        <f t="shared" si="6"/>
        <v>428</v>
      </c>
      <c r="PX43" s="490">
        <f t="shared" si="6"/>
        <v>429</v>
      </c>
      <c r="PY43" s="490">
        <f t="shared" si="6"/>
        <v>430</v>
      </c>
      <c r="PZ43" s="490">
        <f t="shared" si="6"/>
        <v>431</v>
      </c>
      <c r="QA43" s="490">
        <f t="shared" si="6"/>
        <v>432</v>
      </c>
      <c r="QB43" s="490">
        <f t="shared" si="6"/>
        <v>433</v>
      </c>
      <c r="QC43" s="490">
        <f t="shared" si="6"/>
        <v>434</v>
      </c>
      <c r="QD43" s="490">
        <f t="shared" si="6"/>
        <v>435</v>
      </c>
      <c r="QE43" s="490">
        <f t="shared" si="6"/>
        <v>436</v>
      </c>
      <c r="QF43" s="490">
        <f t="shared" si="6"/>
        <v>437</v>
      </c>
      <c r="QG43" s="490">
        <f t="shared" si="6"/>
        <v>438</v>
      </c>
      <c r="QH43" s="490">
        <f t="shared" si="6"/>
        <v>439</v>
      </c>
      <c r="QI43" s="490">
        <f t="shared" si="6"/>
        <v>440</v>
      </c>
      <c r="QJ43" s="490">
        <f t="shared" si="6"/>
        <v>441</v>
      </c>
      <c r="QK43" s="490">
        <f t="shared" si="6"/>
        <v>442</v>
      </c>
      <c r="QL43" s="490">
        <f t="shared" si="6"/>
        <v>443</v>
      </c>
      <c r="QM43" s="490">
        <f t="shared" si="6"/>
        <v>444</v>
      </c>
      <c r="QN43" s="490">
        <f t="shared" si="6"/>
        <v>445</v>
      </c>
      <c r="QO43" s="490">
        <f t="shared" si="6"/>
        <v>446</v>
      </c>
      <c r="QP43" s="490">
        <f t="shared" si="6"/>
        <v>447</v>
      </c>
      <c r="QQ43" s="490">
        <f t="shared" si="6"/>
        <v>448</v>
      </c>
      <c r="QR43" s="490">
        <f t="shared" si="6"/>
        <v>449</v>
      </c>
      <c r="QS43" s="490">
        <f t="shared" ref="QS43:SH43" si="7">QR43+1</f>
        <v>450</v>
      </c>
      <c r="QT43" s="490">
        <f t="shared" si="7"/>
        <v>451</v>
      </c>
      <c r="QU43" s="490">
        <f t="shared" si="7"/>
        <v>452</v>
      </c>
      <c r="QV43" s="490">
        <f t="shared" si="7"/>
        <v>453</v>
      </c>
      <c r="QW43" s="490">
        <f t="shared" si="7"/>
        <v>454</v>
      </c>
      <c r="QX43" s="490">
        <f t="shared" si="7"/>
        <v>455</v>
      </c>
      <c r="QY43" s="490">
        <f t="shared" si="7"/>
        <v>456</v>
      </c>
      <c r="QZ43" s="490">
        <f t="shared" si="7"/>
        <v>457</v>
      </c>
      <c r="RA43" s="490">
        <f t="shared" si="7"/>
        <v>458</v>
      </c>
      <c r="RB43" s="490">
        <f t="shared" si="7"/>
        <v>459</v>
      </c>
      <c r="RC43" s="490">
        <f t="shared" si="7"/>
        <v>460</v>
      </c>
      <c r="RD43" s="490">
        <f t="shared" si="7"/>
        <v>461</v>
      </c>
      <c r="RE43" s="490">
        <f t="shared" si="7"/>
        <v>462</v>
      </c>
      <c r="RF43" s="490">
        <f t="shared" si="7"/>
        <v>463</v>
      </c>
      <c r="RG43" s="490">
        <f t="shared" si="7"/>
        <v>464</v>
      </c>
      <c r="RH43" s="490">
        <f t="shared" si="7"/>
        <v>465</v>
      </c>
      <c r="RI43" s="490">
        <f t="shared" si="7"/>
        <v>466</v>
      </c>
      <c r="RJ43" s="490">
        <f t="shared" si="7"/>
        <v>467</v>
      </c>
      <c r="RK43" s="490">
        <f t="shared" si="7"/>
        <v>468</v>
      </c>
      <c r="RL43" s="490">
        <f t="shared" si="7"/>
        <v>469</v>
      </c>
      <c r="RM43" s="490">
        <f t="shared" si="7"/>
        <v>470</v>
      </c>
      <c r="RN43" s="490">
        <f t="shared" si="7"/>
        <v>471</v>
      </c>
      <c r="RO43" s="490">
        <f t="shared" si="7"/>
        <v>472</v>
      </c>
      <c r="RP43" s="490">
        <f t="shared" si="7"/>
        <v>473</v>
      </c>
      <c r="RQ43" s="490">
        <f t="shared" si="7"/>
        <v>474</v>
      </c>
      <c r="RR43" s="490">
        <f t="shared" si="7"/>
        <v>475</v>
      </c>
      <c r="RS43" s="490">
        <f t="shared" si="7"/>
        <v>476</v>
      </c>
      <c r="RT43" s="490">
        <f t="shared" si="7"/>
        <v>477</v>
      </c>
      <c r="RU43" s="490">
        <f t="shared" si="7"/>
        <v>478</v>
      </c>
      <c r="RV43" s="490">
        <f t="shared" si="7"/>
        <v>479</v>
      </c>
      <c r="RW43" s="490">
        <f t="shared" si="7"/>
        <v>480</v>
      </c>
      <c r="RX43" s="490">
        <f t="shared" si="7"/>
        <v>481</v>
      </c>
      <c r="RY43" s="490">
        <f t="shared" si="7"/>
        <v>482</v>
      </c>
      <c r="RZ43" s="490">
        <f t="shared" si="7"/>
        <v>483</v>
      </c>
      <c r="SA43" s="490">
        <f t="shared" si="7"/>
        <v>484</v>
      </c>
      <c r="SB43" s="490">
        <f t="shared" si="7"/>
        <v>485</v>
      </c>
      <c r="SC43" s="490">
        <f t="shared" si="7"/>
        <v>486</v>
      </c>
      <c r="SD43" s="490">
        <f t="shared" si="7"/>
        <v>487</v>
      </c>
      <c r="SE43" s="490">
        <f t="shared" si="7"/>
        <v>488</v>
      </c>
      <c r="SF43" s="490">
        <f t="shared" si="7"/>
        <v>489</v>
      </c>
      <c r="SG43" s="490">
        <f t="shared" si="7"/>
        <v>490</v>
      </c>
      <c r="SH43" s="490">
        <f t="shared" si="7"/>
        <v>491</v>
      </c>
      <c r="SI43" s="472"/>
      <c r="SJ43" s="474"/>
      <c r="SK43" s="462"/>
      <c r="SL43" s="462"/>
      <c r="SM43" s="462"/>
    </row>
    <row r="44" spans="1:507" outlineLevel="2" x14ac:dyDescent="0.35">
      <c r="A44" s="462"/>
      <c r="B44" s="471"/>
      <c r="C44" s="690">
        <f>INT($C$40)+2</f>
        <v>3</v>
      </c>
      <c r="D44" s="472"/>
      <c r="E44" s="557"/>
      <c r="F44" s="557"/>
      <c r="G44" s="472"/>
      <c r="H44" s="491"/>
      <c r="I44" s="491"/>
      <c r="J44" s="491"/>
      <c r="K44" s="704">
        <f>Sheep!i_startyear</f>
        <v>2019</v>
      </c>
      <c r="L44" s="704">
        <f t="shared" ref="L44:BW44" si="8">$K44+INT(365.25/i_sim_periods_year*L$52)</f>
        <v>2026</v>
      </c>
      <c r="M44" s="704">
        <f t="shared" si="8"/>
        <v>2033</v>
      </c>
      <c r="N44" s="704">
        <f t="shared" si="8"/>
        <v>2040</v>
      </c>
      <c r="O44" s="704">
        <f t="shared" si="8"/>
        <v>2047</v>
      </c>
      <c r="P44" s="704">
        <f t="shared" si="8"/>
        <v>2054</v>
      </c>
      <c r="Q44" s="704">
        <f t="shared" si="8"/>
        <v>2061</v>
      </c>
      <c r="R44" s="704">
        <f t="shared" si="8"/>
        <v>2068</v>
      </c>
      <c r="S44" s="704">
        <f t="shared" si="8"/>
        <v>2075</v>
      </c>
      <c r="T44" s="704">
        <f t="shared" si="8"/>
        <v>2082</v>
      </c>
      <c r="U44" s="704">
        <f t="shared" si="8"/>
        <v>2089</v>
      </c>
      <c r="V44" s="704">
        <f t="shared" si="8"/>
        <v>2096</v>
      </c>
      <c r="W44" s="704">
        <f t="shared" si="8"/>
        <v>2103</v>
      </c>
      <c r="X44" s="704">
        <f t="shared" si="8"/>
        <v>2110</v>
      </c>
      <c r="Y44" s="704">
        <f t="shared" si="8"/>
        <v>2117</v>
      </c>
      <c r="Z44" s="704">
        <f t="shared" si="8"/>
        <v>2124</v>
      </c>
      <c r="AA44" s="704">
        <f t="shared" si="8"/>
        <v>2131</v>
      </c>
      <c r="AB44" s="704">
        <f t="shared" si="8"/>
        <v>2138</v>
      </c>
      <c r="AC44" s="704">
        <f t="shared" si="8"/>
        <v>2145</v>
      </c>
      <c r="AD44" s="704">
        <f t="shared" si="8"/>
        <v>2152</v>
      </c>
      <c r="AE44" s="704">
        <f t="shared" si="8"/>
        <v>2159</v>
      </c>
      <c r="AF44" s="704">
        <f t="shared" si="8"/>
        <v>2166</v>
      </c>
      <c r="AG44" s="704">
        <f t="shared" si="8"/>
        <v>2173</v>
      </c>
      <c r="AH44" s="704">
        <f t="shared" si="8"/>
        <v>2180</v>
      </c>
      <c r="AI44" s="704">
        <f t="shared" si="8"/>
        <v>2187</v>
      </c>
      <c r="AJ44" s="704">
        <f t="shared" si="8"/>
        <v>2194</v>
      </c>
      <c r="AK44" s="704">
        <f t="shared" si="8"/>
        <v>2201</v>
      </c>
      <c r="AL44" s="704">
        <f t="shared" si="8"/>
        <v>2208</v>
      </c>
      <c r="AM44" s="704">
        <f t="shared" si="8"/>
        <v>2215</v>
      </c>
      <c r="AN44" s="704">
        <f t="shared" si="8"/>
        <v>2222</v>
      </c>
      <c r="AO44" s="704">
        <f t="shared" si="8"/>
        <v>2229</v>
      </c>
      <c r="AP44" s="704">
        <f t="shared" si="8"/>
        <v>2236</v>
      </c>
      <c r="AQ44" s="704">
        <f t="shared" si="8"/>
        <v>2243</v>
      </c>
      <c r="AR44" s="704">
        <f t="shared" si="8"/>
        <v>2250</v>
      </c>
      <c r="AS44" s="704">
        <f t="shared" si="8"/>
        <v>2257</v>
      </c>
      <c r="AT44" s="704">
        <f t="shared" si="8"/>
        <v>2264</v>
      </c>
      <c r="AU44" s="704">
        <f t="shared" si="8"/>
        <v>2271</v>
      </c>
      <c r="AV44" s="704">
        <f t="shared" si="8"/>
        <v>2278</v>
      </c>
      <c r="AW44" s="704">
        <f t="shared" si="8"/>
        <v>2285</v>
      </c>
      <c r="AX44" s="704">
        <f t="shared" si="8"/>
        <v>2292</v>
      </c>
      <c r="AY44" s="704">
        <f t="shared" si="8"/>
        <v>2299</v>
      </c>
      <c r="AZ44" s="704">
        <f t="shared" si="8"/>
        <v>2306</v>
      </c>
      <c r="BA44" s="704">
        <f t="shared" si="8"/>
        <v>2314</v>
      </c>
      <c r="BB44" s="704">
        <f t="shared" si="8"/>
        <v>2321</v>
      </c>
      <c r="BC44" s="704">
        <f t="shared" si="8"/>
        <v>2328</v>
      </c>
      <c r="BD44" s="704">
        <f t="shared" si="8"/>
        <v>2335</v>
      </c>
      <c r="BE44" s="704">
        <f t="shared" si="8"/>
        <v>2342</v>
      </c>
      <c r="BF44" s="704">
        <f t="shared" si="8"/>
        <v>2349</v>
      </c>
      <c r="BG44" s="704">
        <f t="shared" si="8"/>
        <v>2356</v>
      </c>
      <c r="BH44" s="704">
        <f t="shared" si="8"/>
        <v>2363</v>
      </c>
      <c r="BI44" s="704">
        <f t="shared" si="8"/>
        <v>2370</v>
      </c>
      <c r="BJ44" s="704">
        <f t="shared" si="8"/>
        <v>2377</v>
      </c>
      <c r="BK44" s="704">
        <f t="shared" si="8"/>
        <v>2384</v>
      </c>
      <c r="BL44" s="704">
        <f t="shared" si="8"/>
        <v>2391</v>
      </c>
      <c r="BM44" s="704">
        <f t="shared" si="8"/>
        <v>2398</v>
      </c>
      <c r="BN44" s="704">
        <f t="shared" si="8"/>
        <v>2405</v>
      </c>
      <c r="BO44" s="704">
        <f t="shared" si="8"/>
        <v>2412</v>
      </c>
      <c r="BP44" s="704">
        <f t="shared" si="8"/>
        <v>2419</v>
      </c>
      <c r="BQ44" s="704">
        <f t="shared" si="8"/>
        <v>2426</v>
      </c>
      <c r="BR44" s="704">
        <f t="shared" si="8"/>
        <v>2433</v>
      </c>
      <c r="BS44" s="704">
        <f t="shared" si="8"/>
        <v>2440</v>
      </c>
      <c r="BT44" s="704">
        <f t="shared" si="8"/>
        <v>2447</v>
      </c>
      <c r="BU44" s="704">
        <f t="shared" si="8"/>
        <v>2454</v>
      </c>
      <c r="BV44" s="704">
        <f t="shared" si="8"/>
        <v>2461</v>
      </c>
      <c r="BW44" s="704">
        <f t="shared" si="8"/>
        <v>2468</v>
      </c>
      <c r="BX44" s="704">
        <f t="shared" ref="BX44:EI44" si="9">$K44+INT(365.25/i_sim_periods_year*BX$52)</f>
        <v>2475</v>
      </c>
      <c r="BY44" s="704">
        <f t="shared" si="9"/>
        <v>2482</v>
      </c>
      <c r="BZ44" s="704">
        <f t="shared" si="9"/>
        <v>2489</v>
      </c>
      <c r="CA44" s="704">
        <f t="shared" si="9"/>
        <v>2496</v>
      </c>
      <c r="CB44" s="704">
        <f t="shared" si="9"/>
        <v>2503</v>
      </c>
      <c r="CC44" s="704">
        <f t="shared" si="9"/>
        <v>2510</v>
      </c>
      <c r="CD44" s="704">
        <f t="shared" si="9"/>
        <v>2517</v>
      </c>
      <c r="CE44" s="704">
        <f t="shared" si="9"/>
        <v>2524</v>
      </c>
      <c r="CF44" s="704">
        <f t="shared" si="9"/>
        <v>2531</v>
      </c>
      <c r="CG44" s="704">
        <f t="shared" si="9"/>
        <v>2538</v>
      </c>
      <c r="CH44" s="704">
        <f t="shared" si="9"/>
        <v>2545</v>
      </c>
      <c r="CI44" s="704">
        <f t="shared" si="9"/>
        <v>2552</v>
      </c>
      <c r="CJ44" s="704">
        <f t="shared" si="9"/>
        <v>2559</v>
      </c>
      <c r="CK44" s="704">
        <f t="shared" si="9"/>
        <v>2566</v>
      </c>
      <c r="CL44" s="704">
        <f t="shared" si="9"/>
        <v>2573</v>
      </c>
      <c r="CM44" s="704">
        <f t="shared" si="9"/>
        <v>2580</v>
      </c>
      <c r="CN44" s="704">
        <f t="shared" si="9"/>
        <v>2587</v>
      </c>
      <c r="CO44" s="704">
        <f t="shared" si="9"/>
        <v>2594</v>
      </c>
      <c r="CP44" s="704">
        <f t="shared" si="9"/>
        <v>2601</v>
      </c>
      <c r="CQ44" s="704">
        <f t="shared" si="9"/>
        <v>2609</v>
      </c>
      <c r="CR44" s="704">
        <f t="shared" si="9"/>
        <v>2616</v>
      </c>
      <c r="CS44" s="704">
        <f t="shared" si="9"/>
        <v>2623</v>
      </c>
      <c r="CT44" s="704">
        <f t="shared" si="9"/>
        <v>2630</v>
      </c>
      <c r="CU44" s="704">
        <f t="shared" si="9"/>
        <v>2637</v>
      </c>
      <c r="CV44" s="704">
        <f t="shared" si="9"/>
        <v>2644</v>
      </c>
      <c r="CW44" s="704">
        <f t="shared" si="9"/>
        <v>2651</v>
      </c>
      <c r="CX44" s="704">
        <f t="shared" si="9"/>
        <v>2658</v>
      </c>
      <c r="CY44" s="704">
        <f t="shared" si="9"/>
        <v>2665</v>
      </c>
      <c r="CZ44" s="704">
        <f t="shared" si="9"/>
        <v>2672</v>
      </c>
      <c r="DA44" s="704">
        <f t="shared" si="9"/>
        <v>2679</v>
      </c>
      <c r="DB44" s="704">
        <f t="shared" si="9"/>
        <v>2686</v>
      </c>
      <c r="DC44" s="704">
        <f t="shared" si="9"/>
        <v>2693</v>
      </c>
      <c r="DD44" s="704">
        <f t="shared" si="9"/>
        <v>2700</v>
      </c>
      <c r="DE44" s="704">
        <f t="shared" si="9"/>
        <v>2707</v>
      </c>
      <c r="DF44" s="704">
        <f t="shared" si="9"/>
        <v>2714</v>
      </c>
      <c r="DG44" s="704">
        <f t="shared" si="9"/>
        <v>2721</v>
      </c>
      <c r="DH44" s="704">
        <f t="shared" si="9"/>
        <v>2728</v>
      </c>
      <c r="DI44" s="704">
        <f t="shared" si="9"/>
        <v>2735</v>
      </c>
      <c r="DJ44" s="704">
        <f t="shared" si="9"/>
        <v>2742</v>
      </c>
      <c r="DK44" s="704">
        <f t="shared" si="9"/>
        <v>2749</v>
      </c>
      <c r="DL44" s="704">
        <f t="shared" si="9"/>
        <v>2756</v>
      </c>
      <c r="DM44" s="704">
        <f t="shared" si="9"/>
        <v>2763</v>
      </c>
      <c r="DN44" s="704">
        <f t="shared" si="9"/>
        <v>2770</v>
      </c>
      <c r="DO44" s="704">
        <f t="shared" si="9"/>
        <v>2777</v>
      </c>
      <c r="DP44" s="704">
        <f t="shared" si="9"/>
        <v>2784</v>
      </c>
      <c r="DQ44" s="704">
        <f t="shared" si="9"/>
        <v>2791</v>
      </c>
      <c r="DR44" s="704">
        <f t="shared" si="9"/>
        <v>2798</v>
      </c>
      <c r="DS44" s="704">
        <f t="shared" si="9"/>
        <v>2805</v>
      </c>
      <c r="DT44" s="704">
        <f t="shared" si="9"/>
        <v>2812</v>
      </c>
      <c r="DU44" s="704">
        <f t="shared" si="9"/>
        <v>2819</v>
      </c>
      <c r="DV44" s="704">
        <f t="shared" si="9"/>
        <v>2826</v>
      </c>
      <c r="DW44" s="704">
        <f t="shared" si="9"/>
        <v>2833</v>
      </c>
      <c r="DX44" s="704">
        <f t="shared" si="9"/>
        <v>2840</v>
      </c>
      <c r="DY44" s="704">
        <f t="shared" si="9"/>
        <v>2847</v>
      </c>
      <c r="DZ44" s="704">
        <f t="shared" si="9"/>
        <v>2854</v>
      </c>
      <c r="EA44" s="704">
        <f t="shared" si="9"/>
        <v>2861</v>
      </c>
      <c r="EB44" s="704">
        <f t="shared" si="9"/>
        <v>2868</v>
      </c>
      <c r="EC44" s="704">
        <f t="shared" si="9"/>
        <v>2875</v>
      </c>
      <c r="ED44" s="704">
        <f t="shared" si="9"/>
        <v>2882</v>
      </c>
      <c r="EE44" s="704">
        <f t="shared" si="9"/>
        <v>2889</v>
      </c>
      <c r="EF44" s="704">
        <f t="shared" si="9"/>
        <v>2897</v>
      </c>
      <c r="EG44" s="704">
        <f t="shared" si="9"/>
        <v>2904</v>
      </c>
      <c r="EH44" s="704">
        <f t="shared" si="9"/>
        <v>2911</v>
      </c>
      <c r="EI44" s="704">
        <f t="shared" si="9"/>
        <v>2918</v>
      </c>
      <c r="EJ44" s="704">
        <f t="shared" ref="EJ44:GU44" si="10">$K44+INT(365.25/i_sim_periods_year*EJ$52)</f>
        <v>2925</v>
      </c>
      <c r="EK44" s="704">
        <f t="shared" si="10"/>
        <v>2932</v>
      </c>
      <c r="EL44" s="704">
        <f t="shared" si="10"/>
        <v>2939</v>
      </c>
      <c r="EM44" s="704">
        <f t="shared" si="10"/>
        <v>2946</v>
      </c>
      <c r="EN44" s="704">
        <f t="shared" si="10"/>
        <v>2953</v>
      </c>
      <c r="EO44" s="704">
        <f t="shared" si="10"/>
        <v>2960</v>
      </c>
      <c r="EP44" s="704">
        <f t="shared" si="10"/>
        <v>2967</v>
      </c>
      <c r="EQ44" s="704">
        <f t="shared" si="10"/>
        <v>2974</v>
      </c>
      <c r="ER44" s="704">
        <f t="shared" si="10"/>
        <v>2981</v>
      </c>
      <c r="ES44" s="704">
        <f t="shared" si="10"/>
        <v>2988</v>
      </c>
      <c r="ET44" s="704">
        <f t="shared" si="10"/>
        <v>2995</v>
      </c>
      <c r="EU44" s="704">
        <f t="shared" si="10"/>
        <v>3002</v>
      </c>
      <c r="EV44" s="704">
        <f t="shared" si="10"/>
        <v>3009</v>
      </c>
      <c r="EW44" s="704">
        <f t="shared" si="10"/>
        <v>3016</v>
      </c>
      <c r="EX44" s="704">
        <f t="shared" si="10"/>
        <v>3023</v>
      </c>
      <c r="EY44" s="704">
        <f t="shared" si="10"/>
        <v>3030</v>
      </c>
      <c r="EZ44" s="704">
        <f t="shared" si="10"/>
        <v>3037</v>
      </c>
      <c r="FA44" s="704">
        <f t="shared" si="10"/>
        <v>3044</v>
      </c>
      <c r="FB44" s="704">
        <f t="shared" si="10"/>
        <v>3051</v>
      </c>
      <c r="FC44" s="704">
        <f t="shared" si="10"/>
        <v>3058</v>
      </c>
      <c r="FD44" s="704">
        <f t="shared" si="10"/>
        <v>3065</v>
      </c>
      <c r="FE44" s="704">
        <f t="shared" si="10"/>
        <v>3072</v>
      </c>
      <c r="FF44" s="704">
        <f t="shared" si="10"/>
        <v>3079</v>
      </c>
      <c r="FG44" s="704">
        <f t="shared" si="10"/>
        <v>3086</v>
      </c>
      <c r="FH44" s="704">
        <f t="shared" si="10"/>
        <v>3093</v>
      </c>
      <c r="FI44" s="704">
        <f t="shared" si="10"/>
        <v>3100</v>
      </c>
      <c r="FJ44" s="704">
        <f t="shared" si="10"/>
        <v>3107</v>
      </c>
      <c r="FK44" s="704">
        <f t="shared" si="10"/>
        <v>3114</v>
      </c>
      <c r="FL44" s="704">
        <f t="shared" si="10"/>
        <v>3121</v>
      </c>
      <c r="FM44" s="704">
        <f t="shared" si="10"/>
        <v>3128</v>
      </c>
      <c r="FN44" s="704">
        <f t="shared" si="10"/>
        <v>3135</v>
      </c>
      <c r="FO44" s="704">
        <f t="shared" si="10"/>
        <v>3142</v>
      </c>
      <c r="FP44" s="704">
        <f t="shared" si="10"/>
        <v>3149</v>
      </c>
      <c r="FQ44" s="704">
        <f t="shared" si="10"/>
        <v>3156</v>
      </c>
      <c r="FR44" s="704">
        <f t="shared" si="10"/>
        <v>3163</v>
      </c>
      <c r="FS44" s="704">
        <f t="shared" si="10"/>
        <v>3170</v>
      </c>
      <c r="FT44" s="704">
        <f t="shared" si="10"/>
        <v>3177</v>
      </c>
      <c r="FU44" s="704">
        <f t="shared" si="10"/>
        <v>3184</v>
      </c>
      <c r="FV44" s="704">
        <f t="shared" si="10"/>
        <v>3192</v>
      </c>
      <c r="FW44" s="704">
        <f t="shared" si="10"/>
        <v>3199</v>
      </c>
      <c r="FX44" s="704">
        <f t="shared" si="10"/>
        <v>3206</v>
      </c>
      <c r="FY44" s="704">
        <f t="shared" si="10"/>
        <v>3213</v>
      </c>
      <c r="FZ44" s="704">
        <f t="shared" si="10"/>
        <v>3220</v>
      </c>
      <c r="GA44" s="704">
        <f t="shared" si="10"/>
        <v>3227</v>
      </c>
      <c r="GB44" s="704">
        <f t="shared" si="10"/>
        <v>3234</v>
      </c>
      <c r="GC44" s="704">
        <f t="shared" si="10"/>
        <v>3241</v>
      </c>
      <c r="GD44" s="704">
        <f t="shared" si="10"/>
        <v>3248</v>
      </c>
      <c r="GE44" s="704">
        <f t="shared" si="10"/>
        <v>3255</v>
      </c>
      <c r="GF44" s="704">
        <f t="shared" si="10"/>
        <v>3262</v>
      </c>
      <c r="GG44" s="704">
        <f t="shared" si="10"/>
        <v>3269</v>
      </c>
      <c r="GH44" s="704">
        <f t="shared" si="10"/>
        <v>3276</v>
      </c>
      <c r="GI44" s="704">
        <f t="shared" si="10"/>
        <v>3283</v>
      </c>
      <c r="GJ44" s="704">
        <f t="shared" si="10"/>
        <v>3290</v>
      </c>
      <c r="GK44" s="704">
        <f t="shared" si="10"/>
        <v>3297</v>
      </c>
      <c r="GL44" s="704">
        <f t="shared" si="10"/>
        <v>3304</v>
      </c>
      <c r="GM44" s="704">
        <f t="shared" si="10"/>
        <v>3311</v>
      </c>
      <c r="GN44" s="704">
        <f t="shared" si="10"/>
        <v>3318</v>
      </c>
      <c r="GO44" s="704">
        <f t="shared" si="10"/>
        <v>3325</v>
      </c>
      <c r="GP44" s="704">
        <f t="shared" si="10"/>
        <v>3332</v>
      </c>
      <c r="GQ44" s="704">
        <f t="shared" si="10"/>
        <v>3339</v>
      </c>
      <c r="GR44" s="704">
        <f t="shared" si="10"/>
        <v>3346</v>
      </c>
      <c r="GS44" s="704">
        <f t="shared" si="10"/>
        <v>3353</v>
      </c>
      <c r="GT44" s="704">
        <f t="shared" si="10"/>
        <v>3360</v>
      </c>
      <c r="GU44" s="704">
        <f t="shared" si="10"/>
        <v>3367</v>
      </c>
      <c r="GV44" s="704">
        <f t="shared" ref="GV44:JG44" si="11">$K44+INT(365.25/i_sim_periods_year*GV$52)</f>
        <v>3374</v>
      </c>
      <c r="GW44" s="704">
        <f t="shared" si="11"/>
        <v>3381</v>
      </c>
      <c r="GX44" s="704">
        <f t="shared" si="11"/>
        <v>3388</v>
      </c>
      <c r="GY44" s="704">
        <f t="shared" si="11"/>
        <v>3395</v>
      </c>
      <c r="GZ44" s="704">
        <f t="shared" si="11"/>
        <v>3402</v>
      </c>
      <c r="HA44" s="704">
        <f t="shared" si="11"/>
        <v>3409</v>
      </c>
      <c r="HB44" s="704">
        <f t="shared" si="11"/>
        <v>3416</v>
      </c>
      <c r="HC44" s="704">
        <f t="shared" si="11"/>
        <v>3423</v>
      </c>
      <c r="HD44" s="704">
        <f t="shared" si="11"/>
        <v>3430</v>
      </c>
      <c r="HE44" s="704">
        <f t="shared" si="11"/>
        <v>3437</v>
      </c>
      <c r="HF44" s="704">
        <f t="shared" si="11"/>
        <v>3444</v>
      </c>
      <c r="HG44" s="704">
        <f t="shared" si="11"/>
        <v>3451</v>
      </c>
      <c r="HH44" s="704">
        <f t="shared" si="11"/>
        <v>3458</v>
      </c>
      <c r="HI44" s="704">
        <f t="shared" si="11"/>
        <v>3465</v>
      </c>
      <c r="HJ44" s="704">
        <f t="shared" si="11"/>
        <v>3472</v>
      </c>
      <c r="HK44" s="704">
        <f t="shared" si="11"/>
        <v>3480</v>
      </c>
      <c r="HL44" s="704">
        <f t="shared" si="11"/>
        <v>3487</v>
      </c>
      <c r="HM44" s="704">
        <f t="shared" si="11"/>
        <v>3494</v>
      </c>
      <c r="HN44" s="704">
        <f t="shared" si="11"/>
        <v>3501</v>
      </c>
      <c r="HO44" s="704">
        <f t="shared" si="11"/>
        <v>3508</v>
      </c>
      <c r="HP44" s="704">
        <f t="shared" si="11"/>
        <v>3515</v>
      </c>
      <c r="HQ44" s="704">
        <f t="shared" si="11"/>
        <v>3522</v>
      </c>
      <c r="HR44" s="704">
        <f t="shared" si="11"/>
        <v>3529</v>
      </c>
      <c r="HS44" s="704">
        <f t="shared" si="11"/>
        <v>3536</v>
      </c>
      <c r="HT44" s="704">
        <f t="shared" si="11"/>
        <v>3543</v>
      </c>
      <c r="HU44" s="704">
        <f t="shared" si="11"/>
        <v>3550</v>
      </c>
      <c r="HV44" s="704">
        <f t="shared" si="11"/>
        <v>3557</v>
      </c>
      <c r="HW44" s="704">
        <f t="shared" si="11"/>
        <v>3564</v>
      </c>
      <c r="HX44" s="704">
        <f t="shared" si="11"/>
        <v>3571</v>
      </c>
      <c r="HY44" s="704">
        <f t="shared" si="11"/>
        <v>3578</v>
      </c>
      <c r="HZ44" s="704">
        <f t="shared" si="11"/>
        <v>3585</v>
      </c>
      <c r="IA44" s="704">
        <f t="shared" si="11"/>
        <v>3592</v>
      </c>
      <c r="IB44" s="704">
        <f t="shared" si="11"/>
        <v>3599</v>
      </c>
      <c r="IC44" s="704">
        <f t="shared" si="11"/>
        <v>3606</v>
      </c>
      <c r="ID44" s="704">
        <f t="shared" si="11"/>
        <v>3613</v>
      </c>
      <c r="IE44" s="704">
        <f t="shared" si="11"/>
        <v>3620</v>
      </c>
      <c r="IF44" s="704">
        <f t="shared" si="11"/>
        <v>3627</v>
      </c>
      <c r="IG44" s="704">
        <f t="shared" si="11"/>
        <v>3634</v>
      </c>
      <c r="IH44" s="704">
        <f t="shared" si="11"/>
        <v>3641</v>
      </c>
      <c r="II44" s="704">
        <f t="shared" si="11"/>
        <v>3648</v>
      </c>
      <c r="IJ44" s="704">
        <f t="shared" si="11"/>
        <v>3655</v>
      </c>
      <c r="IK44" s="704">
        <f t="shared" si="11"/>
        <v>3662</v>
      </c>
      <c r="IL44" s="704">
        <f t="shared" si="11"/>
        <v>3669</v>
      </c>
      <c r="IM44" s="704">
        <f t="shared" si="11"/>
        <v>3676</v>
      </c>
      <c r="IN44" s="704">
        <f t="shared" si="11"/>
        <v>3683</v>
      </c>
      <c r="IO44" s="704">
        <f t="shared" si="11"/>
        <v>3690</v>
      </c>
      <c r="IP44" s="704">
        <f t="shared" si="11"/>
        <v>3697</v>
      </c>
      <c r="IQ44" s="704">
        <f t="shared" si="11"/>
        <v>3704</v>
      </c>
      <c r="IR44" s="704">
        <f t="shared" si="11"/>
        <v>3711</v>
      </c>
      <c r="IS44" s="704">
        <f t="shared" si="11"/>
        <v>3718</v>
      </c>
      <c r="IT44" s="704">
        <f t="shared" si="11"/>
        <v>3725</v>
      </c>
      <c r="IU44" s="704">
        <f t="shared" si="11"/>
        <v>3732</v>
      </c>
      <c r="IV44" s="704">
        <f t="shared" si="11"/>
        <v>3739</v>
      </c>
      <c r="IW44" s="704">
        <f t="shared" si="11"/>
        <v>3746</v>
      </c>
      <c r="IX44" s="704">
        <f t="shared" si="11"/>
        <v>3753</v>
      </c>
      <c r="IY44" s="704">
        <f t="shared" si="11"/>
        <v>3760</v>
      </c>
      <c r="IZ44" s="704">
        <f t="shared" si="11"/>
        <v>3767</v>
      </c>
      <c r="JA44" s="704">
        <f t="shared" si="11"/>
        <v>3775</v>
      </c>
      <c r="JB44" s="704">
        <f t="shared" si="11"/>
        <v>3782</v>
      </c>
      <c r="JC44" s="704">
        <f t="shared" si="11"/>
        <v>3789</v>
      </c>
      <c r="JD44" s="704">
        <f t="shared" si="11"/>
        <v>3796</v>
      </c>
      <c r="JE44" s="704">
        <f t="shared" si="11"/>
        <v>3803</v>
      </c>
      <c r="JF44" s="704">
        <f t="shared" si="11"/>
        <v>3810</v>
      </c>
      <c r="JG44" s="704">
        <f t="shared" si="11"/>
        <v>3817</v>
      </c>
      <c r="JH44" s="704">
        <f t="shared" ref="JH44:LS44" si="12">$K44+INT(365.25/i_sim_periods_year*JH$52)</f>
        <v>3824</v>
      </c>
      <c r="JI44" s="704">
        <f t="shared" si="12"/>
        <v>3831</v>
      </c>
      <c r="JJ44" s="704">
        <f t="shared" si="12"/>
        <v>3838</v>
      </c>
      <c r="JK44" s="704">
        <f t="shared" si="12"/>
        <v>3845</v>
      </c>
      <c r="JL44" s="704">
        <f t="shared" si="12"/>
        <v>3852</v>
      </c>
      <c r="JM44" s="704">
        <f t="shared" si="12"/>
        <v>3859</v>
      </c>
      <c r="JN44" s="704">
        <f t="shared" si="12"/>
        <v>3866</v>
      </c>
      <c r="JO44" s="704">
        <f t="shared" si="12"/>
        <v>3873</v>
      </c>
      <c r="JP44" s="704">
        <f t="shared" si="12"/>
        <v>3880</v>
      </c>
      <c r="JQ44" s="704">
        <f t="shared" si="12"/>
        <v>3887</v>
      </c>
      <c r="JR44" s="704">
        <f t="shared" si="12"/>
        <v>3894</v>
      </c>
      <c r="JS44" s="704">
        <f t="shared" si="12"/>
        <v>3901</v>
      </c>
      <c r="JT44" s="704">
        <f t="shared" si="12"/>
        <v>3908</v>
      </c>
      <c r="JU44" s="704">
        <f t="shared" si="12"/>
        <v>3915</v>
      </c>
      <c r="JV44" s="704">
        <f t="shared" si="12"/>
        <v>3922</v>
      </c>
      <c r="JW44" s="704">
        <f t="shared" si="12"/>
        <v>3929</v>
      </c>
      <c r="JX44" s="704">
        <f t="shared" si="12"/>
        <v>3936</v>
      </c>
      <c r="JY44" s="704">
        <f t="shared" si="12"/>
        <v>3943</v>
      </c>
      <c r="JZ44" s="704">
        <f t="shared" si="12"/>
        <v>3950</v>
      </c>
      <c r="KA44" s="704">
        <f t="shared" si="12"/>
        <v>3957</v>
      </c>
      <c r="KB44" s="704">
        <f t="shared" si="12"/>
        <v>3964</v>
      </c>
      <c r="KC44" s="704">
        <f t="shared" si="12"/>
        <v>3971</v>
      </c>
      <c r="KD44" s="704">
        <f t="shared" si="12"/>
        <v>3978</v>
      </c>
      <c r="KE44" s="704">
        <f t="shared" si="12"/>
        <v>3985</v>
      </c>
      <c r="KF44" s="704">
        <f t="shared" si="12"/>
        <v>3992</v>
      </c>
      <c r="KG44" s="704">
        <f t="shared" si="12"/>
        <v>3999</v>
      </c>
      <c r="KH44" s="704">
        <f t="shared" si="12"/>
        <v>4006</v>
      </c>
      <c r="KI44" s="704">
        <f t="shared" si="12"/>
        <v>4013</v>
      </c>
      <c r="KJ44" s="704">
        <f t="shared" si="12"/>
        <v>4020</v>
      </c>
      <c r="KK44" s="704">
        <f t="shared" si="12"/>
        <v>4027</v>
      </c>
      <c r="KL44" s="704">
        <f t="shared" si="12"/>
        <v>4034</v>
      </c>
      <c r="KM44" s="704">
        <f t="shared" si="12"/>
        <v>4041</v>
      </c>
      <c r="KN44" s="704">
        <f t="shared" si="12"/>
        <v>4048</v>
      </c>
      <c r="KO44" s="704">
        <f t="shared" si="12"/>
        <v>4055</v>
      </c>
      <c r="KP44" s="704">
        <f t="shared" si="12"/>
        <v>4062</v>
      </c>
      <c r="KQ44" s="704">
        <f t="shared" si="12"/>
        <v>4070</v>
      </c>
      <c r="KR44" s="704">
        <f t="shared" si="12"/>
        <v>4077</v>
      </c>
      <c r="KS44" s="704">
        <f t="shared" si="12"/>
        <v>4084</v>
      </c>
      <c r="KT44" s="704">
        <f t="shared" si="12"/>
        <v>4091</v>
      </c>
      <c r="KU44" s="704">
        <f t="shared" si="12"/>
        <v>4098</v>
      </c>
      <c r="KV44" s="704">
        <f t="shared" si="12"/>
        <v>4105</v>
      </c>
      <c r="KW44" s="704">
        <f t="shared" si="12"/>
        <v>4112</v>
      </c>
      <c r="KX44" s="704">
        <f t="shared" si="12"/>
        <v>4119</v>
      </c>
      <c r="KY44" s="704">
        <f t="shared" si="12"/>
        <v>4126</v>
      </c>
      <c r="KZ44" s="704">
        <f t="shared" si="12"/>
        <v>4133</v>
      </c>
      <c r="LA44" s="704">
        <f t="shared" si="12"/>
        <v>4140</v>
      </c>
      <c r="LB44" s="704">
        <f t="shared" si="12"/>
        <v>4147</v>
      </c>
      <c r="LC44" s="704">
        <f t="shared" si="12"/>
        <v>4154</v>
      </c>
      <c r="LD44" s="704">
        <f t="shared" si="12"/>
        <v>4161</v>
      </c>
      <c r="LE44" s="704">
        <f t="shared" si="12"/>
        <v>4168</v>
      </c>
      <c r="LF44" s="704">
        <f t="shared" si="12"/>
        <v>4175</v>
      </c>
      <c r="LG44" s="704">
        <f t="shared" si="12"/>
        <v>4182</v>
      </c>
      <c r="LH44" s="704">
        <f t="shared" si="12"/>
        <v>4189</v>
      </c>
      <c r="LI44" s="704">
        <f t="shared" si="12"/>
        <v>4196</v>
      </c>
      <c r="LJ44" s="704">
        <f t="shared" si="12"/>
        <v>4203</v>
      </c>
      <c r="LK44" s="704">
        <f t="shared" si="12"/>
        <v>4210</v>
      </c>
      <c r="LL44" s="704">
        <f t="shared" si="12"/>
        <v>4217</v>
      </c>
      <c r="LM44" s="704">
        <f t="shared" si="12"/>
        <v>4224</v>
      </c>
      <c r="LN44" s="704">
        <f t="shared" si="12"/>
        <v>4231</v>
      </c>
      <c r="LO44" s="704">
        <f t="shared" si="12"/>
        <v>4238</v>
      </c>
      <c r="LP44" s="704">
        <f t="shared" si="12"/>
        <v>4245</v>
      </c>
      <c r="LQ44" s="704">
        <f t="shared" si="12"/>
        <v>4252</v>
      </c>
      <c r="LR44" s="704">
        <f t="shared" si="12"/>
        <v>4259</v>
      </c>
      <c r="LS44" s="704">
        <f t="shared" si="12"/>
        <v>4266</v>
      </c>
      <c r="LT44" s="704">
        <f t="shared" ref="LT44:OE44" si="13">$K44+INT(365.25/i_sim_periods_year*LT$52)</f>
        <v>4273</v>
      </c>
      <c r="LU44" s="704">
        <f t="shared" si="13"/>
        <v>4280</v>
      </c>
      <c r="LV44" s="704">
        <f t="shared" si="13"/>
        <v>4287</v>
      </c>
      <c r="LW44" s="704">
        <f t="shared" si="13"/>
        <v>4294</v>
      </c>
      <c r="LX44" s="704">
        <f t="shared" si="13"/>
        <v>4301</v>
      </c>
      <c r="LY44" s="704">
        <f t="shared" si="13"/>
        <v>4308</v>
      </c>
      <c r="LZ44" s="704">
        <f t="shared" si="13"/>
        <v>4315</v>
      </c>
      <c r="MA44" s="704">
        <f t="shared" si="13"/>
        <v>4322</v>
      </c>
      <c r="MB44" s="704">
        <f t="shared" si="13"/>
        <v>4329</v>
      </c>
      <c r="MC44" s="704">
        <f t="shared" si="13"/>
        <v>4336</v>
      </c>
      <c r="MD44" s="704">
        <f t="shared" si="13"/>
        <v>4343</v>
      </c>
      <c r="ME44" s="704">
        <f t="shared" si="13"/>
        <v>4350</v>
      </c>
      <c r="MF44" s="704">
        <f t="shared" si="13"/>
        <v>4358</v>
      </c>
      <c r="MG44" s="704">
        <f t="shared" si="13"/>
        <v>4365</v>
      </c>
      <c r="MH44" s="704">
        <f t="shared" si="13"/>
        <v>4372</v>
      </c>
      <c r="MI44" s="704">
        <f t="shared" si="13"/>
        <v>4379</v>
      </c>
      <c r="MJ44" s="704">
        <f t="shared" si="13"/>
        <v>4386</v>
      </c>
      <c r="MK44" s="704">
        <f t="shared" si="13"/>
        <v>4393</v>
      </c>
      <c r="ML44" s="704">
        <f t="shared" si="13"/>
        <v>4400</v>
      </c>
      <c r="MM44" s="704">
        <f t="shared" si="13"/>
        <v>4407</v>
      </c>
      <c r="MN44" s="704">
        <f t="shared" si="13"/>
        <v>4414</v>
      </c>
      <c r="MO44" s="704">
        <f t="shared" si="13"/>
        <v>4421</v>
      </c>
      <c r="MP44" s="704">
        <f t="shared" si="13"/>
        <v>4428</v>
      </c>
      <c r="MQ44" s="704">
        <f t="shared" si="13"/>
        <v>4435</v>
      </c>
      <c r="MR44" s="704">
        <f t="shared" si="13"/>
        <v>4442</v>
      </c>
      <c r="MS44" s="704">
        <f t="shared" si="13"/>
        <v>4449</v>
      </c>
      <c r="MT44" s="704">
        <f t="shared" si="13"/>
        <v>4456</v>
      </c>
      <c r="MU44" s="704">
        <f t="shared" si="13"/>
        <v>4463</v>
      </c>
      <c r="MV44" s="704">
        <f t="shared" si="13"/>
        <v>4470</v>
      </c>
      <c r="MW44" s="704">
        <f t="shared" si="13"/>
        <v>4477</v>
      </c>
      <c r="MX44" s="704">
        <f t="shared" si="13"/>
        <v>4484</v>
      </c>
      <c r="MY44" s="704">
        <f t="shared" si="13"/>
        <v>4491</v>
      </c>
      <c r="MZ44" s="704">
        <f t="shared" si="13"/>
        <v>4498</v>
      </c>
      <c r="NA44" s="704">
        <f t="shared" si="13"/>
        <v>4505</v>
      </c>
      <c r="NB44" s="704">
        <f t="shared" si="13"/>
        <v>4512</v>
      </c>
      <c r="NC44" s="704">
        <f t="shared" si="13"/>
        <v>4519</v>
      </c>
      <c r="ND44" s="704">
        <f t="shared" si="13"/>
        <v>4526</v>
      </c>
      <c r="NE44" s="704">
        <f t="shared" si="13"/>
        <v>4533</v>
      </c>
      <c r="NF44" s="704">
        <f t="shared" si="13"/>
        <v>4540</v>
      </c>
      <c r="NG44" s="704">
        <f t="shared" si="13"/>
        <v>4547</v>
      </c>
      <c r="NH44" s="704">
        <f t="shared" si="13"/>
        <v>4554</v>
      </c>
      <c r="NI44" s="704">
        <f t="shared" si="13"/>
        <v>4561</v>
      </c>
      <c r="NJ44" s="704">
        <f t="shared" si="13"/>
        <v>4568</v>
      </c>
      <c r="NK44" s="704">
        <f t="shared" si="13"/>
        <v>4575</v>
      </c>
      <c r="NL44" s="704">
        <f t="shared" si="13"/>
        <v>4582</v>
      </c>
      <c r="NM44" s="704">
        <f t="shared" si="13"/>
        <v>4589</v>
      </c>
      <c r="NN44" s="704">
        <f t="shared" si="13"/>
        <v>4596</v>
      </c>
      <c r="NO44" s="704">
        <f t="shared" si="13"/>
        <v>4603</v>
      </c>
      <c r="NP44" s="704">
        <f t="shared" si="13"/>
        <v>4610</v>
      </c>
      <c r="NQ44" s="704">
        <f t="shared" si="13"/>
        <v>4617</v>
      </c>
      <c r="NR44" s="704">
        <f t="shared" si="13"/>
        <v>4624</v>
      </c>
      <c r="NS44" s="704">
        <f t="shared" si="13"/>
        <v>4631</v>
      </c>
      <c r="NT44" s="704">
        <f t="shared" si="13"/>
        <v>4638</v>
      </c>
      <c r="NU44" s="704">
        <f t="shared" si="13"/>
        <v>4645</v>
      </c>
      <c r="NV44" s="704">
        <f t="shared" si="13"/>
        <v>4653</v>
      </c>
      <c r="NW44" s="704">
        <f t="shared" si="13"/>
        <v>4660</v>
      </c>
      <c r="NX44" s="704">
        <f t="shared" si="13"/>
        <v>4667</v>
      </c>
      <c r="NY44" s="704">
        <f t="shared" si="13"/>
        <v>4674</v>
      </c>
      <c r="NZ44" s="704">
        <f t="shared" si="13"/>
        <v>4681</v>
      </c>
      <c r="OA44" s="704">
        <f t="shared" si="13"/>
        <v>4688</v>
      </c>
      <c r="OB44" s="704">
        <f t="shared" si="13"/>
        <v>4695</v>
      </c>
      <c r="OC44" s="704">
        <f t="shared" si="13"/>
        <v>4702</v>
      </c>
      <c r="OD44" s="704">
        <f t="shared" si="13"/>
        <v>4709</v>
      </c>
      <c r="OE44" s="704">
        <f t="shared" si="13"/>
        <v>4716</v>
      </c>
      <c r="OF44" s="704">
        <f t="shared" ref="OF44:QQ44" si="14">$K44+INT(365.25/i_sim_periods_year*OF$52)</f>
        <v>4723</v>
      </c>
      <c r="OG44" s="704">
        <f t="shared" si="14"/>
        <v>4730</v>
      </c>
      <c r="OH44" s="704">
        <f t="shared" si="14"/>
        <v>4737</v>
      </c>
      <c r="OI44" s="704">
        <f t="shared" si="14"/>
        <v>4744</v>
      </c>
      <c r="OJ44" s="704">
        <f t="shared" si="14"/>
        <v>4751</v>
      </c>
      <c r="OK44" s="704">
        <f t="shared" si="14"/>
        <v>4758</v>
      </c>
      <c r="OL44" s="704">
        <f t="shared" si="14"/>
        <v>4765</v>
      </c>
      <c r="OM44" s="704">
        <f t="shared" si="14"/>
        <v>4772</v>
      </c>
      <c r="ON44" s="704">
        <f t="shared" si="14"/>
        <v>4779</v>
      </c>
      <c r="OO44" s="704">
        <f t="shared" si="14"/>
        <v>4786</v>
      </c>
      <c r="OP44" s="704">
        <f t="shared" si="14"/>
        <v>4793</v>
      </c>
      <c r="OQ44" s="704">
        <f t="shared" si="14"/>
        <v>4800</v>
      </c>
      <c r="OR44" s="704">
        <f t="shared" si="14"/>
        <v>4807</v>
      </c>
      <c r="OS44" s="704">
        <f t="shared" si="14"/>
        <v>4814</v>
      </c>
      <c r="OT44" s="704">
        <f t="shared" si="14"/>
        <v>4821</v>
      </c>
      <c r="OU44" s="704">
        <f t="shared" si="14"/>
        <v>4828</v>
      </c>
      <c r="OV44" s="704">
        <f t="shared" si="14"/>
        <v>4835</v>
      </c>
      <c r="OW44" s="704">
        <f t="shared" si="14"/>
        <v>4842</v>
      </c>
      <c r="OX44" s="704">
        <f t="shared" si="14"/>
        <v>4849</v>
      </c>
      <c r="OY44" s="704">
        <f t="shared" si="14"/>
        <v>4856</v>
      </c>
      <c r="OZ44" s="704">
        <f t="shared" si="14"/>
        <v>4863</v>
      </c>
      <c r="PA44" s="704">
        <f t="shared" si="14"/>
        <v>4870</v>
      </c>
      <c r="PB44" s="704">
        <f t="shared" si="14"/>
        <v>4877</v>
      </c>
      <c r="PC44" s="704">
        <f t="shared" si="14"/>
        <v>4884</v>
      </c>
      <c r="PD44" s="704">
        <f t="shared" si="14"/>
        <v>4891</v>
      </c>
      <c r="PE44" s="704">
        <f t="shared" si="14"/>
        <v>4898</v>
      </c>
      <c r="PF44" s="704">
        <f t="shared" si="14"/>
        <v>4905</v>
      </c>
      <c r="PG44" s="704">
        <f t="shared" si="14"/>
        <v>4912</v>
      </c>
      <c r="PH44" s="704">
        <f t="shared" si="14"/>
        <v>4919</v>
      </c>
      <c r="PI44" s="704">
        <f t="shared" si="14"/>
        <v>4926</v>
      </c>
      <c r="PJ44" s="704">
        <f t="shared" si="14"/>
        <v>4933</v>
      </c>
      <c r="PK44" s="704">
        <f t="shared" si="14"/>
        <v>4941</v>
      </c>
      <c r="PL44" s="704">
        <f t="shared" si="14"/>
        <v>4948</v>
      </c>
      <c r="PM44" s="704">
        <f t="shared" si="14"/>
        <v>4955</v>
      </c>
      <c r="PN44" s="704">
        <f t="shared" si="14"/>
        <v>4962</v>
      </c>
      <c r="PO44" s="704">
        <f t="shared" si="14"/>
        <v>4969</v>
      </c>
      <c r="PP44" s="704">
        <f t="shared" si="14"/>
        <v>4976</v>
      </c>
      <c r="PQ44" s="704">
        <f t="shared" si="14"/>
        <v>4983</v>
      </c>
      <c r="PR44" s="704">
        <f t="shared" si="14"/>
        <v>4990</v>
      </c>
      <c r="PS44" s="704">
        <f t="shared" si="14"/>
        <v>4997</v>
      </c>
      <c r="PT44" s="704">
        <f t="shared" si="14"/>
        <v>5004</v>
      </c>
      <c r="PU44" s="704">
        <f t="shared" si="14"/>
        <v>5011</v>
      </c>
      <c r="PV44" s="704">
        <f t="shared" si="14"/>
        <v>5018</v>
      </c>
      <c r="PW44" s="704">
        <f t="shared" si="14"/>
        <v>5025</v>
      </c>
      <c r="PX44" s="704">
        <f t="shared" si="14"/>
        <v>5032</v>
      </c>
      <c r="PY44" s="704">
        <f t="shared" si="14"/>
        <v>5039</v>
      </c>
      <c r="PZ44" s="704">
        <f t="shared" si="14"/>
        <v>5046</v>
      </c>
      <c r="QA44" s="704">
        <f t="shared" si="14"/>
        <v>5053</v>
      </c>
      <c r="QB44" s="704">
        <f t="shared" si="14"/>
        <v>5060</v>
      </c>
      <c r="QC44" s="704">
        <f t="shared" si="14"/>
        <v>5067</v>
      </c>
      <c r="QD44" s="704">
        <f t="shared" si="14"/>
        <v>5074</v>
      </c>
      <c r="QE44" s="704">
        <f t="shared" si="14"/>
        <v>5081</v>
      </c>
      <c r="QF44" s="704">
        <f t="shared" si="14"/>
        <v>5088</v>
      </c>
      <c r="QG44" s="704">
        <f t="shared" si="14"/>
        <v>5095</v>
      </c>
      <c r="QH44" s="704">
        <f t="shared" si="14"/>
        <v>5102</v>
      </c>
      <c r="QI44" s="704">
        <f t="shared" si="14"/>
        <v>5109</v>
      </c>
      <c r="QJ44" s="704">
        <f t="shared" si="14"/>
        <v>5116</v>
      </c>
      <c r="QK44" s="704">
        <f t="shared" si="14"/>
        <v>5123</v>
      </c>
      <c r="QL44" s="704">
        <f t="shared" si="14"/>
        <v>5130</v>
      </c>
      <c r="QM44" s="704">
        <f t="shared" si="14"/>
        <v>5137</v>
      </c>
      <c r="QN44" s="704">
        <f t="shared" si="14"/>
        <v>5144</v>
      </c>
      <c r="QO44" s="704">
        <f t="shared" si="14"/>
        <v>5151</v>
      </c>
      <c r="QP44" s="704">
        <f t="shared" si="14"/>
        <v>5158</v>
      </c>
      <c r="QQ44" s="704">
        <f t="shared" si="14"/>
        <v>5165</v>
      </c>
      <c r="QR44" s="704">
        <f t="shared" ref="QR44:SH44" si="15">$K44+INT(365.25/i_sim_periods_year*QR$52)</f>
        <v>5172</v>
      </c>
      <c r="QS44" s="704">
        <f t="shared" si="15"/>
        <v>5179</v>
      </c>
      <c r="QT44" s="704">
        <f t="shared" si="15"/>
        <v>5186</v>
      </c>
      <c r="QU44" s="704">
        <f t="shared" si="15"/>
        <v>5193</v>
      </c>
      <c r="QV44" s="704">
        <f t="shared" si="15"/>
        <v>5200</v>
      </c>
      <c r="QW44" s="704">
        <f t="shared" si="15"/>
        <v>5207</v>
      </c>
      <c r="QX44" s="704">
        <f t="shared" si="15"/>
        <v>5214</v>
      </c>
      <c r="QY44" s="704">
        <f t="shared" si="15"/>
        <v>5221</v>
      </c>
      <c r="QZ44" s="704">
        <f t="shared" si="15"/>
        <v>5228</v>
      </c>
      <c r="RA44" s="704">
        <f t="shared" si="15"/>
        <v>5236</v>
      </c>
      <c r="RB44" s="704">
        <f t="shared" si="15"/>
        <v>5243</v>
      </c>
      <c r="RC44" s="704">
        <f t="shared" si="15"/>
        <v>5250</v>
      </c>
      <c r="RD44" s="704">
        <f t="shared" si="15"/>
        <v>5257</v>
      </c>
      <c r="RE44" s="704">
        <f t="shared" si="15"/>
        <v>5264</v>
      </c>
      <c r="RF44" s="704">
        <f t="shared" si="15"/>
        <v>5271</v>
      </c>
      <c r="RG44" s="704">
        <f t="shared" si="15"/>
        <v>5278</v>
      </c>
      <c r="RH44" s="704">
        <f t="shared" si="15"/>
        <v>5285</v>
      </c>
      <c r="RI44" s="704">
        <f t="shared" si="15"/>
        <v>5292</v>
      </c>
      <c r="RJ44" s="704">
        <f t="shared" si="15"/>
        <v>5299</v>
      </c>
      <c r="RK44" s="704">
        <f t="shared" si="15"/>
        <v>5306</v>
      </c>
      <c r="RL44" s="704">
        <f t="shared" si="15"/>
        <v>5313</v>
      </c>
      <c r="RM44" s="704">
        <f t="shared" si="15"/>
        <v>5320</v>
      </c>
      <c r="RN44" s="704">
        <f t="shared" si="15"/>
        <v>5327</v>
      </c>
      <c r="RO44" s="704">
        <f t="shared" si="15"/>
        <v>5334</v>
      </c>
      <c r="RP44" s="704">
        <f t="shared" si="15"/>
        <v>5341</v>
      </c>
      <c r="RQ44" s="704">
        <f t="shared" si="15"/>
        <v>5348</v>
      </c>
      <c r="RR44" s="704">
        <f t="shared" si="15"/>
        <v>5355</v>
      </c>
      <c r="RS44" s="704">
        <f t="shared" si="15"/>
        <v>5362</v>
      </c>
      <c r="RT44" s="704">
        <f t="shared" si="15"/>
        <v>5369</v>
      </c>
      <c r="RU44" s="704">
        <f t="shared" si="15"/>
        <v>5376</v>
      </c>
      <c r="RV44" s="704">
        <f t="shared" si="15"/>
        <v>5383</v>
      </c>
      <c r="RW44" s="704">
        <f t="shared" si="15"/>
        <v>5390</v>
      </c>
      <c r="RX44" s="704">
        <f t="shared" si="15"/>
        <v>5397</v>
      </c>
      <c r="RY44" s="704">
        <f t="shared" si="15"/>
        <v>5404</v>
      </c>
      <c r="RZ44" s="704">
        <f t="shared" si="15"/>
        <v>5411</v>
      </c>
      <c r="SA44" s="704">
        <f t="shared" si="15"/>
        <v>5418</v>
      </c>
      <c r="SB44" s="704">
        <f t="shared" si="15"/>
        <v>5425</v>
      </c>
      <c r="SC44" s="704">
        <f t="shared" si="15"/>
        <v>5432</v>
      </c>
      <c r="SD44" s="704">
        <f t="shared" si="15"/>
        <v>5439</v>
      </c>
      <c r="SE44" s="704">
        <f t="shared" si="15"/>
        <v>5446</v>
      </c>
      <c r="SF44" s="704">
        <f t="shared" si="15"/>
        <v>5453</v>
      </c>
      <c r="SG44" s="704">
        <f t="shared" si="15"/>
        <v>5460</v>
      </c>
      <c r="SH44" s="704">
        <f t="shared" si="15"/>
        <v>5467</v>
      </c>
      <c r="SI44" s="472"/>
      <c r="SJ44" s="474"/>
      <c r="SK44" s="462"/>
      <c r="SL44" s="462"/>
      <c r="SM44" s="462"/>
    </row>
    <row r="45" spans="1:507" outlineLevel="3" x14ac:dyDescent="0.35">
      <c r="A45" s="462"/>
      <c r="B45" s="471"/>
      <c r="C45" s="690">
        <f>INT($C$40)+3</f>
        <v>4</v>
      </c>
      <c r="D45" s="472"/>
      <c r="E45" s="557"/>
      <c r="F45" s="557"/>
      <c r="G45" s="472"/>
      <c r="H45" s="491"/>
      <c r="I45" s="491"/>
      <c r="J45" s="705" t="s">
        <v>951</v>
      </c>
      <c r="K45" s="706">
        <f>IFERROR(MATCH(L$44,Sheep!$R$197:$R$204,1),0)</f>
        <v>0</v>
      </c>
      <c r="L45" s="706">
        <f>IFERROR(MATCH(M$44,Sheep!$R$197:$R$204,1),0)</f>
        <v>0</v>
      </c>
      <c r="M45" s="706">
        <f>IFERROR(MATCH(N$44,Sheep!$R$197:$R$204,1),0)</f>
        <v>0</v>
      </c>
      <c r="N45" s="706">
        <f>IFERROR(MATCH(O$44,Sheep!$R$197:$R$204,1),0)</f>
        <v>0</v>
      </c>
      <c r="O45" s="706">
        <f>IFERROR(MATCH(P$44,Sheep!$R$197:$R$204,1),0)</f>
        <v>0</v>
      </c>
      <c r="P45" s="706">
        <f>IFERROR(MATCH(Q$44,Sheep!$R$197:$R$204,1),0)</f>
        <v>0</v>
      </c>
      <c r="Q45" s="706">
        <f>IFERROR(MATCH(R$44,Sheep!$R$197:$R$204,1),0)</f>
        <v>0</v>
      </c>
      <c r="R45" s="706">
        <f>IFERROR(MATCH(S$44,Sheep!$R$197:$R$204,1),0)</f>
        <v>0</v>
      </c>
      <c r="S45" s="706">
        <f>IFERROR(MATCH(T$44,Sheep!$R$197:$R$204,1),0)</f>
        <v>0</v>
      </c>
      <c r="T45" s="706">
        <f>IFERROR(MATCH(U$44,Sheep!$R$197:$R$204,1),0)</f>
        <v>0</v>
      </c>
      <c r="U45" s="706">
        <f>IFERROR(MATCH(V$44,Sheep!$R$197:$R$204,1),0)</f>
        <v>0</v>
      </c>
      <c r="V45" s="706">
        <f>IFERROR(MATCH(W$44,Sheep!$R$197:$R$204,1),0)</f>
        <v>0</v>
      </c>
      <c r="W45" s="706">
        <f>IFERROR(MATCH(X$44,Sheep!$R$197:$R$204,1),0)</f>
        <v>0</v>
      </c>
      <c r="X45" s="706">
        <f>IFERROR(MATCH(Y$44,Sheep!$R$197:$R$204,1),0)</f>
        <v>0</v>
      </c>
      <c r="Y45" s="706">
        <f>IFERROR(MATCH(Z$44,Sheep!$R$197:$R$204,1),0)</f>
        <v>0</v>
      </c>
      <c r="Z45" s="706">
        <f>IFERROR(MATCH(AA$44,Sheep!$R$197:$R$204,1),0)</f>
        <v>0</v>
      </c>
      <c r="AA45" s="706">
        <f>IFERROR(MATCH(AB$44,Sheep!$R$197:$R$204,1),0)</f>
        <v>0</v>
      </c>
      <c r="AB45" s="706">
        <f>IFERROR(MATCH(AC$44,Sheep!$R$197:$R$204,1),0)</f>
        <v>0</v>
      </c>
      <c r="AC45" s="706">
        <f>IFERROR(MATCH(AD$44,Sheep!$R$197:$R$204,1),0)</f>
        <v>0</v>
      </c>
      <c r="AD45" s="706">
        <f>IFERROR(MATCH(AE$44,Sheep!$R$197:$R$204,1),0)</f>
        <v>0</v>
      </c>
      <c r="AE45" s="706">
        <f>IFERROR(MATCH(AF$44,Sheep!$R$197:$R$204,1),0)</f>
        <v>0</v>
      </c>
      <c r="AF45" s="706">
        <f>IFERROR(MATCH(AG$44,Sheep!$R$197:$R$204,1),0)</f>
        <v>0</v>
      </c>
      <c r="AG45" s="706">
        <f>IFERROR(MATCH(AH$44,Sheep!$R$197:$R$204,1),0)</f>
        <v>0</v>
      </c>
      <c r="AH45" s="706">
        <f>IFERROR(MATCH(AI$44,Sheep!$R$197:$R$204,1),0)</f>
        <v>0</v>
      </c>
      <c r="AI45" s="706">
        <f>IFERROR(MATCH(AJ$44,Sheep!$R$197:$R$204,1),0)</f>
        <v>0</v>
      </c>
      <c r="AJ45" s="706">
        <f>IFERROR(MATCH(AK$44,Sheep!$R$197:$R$204,1),0)</f>
        <v>0</v>
      </c>
      <c r="AK45" s="706">
        <f>IFERROR(MATCH(AL$44,Sheep!$R$197:$R$204,1),0)</f>
        <v>0</v>
      </c>
      <c r="AL45" s="706">
        <f>IFERROR(MATCH(AM$44,Sheep!$R$197:$R$204,1),0)</f>
        <v>0</v>
      </c>
      <c r="AM45" s="706">
        <f>IFERROR(MATCH(AN$44,Sheep!$R$197:$R$204,1),0)</f>
        <v>0</v>
      </c>
      <c r="AN45" s="706">
        <f>IFERROR(MATCH(AO$44,Sheep!$R$197:$R$204,1),0)</f>
        <v>0</v>
      </c>
      <c r="AO45" s="706">
        <f>IFERROR(MATCH(AP$44,Sheep!$R$197:$R$204,1),0)</f>
        <v>0</v>
      </c>
      <c r="AP45" s="706">
        <f>IFERROR(MATCH(AQ$44,Sheep!$R$197:$R$204,1),0)</f>
        <v>0</v>
      </c>
      <c r="AQ45" s="706">
        <f>IFERROR(MATCH(AR$44,Sheep!$R$197:$R$204,1),0)</f>
        <v>0</v>
      </c>
      <c r="AR45" s="706">
        <f>IFERROR(MATCH(AS$44,Sheep!$R$197:$R$204,1),0)</f>
        <v>0</v>
      </c>
      <c r="AS45" s="706">
        <f>IFERROR(MATCH(AT$44,Sheep!$R$197:$R$204,1),0)</f>
        <v>0</v>
      </c>
      <c r="AT45" s="706">
        <f>IFERROR(MATCH(AU$44,Sheep!$R$197:$R$204,1),0)</f>
        <v>0</v>
      </c>
      <c r="AU45" s="706">
        <f>IFERROR(MATCH(AV$44,Sheep!$R$197:$R$204,1),0)</f>
        <v>0</v>
      </c>
      <c r="AV45" s="706">
        <f>IFERROR(MATCH(AW$44,Sheep!$R$197:$R$204,1),0)</f>
        <v>0</v>
      </c>
      <c r="AW45" s="706">
        <f>IFERROR(MATCH(AX$44,Sheep!$R$197:$R$204,1),0)</f>
        <v>0</v>
      </c>
      <c r="AX45" s="706">
        <f>IFERROR(MATCH(AY$44,Sheep!$R$197:$R$204,1),0)</f>
        <v>0</v>
      </c>
      <c r="AY45" s="706">
        <f>IFERROR(MATCH(AZ$44,Sheep!$R$197:$R$204,1),0)</f>
        <v>0</v>
      </c>
      <c r="AZ45" s="706">
        <f>IFERROR(MATCH(BA$44,Sheep!$R$197:$R$204,1),0)</f>
        <v>0</v>
      </c>
      <c r="BA45" s="706">
        <f>IFERROR(MATCH(BB$44,Sheep!$R$197:$R$204,1),0)</f>
        <v>0</v>
      </c>
      <c r="BB45" s="706">
        <f>IFERROR(MATCH(BC$44,Sheep!$R$197:$R$204,1),0)</f>
        <v>0</v>
      </c>
      <c r="BC45" s="706">
        <f>IFERROR(MATCH(BD$44,Sheep!$R$197:$R$204,1),0)</f>
        <v>0</v>
      </c>
      <c r="BD45" s="706">
        <f>IFERROR(MATCH(BE$44,Sheep!$R$197:$R$204,1),0)</f>
        <v>0</v>
      </c>
      <c r="BE45" s="706">
        <f>IFERROR(MATCH(BF$44,Sheep!$R$197:$R$204,1),0)</f>
        <v>0</v>
      </c>
      <c r="BF45" s="706">
        <f>IFERROR(MATCH(BG$44,Sheep!$R$197:$R$204,1),0)</f>
        <v>0</v>
      </c>
      <c r="BG45" s="706">
        <f>IFERROR(MATCH(BH$44,Sheep!$R$197:$R$204,1),0)</f>
        <v>0</v>
      </c>
      <c r="BH45" s="706">
        <f>IFERROR(MATCH(BI$44,Sheep!$R$197:$R$204,1),0)</f>
        <v>0</v>
      </c>
      <c r="BI45" s="706">
        <f>IFERROR(MATCH(BJ$44,Sheep!$R$197:$R$204,1),0)</f>
        <v>0</v>
      </c>
      <c r="BJ45" s="706">
        <f>IFERROR(MATCH(BK$44,Sheep!$R$197:$R$204,1),0)</f>
        <v>0</v>
      </c>
      <c r="BK45" s="706">
        <f>IFERROR(MATCH(BL$44,Sheep!$R$197:$R$204,1),0)</f>
        <v>0</v>
      </c>
      <c r="BL45" s="706">
        <f>IFERROR(MATCH(BM$44,Sheep!$R$197:$R$204,1),0)</f>
        <v>0</v>
      </c>
      <c r="BM45" s="706">
        <f>IFERROR(MATCH(BN$44,Sheep!$R$197:$R$204,1),0)</f>
        <v>0</v>
      </c>
      <c r="BN45" s="706">
        <f>IFERROR(MATCH(BO$44,Sheep!$R$197:$R$204,1),0)</f>
        <v>0</v>
      </c>
      <c r="BO45" s="706">
        <f>IFERROR(MATCH(BP$44,Sheep!$R$197:$R$204,1),0)</f>
        <v>0</v>
      </c>
      <c r="BP45" s="706">
        <f>IFERROR(MATCH(BQ$44,Sheep!$R$197:$R$204,1),0)</f>
        <v>0</v>
      </c>
      <c r="BQ45" s="706">
        <f>IFERROR(MATCH(BR$44,Sheep!$R$197:$R$204,1),0)</f>
        <v>0</v>
      </c>
      <c r="BR45" s="706">
        <f>IFERROR(MATCH(BS$44,Sheep!$R$197:$R$204,1),0)</f>
        <v>0</v>
      </c>
      <c r="BS45" s="706">
        <f>IFERROR(MATCH(BT$44,Sheep!$R$197:$R$204,1),0)</f>
        <v>0</v>
      </c>
      <c r="BT45" s="706">
        <f>IFERROR(MATCH(BU$44,Sheep!$R$197:$R$204,1),0)</f>
        <v>0</v>
      </c>
      <c r="BU45" s="706">
        <f>IFERROR(MATCH(BV$44,Sheep!$R$197:$R$204,1),0)</f>
        <v>0</v>
      </c>
      <c r="BV45" s="706">
        <f>IFERROR(MATCH(BW$44,Sheep!$R$197:$R$204,1),0)</f>
        <v>0</v>
      </c>
      <c r="BW45" s="706">
        <f>IFERROR(MATCH(BX$44,Sheep!$R$197:$R$204,1),0)</f>
        <v>0</v>
      </c>
      <c r="BX45" s="706">
        <f>IFERROR(MATCH(BY$44,Sheep!$R$197:$R$204,1),0)</f>
        <v>0</v>
      </c>
      <c r="BY45" s="706">
        <f>IFERROR(MATCH(BZ$44,Sheep!$R$197:$R$204,1),0)</f>
        <v>0</v>
      </c>
      <c r="BZ45" s="706">
        <f>IFERROR(MATCH(CA$44,Sheep!$R$197:$R$204,1),0)</f>
        <v>0</v>
      </c>
      <c r="CA45" s="706">
        <f>IFERROR(MATCH(CB$44,Sheep!$R$197:$R$204,1),0)</f>
        <v>0</v>
      </c>
      <c r="CB45" s="706">
        <f>IFERROR(MATCH(CC$44,Sheep!$R$197:$R$204,1),0)</f>
        <v>0</v>
      </c>
      <c r="CC45" s="706">
        <f>IFERROR(MATCH(CD$44,Sheep!$R$197:$R$204,1),0)</f>
        <v>0</v>
      </c>
      <c r="CD45" s="706">
        <f>IFERROR(MATCH(CE$44,Sheep!$R$197:$R$204,1),0)</f>
        <v>0</v>
      </c>
      <c r="CE45" s="706">
        <f>IFERROR(MATCH(CF$44,Sheep!$R$197:$R$204,1),0)</f>
        <v>0</v>
      </c>
      <c r="CF45" s="706">
        <f>IFERROR(MATCH(CG$44,Sheep!$R$197:$R$204,1),0)</f>
        <v>0</v>
      </c>
      <c r="CG45" s="706">
        <f>IFERROR(MATCH(CH$44,Sheep!$R$197:$R$204,1),0)</f>
        <v>0</v>
      </c>
      <c r="CH45" s="706">
        <f>IFERROR(MATCH(CI$44,Sheep!$R$197:$R$204,1),0)</f>
        <v>0</v>
      </c>
      <c r="CI45" s="706">
        <f>IFERROR(MATCH(CJ$44,Sheep!$R$197:$R$204,1),0)</f>
        <v>0</v>
      </c>
      <c r="CJ45" s="706">
        <f>IFERROR(MATCH(CK$44,Sheep!$R$197:$R$204,1),0)</f>
        <v>0</v>
      </c>
      <c r="CK45" s="706">
        <f>IFERROR(MATCH(CL$44,Sheep!$R$197:$R$204,1),0)</f>
        <v>0</v>
      </c>
      <c r="CL45" s="706">
        <f>IFERROR(MATCH(CM$44,Sheep!$R$197:$R$204,1),0)</f>
        <v>0</v>
      </c>
      <c r="CM45" s="706">
        <f>IFERROR(MATCH(CN$44,Sheep!$R$197:$R$204,1),0)</f>
        <v>0</v>
      </c>
      <c r="CN45" s="706">
        <f>IFERROR(MATCH(CO$44,Sheep!$R$197:$R$204,1),0)</f>
        <v>0</v>
      </c>
      <c r="CO45" s="706">
        <f>IFERROR(MATCH(CP$44,Sheep!$R$197:$R$204,1),0)</f>
        <v>0</v>
      </c>
      <c r="CP45" s="706">
        <f>IFERROR(MATCH(CQ$44,Sheep!$R$197:$R$204,1),0)</f>
        <v>0</v>
      </c>
      <c r="CQ45" s="706">
        <f>IFERROR(MATCH(CR$44,Sheep!$R$197:$R$204,1),0)</f>
        <v>0</v>
      </c>
      <c r="CR45" s="706">
        <f>IFERROR(MATCH(CS$44,Sheep!$R$197:$R$204,1),0)</f>
        <v>0</v>
      </c>
      <c r="CS45" s="706">
        <f>IFERROR(MATCH(CT$44,Sheep!$R$197:$R$204,1),0)</f>
        <v>0</v>
      </c>
      <c r="CT45" s="706">
        <f>IFERROR(MATCH(CU$44,Sheep!$R$197:$R$204,1),0)</f>
        <v>0</v>
      </c>
      <c r="CU45" s="706">
        <f>IFERROR(MATCH(CV$44,Sheep!$R$197:$R$204,1),0)</f>
        <v>0</v>
      </c>
      <c r="CV45" s="706">
        <f>IFERROR(MATCH(CW$44,Sheep!$R$197:$R$204,1),0)</f>
        <v>0</v>
      </c>
      <c r="CW45" s="706">
        <f>IFERROR(MATCH(CX$44,Sheep!$R$197:$R$204,1),0)</f>
        <v>0</v>
      </c>
      <c r="CX45" s="706">
        <f>IFERROR(MATCH(CY$44,Sheep!$R$197:$R$204,1),0)</f>
        <v>0</v>
      </c>
      <c r="CY45" s="706">
        <f>IFERROR(MATCH(CZ$44,Sheep!$R$197:$R$204,1),0)</f>
        <v>0</v>
      </c>
      <c r="CZ45" s="706">
        <f>IFERROR(MATCH(DA$44,Sheep!$R$197:$R$204,1),0)</f>
        <v>0</v>
      </c>
      <c r="DA45" s="706">
        <f>IFERROR(MATCH(DB$44,Sheep!$R$197:$R$204,1),0)</f>
        <v>0</v>
      </c>
      <c r="DB45" s="706">
        <f>IFERROR(MATCH(DC$44,Sheep!$R$197:$R$204,1),0)</f>
        <v>0</v>
      </c>
      <c r="DC45" s="706">
        <f>IFERROR(MATCH(DD$44,Sheep!$R$197:$R$204,1),0)</f>
        <v>0</v>
      </c>
      <c r="DD45" s="706">
        <f>IFERROR(MATCH(DE$44,Sheep!$R$197:$R$204,1),0)</f>
        <v>0</v>
      </c>
      <c r="DE45" s="706">
        <f>IFERROR(MATCH(DF$44,Sheep!$R$197:$R$204,1),0)</f>
        <v>0</v>
      </c>
      <c r="DF45" s="706">
        <f>IFERROR(MATCH(DG$44,Sheep!$R$197:$R$204,1),0)</f>
        <v>0</v>
      </c>
      <c r="DG45" s="706">
        <f>IFERROR(MATCH(DH$44,Sheep!$R$197:$R$204,1),0)</f>
        <v>0</v>
      </c>
      <c r="DH45" s="706">
        <f>IFERROR(MATCH(DI$44,Sheep!$R$197:$R$204,1),0)</f>
        <v>0</v>
      </c>
      <c r="DI45" s="706">
        <f>IFERROR(MATCH(DJ$44,Sheep!$R$197:$R$204,1),0)</f>
        <v>0</v>
      </c>
      <c r="DJ45" s="706">
        <f>IFERROR(MATCH(DK$44,Sheep!$R$197:$R$204,1),0)</f>
        <v>0</v>
      </c>
      <c r="DK45" s="706">
        <f>IFERROR(MATCH(DL$44,Sheep!$R$197:$R$204,1),0)</f>
        <v>0</v>
      </c>
      <c r="DL45" s="706">
        <f>IFERROR(MATCH(DM$44,Sheep!$R$197:$R$204,1),0)</f>
        <v>0</v>
      </c>
      <c r="DM45" s="706">
        <f>IFERROR(MATCH(DN$44,Sheep!$R$197:$R$204,1),0)</f>
        <v>0</v>
      </c>
      <c r="DN45" s="706">
        <f>IFERROR(MATCH(DO$44,Sheep!$R$197:$R$204,1),0)</f>
        <v>0</v>
      </c>
      <c r="DO45" s="706">
        <f>IFERROR(MATCH(DP$44,Sheep!$R$197:$R$204,1),0)</f>
        <v>0</v>
      </c>
      <c r="DP45" s="706">
        <f>IFERROR(MATCH(DQ$44,Sheep!$R$197:$R$204,1),0)</f>
        <v>0</v>
      </c>
      <c r="DQ45" s="706">
        <f>IFERROR(MATCH(DR$44,Sheep!$R$197:$R$204,1),0)</f>
        <v>0</v>
      </c>
      <c r="DR45" s="706">
        <f>IFERROR(MATCH(DS$44,Sheep!$R$197:$R$204,1),0)</f>
        <v>0</v>
      </c>
      <c r="DS45" s="706">
        <f>IFERROR(MATCH(DT$44,Sheep!$R$197:$R$204,1),0)</f>
        <v>0</v>
      </c>
      <c r="DT45" s="706">
        <f>IFERROR(MATCH(DU$44,Sheep!$R$197:$R$204,1),0)</f>
        <v>0</v>
      </c>
      <c r="DU45" s="706">
        <f>IFERROR(MATCH(DV$44,Sheep!$R$197:$R$204,1),0)</f>
        <v>0</v>
      </c>
      <c r="DV45" s="706">
        <f>IFERROR(MATCH(DW$44,Sheep!$R$197:$R$204,1),0)</f>
        <v>0</v>
      </c>
      <c r="DW45" s="706">
        <f>IFERROR(MATCH(DX$44,Sheep!$R$197:$R$204,1),0)</f>
        <v>0</v>
      </c>
      <c r="DX45" s="706">
        <f>IFERROR(MATCH(DY$44,Sheep!$R$197:$R$204,1),0)</f>
        <v>0</v>
      </c>
      <c r="DY45" s="706">
        <f>IFERROR(MATCH(DZ$44,Sheep!$R$197:$R$204,1),0)</f>
        <v>0</v>
      </c>
      <c r="DZ45" s="706">
        <f>IFERROR(MATCH(EA$44,Sheep!$R$197:$R$204,1),0)</f>
        <v>0</v>
      </c>
      <c r="EA45" s="706">
        <f>IFERROR(MATCH(EB$44,Sheep!$R$197:$R$204,1),0)</f>
        <v>0</v>
      </c>
      <c r="EB45" s="706">
        <f>IFERROR(MATCH(EC$44,Sheep!$R$197:$R$204,1),0)</f>
        <v>0</v>
      </c>
      <c r="EC45" s="706">
        <f>IFERROR(MATCH(ED$44,Sheep!$R$197:$R$204,1),0)</f>
        <v>0</v>
      </c>
      <c r="ED45" s="706">
        <f>IFERROR(MATCH(EE$44,Sheep!$R$197:$R$204,1),0)</f>
        <v>0</v>
      </c>
      <c r="EE45" s="706">
        <f>IFERROR(MATCH(EF$44,Sheep!$R$197:$R$204,1),0)</f>
        <v>0</v>
      </c>
      <c r="EF45" s="706">
        <f>IFERROR(MATCH(EG$44,Sheep!$R$197:$R$204,1),0)</f>
        <v>0</v>
      </c>
      <c r="EG45" s="706">
        <f>IFERROR(MATCH(EH$44,Sheep!$R$197:$R$204,1),0)</f>
        <v>0</v>
      </c>
      <c r="EH45" s="706">
        <f>IFERROR(MATCH(EI$44,Sheep!$R$197:$R$204,1),0)</f>
        <v>0</v>
      </c>
      <c r="EI45" s="706">
        <f>IFERROR(MATCH(EJ$44,Sheep!$R$197:$R$204,1),0)</f>
        <v>0</v>
      </c>
      <c r="EJ45" s="706">
        <f>IFERROR(MATCH(EK$44,Sheep!$R$197:$R$204,1),0)</f>
        <v>0</v>
      </c>
      <c r="EK45" s="706">
        <f>IFERROR(MATCH(EL$44,Sheep!$R$197:$R$204,1),0)</f>
        <v>0</v>
      </c>
      <c r="EL45" s="706">
        <f>IFERROR(MATCH(EM$44,Sheep!$R$197:$R$204,1),0)</f>
        <v>0</v>
      </c>
      <c r="EM45" s="706">
        <f>IFERROR(MATCH(EN$44,Sheep!$R$197:$R$204,1),0)</f>
        <v>0</v>
      </c>
      <c r="EN45" s="706">
        <f>IFERROR(MATCH(EO$44,Sheep!$R$197:$R$204,1),0)</f>
        <v>0</v>
      </c>
      <c r="EO45" s="706">
        <f>IFERROR(MATCH(EP$44,Sheep!$R$197:$R$204,1),0)</f>
        <v>0</v>
      </c>
      <c r="EP45" s="706">
        <f>IFERROR(MATCH(EQ$44,Sheep!$R$197:$R$204,1),0)</f>
        <v>0</v>
      </c>
      <c r="EQ45" s="706">
        <f>IFERROR(MATCH(ER$44,Sheep!$R$197:$R$204,1),0)</f>
        <v>0</v>
      </c>
      <c r="ER45" s="706">
        <f>IFERROR(MATCH(ES$44,Sheep!$R$197:$R$204,1),0)</f>
        <v>0</v>
      </c>
      <c r="ES45" s="706">
        <f>IFERROR(MATCH(ET$44,Sheep!$R$197:$R$204,1),0)</f>
        <v>0</v>
      </c>
      <c r="ET45" s="706">
        <f>IFERROR(MATCH(EU$44,Sheep!$R$197:$R$204,1),0)</f>
        <v>0</v>
      </c>
      <c r="EU45" s="706">
        <f>IFERROR(MATCH(EV$44,Sheep!$R$197:$R$204,1),0)</f>
        <v>0</v>
      </c>
      <c r="EV45" s="706">
        <f>IFERROR(MATCH(EW$44,Sheep!$R$197:$R$204,1),0)</f>
        <v>0</v>
      </c>
      <c r="EW45" s="706">
        <f>IFERROR(MATCH(EX$44,Sheep!$R$197:$R$204,1),0)</f>
        <v>0</v>
      </c>
      <c r="EX45" s="706">
        <f>IFERROR(MATCH(EY$44,Sheep!$R$197:$R$204,1),0)</f>
        <v>0</v>
      </c>
      <c r="EY45" s="706">
        <f>IFERROR(MATCH(EZ$44,Sheep!$R$197:$R$204,1),0)</f>
        <v>0</v>
      </c>
      <c r="EZ45" s="706">
        <f>IFERROR(MATCH(FA$44,Sheep!$R$197:$R$204,1),0)</f>
        <v>0</v>
      </c>
      <c r="FA45" s="706">
        <f>IFERROR(MATCH(FB$44,Sheep!$R$197:$R$204,1),0)</f>
        <v>0</v>
      </c>
      <c r="FB45" s="706">
        <f>IFERROR(MATCH(FC$44,Sheep!$R$197:$R$204,1),0)</f>
        <v>0</v>
      </c>
      <c r="FC45" s="706">
        <f>IFERROR(MATCH(FD$44,Sheep!$R$197:$R$204,1),0)</f>
        <v>0</v>
      </c>
      <c r="FD45" s="706">
        <f>IFERROR(MATCH(FE$44,Sheep!$R$197:$R$204,1),0)</f>
        <v>0</v>
      </c>
      <c r="FE45" s="706">
        <f>IFERROR(MATCH(FF$44,Sheep!$R$197:$R$204,1),0)</f>
        <v>0</v>
      </c>
      <c r="FF45" s="706">
        <f>IFERROR(MATCH(FG$44,Sheep!$R$197:$R$204,1),0)</f>
        <v>0</v>
      </c>
      <c r="FG45" s="706">
        <f>IFERROR(MATCH(FH$44,Sheep!$R$197:$R$204,1),0)</f>
        <v>0</v>
      </c>
      <c r="FH45" s="706">
        <f>IFERROR(MATCH(FI$44,Sheep!$R$197:$R$204,1),0)</f>
        <v>0</v>
      </c>
      <c r="FI45" s="706">
        <f>IFERROR(MATCH(FJ$44,Sheep!$R$197:$R$204,1),0)</f>
        <v>0</v>
      </c>
      <c r="FJ45" s="706">
        <f>IFERROR(MATCH(FK$44,Sheep!$R$197:$R$204,1),0)</f>
        <v>0</v>
      </c>
      <c r="FK45" s="706">
        <f>IFERROR(MATCH(FL$44,Sheep!$R$197:$R$204,1),0)</f>
        <v>0</v>
      </c>
      <c r="FL45" s="706">
        <f>IFERROR(MATCH(FM$44,Sheep!$R$197:$R$204,1),0)</f>
        <v>0</v>
      </c>
      <c r="FM45" s="706">
        <f>IFERROR(MATCH(FN$44,Sheep!$R$197:$R$204,1),0)</f>
        <v>0</v>
      </c>
      <c r="FN45" s="706">
        <f>IFERROR(MATCH(FO$44,Sheep!$R$197:$R$204,1),0)</f>
        <v>0</v>
      </c>
      <c r="FO45" s="706">
        <f>IFERROR(MATCH(FP$44,Sheep!$R$197:$R$204,1),0)</f>
        <v>0</v>
      </c>
      <c r="FP45" s="706">
        <f>IFERROR(MATCH(FQ$44,Sheep!$R$197:$R$204,1),0)</f>
        <v>0</v>
      </c>
      <c r="FQ45" s="706">
        <f>IFERROR(MATCH(FR$44,Sheep!$R$197:$R$204,1),0)</f>
        <v>0</v>
      </c>
      <c r="FR45" s="706">
        <f>IFERROR(MATCH(FS$44,Sheep!$R$197:$R$204,1),0)</f>
        <v>0</v>
      </c>
      <c r="FS45" s="706">
        <f>IFERROR(MATCH(FT$44,Sheep!$R$197:$R$204,1),0)</f>
        <v>0</v>
      </c>
      <c r="FT45" s="706">
        <f>IFERROR(MATCH(FU$44,Sheep!$R$197:$R$204,1),0)</f>
        <v>0</v>
      </c>
      <c r="FU45" s="706">
        <f>IFERROR(MATCH(FV$44,Sheep!$R$197:$R$204,1),0)</f>
        <v>0</v>
      </c>
      <c r="FV45" s="706">
        <f>IFERROR(MATCH(FW$44,Sheep!$R$197:$R$204,1),0)</f>
        <v>0</v>
      </c>
      <c r="FW45" s="706">
        <f>IFERROR(MATCH(FX$44,Sheep!$R$197:$R$204,1),0)</f>
        <v>0</v>
      </c>
      <c r="FX45" s="706">
        <f>IFERROR(MATCH(FY$44,Sheep!$R$197:$R$204,1),0)</f>
        <v>0</v>
      </c>
      <c r="FY45" s="706">
        <f>IFERROR(MATCH(FZ$44,Sheep!$R$197:$R$204,1),0)</f>
        <v>0</v>
      </c>
      <c r="FZ45" s="706">
        <f>IFERROR(MATCH(GA$44,Sheep!$R$197:$R$204,1),0)</f>
        <v>0</v>
      </c>
      <c r="GA45" s="706">
        <f>IFERROR(MATCH(GB$44,Sheep!$R$197:$R$204,1),0)</f>
        <v>0</v>
      </c>
      <c r="GB45" s="706">
        <f>IFERROR(MATCH(GC$44,Sheep!$R$197:$R$204,1),0)</f>
        <v>0</v>
      </c>
      <c r="GC45" s="706">
        <f>IFERROR(MATCH(GD$44,Sheep!$R$197:$R$204,1),0)</f>
        <v>0</v>
      </c>
      <c r="GD45" s="706">
        <f>IFERROR(MATCH(GE$44,Sheep!$R$197:$R$204,1),0)</f>
        <v>0</v>
      </c>
      <c r="GE45" s="706">
        <f>IFERROR(MATCH(GF$44,Sheep!$R$197:$R$204,1),0)</f>
        <v>0</v>
      </c>
      <c r="GF45" s="706">
        <f>IFERROR(MATCH(GG$44,Sheep!$R$197:$R$204,1),0)</f>
        <v>0</v>
      </c>
      <c r="GG45" s="706">
        <f>IFERROR(MATCH(GH$44,Sheep!$R$197:$R$204,1),0)</f>
        <v>0</v>
      </c>
      <c r="GH45" s="706">
        <f>IFERROR(MATCH(GI$44,Sheep!$R$197:$R$204,1),0)</f>
        <v>0</v>
      </c>
      <c r="GI45" s="706">
        <f>IFERROR(MATCH(GJ$44,Sheep!$R$197:$R$204,1),0)</f>
        <v>0</v>
      </c>
      <c r="GJ45" s="706">
        <f>IFERROR(MATCH(GK$44,Sheep!$R$197:$R$204,1),0)</f>
        <v>0</v>
      </c>
      <c r="GK45" s="706">
        <f>IFERROR(MATCH(GL$44,Sheep!$R$197:$R$204,1),0)</f>
        <v>0</v>
      </c>
      <c r="GL45" s="706">
        <f>IFERROR(MATCH(GM$44,Sheep!$R$197:$R$204,1),0)</f>
        <v>0</v>
      </c>
      <c r="GM45" s="706">
        <f>IFERROR(MATCH(GN$44,Sheep!$R$197:$R$204,1),0)</f>
        <v>0</v>
      </c>
      <c r="GN45" s="706">
        <f>IFERROR(MATCH(GO$44,Sheep!$R$197:$R$204,1),0)</f>
        <v>0</v>
      </c>
      <c r="GO45" s="706">
        <f>IFERROR(MATCH(GP$44,Sheep!$R$197:$R$204,1),0)</f>
        <v>0</v>
      </c>
      <c r="GP45" s="706">
        <f>IFERROR(MATCH(GQ$44,Sheep!$R$197:$R$204,1),0)</f>
        <v>0</v>
      </c>
      <c r="GQ45" s="706">
        <f>IFERROR(MATCH(GR$44,Sheep!$R$197:$R$204,1),0)</f>
        <v>0</v>
      </c>
      <c r="GR45" s="706">
        <f>IFERROR(MATCH(GS$44,Sheep!$R$197:$R$204,1),0)</f>
        <v>0</v>
      </c>
      <c r="GS45" s="706">
        <f>IFERROR(MATCH(GT$44,Sheep!$R$197:$R$204,1),0)</f>
        <v>0</v>
      </c>
      <c r="GT45" s="706">
        <f>IFERROR(MATCH(GU$44,Sheep!$R$197:$R$204,1),0)</f>
        <v>0</v>
      </c>
      <c r="GU45" s="706">
        <f>IFERROR(MATCH(GV$44,Sheep!$R$197:$R$204,1),0)</f>
        <v>0</v>
      </c>
      <c r="GV45" s="706">
        <f>IFERROR(MATCH(GW$44,Sheep!$R$197:$R$204,1),0)</f>
        <v>0</v>
      </c>
      <c r="GW45" s="706">
        <f>IFERROR(MATCH(GX$44,Sheep!$R$197:$R$204,1),0)</f>
        <v>0</v>
      </c>
      <c r="GX45" s="706">
        <f>IFERROR(MATCH(GY$44,Sheep!$R$197:$R$204,1),0)</f>
        <v>0</v>
      </c>
      <c r="GY45" s="706">
        <f>IFERROR(MATCH(GZ$44,Sheep!$R$197:$R$204,1),0)</f>
        <v>0</v>
      </c>
      <c r="GZ45" s="706">
        <f>IFERROR(MATCH(HA$44,Sheep!$R$197:$R$204,1),0)</f>
        <v>0</v>
      </c>
      <c r="HA45" s="706">
        <f>IFERROR(MATCH(HB$44,Sheep!$R$197:$R$204,1),0)</f>
        <v>0</v>
      </c>
      <c r="HB45" s="706">
        <f>IFERROR(MATCH(HC$44,Sheep!$R$197:$R$204,1),0)</f>
        <v>0</v>
      </c>
      <c r="HC45" s="706">
        <f>IFERROR(MATCH(HD$44,Sheep!$R$197:$R$204,1),0)</f>
        <v>0</v>
      </c>
      <c r="HD45" s="706">
        <f>IFERROR(MATCH(HE$44,Sheep!$R$197:$R$204,1),0)</f>
        <v>0</v>
      </c>
      <c r="HE45" s="706">
        <f>IFERROR(MATCH(HF$44,Sheep!$R$197:$R$204,1),0)</f>
        <v>0</v>
      </c>
      <c r="HF45" s="706">
        <f>IFERROR(MATCH(HG$44,Sheep!$R$197:$R$204,1),0)</f>
        <v>0</v>
      </c>
      <c r="HG45" s="706">
        <f>IFERROR(MATCH(HH$44,Sheep!$R$197:$R$204,1),0)</f>
        <v>0</v>
      </c>
      <c r="HH45" s="706">
        <f>IFERROR(MATCH(HI$44,Sheep!$R$197:$R$204,1),0)</f>
        <v>0</v>
      </c>
      <c r="HI45" s="706">
        <f>IFERROR(MATCH(HJ$44,Sheep!$R$197:$R$204,1),0)</f>
        <v>0</v>
      </c>
      <c r="HJ45" s="706">
        <f>IFERROR(MATCH(HK$44,Sheep!$R$197:$R$204,1),0)</f>
        <v>0</v>
      </c>
      <c r="HK45" s="706">
        <f>IFERROR(MATCH(HL$44,Sheep!$R$197:$R$204,1),0)</f>
        <v>0</v>
      </c>
      <c r="HL45" s="706">
        <f>IFERROR(MATCH(HM$44,Sheep!$R$197:$R$204,1),0)</f>
        <v>0</v>
      </c>
      <c r="HM45" s="706">
        <f>IFERROR(MATCH(HN$44,Sheep!$R$197:$R$204,1),0)</f>
        <v>0</v>
      </c>
      <c r="HN45" s="706">
        <f>IFERROR(MATCH(HO$44,Sheep!$R$197:$R$204,1),0)</f>
        <v>0</v>
      </c>
      <c r="HO45" s="706">
        <f>IFERROR(MATCH(HP$44,Sheep!$R$197:$R$204,1),0)</f>
        <v>0</v>
      </c>
      <c r="HP45" s="706">
        <f>IFERROR(MATCH(HQ$44,Sheep!$R$197:$R$204,1),0)</f>
        <v>0</v>
      </c>
      <c r="HQ45" s="706">
        <f>IFERROR(MATCH(HR$44,Sheep!$R$197:$R$204,1),0)</f>
        <v>0</v>
      </c>
      <c r="HR45" s="706">
        <f>IFERROR(MATCH(HS$44,Sheep!$R$197:$R$204,1),0)</f>
        <v>0</v>
      </c>
      <c r="HS45" s="706">
        <f>IFERROR(MATCH(HT$44,Sheep!$R$197:$R$204,1),0)</f>
        <v>0</v>
      </c>
      <c r="HT45" s="706">
        <f>IFERROR(MATCH(HU$44,Sheep!$R$197:$R$204,1),0)</f>
        <v>0</v>
      </c>
      <c r="HU45" s="706">
        <f>IFERROR(MATCH(HV$44,Sheep!$R$197:$R$204,1),0)</f>
        <v>0</v>
      </c>
      <c r="HV45" s="706">
        <f>IFERROR(MATCH(HW$44,Sheep!$R$197:$R$204,1),0)</f>
        <v>0</v>
      </c>
      <c r="HW45" s="706">
        <f>IFERROR(MATCH(HX$44,Sheep!$R$197:$R$204,1),0)</f>
        <v>0</v>
      </c>
      <c r="HX45" s="706">
        <f>IFERROR(MATCH(HY$44,Sheep!$R$197:$R$204,1),0)</f>
        <v>0</v>
      </c>
      <c r="HY45" s="706">
        <f>IFERROR(MATCH(HZ$44,Sheep!$R$197:$R$204,1),0)</f>
        <v>0</v>
      </c>
      <c r="HZ45" s="706">
        <f>IFERROR(MATCH(IA$44,Sheep!$R$197:$R$204,1),0)</f>
        <v>0</v>
      </c>
      <c r="IA45" s="706">
        <f>IFERROR(MATCH(IB$44,Sheep!$R$197:$R$204,1),0)</f>
        <v>0</v>
      </c>
      <c r="IB45" s="706">
        <f>IFERROR(MATCH(IC$44,Sheep!$R$197:$R$204,1),0)</f>
        <v>0</v>
      </c>
      <c r="IC45" s="706">
        <f>IFERROR(MATCH(ID$44,Sheep!$R$197:$R$204,1),0)</f>
        <v>0</v>
      </c>
      <c r="ID45" s="706">
        <f>IFERROR(MATCH(IE$44,Sheep!$R$197:$R$204,1),0)</f>
        <v>0</v>
      </c>
      <c r="IE45" s="706">
        <f>IFERROR(MATCH(IF$44,Sheep!$R$197:$R$204,1),0)</f>
        <v>0</v>
      </c>
      <c r="IF45" s="706">
        <f>IFERROR(MATCH(IG$44,Sheep!$R$197:$R$204,1),0)</f>
        <v>0</v>
      </c>
      <c r="IG45" s="706">
        <f>IFERROR(MATCH(IH$44,Sheep!$R$197:$R$204,1),0)</f>
        <v>0</v>
      </c>
      <c r="IH45" s="706">
        <f>IFERROR(MATCH(II$44,Sheep!$R$197:$R$204,1),0)</f>
        <v>0</v>
      </c>
      <c r="II45" s="706">
        <f>IFERROR(MATCH(IJ$44,Sheep!$R$197:$R$204,1),0)</f>
        <v>0</v>
      </c>
      <c r="IJ45" s="706">
        <f>IFERROR(MATCH(IK$44,Sheep!$R$197:$R$204,1),0)</f>
        <v>0</v>
      </c>
      <c r="IK45" s="706">
        <f>IFERROR(MATCH(IL$44,Sheep!$R$197:$R$204,1),0)</f>
        <v>0</v>
      </c>
      <c r="IL45" s="706">
        <f>IFERROR(MATCH(IM$44,Sheep!$R$197:$R$204,1),0)</f>
        <v>0</v>
      </c>
      <c r="IM45" s="706">
        <f>IFERROR(MATCH(IN$44,Sheep!$R$197:$R$204,1),0)</f>
        <v>0</v>
      </c>
      <c r="IN45" s="706">
        <f>IFERROR(MATCH(IO$44,Sheep!$R$197:$R$204,1),0)</f>
        <v>0</v>
      </c>
      <c r="IO45" s="706">
        <f>IFERROR(MATCH(IP$44,Sheep!$R$197:$R$204,1),0)</f>
        <v>0</v>
      </c>
      <c r="IP45" s="706">
        <f>IFERROR(MATCH(IQ$44,Sheep!$R$197:$R$204,1),0)</f>
        <v>0</v>
      </c>
      <c r="IQ45" s="706">
        <f>IFERROR(MATCH(IR$44,Sheep!$R$197:$R$204,1),0)</f>
        <v>0</v>
      </c>
      <c r="IR45" s="706">
        <f>IFERROR(MATCH(IS$44,Sheep!$R$197:$R$204,1),0)</f>
        <v>0</v>
      </c>
      <c r="IS45" s="706">
        <f>IFERROR(MATCH(IT$44,Sheep!$R$197:$R$204,1),0)</f>
        <v>0</v>
      </c>
      <c r="IT45" s="706">
        <f>IFERROR(MATCH(IU$44,Sheep!$R$197:$R$204,1),0)</f>
        <v>0</v>
      </c>
      <c r="IU45" s="706">
        <f>IFERROR(MATCH(IV$44,Sheep!$R$197:$R$204,1),0)</f>
        <v>0</v>
      </c>
      <c r="IV45" s="706">
        <f>IFERROR(MATCH(IW$44,Sheep!$R$197:$R$204,1),0)</f>
        <v>0</v>
      </c>
      <c r="IW45" s="706">
        <f>IFERROR(MATCH(IX$44,Sheep!$R$197:$R$204,1),0)</f>
        <v>0</v>
      </c>
      <c r="IX45" s="706">
        <f>IFERROR(MATCH(IY$44,Sheep!$R$197:$R$204,1),0)</f>
        <v>0</v>
      </c>
      <c r="IY45" s="706">
        <f>IFERROR(MATCH(IZ$44,Sheep!$R$197:$R$204,1),0)</f>
        <v>0</v>
      </c>
      <c r="IZ45" s="706">
        <f>IFERROR(MATCH(JA$44,Sheep!$R$197:$R$204,1),0)</f>
        <v>0</v>
      </c>
      <c r="JA45" s="706">
        <f>IFERROR(MATCH(JB$44,Sheep!$R$197:$R$204,1),0)</f>
        <v>0</v>
      </c>
      <c r="JB45" s="706">
        <f>IFERROR(MATCH(JC$44,Sheep!$R$197:$R$204,1),0)</f>
        <v>0</v>
      </c>
      <c r="JC45" s="706">
        <f>IFERROR(MATCH(JD$44,Sheep!$R$197:$R$204,1),0)</f>
        <v>0</v>
      </c>
      <c r="JD45" s="706">
        <f>IFERROR(MATCH(JE$44,Sheep!$R$197:$R$204,1),0)</f>
        <v>0</v>
      </c>
      <c r="JE45" s="706">
        <f>IFERROR(MATCH(JF$44,Sheep!$R$197:$R$204,1),0)</f>
        <v>0</v>
      </c>
      <c r="JF45" s="706">
        <f>IFERROR(MATCH(JG$44,Sheep!$R$197:$R$204,1),0)</f>
        <v>0</v>
      </c>
      <c r="JG45" s="706">
        <f>IFERROR(MATCH(JH$44,Sheep!$R$197:$R$204,1),0)</f>
        <v>0</v>
      </c>
      <c r="JH45" s="706">
        <f>IFERROR(MATCH(JI$44,Sheep!$R$197:$R$204,1),0)</f>
        <v>0</v>
      </c>
      <c r="JI45" s="706">
        <f>IFERROR(MATCH(JJ$44,Sheep!$R$197:$R$204,1),0)</f>
        <v>0</v>
      </c>
      <c r="JJ45" s="706">
        <f>IFERROR(MATCH(JK$44,Sheep!$R$197:$R$204,1),0)</f>
        <v>0</v>
      </c>
      <c r="JK45" s="706">
        <f>IFERROR(MATCH(JL$44,Sheep!$R$197:$R$204,1),0)</f>
        <v>0</v>
      </c>
      <c r="JL45" s="706">
        <f>IFERROR(MATCH(JM$44,Sheep!$R$197:$R$204,1),0)</f>
        <v>0</v>
      </c>
      <c r="JM45" s="706">
        <f>IFERROR(MATCH(JN$44,Sheep!$R$197:$R$204,1),0)</f>
        <v>0</v>
      </c>
      <c r="JN45" s="706">
        <f>IFERROR(MATCH(JO$44,Sheep!$R$197:$R$204,1),0)</f>
        <v>0</v>
      </c>
      <c r="JO45" s="706">
        <f>IFERROR(MATCH(JP$44,Sheep!$R$197:$R$204,1),0)</f>
        <v>0</v>
      </c>
      <c r="JP45" s="706">
        <f>IFERROR(MATCH(JQ$44,Sheep!$R$197:$R$204,1),0)</f>
        <v>0</v>
      </c>
      <c r="JQ45" s="706">
        <f>IFERROR(MATCH(JR$44,Sheep!$R$197:$R$204,1),0)</f>
        <v>0</v>
      </c>
      <c r="JR45" s="706">
        <f>IFERROR(MATCH(JS$44,Sheep!$R$197:$R$204,1),0)</f>
        <v>0</v>
      </c>
      <c r="JS45" s="706">
        <f>IFERROR(MATCH(JT$44,Sheep!$R$197:$R$204,1),0)</f>
        <v>0</v>
      </c>
      <c r="JT45" s="706">
        <f>IFERROR(MATCH(JU$44,Sheep!$R$197:$R$204,1),0)</f>
        <v>0</v>
      </c>
      <c r="JU45" s="706">
        <f>IFERROR(MATCH(JV$44,Sheep!$R$197:$R$204,1),0)</f>
        <v>0</v>
      </c>
      <c r="JV45" s="706">
        <f>IFERROR(MATCH(JW$44,Sheep!$R$197:$R$204,1),0)</f>
        <v>0</v>
      </c>
      <c r="JW45" s="706">
        <f>IFERROR(MATCH(JX$44,Sheep!$R$197:$R$204,1),0)</f>
        <v>0</v>
      </c>
      <c r="JX45" s="706">
        <f>IFERROR(MATCH(JY$44,Sheep!$R$197:$R$204,1),0)</f>
        <v>0</v>
      </c>
      <c r="JY45" s="706">
        <f>IFERROR(MATCH(JZ$44,Sheep!$R$197:$R$204,1),0)</f>
        <v>0</v>
      </c>
      <c r="JZ45" s="706">
        <f>IFERROR(MATCH(KA$44,Sheep!$R$197:$R$204,1),0)</f>
        <v>0</v>
      </c>
      <c r="KA45" s="706">
        <f>IFERROR(MATCH(KB$44,Sheep!$R$197:$R$204,1),0)</f>
        <v>0</v>
      </c>
      <c r="KB45" s="706">
        <f>IFERROR(MATCH(KC$44,Sheep!$R$197:$R$204,1),0)</f>
        <v>0</v>
      </c>
      <c r="KC45" s="706">
        <f>IFERROR(MATCH(KD$44,Sheep!$R$197:$R$204,1),0)</f>
        <v>0</v>
      </c>
      <c r="KD45" s="706">
        <f>IFERROR(MATCH(KE$44,Sheep!$R$197:$R$204,1),0)</f>
        <v>0</v>
      </c>
      <c r="KE45" s="706">
        <f>IFERROR(MATCH(KF$44,Sheep!$R$197:$R$204,1),0)</f>
        <v>0</v>
      </c>
      <c r="KF45" s="706">
        <f>IFERROR(MATCH(KG$44,Sheep!$R$197:$R$204,1),0)</f>
        <v>0</v>
      </c>
      <c r="KG45" s="706">
        <f>IFERROR(MATCH(KH$44,Sheep!$R$197:$R$204,1),0)</f>
        <v>0</v>
      </c>
      <c r="KH45" s="706">
        <f>IFERROR(MATCH(KI$44,Sheep!$R$197:$R$204,1),0)</f>
        <v>0</v>
      </c>
      <c r="KI45" s="706">
        <f>IFERROR(MATCH(KJ$44,Sheep!$R$197:$R$204,1),0)</f>
        <v>0</v>
      </c>
      <c r="KJ45" s="706">
        <f>IFERROR(MATCH(KK$44,Sheep!$R$197:$R$204,1),0)</f>
        <v>0</v>
      </c>
      <c r="KK45" s="706">
        <f>IFERROR(MATCH(KL$44,Sheep!$R$197:$R$204,1),0)</f>
        <v>0</v>
      </c>
      <c r="KL45" s="706">
        <f>IFERROR(MATCH(KM$44,Sheep!$R$197:$R$204,1),0)</f>
        <v>0</v>
      </c>
      <c r="KM45" s="706">
        <f>IFERROR(MATCH(KN$44,Sheep!$R$197:$R$204,1),0)</f>
        <v>0</v>
      </c>
      <c r="KN45" s="706">
        <f>IFERROR(MATCH(KO$44,Sheep!$R$197:$R$204,1),0)</f>
        <v>0</v>
      </c>
      <c r="KO45" s="706">
        <f>IFERROR(MATCH(KP$44,Sheep!$R$197:$R$204,1),0)</f>
        <v>0</v>
      </c>
      <c r="KP45" s="706">
        <f>IFERROR(MATCH(KQ$44,Sheep!$R$197:$R$204,1),0)</f>
        <v>0</v>
      </c>
      <c r="KQ45" s="706">
        <f>IFERROR(MATCH(KR$44,Sheep!$R$197:$R$204,1),0)</f>
        <v>0</v>
      </c>
      <c r="KR45" s="706">
        <f>IFERROR(MATCH(KS$44,Sheep!$R$197:$R$204,1),0)</f>
        <v>0</v>
      </c>
      <c r="KS45" s="706">
        <f>IFERROR(MATCH(KT$44,Sheep!$R$197:$R$204,1),0)</f>
        <v>0</v>
      </c>
      <c r="KT45" s="706">
        <f>IFERROR(MATCH(KU$44,Sheep!$R$197:$R$204,1),0)</f>
        <v>0</v>
      </c>
      <c r="KU45" s="706">
        <f>IFERROR(MATCH(KV$44,Sheep!$R$197:$R$204,1),0)</f>
        <v>0</v>
      </c>
      <c r="KV45" s="706">
        <f>IFERROR(MATCH(KW$44,Sheep!$R$197:$R$204,1),0)</f>
        <v>0</v>
      </c>
      <c r="KW45" s="706">
        <f>IFERROR(MATCH(KX$44,Sheep!$R$197:$R$204,1),0)</f>
        <v>0</v>
      </c>
      <c r="KX45" s="706">
        <f>IFERROR(MATCH(KY$44,Sheep!$R$197:$R$204,1),0)</f>
        <v>0</v>
      </c>
      <c r="KY45" s="706">
        <f>IFERROR(MATCH(KZ$44,Sheep!$R$197:$R$204,1),0)</f>
        <v>0</v>
      </c>
      <c r="KZ45" s="706">
        <f>IFERROR(MATCH(LA$44,Sheep!$R$197:$R$204,1),0)</f>
        <v>0</v>
      </c>
      <c r="LA45" s="706">
        <f>IFERROR(MATCH(LB$44,Sheep!$R$197:$R$204,1),0)</f>
        <v>0</v>
      </c>
      <c r="LB45" s="706">
        <f>IFERROR(MATCH(LC$44,Sheep!$R$197:$R$204,1),0)</f>
        <v>0</v>
      </c>
      <c r="LC45" s="706">
        <f>IFERROR(MATCH(LD$44,Sheep!$R$197:$R$204,1),0)</f>
        <v>0</v>
      </c>
      <c r="LD45" s="706">
        <f>IFERROR(MATCH(LE$44,Sheep!$R$197:$R$204,1),0)</f>
        <v>0</v>
      </c>
      <c r="LE45" s="706">
        <f>IFERROR(MATCH(LF$44,Sheep!$R$197:$R$204,1),0)</f>
        <v>0</v>
      </c>
      <c r="LF45" s="706">
        <f>IFERROR(MATCH(LG$44,Sheep!$R$197:$R$204,1),0)</f>
        <v>0</v>
      </c>
      <c r="LG45" s="706">
        <f>IFERROR(MATCH(LH$44,Sheep!$R$197:$R$204,1),0)</f>
        <v>0</v>
      </c>
      <c r="LH45" s="706">
        <f>IFERROR(MATCH(LI$44,Sheep!$R$197:$R$204,1),0)</f>
        <v>0</v>
      </c>
      <c r="LI45" s="706">
        <f>IFERROR(MATCH(LJ$44,Sheep!$R$197:$R$204,1),0)</f>
        <v>0</v>
      </c>
      <c r="LJ45" s="706">
        <f>IFERROR(MATCH(LK$44,Sheep!$R$197:$R$204,1),0)</f>
        <v>0</v>
      </c>
      <c r="LK45" s="706">
        <f>IFERROR(MATCH(LL$44,Sheep!$R$197:$R$204,1),0)</f>
        <v>0</v>
      </c>
      <c r="LL45" s="706">
        <f>IFERROR(MATCH(LM$44,Sheep!$R$197:$R$204,1),0)</f>
        <v>0</v>
      </c>
      <c r="LM45" s="706">
        <f>IFERROR(MATCH(LN$44,Sheep!$R$197:$R$204,1),0)</f>
        <v>0</v>
      </c>
      <c r="LN45" s="706">
        <f>IFERROR(MATCH(LO$44,Sheep!$R$197:$R$204,1),0)</f>
        <v>0</v>
      </c>
      <c r="LO45" s="706">
        <f>IFERROR(MATCH(LP$44,Sheep!$R$197:$R$204,1),0)</f>
        <v>0</v>
      </c>
      <c r="LP45" s="706">
        <f>IFERROR(MATCH(LQ$44,Sheep!$R$197:$R$204,1),0)</f>
        <v>0</v>
      </c>
      <c r="LQ45" s="706">
        <f>IFERROR(MATCH(LR$44,Sheep!$R$197:$R$204,1),0)</f>
        <v>0</v>
      </c>
      <c r="LR45" s="706">
        <f>IFERROR(MATCH(LS$44,Sheep!$R$197:$R$204,1),0)</f>
        <v>0</v>
      </c>
      <c r="LS45" s="706">
        <f>IFERROR(MATCH(LT$44,Sheep!$R$197:$R$204,1),0)</f>
        <v>0</v>
      </c>
      <c r="LT45" s="706">
        <f>IFERROR(MATCH(LU$44,Sheep!$R$197:$R$204,1),0)</f>
        <v>0</v>
      </c>
      <c r="LU45" s="706">
        <f>IFERROR(MATCH(LV$44,Sheep!$R$197:$R$204,1),0)</f>
        <v>0</v>
      </c>
      <c r="LV45" s="706">
        <f>IFERROR(MATCH(LW$44,Sheep!$R$197:$R$204,1),0)</f>
        <v>0</v>
      </c>
      <c r="LW45" s="706">
        <f>IFERROR(MATCH(LX$44,Sheep!$R$197:$R$204,1),0)</f>
        <v>0</v>
      </c>
      <c r="LX45" s="706">
        <f>IFERROR(MATCH(LY$44,Sheep!$R$197:$R$204,1),0)</f>
        <v>0</v>
      </c>
      <c r="LY45" s="706">
        <f>IFERROR(MATCH(LZ$44,Sheep!$R$197:$R$204,1),0)</f>
        <v>0</v>
      </c>
      <c r="LZ45" s="706">
        <f>IFERROR(MATCH(MA$44,Sheep!$R$197:$R$204,1),0)</f>
        <v>0</v>
      </c>
      <c r="MA45" s="706">
        <f>IFERROR(MATCH(MB$44,Sheep!$R$197:$R$204,1),0)</f>
        <v>0</v>
      </c>
      <c r="MB45" s="706">
        <f>IFERROR(MATCH(MC$44,Sheep!$R$197:$R$204,1),0)</f>
        <v>0</v>
      </c>
      <c r="MC45" s="706">
        <f>IFERROR(MATCH(MD$44,Sheep!$R$197:$R$204,1),0)</f>
        <v>0</v>
      </c>
      <c r="MD45" s="706">
        <f>IFERROR(MATCH(ME$44,Sheep!$R$197:$R$204,1),0)</f>
        <v>0</v>
      </c>
      <c r="ME45" s="706">
        <f>IFERROR(MATCH(MF$44,Sheep!$R$197:$R$204,1),0)</f>
        <v>0</v>
      </c>
      <c r="MF45" s="706">
        <f>IFERROR(MATCH(MG$44,Sheep!$R$197:$R$204,1),0)</f>
        <v>0</v>
      </c>
      <c r="MG45" s="706">
        <f>IFERROR(MATCH(MH$44,Sheep!$R$197:$R$204,1),0)</f>
        <v>0</v>
      </c>
      <c r="MH45" s="706">
        <f>IFERROR(MATCH(MI$44,Sheep!$R$197:$R$204,1),0)</f>
        <v>0</v>
      </c>
      <c r="MI45" s="706">
        <f>IFERROR(MATCH(MJ$44,Sheep!$R$197:$R$204,1),0)</f>
        <v>0</v>
      </c>
      <c r="MJ45" s="706">
        <f>IFERROR(MATCH(MK$44,Sheep!$R$197:$R$204,1),0)</f>
        <v>0</v>
      </c>
      <c r="MK45" s="706">
        <f>IFERROR(MATCH(ML$44,Sheep!$R$197:$R$204,1),0)</f>
        <v>0</v>
      </c>
      <c r="ML45" s="706">
        <f>IFERROR(MATCH(MM$44,Sheep!$R$197:$R$204,1),0)</f>
        <v>0</v>
      </c>
      <c r="MM45" s="706">
        <f>IFERROR(MATCH(MN$44,Sheep!$R$197:$R$204,1),0)</f>
        <v>0</v>
      </c>
      <c r="MN45" s="706">
        <f>IFERROR(MATCH(MO$44,Sheep!$R$197:$R$204,1),0)</f>
        <v>0</v>
      </c>
      <c r="MO45" s="706">
        <f>IFERROR(MATCH(MP$44,Sheep!$R$197:$R$204,1),0)</f>
        <v>0</v>
      </c>
      <c r="MP45" s="706">
        <f>IFERROR(MATCH(MQ$44,Sheep!$R$197:$R$204,1),0)</f>
        <v>0</v>
      </c>
      <c r="MQ45" s="706">
        <f>IFERROR(MATCH(MR$44,Sheep!$R$197:$R$204,1),0)</f>
        <v>0</v>
      </c>
      <c r="MR45" s="706">
        <f>IFERROR(MATCH(MS$44,Sheep!$R$197:$R$204,1),0)</f>
        <v>0</v>
      </c>
      <c r="MS45" s="706">
        <f>IFERROR(MATCH(MT$44,Sheep!$R$197:$R$204,1),0)</f>
        <v>0</v>
      </c>
      <c r="MT45" s="706">
        <f>IFERROR(MATCH(MU$44,Sheep!$R$197:$R$204,1),0)</f>
        <v>0</v>
      </c>
      <c r="MU45" s="706">
        <f>IFERROR(MATCH(MV$44,Sheep!$R$197:$R$204,1),0)</f>
        <v>0</v>
      </c>
      <c r="MV45" s="706">
        <f>IFERROR(MATCH(MW$44,Sheep!$R$197:$R$204,1),0)</f>
        <v>0</v>
      </c>
      <c r="MW45" s="706">
        <f>IFERROR(MATCH(MX$44,Sheep!$R$197:$R$204,1),0)</f>
        <v>0</v>
      </c>
      <c r="MX45" s="706">
        <f>IFERROR(MATCH(MY$44,Sheep!$R$197:$R$204,1),0)</f>
        <v>0</v>
      </c>
      <c r="MY45" s="706">
        <f>IFERROR(MATCH(MZ$44,Sheep!$R$197:$R$204,1),0)</f>
        <v>0</v>
      </c>
      <c r="MZ45" s="706">
        <f>IFERROR(MATCH(NA$44,Sheep!$R$197:$R$204,1),0)</f>
        <v>0</v>
      </c>
      <c r="NA45" s="706">
        <f>IFERROR(MATCH(NB$44,Sheep!$R$197:$R$204,1),0)</f>
        <v>0</v>
      </c>
      <c r="NB45" s="706">
        <f>IFERROR(MATCH(NC$44,Sheep!$R$197:$R$204,1),0)</f>
        <v>0</v>
      </c>
      <c r="NC45" s="706">
        <f>IFERROR(MATCH(ND$44,Sheep!$R$197:$R$204,1),0)</f>
        <v>0</v>
      </c>
      <c r="ND45" s="706">
        <f>IFERROR(MATCH(NE$44,Sheep!$R$197:$R$204,1),0)</f>
        <v>0</v>
      </c>
      <c r="NE45" s="706">
        <f>IFERROR(MATCH(NF$44,Sheep!$R$197:$R$204,1),0)</f>
        <v>0</v>
      </c>
      <c r="NF45" s="706">
        <f>IFERROR(MATCH(NG$44,Sheep!$R$197:$R$204,1),0)</f>
        <v>0</v>
      </c>
      <c r="NG45" s="706">
        <f>IFERROR(MATCH(NH$44,Sheep!$R$197:$R$204,1),0)</f>
        <v>0</v>
      </c>
      <c r="NH45" s="706">
        <f>IFERROR(MATCH(NI$44,Sheep!$R$197:$R$204,1),0)</f>
        <v>0</v>
      </c>
      <c r="NI45" s="706">
        <f>IFERROR(MATCH(NJ$44,Sheep!$R$197:$R$204,1),0)</f>
        <v>0</v>
      </c>
      <c r="NJ45" s="706">
        <f>IFERROR(MATCH(NK$44,Sheep!$R$197:$R$204,1),0)</f>
        <v>0</v>
      </c>
      <c r="NK45" s="706">
        <f>IFERROR(MATCH(NL$44,Sheep!$R$197:$R$204,1),0)</f>
        <v>0</v>
      </c>
      <c r="NL45" s="706">
        <f>IFERROR(MATCH(NM$44,Sheep!$R$197:$R$204,1),0)</f>
        <v>0</v>
      </c>
      <c r="NM45" s="706">
        <f>IFERROR(MATCH(NN$44,Sheep!$R$197:$R$204,1),0)</f>
        <v>0</v>
      </c>
      <c r="NN45" s="706">
        <f>IFERROR(MATCH(NO$44,Sheep!$R$197:$R$204,1),0)</f>
        <v>0</v>
      </c>
      <c r="NO45" s="706">
        <f>IFERROR(MATCH(NP$44,Sheep!$R$197:$R$204,1),0)</f>
        <v>0</v>
      </c>
      <c r="NP45" s="706">
        <f>IFERROR(MATCH(NQ$44,Sheep!$R$197:$R$204,1),0)</f>
        <v>0</v>
      </c>
      <c r="NQ45" s="706">
        <f>IFERROR(MATCH(NR$44,Sheep!$R$197:$R$204,1),0)</f>
        <v>0</v>
      </c>
      <c r="NR45" s="706">
        <f>IFERROR(MATCH(NS$44,Sheep!$R$197:$R$204,1),0)</f>
        <v>0</v>
      </c>
      <c r="NS45" s="706">
        <f>IFERROR(MATCH(NT$44,Sheep!$R$197:$R$204,1),0)</f>
        <v>0</v>
      </c>
      <c r="NT45" s="706">
        <f>IFERROR(MATCH(NU$44,Sheep!$R$197:$R$204,1),0)</f>
        <v>0</v>
      </c>
      <c r="NU45" s="706">
        <f>IFERROR(MATCH(NV$44,Sheep!$R$197:$R$204,1),0)</f>
        <v>0</v>
      </c>
      <c r="NV45" s="706">
        <f>IFERROR(MATCH(NW$44,Sheep!$R$197:$R$204,1),0)</f>
        <v>0</v>
      </c>
      <c r="NW45" s="706">
        <f>IFERROR(MATCH(NX$44,Sheep!$R$197:$R$204,1),0)</f>
        <v>0</v>
      </c>
      <c r="NX45" s="706">
        <f>IFERROR(MATCH(NY$44,Sheep!$R$197:$R$204,1),0)</f>
        <v>0</v>
      </c>
      <c r="NY45" s="706">
        <f>IFERROR(MATCH(NZ$44,Sheep!$R$197:$R$204,1),0)</f>
        <v>0</v>
      </c>
      <c r="NZ45" s="706">
        <f>IFERROR(MATCH(OA$44,Sheep!$R$197:$R$204,1),0)</f>
        <v>0</v>
      </c>
      <c r="OA45" s="706">
        <f>IFERROR(MATCH(OB$44,Sheep!$R$197:$R$204,1),0)</f>
        <v>0</v>
      </c>
      <c r="OB45" s="706">
        <f>IFERROR(MATCH(OC$44,Sheep!$R$197:$R$204,1),0)</f>
        <v>0</v>
      </c>
      <c r="OC45" s="706">
        <f>IFERROR(MATCH(OD$44,Sheep!$R$197:$R$204,1),0)</f>
        <v>0</v>
      </c>
      <c r="OD45" s="706">
        <f>IFERROR(MATCH(OE$44,Sheep!$R$197:$R$204,1),0)</f>
        <v>0</v>
      </c>
      <c r="OE45" s="706">
        <f>IFERROR(MATCH(OF$44,Sheep!$R$197:$R$204,1),0)</f>
        <v>0</v>
      </c>
      <c r="OF45" s="706">
        <f>IFERROR(MATCH(OG$44,Sheep!$R$197:$R$204,1),0)</f>
        <v>0</v>
      </c>
      <c r="OG45" s="706">
        <f>IFERROR(MATCH(OH$44,Sheep!$R$197:$R$204,1),0)</f>
        <v>0</v>
      </c>
      <c r="OH45" s="706">
        <f>IFERROR(MATCH(OI$44,Sheep!$R$197:$R$204,1),0)</f>
        <v>0</v>
      </c>
      <c r="OI45" s="706">
        <f>IFERROR(MATCH(OJ$44,Sheep!$R$197:$R$204,1),0)</f>
        <v>0</v>
      </c>
      <c r="OJ45" s="706">
        <f>IFERROR(MATCH(OK$44,Sheep!$R$197:$R$204,1),0)</f>
        <v>0</v>
      </c>
      <c r="OK45" s="706">
        <f>IFERROR(MATCH(OL$44,Sheep!$R$197:$R$204,1),0)</f>
        <v>0</v>
      </c>
      <c r="OL45" s="706">
        <f>IFERROR(MATCH(OM$44,Sheep!$R$197:$R$204,1),0)</f>
        <v>0</v>
      </c>
      <c r="OM45" s="706">
        <f>IFERROR(MATCH(ON$44,Sheep!$R$197:$R$204,1),0)</f>
        <v>0</v>
      </c>
      <c r="ON45" s="706">
        <f>IFERROR(MATCH(OO$44,Sheep!$R$197:$R$204,1),0)</f>
        <v>0</v>
      </c>
      <c r="OO45" s="706">
        <f>IFERROR(MATCH(OP$44,Sheep!$R$197:$R$204,1),0)</f>
        <v>0</v>
      </c>
      <c r="OP45" s="706">
        <f>IFERROR(MATCH(OQ$44,Sheep!$R$197:$R$204,1),0)</f>
        <v>0</v>
      </c>
      <c r="OQ45" s="706">
        <f>IFERROR(MATCH(OR$44,Sheep!$R$197:$R$204,1),0)</f>
        <v>0</v>
      </c>
      <c r="OR45" s="706">
        <f>IFERROR(MATCH(OS$44,Sheep!$R$197:$R$204,1),0)</f>
        <v>0</v>
      </c>
      <c r="OS45" s="706">
        <f>IFERROR(MATCH(OT$44,Sheep!$R$197:$R$204,1),0)</f>
        <v>0</v>
      </c>
      <c r="OT45" s="706">
        <f>IFERROR(MATCH(OU$44,Sheep!$R$197:$R$204,1),0)</f>
        <v>0</v>
      </c>
      <c r="OU45" s="706">
        <f>IFERROR(MATCH(OV$44,Sheep!$R$197:$R$204,1),0)</f>
        <v>0</v>
      </c>
      <c r="OV45" s="706">
        <f>IFERROR(MATCH(OW$44,Sheep!$R$197:$R$204,1),0)</f>
        <v>0</v>
      </c>
      <c r="OW45" s="706">
        <f>IFERROR(MATCH(OX$44,Sheep!$R$197:$R$204,1),0)</f>
        <v>0</v>
      </c>
      <c r="OX45" s="706">
        <f>IFERROR(MATCH(OY$44,Sheep!$R$197:$R$204,1),0)</f>
        <v>0</v>
      </c>
      <c r="OY45" s="706">
        <f>IFERROR(MATCH(OZ$44,Sheep!$R$197:$R$204,1),0)</f>
        <v>0</v>
      </c>
      <c r="OZ45" s="706">
        <f>IFERROR(MATCH(PA$44,Sheep!$R$197:$R$204,1),0)</f>
        <v>0</v>
      </c>
      <c r="PA45" s="706">
        <f>IFERROR(MATCH(PB$44,Sheep!$R$197:$R$204,1),0)</f>
        <v>0</v>
      </c>
      <c r="PB45" s="706">
        <f>IFERROR(MATCH(PC$44,Sheep!$R$197:$R$204,1),0)</f>
        <v>0</v>
      </c>
      <c r="PC45" s="706">
        <f>IFERROR(MATCH(PD$44,Sheep!$R$197:$R$204,1),0)</f>
        <v>0</v>
      </c>
      <c r="PD45" s="706">
        <f>IFERROR(MATCH(PE$44,Sheep!$R$197:$R$204,1),0)</f>
        <v>0</v>
      </c>
      <c r="PE45" s="706">
        <f>IFERROR(MATCH(PF$44,Sheep!$R$197:$R$204,1),0)</f>
        <v>0</v>
      </c>
      <c r="PF45" s="706">
        <f>IFERROR(MATCH(PG$44,Sheep!$R$197:$R$204,1),0)</f>
        <v>0</v>
      </c>
      <c r="PG45" s="706">
        <f>IFERROR(MATCH(PH$44,Sheep!$R$197:$R$204,1),0)</f>
        <v>0</v>
      </c>
      <c r="PH45" s="706">
        <f>IFERROR(MATCH(PI$44,Sheep!$R$197:$R$204,1),0)</f>
        <v>0</v>
      </c>
      <c r="PI45" s="706">
        <f>IFERROR(MATCH(PJ$44,Sheep!$R$197:$R$204,1),0)</f>
        <v>0</v>
      </c>
      <c r="PJ45" s="706">
        <f>IFERROR(MATCH(PK$44,Sheep!$R$197:$R$204,1),0)</f>
        <v>0</v>
      </c>
      <c r="PK45" s="706">
        <f>IFERROR(MATCH(PL$44,Sheep!$R$197:$R$204,1),0)</f>
        <v>0</v>
      </c>
      <c r="PL45" s="706">
        <f>IFERROR(MATCH(PM$44,Sheep!$R$197:$R$204,1),0)</f>
        <v>0</v>
      </c>
      <c r="PM45" s="706">
        <f>IFERROR(MATCH(PN$44,Sheep!$R$197:$R$204,1),0)</f>
        <v>0</v>
      </c>
      <c r="PN45" s="706">
        <f>IFERROR(MATCH(PO$44,Sheep!$R$197:$R$204,1),0)</f>
        <v>0</v>
      </c>
      <c r="PO45" s="706">
        <f>IFERROR(MATCH(PP$44,Sheep!$R$197:$R$204,1),0)</f>
        <v>0</v>
      </c>
      <c r="PP45" s="706">
        <f>IFERROR(MATCH(PQ$44,Sheep!$R$197:$R$204,1),0)</f>
        <v>0</v>
      </c>
      <c r="PQ45" s="706">
        <f>IFERROR(MATCH(PR$44,Sheep!$R$197:$R$204,1),0)</f>
        <v>0</v>
      </c>
      <c r="PR45" s="706">
        <f>IFERROR(MATCH(PS$44,Sheep!$R$197:$R$204,1),0)</f>
        <v>0</v>
      </c>
      <c r="PS45" s="706">
        <f>IFERROR(MATCH(PT$44,Sheep!$R$197:$R$204,1),0)</f>
        <v>0</v>
      </c>
      <c r="PT45" s="706">
        <f>IFERROR(MATCH(PU$44,Sheep!$R$197:$R$204,1),0)</f>
        <v>0</v>
      </c>
      <c r="PU45" s="706">
        <f>IFERROR(MATCH(PV$44,Sheep!$R$197:$R$204,1),0)</f>
        <v>0</v>
      </c>
      <c r="PV45" s="706">
        <f>IFERROR(MATCH(PW$44,Sheep!$R$197:$R$204,1),0)</f>
        <v>0</v>
      </c>
      <c r="PW45" s="706">
        <f>IFERROR(MATCH(PX$44,Sheep!$R$197:$R$204,1),0)</f>
        <v>0</v>
      </c>
      <c r="PX45" s="706">
        <f>IFERROR(MATCH(PY$44,Sheep!$R$197:$R$204,1),0)</f>
        <v>0</v>
      </c>
      <c r="PY45" s="706">
        <f>IFERROR(MATCH(PZ$44,Sheep!$R$197:$R$204,1),0)</f>
        <v>0</v>
      </c>
      <c r="PZ45" s="706">
        <f>IFERROR(MATCH(QA$44,Sheep!$R$197:$R$204,1),0)</f>
        <v>0</v>
      </c>
      <c r="QA45" s="706">
        <f>IFERROR(MATCH(QB$44,Sheep!$R$197:$R$204,1),0)</f>
        <v>0</v>
      </c>
      <c r="QB45" s="706">
        <f>IFERROR(MATCH(QC$44,Sheep!$R$197:$R$204,1),0)</f>
        <v>0</v>
      </c>
      <c r="QC45" s="706">
        <f>IFERROR(MATCH(QD$44,Sheep!$R$197:$R$204,1),0)</f>
        <v>0</v>
      </c>
      <c r="QD45" s="706">
        <f>IFERROR(MATCH(QE$44,Sheep!$R$197:$R$204,1),0)</f>
        <v>0</v>
      </c>
      <c r="QE45" s="706">
        <f>IFERROR(MATCH(QF$44,Sheep!$R$197:$R$204,1),0)</f>
        <v>0</v>
      </c>
      <c r="QF45" s="706">
        <f>IFERROR(MATCH(QG$44,Sheep!$R$197:$R$204,1),0)</f>
        <v>0</v>
      </c>
      <c r="QG45" s="706">
        <f>IFERROR(MATCH(QH$44,Sheep!$R$197:$R$204,1),0)</f>
        <v>0</v>
      </c>
      <c r="QH45" s="706">
        <f>IFERROR(MATCH(QI$44,Sheep!$R$197:$R$204,1),0)</f>
        <v>0</v>
      </c>
      <c r="QI45" s="706">
        <f>IFERROR(MATCH(QJ$44,Sheep!$R$197:$R$204,1),0)</f>
        <v>0</v>
      </c>
      <c r="QJ45" s="706">
        <f>IFERROR(MATCH(QK$44,Sheep!$R$197:$R$204,1),0)</f>
        <v>0</v>
      </c>
      <c r="QK45" s="706">
        <f>IFERROR(MATCH(QL$44,Sheep!$R$197:$R$204,1),0)</f>
        <v>0</v>
      </c>
      <c r="QL45" s="706">
        <f>IFERROR(MATCH(QM$44,Sheep!$R$197:$R$204,1),0)</f>
        <v>0</v>
      </c>
      <c r="QM45" s="706">
        <f>IFERROR(MATCH(QN$44,Sheep!$R$197:$R$204,1),0)</f>
        <v>0</v>
      </c>
      <c r="QN45" s="706">
        <f>IFERROR(MATCH(QO$44,Sheep!$R$197:$R$204,1),0)</f>
        <v>0</v>
      </c>
      <c r="QO45" s="706">
        <f>IFERROR(MATCH(QP$44,Sheep!$R$197:$R$204,1),0)</f>
        <v>0</v>
      </c>
      <c r="QP45" s="706">
        <f>IFERROR(MATCH(QQ$44,Sheep!$R$197:$R$204,1),0)</f>
        <v>0</v>
      </c>
      <c r="QQ45" s="706">
        <f>IFERROR(MATCH(QR$44,Sheep!$R$197:$R$204,1),0)</f>
        <v>0</v>
      </c>
      <c r="QR45" s="706">
        <f>IFERROR(MATCH(QS$44,Sheep!$R$197:$R$204,1),0)</f>
        <v>0</v>
      </c>
      <c r="QS45" s="706">
        <f>IFERROR(MATCH(QT$44,Sheep!$R$197:$R$204,1),0)</f>
        <v>0</v>
      </c>
      <c r="QT45" s="706">
        <f>IFERROR(MATCH(QU$44,Sheep!$R$197:$R$204,1),0)</f>
        <v>0</v>
      </c>
      <c r="QU45" s="706">
        <f>IFERROR(MATCH(QV$44,Sheep!$R$197:$R$204,1),0)</f>
        <v>0</v>
      </c>
      <c r="QV45" s="706">
        <f>IFERROR(MATCH(QW$44,Sheep!$R$197:$R$204,1),0)</f>
        <v>0</v>
      </c>
      <c r="QW45" s="706">
        <f>IFERROR(MATCH(QX$44,Sheep!$R$197:$R$204,1),0)</f>
        <v>0</v>
      </c>
      <c r="QX45" s="706">
        <f>IFERROR(MATCH(QY$44,Sheep!$R$197:$R$204,1),0)</f>
        <v>0</v>
      </c>
      <c r="QY45" s="706">
        <f>IFERROR(MATCH(QZ$44,Sheep!$R$197:$R$204,1),0)</f>
        <v>0</v>
      </c>
      <c r="QZ45" s="706">
        <f>IFERROR(MATCH(RA$44,Sheep!$R$197:$R$204,1),0)</f>
        <v>0</v>
      </c>
      <c r="RA45" s="706">
        <f>IFERROR(MATCH(RB$44,Sheep!$R$197:$R$204,1),0)</f>
        <v>0</v>
      </c>
      <c r="RB45" s="706">
        <f>IFERROR(MATCH(RC$44,Sheep!$R$197:$R$204,1),0)</f>
        <v>0</v>
      </c>
      <c r="RC45" s="706">
        <f>IFERROR(MATCH(RD$44,Sheep!$R$197:$R$204,1),0)</f>
        <v>0</v>
      </c>
      <c r="RD45" s="706">
        <f>IFERROR(MATCH(RE$44,Sheep!$R$197:$R$204,1),0)</f>
        <v>0</v>
      </c>
      <c r="RE45" s="706">
        <f>IFERROR(MATCH(RF$44,Sheep!$R$197:$R$204,1),0)</f>
        <v>0</v>
      </c>
      <c r="RF45" s="706">
        <f>IFERROR(MATCH(RG$44,Sheep!$R$197:$R$204,1),0)</f>
        <v>0</v>
      </c>
      <c r="RG45" s="706">
        <f>IFERROR(MATCH(RH$44,Sheep!$R$197:$R$204,1),0)</f>
        <v>0</v>
      </c>
      <c r="RH45" s="706">
        <f>IFERROR(MATCH(RI$44,Sheep!$R$197:$R$204,1),0)</f>
        <v>0</v>
      </c>
      <c r="RI45" s="706">
        <f>IFERROR(MATCH(RJ$44,Sheep!$R$197:$R$204,1),0)</f>
        <v>0</v>
      </c>
      <c r="RJ45" s="706">
        <f>IFERROR(MATCH(RK$44,Sheep!$R$197:$R$204,1),0)</f>
        <v>0</v>
      </c>
      <c r="RK45" s="706">
        <f>IFERROR(MATCH(RL$44,Sheep!$R$197:$R$204,1),0)</f>
        <v>0</v>
      </c>
      <c r="RL45" s="706">
        <f>IFERROR(MATCH(RM$44,Sheep!$R$197:$R$204,1),0)</f>
        <v>0</v>
      </c>
      <c r="RM45" s="706">
        <f>IFERROR(MATCH(RN$44,Sheep!$R$197:$R$204,1),0)</f>
        <v>0</v>
      </c>
      <c r="RN45" s="706">
        <f>IFERROR(MATCH(RO$44,Sheep!$R$197:$R$204,1),0)</f>
        <v>0</v>
      </c>
      <c r="RO45" s="706">
        <f>IFERROR(MATCH(RP$44,Sheep!$R$197:$R$204,1),0)</f>
        <v>0</v>
      </c>
      <c r="RP45" s="706">
        <f>IFERROR(MATCH(RQ$44,Sheep!$R$197:$R$204,1),0)</f>
        <v>0</v>
      </c>
      <c r="RQ45" s="706">
        <f>IFERROR(MATCH(RR$44,Sheep!$R$197:$R$204,1),0)</f>
        <v>0</v>
      </c>
      <c r="RR45" s="706">
        <f>IFERROR(MATCH(RS$44,Sheep!$R$197:$R$204,1),0)</f>
        <v>0</v>
      </c>
      <c r="RS45" s="706">
        <f>IFERROR(MATCH(RT$44,Sheep!$R$197:$R$204,1),0)</f>
        <v>0</v>
      </c>
      <c r="RT45" s="706">
        <f>IFERROR(MATCH(RU$44,Sheep!$R$197:$R$204,1),0)</f>
        <v>0</v>
      </c>
      <c r="RU45" s="706">
        <f>IFERROR(MATCH(RV$44,Sheep!$R$197:$R$204,1),0)</f>
        <v>0</v>
      </c>
      <c r="RV45" s="706">
        <f>IFERROR(MATCH(RW$44,Sheep!$R$197:$R$204,1),0)</f>
        <v>0</v>
      </c>
      <c r="RW45" s="706">
        <f>IFERROR(MATCH(RX$44,Sheep!$R$197:$R$204,1),0)</f>
        <v>0</v>
      </c>
      <c r="RX45" s="706">
        <f>IFERROR(MATCH(RY$44,Sheep!$R$197:$R$204,1),0)</f>
        <v>0</v>
      </c>
      <c r="RY45" s="706">
        <f>IFERROR(MATCH(RZ$44,Sheep!$R$197:$R$204,1),0)</f>
        <v>0</v>
      </c>
      <c r="RZ45" s="706">
        <f>IFERROR(MATCH(SA$44,Sheep!$R$197:$R$204,1),0)</f>
        <v>0</v>
      </c>
      <c r="SA45" s="706">
        <f>IFERROR(MATCH(SB$44,Sheep!$R$197:$R$204,1),0)</f>
        <v>0</v>
      </c>
      <c r="SB45" s="706">
        <f>IFERROR(MATCH(SC$44,Sheep!$R$197:$R$204,1),0)</f>
        <v>0</v>
      </c>
      <c r="SC45" s="706">
        <f>IFERROR(MATCH(SD$44,Sheep!$R$197:$R$204,1),0)</f>
        <v>0</v>
      </c>
      <c r="SD45" s="706">
        <f>IFERROR(MATCH(SE$44,Sheep!$R$197:$R$204,1),0)</f>
        <v>0</v>
      </c>
      <c r="SE45" s="706">
        <f>IFERROR(MATCH(SF$44,Sheep!$R$197:$R$204,1),0)</f>
        <v>0</v>
      </c>
      <c r="SF45" s="706">
        <f>IFERROR(MATCH(SG$44,Sheep!$R$197:$R$204,1),0)</f>
        <v>0</v>
      </c>
      <c r="SG45" s="706">
        <f>IFERROR(MATCH(SH$44,Sheep!$R$197:$R$204,1),0)</f>
        <v>0</v>
      </c>
      <c r="SH45" s="706">
        <f>IFERROR(MATCH(SI$44,Sheep!$R$197:$R$204,1),0)</f>
        <v>0</v>
      </c>
      <c r="SI45" s="472"/>
      <c r="SJ45" s="474"/>
      <c r="SK45" s="462"/>
      <c r="SL45" s="462"/>
      <c r="SM45" s="462"/>
    </row>
    <row r="46" spans="1:507" outlineLevel="3" x14ac:dyDescent="0.35">
      <c r="A46" s="462"/>
      <c r="B46" s="471"/>
      <c r="C46" s="690">
        <f>INT($C$40)+3</f>
        <v>4</v>
      </c>
      <c r="D46" s="472"/>
      <c r="E46" s="557"/>
      <c r="F46" s="557"/>
      <c r="G46" s="472"/>
      <c r="H46" s="491"/>
      <c r="I46" s="491"/>
      <c r="J46" s="705" t="s">
        <v>952</v>
      </c>
      <c r="K46" s="704">
        <f>IFERROR(INDEX(Sheep!$R$197:$R$204,K45,1),0)</f>
        <v>0</v>
      </c>
      <c r="L46" s="704">
        <f>IFERROR(INDEX(Sheep!$R$197:$R$204,L45,1),0)</f>
        <v>0</v>
      </c>
      <c r="M46" s="704">
        <f>IFERROR(INDEX(Sheep!$R$197:$R$204,M45,1),0)</f>
        <v>0</v>
      </c>
      <c r="N46" s="704">
        <f>IFERROR(INDEX(Sheep!$R$197:$R$204,N45,1),0)</f>
        <v>0</v>
      </c>
      <c r="O46" s="704">
        <f>IFERROR(INDEX(Sheep!$R$197:$R$204,O45,1),0)</f>
        <v>0</v>
      </c>
      <c r="P46" s="704">
        <f>IFERROR(INDEX(Sheep!$R$197:$R$204,P45,1),0)</f>
        <v>0</v>
      </c>
      <c r="Q46" s="704">
        <f>IFERROR(INDEX(Sheep!$R$197:$R$204,Q45,1),0)</f>
        <v>0</v>
      </c>
      <c r="R46" s="704">
        <f>IFERROR(INDEX(Sheep!$R$197:$R$204,R45,1),0)</f>
        <v>0</v>
      </c>
      <c r="S46" s="704">
        <f>IFERROR(INDEX(Sheep!$R$197:$R$204,S45,1),0)</f>
        <v>0</v>
      </c>
      <c r="T46" s="704">
        <f>IFERROR(INDEX(Sheep!$R$197:$R$204,T45,1),0)</f>
        <v>0</v>
      </c>
      <c r="U46" s="704">
        <f>IFERROR(INDEX(Sheep!$R$197:$R$204,U45,1),0)</f>
        <v>0</v>
      </c>
      <c r="V46" s="704">
        <f>IFERROR(INDEX(Sheep!$R$197:$R$204,V45,1),0)</f>
        <v>0</v>
      </c>
      <c r="W46" s="704">
        <f>IFERROR(INDEX(Sheep!$R$197:$R$204,W45,1),0)</f>
        <v>0</v>
      </c>
      <c r="X46" s="704">
        <f>IFERROR(INDEX(Sheep!$R$197:$R$204,X45,1),0)</f>
        <v>0</v>
      </c>
      <c r="Y46" s="704">
        <f>IFERROR(INDEX(Sheep!$R$197:$R$204,Y45,1),0)</f>
        <v>0</v>
      </c>
      <c r="Z46" s="704">
        <f>IFERROR(INDEX(Sheep!$R$197:$R$204,Z45,1),0)</f>
        <v>0</v>
      </c>
      <c r="AA46" s="704">
        <f>IFERROR(INDEX(Sheep!$R$197:$R$204,AA45,1),0)</f>
        <v>0</v>
      </c>
      <c r="AB46" s="704">
        <f>IFERROR(INDEX(Sheep!$R$197:$R$204,AB45,1),0)</f>
        <v>0</v>
      </c>
      <c r="AC46" s="704">
        <f>IFERROR(INDEX(Sheep!$R$197:$R$204,AC45,1),0)</f>
        <v>0</v>
      </c>
      <c r="AD46" s="704">
        <f>IFERROR(INDEX(Sheep!$R$197:$R$204,AD45,1),0)</f>
        <v>0</v>
      </c>
      <c r="AE46" s="704">
        <f>IFERROR(INDEX(Sheep!$R$197:$R$204,AE45,1),0)</f>
        <v>0</v>
      </c>
      <c r="AF46" s="704">
        <f>IFERROR(INDEX(Sheep!$R$197:$R$204,AF45,1),0)</f>
        <v>0</v>
      </c>
      <c r="AG46" s="704">
        <f>IFERROR(INDEX(Sheep!$R$197:$R$204,AG45,1),0)</f>
        <v>0</v>
      </c>
      <c r="AH46" s="704">
        <f>IFERROR(INDEX(Sheep!$R$197:$R$204,AH45,1),0)</f>
        <v>0</v>
      </c>
      <c r="AI46" s="704">
        <f>IFERROR(INDEX(Sheep!$R$197:$R$204,AI45,1),0)</f>
        <v>0</v>
      </c>
      <c r="AJ46" s="704">
        <f>IFERROR(INDEX(Sheep!$R$197:$R$204,AJ45,1),0)</f>
        <v>0</v>
      </c>
      <c r="AK46" s="704">
        <f>IFERROR(INDEX(Sheep!$R$197:$R$204,AK45,1),0)</f>
        <v>0</v>
      </c>
      <c r="AL46" s="704">
        <f>IFERROR(INDEX(Sheep!$R$197:$R$204,AL45,1),0)</f>
        <v>0</v>
      </c>
      <c r="AM46" s="704">
        <f>IFERROR(INDEX(Sheep!$R$197:$R$204,AM45,1),0)</f>
        <v>0</v>
      </c>
      <c r="AN46" s="704">
        <f>IFERROR(INDEX(Sheep!$R$197:$R$204,AN45,1),0)</f>
        <v>0</v>
      </c>
      <c r="AO46" s="704">
        <f>IFERROR(INDEX(Sheep!$R$197:$R$204,AO45,1),0)</f>
        <v>0</v>
      </c>
      <c r="AP46" s="704">
        <f>IFERROR(INDEX(Sheep!$R$197:$R$204,AP45,1),0)</f>
        <v>0</v>
      </c>
      <c r="AQ46" s="704">
        <f>IFERROR(INDEX(Sheep!$R$197:$R$204,AQ45,1),0)</f>
        <v>0</v>
      </c>
      <c r="AR46" s="704">
        <f>IFERROR(INDEX(Sheep!$R$197:$R$204,AR45,1),0)</f>
        <v>0</v>
      </c>
      <c r="AS46" s="704">
        <f>IFERROR(INDEX(Sheep!$R$197:$R$204,AS45,1),0)</f>
        <v>0</v>
      </c>
      <c r="AT46" s="704">
        <f>IFERROR(INDEX(Sheep!$R$197:$R$204,AT45,1),0)</f>
        <v>0</v>
      </c>
      <c r="AU46" s="704">
        <f>IFERROR(INDEX(Sheep!$R$197:$R$204,AU45,1),0)</f>
        <v>0</v>
      </c>
      <c r="AV46" s="704">
        <f>IFERROR(INDEX(Sheep!$R$197:$R$204,AV45,1),0)</f>
        <v>0</v>
      </c>
      <c r="AW46" s="704">
        <f>IFERROR(INDEX(Sheep!$R$197:$R$204,AW45,1),0)</f>
        <v>0</v>
      </c>
      <c r="AX46" s="704">
        <f>IFERROR(INDEX(Sheep!$R$197:$R$204,AX45,1),0)</f>
        <v>0</v>
      </c>
      <c r="AY46" s="704">
        <f>IFERROR(INDEX(Sheep!$R$197:$R$204,AY45,1),0)</f>
        <v>0</v>
      </c>
      <c r="AZ46" s="704">
        <f>IFERROR(INDEX(Sheep!$R$197:$R$204,AZ45,1),0)</f>
        <v>0</v>
      </c>
      <c r="BA46" s="704">
        <f>IFERROR(INDEX(Sheep!$R$197:$R$204,BA45,1),0)</f>
        <v>0</v>
      </c>
      <c r="BB46" s="704">
        <f>IFERROR(INDEX(Sheep!$R$197:$R$204,BB45,1),0)</f>
        <v>0</v>
      </c>
      <c r="BC46" s="704">
        <f>IFERROR(INDEX(Sheep!$R$197:$R$204,BC45,1),0)</f>
        <v>0</v>
      </c>
      <c r="BD46" s="704">
        <f>IFERROR(INDEX(Sheep!$R$197:$R$204,BD45,1),0)</f>
        <v>0</v>
      </c>
      <c r="BE46" s="704">
        <f>IFERROR(INDEX(Sheep!$R$197:$R$204,BE45,1),0)</f>
        <v>0</v>
      </c>
      <c r="BF46" s="704">
        <f>IFERROR(INDEX(Sheep!$R$197:$R$204,BF45,1),0)</f>
        <v>0</v>
      </c>
      <c r="BG46" s="704">
        <f>IFERROR(INDEX(Sheep!$R$197:$R$204,BG45,1),0)</f>
        <v>0</v>
      </c>
      <c r="BH46" s="704">
        <f>IFERROR(INDEX(Sheep!$R$197:$R$204,BH45,1),0)</f>
        <v>0</v>
      </c>
      <c r="BI46" s="704">
        <f>IFERROR(INDEX(Sheep!$R$197:$R$204,BI45,1),0)</f>
        <v>0</v>
      </c>
      <c r="BJ46" s="704">
        <f>IFERROR(INDEX(Sheep!$R$197:$R$204,BJ45,1),0)</f>
        <v>0</v>
      </c>
      <c r="BK46" s="704">
        <f>IFERROR(INDEX(Sheep!$R$197:$R$204,BK45,1),0)</f>
        <v>0</v>
      </c>
      <c r="BL46" s="704">
        <f>IFERROR(INDEX(Sheep!$R$197:$R$204,BL45,1),0)</f>
        <v>0</v>
      </c>
      <c r="BM46" s="704">
        <f>IFERROR(INDEX(Sheep!$R$197:$R$204,BM45,1),0)</f>
        <v>0</v>
      </c>
      <c r="BN46" s="704">
        <f>IFERROR(INDEX(Sheep!$R$197:$R$204,BN45,1),0)</f>
        <v>0</v>
      </c>
      <c r="BO46" s="704">
        <f>IFERROR(INDEX(Sheep!$R$197:$R$204,BO45,1),0)</f>
        <v>0</v>
      </c>
      <c r="BP46" s="704">
        <f>IFERROR(INDEX(Sheep!$R$197:$R$204,BP45,1),0)</f>
        <v>0</v>
      </c>
      <c r="BQ46" s="704">
        <f>IFERROR(INDEX(Sheep!$R$197:$R$204,BQ45,1),0)</f>
        <v>0</v>
      </c>
      <c r="BR46" s="704">
        <f>IFERROR(INDEX(Sheep!$R$197:$R$204,BR45,1),0)</f>
        <v>0</v>
      </c>
      <c r="BS46" s="704">
        <f>IFERROR(INDEX(Sheep!$R$197:$R$204,BS45,1),0)</f>
        <v>0</v>
      </c>
      <c r="BT46" s="704">
        <f>IFERROR(INDEX(Sheep!$R$197:$R$204,BT45,1),0)</f>
        <v>0</v>
      </c>
      <c r="BU46" s="704">
        <f>IFERROR(INDEX(Sheep!$R$197:$R$204,BU45,1),0)</f>
        <v>0</v>
      </c>
      <c r="BV46" s="704">
        <f>IFERROR(INDEX(Sheep!$R$197:$R$204,BV45,1),0)</f>
        <v>0</v>
      </c>
      <c r="BW46" s="704">
        <f>IFERROR(INDEX(Sheep!$R$197:$R$204,BW45,1),0)</f>
        <v>0</v>
      </c>
      <c r="BX46" s="704">
        <f>IFERROR(INDEX(Sheep!$R$197:$R$204,BX45,1),0)</f>
        <v>0</v>
      </c>
      <c r="BY46" s="704">
        <f>IFERROR(INDEX(Sheep!$R$197:$R$204,BY45,1),0)</f>
        <v>0</v>
      </c>
      <c r="BZ46" s="704">
        <f>IFERROR(INDEX(Sheep!$R$197:$R$204,BZ45,1),0)</f>
        <v>0</v>
      </c>
      <c r="CA46" s="704">
        <f>IFERROR(INDEX(Sheep!$R$197:$R$204,CA45,1),0)</f>
        <v>0</v>
      </c>
      <c r="CB46" s="704">
        <f>IFERROR(INDEX(Sheep!$R$197:$R$204,CB45,1),0)</f>
        <v>0</v>
      </c>
      <c r="CC46" s="704">
        <f>IFERROR(INDEX(Sheep!$R$197:$R$204,CC45,1),0)</f>
        <v>0</v>
      </c>
      <c r="CD46" s="704">
        <f>IFERROR(INDEX(Sheep!$R$197:$R$204,CD45,1),0)</f>
        <v>0</v>
      </c>
      <c r="CE46" s="704">
        <f>IFERROR(INDEX(Sheep!$R$197:$R$204,CE45,1),0)</f>
        <v>0</v>
      </c>
      <c r="CF46" s="704">
        <f>IFERROR(INDEX(Sheep!$R$197:$R$204,CF45,1),0)</f>
        <v>0</v>
      </c>
      <c r="CG46" s="704">
        <f>IFERROR(INDEX(Sheep!$R$197:$R$204,CG45,1),0)</f>
        <v>0</v>
      </c>
      <c r="CH46" s="704">
        <f>IFERROR(INDEX(Sheep!$R$197:$R$204,CH45,1),0)</f>
        <v>0</v>
      </c>
      <c r="CI46" s="704">
        <f>IFERROR(INDEX(Sheep!$R$197:$R$204,CI45,1),0)</f>
        <v>0</v>
      </c>
      <c r="CJ46" s="704">
        <f>IFERROR(INDEX(Sheep!$R$197:$R$204,CJ45,1),0)</f>
        <v>0</v>
      </c>
      <c r="CK46" s="704">
        <f>IFERROR(INDEX(Sheep!$R$197:$R$204,CK45,1),0)</f>
        <v>0</v>
      </c>
      <c r="CL46" s="704">
        <f>IFERROR(INDEX(Sheep!$R$197:$R$204,CL45,1),0)</f>
        <v>0</v>
      </c>
      <c r="CM46" s="704">
        <f>IFERROR(INDEX(Sheep!$R$197:$R$204,CM45,1),0)</f>
        <v>0</v>
      </c>
      <c r="CN46" s="704">
        <f>IFERROR(INDEX(Sheep!$R$197:$R$204,CN45,1),0)</f>
        <v>0</v>
      </c>
      <c r="CO46" s="704">
        <f>IFERROR(INDEX(Sheep!$R$197:$R$204,CO45,1),0)</f>
        <v>0</v>
      </c>
      <c r="CP46" s="704">
        <f>IFERROR(INDEX(Sheep!$R$197:$R$204,CP45,1),0)</f>
        <v>0</v>
      </c>
      <c r="CQ46" s="704">
        <f>IFERROR(INDEX(Sheep!$R$197:$R$204,CQ45,1),0)</f>
        <v>0</v>
      </c>
      <c r="CR46" s="704">
        <f>IFERROR(INDEX(Sheep!$R$197:$R$204,CR45,1),0)</f>
        <v>0</v>
      </c>
      <c r="CS46" s="704">
        <f>IFERROR(INDEX(Sheep!$R$197:$R$204,CS45,1),0)</f>
        <v>0</v>
      </c>
      <c r="CT46" s="704">
        <f>IFERROR(INDEX(Sheep!$R$197:$R$204,CT45,1),0)</f>
        <v>0</v>
      </c>
      <c r="CU46" s="704">
        <f>IFERROR(INDEX(Sheep!$R$197:$R$204,CU45,1),0)</f>
        <v>0</v>
      </c>
      <c r="CV46" s="704">
        <f>IFERROR(INDEX(Sheep!$R$197:$R$204,CV45,1),0)</f>
        <v>0</v>
      </c>
      <c r="CW46" s="704">
        <f>IFERROR(INDEX(Sheep!$R$197:$R$204,CW45,1),0)</f>
        <v>0</v>
      </c>
      <c r="CX46" s="704">
        <f>IFERROR(INDEX(Sheep!$R$197:$R$204,CX45,1),0)</f>
        <v>0</v>
      </c>
      <c r="CY46" s="704">
        <f>IFERROR(INDEX(Sheep!$R$197:$R$204,CY45,1),0)</f>
        <v>0</v>
      </c>
      <c r="CZ46" s="704">
        <f>IFERROR(INDEX(Sheep!$R$197:$R$204,CZ45,1),0)</f>
        <v>0</v>
      </c>
      <c r="DA46" s="704">
        <f>IFERROR(INDEX(Sheep!$R$197:$R$204,DA45,1),0)</f>
        <v>0</v>
      </c>
      <c r="DB46" s="704">
        <f>IFERROR(INDEX(Sheep!$R$197:$R$204,DB45,1),0)</f>
        <v>0</v>
      </c>
      <c r="DC46" s="704">
        <f>IFERROR(INDEX(Sheep!$R$197:$R$204,DC45,1),0)</f>
        <v>0</v>
      </c>
      <c r="DD46" s="704">
        <f>IFERROR(INDEX(Sheep!$R$197:$R$204,DD45,1),0)</f>
        <v>0</v>
      </c>
      <c r="DE46" s="704">
        <f>IFERROR(INDEX(Sheep!$R$197:$R$204,DE45,1),0)</f>
        <v>0</v>
      </c>
      <c r="DF46" s="704">
        <f>IFERROR(INDEX(Sheep!$R$197:$R$204,DF45,1),0)</f>
        <v>0</v>
      </c>
      <c r="DG46" s="704">
        <f>IFERROR(INDEX(Sheep!$R$197:$R$204,DG45,1),0)</f>
        <v>0</v>
      </c>
      <c r="DH46" s="704">
        <f>IFERROR(INDEX(Sheep!$R$197:$R$204,DH45,1),0)</f>
        <v>0</v>
      </c>
      <c r="DI46" s="704">
        <f>IFERROR(INDEX(Sheep!$R$197:$R$204,DI45,1),0)</f>
        <v>0</v>
      </c>
      <c r="DJ46" s="704">
        <f>IFERROR(INDEX(Sheep!$R$197:$R$204,DJ45,1),0)</f>
        <v>0</v>
      </c>
      <c r="DK46" s="704">
        <f>IFERROR(INDEX(Sheep!$R$197:$R$204,DK45,1),0)</f>
        <v>0</v>
      </c>
      <c r="DL46" s="704">
        <f>IFERROR(INDEX(Sheep!$R$197:$R$204,DL45,1),0)</f>
        <v>0</v>
      </c>
      <c r="DM46" s="704">
        <f>IFERROR(INDEX(Sheep!$R$197:$R$204,DM45,1),0)</f>
        <v>0</v>
      </c>
      <c r="DN46" s="704">
        <f>IFERROR(INDEX(Sheep!$R$197:$R$204,DN45,1),0)</f>
        <v>0</v>
      </c>
      <c r="DO46" s="704">
        <f>IFERROR(INDEX(Sheep!$R$197:$R$204,DO45,1),0)</f>
        <v>0</v>
      </c>
      <c r="DP46" s="704">
        <f>IFERROR(INDEX(Sheep!$R$197:$R$204,DP45,1),0)</f>
        <v>0</v>
      </c>
      <c r="DQ46" s="704">
        <f>IFERROR(INDEX(Sheep!$R$197:$R$204,DQ45,1),0)</f>
        <v>0</v>
      </c>
      <c r="DR46" s="704">
        <f>IFERROR(INDEX(Sheep!$R$197:$R$204,DR45,1),0)</f>
        <v>0</v>
      </c>
      <c r="DS46" s="704">
        <f>IFERROR(INDEX(Sheep!$R$197:$R$204,DS45,1),0)</f>
        <v>0</v>
      </c>
      <c r="DT46" s="704">
        <f>IFERROR(INDEX(Sheep!$R$197:$R$204,DT45,1),0)</f>
        <v>0</v>
      </c>
      <c r="DU46" s="704">
        <f>IFERROR(INDEX(Sheep!$R$197:$R$204,DU45,1),0)</f>
        <v>0</v>
      </c>
      <c r="DV46" s="704">
        <f>IFERROR(INDEX(Sheep!$R$197:$R$204,DV45,1),0)</f>
        <v>0</v>
      </c>
      <c r="DW46" s="704">
        <f>IFERROR(INDEX(Sheep!$R$197:$R$204,DW45,1),0)</f>
        <v>0</v>
      </c>
      <c r="DX46" s="704">
        <f>IFERROR(INDEX(Sheep!$R$197:$R$204,DX45,1),0)</f>
        <v>0</v>
      </c>
      <c r="DY46" s="704">
        <f>IFERROR(INDEX(Sheep!$R$197:$R$204,DY45,1),0)</f>
        <v>0</v>
      </c>
      <c r="DZ46" s="704">
        <f>IFERROR(INDEX(Sheep!$R$197:$R$204,DZ45,1),0)</f>
        <v>0</v>
      </c>
      <c r="EA46" s="704">
        <f>IFERROR(INDEX(Sheep!$R$197:$R$204,EA45,1),0)</f>
        <v>0</v>
      </c>
      <c r="EB46" s="704">
        <f>IFERROR(INDEX(Sheep!$R$197:$R$204,EB45,1),0)</f>
        <v>0</v>
      </c>
      <c r="EC46" s="704">
        <f>IFERROR(INDEX(Sheep!$R$197:$R$204,EC45,1),0)</f>
        <v>0</v>
      </c>
      <c r="ED46" s="704">
        <f>IFERROR(INDEX(Sheep!$R$197:$R$204,ED45,1),0)</f>
        <v>0</v>
      </c>
      <c r="EE46" s="704">
        <f>IFERROR(INDEX(Sheep!$R$197:$R$204,EE45,1),0)</f>
        <v>0</v>
      </c>
      <c r="EF46" s="704">
        <f>IFERROR(INDEX(Sheep!$R$197:$R$204,EF45,1),0)</f>
        <v>0</v>
      </c>
      <c r="EG46" s="704">
        <f>IFERROR(INDEX(Sheep!$R$197:$R$204,EG45,1),0)</f>
        <v>0</v>
      </c>
      <c r="EH46" s="704">
        <f>IFERROR(INDEX(Sheep!$R$197:$R$204,EH45,1),0)</f>
        <v>0</v>
      </c>
      <c r="EI46" s="704">
        <f>IFERROR(INDEX(Sheep!$R$197:$R$204,EI45,1),0)</f>
        <v>0</v>
      </c>
      <c r="EJ46" s="704">
        <f>IFERROR(INDEX(Sheep!$R$197:$R$204,EJ45,1),0)</f>
        <v>0</v>
      </c>
      <c r="EK46" s="704">
        <f>IFERROR(INDEX(Sheep!$R$197:$R$204,EK45,1),0)</f>
        <v>0</v>
      </c>
      <c r="EL46" s="704">
        <f>IFERROR(INDEX(Sheep!$R$197:$R$204,EL45,1),0)</f>
        <v>0</v>
      </c>
      <c r="EM46" s="704">
        <f>IFERROR(INDEX(Sheep!$R$197:$R$204,EM45,1),0)</f>
        <v>0</v>
      </c>
      <c r="EN46" s="704">
        <f>IFERROR(INDEX(Sheep!$R$197:$R$204,EN45,1),0)</f>
        <v>0</v>
      </c>
      <c r="EO46" s="704">
        <f>IFERROR(INDEX(Sheep!$R$197:$R$204,EO45,1),0)</f>
        <v>0</v>
      </c>
      <c r="EP46" s="704">
        <f>IFERROR(INDEX(Sheep!$R$197:$R$204,EP45,1),0)</f>
        <v>0</v>
      </c>
      <c r="EQ46" s="704">
        <f>IFERROR(INDEX(Sheep!$R$197:$R$204,EQ45,1),0)</f>
        <v>0</v>
      </c>
      <c r="ER46" s="704">
        <f>IFERROR(INDEX(Sheep!$R$197:$R$204,ER45,1),0)</f>
        <v>0</v>
      </c>
      <c r="ES46" s="704">
        <f>IFERROR(INDEX(Sheep!$R$197:$R$204,ES45,1),0)</f>
        <v>0</v>
      </c>
      <c r="ET46" s="704">
        <f>IFERROR(INDEX(Sheep!$R$197:$R$204,ET45,1),0)</f>
        <v>0</v>
      </c>
      <c r="EU46" s="704">
        <f>IFERROR(INDEX(Sheep!$R$197:$R$204,EU45,1),0)</f>
        <v>0</v>
      </c>
      <c r="EV46" s="704">
        <f>IFERROR(INDEX(Sheep!$R$197:$R$204,EV45,1),0)</f>
        <v>0</v>
      </c>
      <c r="EW46" s="704">
        <f>IFERROR(INDEX(Sheep!$R$197:$R$204,EW45,1),0)</f>
        <v>0</v>
      </c>
      <c r="EX46" s="704">
        <f>IFERROR(INDEX(Sheep!$R$197:$R$204,EX45,1),0)</f>
        <v>0</v>
      </c>
      <c r="EY46" s="704">
        <f>IFERROR(INDEX(Sheep!$R$197:$R$204,EY45,1),0)</f>
        <v>0</v>
      </c>
      <c r="EZ46" s="704">
        <f>IFERROR(INDEX(Sheep!$R$197:$R$204,EZ45,1),0)</f>
        <v>0</v>
      </c>
      <c r="FA46" s="704">
        <f>IFERROR(INDEX(Sheep!$R$197:$R$204,FA45,1),0)</f>
        <v>0</v>
      </c>
      <c r="FB46" s="704">
        <f>IFERROR(INDEX(Sheep!$R$197:$R$204,FB45,1),0)</f>
        <v>0</v>
      </c>
      <c r="FC46" s="704">
        <f>IFERROR(INDEX(Sheep!$R$197:$R$204,FC45,1),0)</f>
        <v>0</v>
      </c>
      <c r="FD46" s="704">
        <f>IFERROR(INDEX(Sheep!$R$197:$R$204,FD45,1),0)</f>
        <v>0</v>
      </c>
      <c r="FE46" s="704">
        <f>IFERROR(INDEX(Sheep!$R$197:$R$204,FE45,1),0)</f>
        <v>0</v>
      </c>
      <c r="FF46" s="704">
        <f>IFERROR(INDEX(Sheep!$R$197:$R$204,FF45,1),0)</f>
        <v>0</v>
      </c>
      <c r="FG46" s="704">
        <f>IFERROR(INDEX(Sheep!$R$197:$R$204,FG45,1),0)</f>
        <v>0</v>
      </c>
      <c r="FH46" s="704">
        <f>IFERROR(INDEX(Sheep!$R$197:$R$204,FH45,1),0)</f>
        <v>0</v>
      </c>
      <c r="FI46" s="704">
        <f>IFERROR(INDEX(Sheep!$R$197:$R$204,FI45,1),0)</f>
        <v>0</v>
      </c>
      <c r="FJ46" s="704">
        <f>IFERROR(INDEX(Sheep!$R$197:$R$204,FJ45,1),0)</f>
        <v>0</v>
      </c>
      <c r="FK46" s="704">
        <f>IFERROR(INDEX(Sheep!$R$197:$R$204,FK45,1),0)</f>
        <v>0</v>
      </c>
      <c r="FL46" s="704">
        <f>IFERROR(INDEX(Sheep!$R$197:$R$204,FL45,1),0)</f>
        <v>0</v>
      </c>
      <c r="FM46" s="704">
        <f>IFERROR(INDEX(Sheep!$R$197:$R$204,FM45,1),0)</f>
        <v>0</v>
      </c>
      <c r="FN46" s="704">
        <f>IFERROR(INDEX(Sheep!$R$197:$R$204,FN45,1),0)</f>
        <v>0</v>
      </c>
      <c r="FO46" s="704">
        <f>IFERROR(INDEX(Sheep!$R$197:$R$204,FO45,1),0)</f>
        <v>0</v>
      </c>
      <c r="FP46" s="704">
        <f>IFERROR(INDEX(Sheep!$R$197:$R$204,FP45,1),0)</f>
        <v>0</v>
      </c>
      <c r="FQ46" s="704">
        <f>IFERROR(INDEX(Sheep!$R$197:$R$204,FQ45,1),0)</f>
        <v>0</v>
      </c>
      <c r="FR46" s="704">
        <f>IFERROR(INDEX(Sheep!$R$197:$R$204,FR45,1),0)</f>
        <v>0</v>
      </c>
      <c r="FS46" s="704">
        <f>IFERROR(INDEX(Sheep!$R$197:$R$204,FS45,1),0)</f>
        <v>0</v>
      </c>
      <c r="FT46" s="704">
        <f>IFERROR(INDEX(Sheep!$R$197:$R$204,FT45,1),0)</f>
        <v>0</v>
      </c>
      <c r="FU46" s="704">
        <f>IFERROR(INDEX(Sheep!$R$197:$R$204,FU45,1),0)</f>
        <v>0</v>
      </c>
      <c r="FV46" s="704">
        <f>IFERROR(INDEX(Sheep!$R$197:$R$204,FV45,1),0)</f>
        <v>0</v>
      </c>
      <c r="FW46" s="704">
        <f>IFERROR(INDEX(Sheep!$R$197:$R$204,FW45,1),0)</f>
        <v>0</v>
      </c>
      <c r="FX46" s="704">
        <f>IFERROR(INDEX(Sheep!$R$197:$R$204,FX45,1),0)</f>
        <v>0</v>
      </c>
      <c r="FY46" s="704">
        <f>IFERROR(INDEX(Sheep!$R$197:$R$204,FY45,1),0)</f>
        <v>0</v>
      </c>
      <c r="FZ46" s="704">
        <f>IFERROR(INDEX(Sheep!$R$197:$R$204,FZ45,1),0)</f>
        <v>0</v>
      </c>
      <c r="GA46" s="704">
        <f>IFERROR(INDEX(Sheep!$R$197:$R$204,GA45,1),0)</f>
        <v>0</v>
      </c>
      <c r="GB46" s="704">
        <f>IFERROR(INDEX(Sheep!$R$197:$R$204,GB45,1),0)</f>
        <v>0</v>
      </c>
      <c r="GC46" s="704">
        <f>IFERROR(INDEX(Sheep!$R$197:$R$204,GC45,1),0)</f>
        <v>0</v>
      </c>
      <c r="GD46" s="704">
        <f>IFERROR(INDEX(Sheep!$R$197:$R$204,GD45,1),0)</f>
        <v>0</v>
      </c>
      <c r="GE46" s="704">
        <f>IFERROR(INDEX(Sheep!$R$197:$R$204,GE45,1),0)</f>
        <v>0</v>
      </c>
      <c r="GF46" s="704">
        <f>IFERROR(INDEX(Sheep!$R$197:$R$204,GF45,1),0)</f>
        <v>0</v>
      </c>
      <c r="GG46" s="704">
        <f>IFERROR(INDEX(Sheep!$R$197:$R$204,GG45,1),0)</f>
        <v>0</v>
      </c>
      <c r="GH46" s="704">
        <f>IFERROR(INDEX(Sheep!$R$197:$R$204,GH45,1),0)</f>
        <v>0</v>
      </c>
      <c r="GI46" s="704">
        <f>IFERROR(INDEX(Sheep!$R$197:$R$204,GI45,1),0)</f>
        <v>0</v>
      </c>
      <c r="GJ46" s="704">
        <f>IFERROR(INDEX(Sheep!$R$197:$R$204,GJ45,1),0)</f>
        <v>0</v>
      </c>
      <c r="GK46" s="704">
        <f>IFERROR(INDEX(Sheep!$R$197:$R$204,GK45,1),0)</f>
        <v>0</v>
      </c>
      <c r="GL46" s="704">
        <f>IFERROR(INDEX(Sheep!$R$197:$R$204,GL45,1),0)</f>
        <v>0</v>
      </c>
      <c r="GM46" s="704">
        <f>IFERROR(INDEX(Sheep!$R$197:$R$204,GM45,1),0)</f>
        <v>0</v>
      </c>
      <c r="GN46" s="704">
        <f>IFERROR(INDEX(Sheep!$R$197:$R$204,GN45,1),0)</f>
        <v>0</v>
      </c>
      <c r="GO46" s="704">
        <f>IFERROR(INDEX(Sheep!$R$197:$R$204,GO45,1),0)</f>
        <v>0</v>
      </c>
      <c r="GP46" s="704">
        <f>IFERROR(INDEX(Sheep!$R$197:$R$204,GP45,1),0)</f>
        <v>0</v>
      </c>
      <c r="GQ46" s="704">
        <f>IFERROR(INDEX(Sheep!$R$197:$R$204,GQ45,1),0)</f>
        <v>0</v>
      </c>
      <c r="GR46" s="704">
        <f>IFERROR(INDEX(Sheep!$R$197:$R$204,GR45,1),0)</f>
        <v>0</v>
      </c>
      <c r="GS46" s="704">
        <f>IFERROR(INDEX(Sheep!$R$197:$R$204,GS45,1),0)</f>
        <v>0</v>
      </c>
      <c r="GT46" s="704">
        <f>IFERROR(INDEX(Sheep!$R$197:$R$204,GT45,1),0)</f>
        <v>0</v>
      </c>
      <c r="GU46" s="704">
        <f>IFERROR(INDEX(Sheep!$R$197:$R$204,GU45,1),0)</f>
        <v>0</v>
      </c>
      <c r="GV46" s="704">
        <f>IFERROR(INDEX(Sheep!$R$197:$R$204,GV45,1),0)</f>
        <v>0</v>
      </c>
      <c r="GW46" s="704">
        <f>IFERROR(INDEX(Sheep!$R$197:$R$204,GW45,1),0)</f>
        <v>0</v>
      </c>
      <c r="GX46" s="704">
        <f>IFERROR(INDEX(Sheep!$R$197:$R$204,GX45,1),0)</f>
        <v>0</v>
      </c>
      <c r="GY46" s="704">
        <f>IFERROR(INDEX(Sheep!$R$197:$R$204,GY45,1),0)</f>
        <v>0</v>
      </c>
      <c r="GZ46" s="704">
        <f>IFERROR(INDEX(Sheep!$R$197:$R$204,GZ45,1),0)</f>
        <v>0</v>
      </c>
      <c r="HA46" s="704">
        <f>IFERROR(INDEX(Sheep!$R$197:$R$204,HA45,1),0)</f>
        <v>0</v>
      </c>
      <c r="HB46" s="704">
        <f>IFERROR(INDEX(Sheep!$R$197:$R$204,HB45,1),0)</f>
        <v>0</v>
      </c>
      <c r="HC46" s="704">
        <f>IFERROR(INDEX(Sheep!$R$197:$R$204,HC45,1),0)</f>
        <v>0</v>
      </c>
      <c r="HD46" s="704">
        <f>IFERROR(INDEX(Sheep!$R$197:$R$204,HD45,1),0)</f>
        <v>0</v>
      </c>
      <c r="HE46" s="704">
        <f>IFERROR(INDEX(Sheep!$R$197:$R$204,HE45,1),0)</f>
        <v>0</v>
      </c>
      <c r="HF46" s="704">
        <f>IFERROR(INDEX(Sheep!$R$197:$R$204,HF45,1),0)</f>
        <v>0</v>
      </c>
      <c r="HG46" s="704">
        <f>IFERROR(INDEX(Sheep!$R$197:$R$204,HG45,1),0)</f>
        <v>0</v>
      </c>
      <c r="HH46" s="704">
        <f>IFERROR(INDEX(Sheep!$R$197:$R$204,HH45,1),0)</f>
        <v>0</v>
      </c>
      <c r="HI46" s="704">
        <f>IFERROR(INDEX(Sheep!$R$197:$R$204,HI45,1),0)</f>
        <v>0</v>
      </c>
      <c r="HJ46" s="704">
        <f>IFERROR(INDEX(Sheep!$R$197:$R$204,HJ45,1),0)</f>
        <v>0</v>
      </c>
      <c r="HK46" s="704">
        <f>IFERROR(INDEX(Sheep!$R$197:$R$204,HK45,1),0)</f>
        <v>0</v>
      </c>
      <c r="HL46" s="704">
        <f>IFERROR(INDEX(Sheep!$R$197:$R$204,HL45,1),0)</f>
        <v>0</v>
      </c>
      <c r="HM46" s="704">
        <f>IFERROR(INDEX(Sheep!$R$197:$R$204,HM45,1),0)</f>
        <v>0</v>
      </c>
      <c r="HN46" s="704">
        <f>IFERROR(INDEX(Sheep!$R$197:$R$204,HN45,1),0)</f>
        <v>0</v>
      </c>
      <c r="HO46" s="704">
        <f>IFERROR(INDEX(Sheep!$R$197:$R$204,HO45,1),0)</f>
        <v>0</v>
      </c>
      <c r="HP46" s="704">
        <f>IFERROR(INDEX(Sheep!$R$197:$R$204,HP45,1),0)</f>
        <v>0</v>
      </c>
      <c r="HQ46" s="704">
        <f>IFERROR(INDEX(Sheep!$R$197:$R$204,HQ45,1),0)</f>
        <v>0</v>
      </c>
      <c r="HR46" s="704">
        <f>IFERROR(INDEX(Sheep!$R$197:$R$204,HR45,1),0)</f>
        <v>0</v>
      </c>
      <c r="HS46" s="704">
        <f>IFERROR(INDEX(Sheep!$R$197:$R$204,HS45,1),0)</f>
        <v>0</v>
      </c>
      <c r="HT46" s="704">
        <f>IFERROR(INDEX(Sheep!$R$197:$R$204,HT45,1),0)</f>
        <v>0</v>
      </c>
      <c r="HU46" s="704">
        <f>IFERROR(INDEX(Sheep!$R$197:$R$204,HU45,1),0)</f>
        <v>0</v>
      </c>
      <c r="HV46" s="704">
        <f>IFERROR(INDEX(Sheep!$R$197:$R$204,HV45,1),0)</f>
        <v>0</v>
      </c>
      <c r="HW46" s="704">
        <f>IFERROR(INDEX(Sheep!$R$197:$R$204,HW45,1),0)</f>
        <v>0</v>
      </c>
      <c r="HX46" s="704">
        <f>IFERROR(INDEX(Sheep!$R$197:$R$204,HX45,1),0)</f>
        <v>0</v>
      </c>
      <c r="HY46" s="704">
        <f>IFERROR(INDEX(Sheep!$R$197:$R$204,HY45,1),0)</f>
        <v>0</v>
      </c>
      <c r="HZ46" s="704">
        <f>IFERROR(INDEX(Sheep!$R$197:$R$204,HZ45,1),0)</f>
        <v>0</v>
      </c>
      <c r="IA46" s="704">
        <f>IFERROR(INDEX(Sheep!$R$197:$R$204,IA45,1),0)</f>
        <v>0</v>
      </c>
      <c r="IB46" s="704">
        <f>IFERROR(INDEX(Sheep!$R$197:$R$204,IB45,1),0)</f>
        <v>0</v>
      </c>
      <c r="IC46" s="704">
        <f>IFERROR(INDEX(Sheep!$R$197:$R$204,IC45,1),0)</f>
        <v>0</v>
      </c>
      <c r="ID46" s="704">
        <f>IFERROR(INDEX(Sheep!$R$197:$R$204,ID45,1),0)</f>
        <v>0</v>
      </c>
      <c r="IE46" s="704">
        <f>IFERROR(INDEX(Sheep!$R$197:$R$204,IE45,1),0)</f>
        <v>0</v>
      </c>
      <c r="IF46" s="704">
        <f>IFERROR(INDEX(Sheep!$R$197:$R$204,IF45,1),0)</f>
        <v>0</v>
      </c>
      <c r="IG46" s="704">
        <f>IFERROR(INDEX(Sheep!$R$197:$R$204,IG45,1),0)</f>
        <v>0</v>
      </c>
      <c r="IH46" s="704">
        <f>IFERROR(INDEX(Sheep!$R$197:$R$204,IH45,1),0)</f>
        <v>0</v>
      </c>
      <c r="II46" s="704">
        <f>IFERROR(INDEX(Sheep!$R$197:$R$204,II45,1),0)</f>
        <v>0</v>
      </c>
      <c r="IJ46" s="704">
        <f>IFERROR(INDEX(Sheep!$R$197:$R$204,IJ45,1),0)</f>
        <v>0</v>
      </c>
      <c r="IK46" s="704">
        <f>IFERROR(INDEX(Sheep!$R$197:$R$204,IK45,1),0)</f>
        <v>0</v>
      </c>
      <c r="IL46" s="704">
        <f>IFERROR(INDEX(Sheep!$R$197:$R$204,IL45,1),0)</f>
        <v>0</v>
      </c>
      <c r="IM46" s="704">
        <f>IFERROR(INDEX(Sheep!$R$197:$R$204,IM45,1),0)</f>
        <v>0</v>
      </c>
      <c r="IN46" s="704">
        <f>IFERROR(INDEX(Sheep!$R$197:$R$204,IN45,1),0)</f>
        <v>0</v>
      </c>
      <c r="IO46" s="704">
        <f>IFERROR(INDEX(Sheep!$R$197:$R$204,IO45,1),0)</f>
        <v>0</v>
      </c>
      <c r="IP46" s="704">
        <f>IFERROR(INDEX(Sheep!$R$197:$R$204,IP45,1),0)</f>
        <v>0</v>
      </c>
      <c r="IQ46" s="704">
        <f>IFERROR(INDEX(Sheep!$R$197:$R$204,IQ45,1),0)</f>
        <v>0</v>
      </c>
      <c r="IR46" s="704">
        <f>IFERROR(INDEX(Sheep!$R$197:$R$204,IR45,1),0)</f>
        <v>0</v>
      </c>
      <c r="IS46" s="704">
        <f>IFERROR(INDEX(Sheep!$R$197:$R$204,IS45,1),0)</f>
        <v>0</v>
      </c>
      <c r="IT46" s="704">
        <f>IFERROR(INDEX(Sheep!$R$197:$R$204,IT45,1),0)</f>
        <v>0</v>
      </c>
      <c r="IU46" s="704">
        <f>IFERROR(INDEX(Sheep!$R$197:$R$204,IU45,1),0)</f>
        <v>0</v>
      </c>
      <c r="IV46" s="704">
        <f>IFERROR(INDEX(Sheep!$R$197:$R$204,IV45,1),0)</f>
        <v>0</v>
      </c>
      <c r="IW46" s="704">
        <f>IFERROR(INDEX(Sheep!$R$197:$R$204,IW45,1),0)</f>
        <v>0</v>
      </c>
      <c r="IX46" s="704">
        <f>IFERROR(INDEX(Sheep!$R$197:$R$204,IX45,1),0)</f>
        <v>0</v>
      </c>
      <c r="IY46" s="704">
        <f>IFERROR(INDEX(Sheep!$R$197:$R$204,IY45,1),0)</f>
        <v>0</v>
      </c>
      <c r="IZ46" s="704">
        <f>IFERROR(INDEX(Sheep!$R$197:$R$204,IZ45,1),0)</f>
        <v>0</v>
      </c>
      <c r="JA46" s="704">
        <f>IFERROR(INDEX(Sheep!$R$197:$R$204,JA45,1),0)</f>
        <v>0</v>
      </c>
      <c r="JB46" s="704">
        <f>IFERROR(INDEX(Sheep!$R$197:$R$204,JB45,1),0)</f>
        <v>0</v>
      </c>
      <c r="JC46" s="704">
        <f>IFERROR(INDEX(Sheep!$R$197:$R$204,JC45,1),0)</f>
        <v>0</v>
      </c>
      <c r="JD46" s="704">
        <f>IFERROR(INDEX(Sheep!$R$197:$R$204,JD45,1),0)</f>
        <v>0</v>
      </c>
      <c r="JE46" s="704">
        <f>IFERROR(INDEX(Sheep!$R$197:$R$204,JE45,1),0)</f>
        <v>0</v>
      </c>
      <c r="JF46" s="704">
        <f>IFERROR(INDEX(Sheep!$R$197:$R$204,JF45,1),0)</f>
        <v>0</v>
      </c>
      <c r="JG46" s="704">
        <f>IFERROR(INDEX(Sheep!$R$197:$R$204,JG45,1),0)</f>
        <v>0</v>
      </c>
      <c r="JH46" s="704">
        <f>IFERROR(INDEX(Sheep!$R$197:$R$204,JH45,1),0)</f>
        <v>0</v>
      </c>
      <c r="JI46" s="704">
        <f>IFERROR(INDEX(Sheep!$R$197:$R$204,JI45,1),0)</f>
        <v>0</v>
      </c>
      <c r="JJ46" s="704">
        <f>IFERROR(INDEX(Sheep!$R$197:$R$204,JJ45,1),0)</f>
        <v>0</v>
      </c>
      <c r="JK46" s="704">
        <f>IFERROR(INDEX(Sheep!$R$197:$R$204,JK45,1),0)</f>
        <v>0</v>
      </c>
      <c r="JL46" s="704">
        <f>IFERROR(INDEX(Sheep!$R$197:$R$204,JL45,1),0)</f>
        <v>0</v>
      </c>
      <c r="JM46" s="704">
        <f>IFERROR(INDEX(Sheep!$R$197:$R$204,JM45,1),0)</f>
        <v>0</v>
      </c>
      <c r="JN46" s="704">
        <f>IFERROR(INDEX(Sheep!$R$197:$R$204,JN45,1),0)</f>
        <v>0</v>
      </c>
      <c r="JO46" s="704">
        <f>IFERROR(INDEX(Sheep!$R$197:$R$204,JO45,1),0)</f>
        <v>0</v>
      </c>
      <c r="JP46" s="704">
        <f>IFERROR(INDEX(Sheep!$R$197:$R$204,JP45,1),0)</f>
        <v>0</v>
      </c>
      <c r="JQ46" s="704">
        <f>IFERROR(INDEX(Sheep!$R$197:$R$204,JQ45,1),0)</f>
        <v>0</v>
      </c>
      <c r="JR46" s="704">
        <f>IFERROR(INDEX(Sheep!$R$197:$R$204,JR45,1),0)</f>
        <v>0</v>
      </c>
      <c r="JS46" s="704">
        <f>IFERROR(INDEX(Sheep!$R$197:$R$204,JS45,1),0)</f>
        <v>0</v>
      </c>
      <c r="JT46" s="704">
        <f>IFERROR(INDEX(Sheep!$R$197:$R$204,JT45,1),0)</f>
        <v>0</v>
      </c>
      <c r="JU46" s="704">
        <f>IFERROR(INDEX(Sheep!$R$197:$R$204,JU45,1),0)</f>
        <v>0</v>
      </c>
      <c r="JV46" s="704">
        <f>IFERROR(INDEX(Sheep!$R$197:$R$204,JV45,1),0)</f>
        <v>0</v>
      </c>
      <c r="JW46" s="704">
        <f>IFERROR(INDEX(Sheep!$R$197:$R$204,JW45,1),0)</f>
        <v>0</v>
      </c>
      <c r="JX46" s="704">
        <f>IFERROR(INDEX(Sheep!$R$197:$R$204,JX45,1),0)</f>
        <v>0</v>
      </c>
      <c r="JY46" s="704">
        <f>IFERROR(INDEX(Sheep!$R$197:$R$204,JY45,1),0)</f>
        <v>0</v>
      </c>
      <c r="JZ46" s="704">
        <f>IFERROR(INDEX(Sheep!$R$197:$R$204,JZ45,1),0)</f>
        <v>0</v>
      </c>
      <c r="KA46" s="704">
        <f>IFERROR(INDEX(Sheep!$R$197:$R$204,KA45,1),0)</f>
        <v>0</v>
      </c>
      <c r="KB46" s="704">
        <f>IFERROR(INDEX(Sheep!$R$197:$R$204,KB45,1),0)</f>
        <v>0</v>
      </c>
      <c r="KC46" s="704">
        <f>IFERROR(INDEX(Sheep!$R$197:$R$204,KC45,1),0)</f>
        <v>0</v>
      </c>
      <c r="KD46" s="704">
        <f>IFERROR(INDEX(Sheep!$R$197:$R$204,KD45,1),0)</f>
        <v>0</v>
      </c>
      <c r="KE46" s="704">
        <f>IFERROR(INDEX(Sheep!$R$197:$R$204,KE45,1),0)</f>
        <v>0</v>
      </c>
      <c r="KF46" s="704">
        <f>IFERROR(INDEX(Sheep!$R$197:$R$204,KF45,1),0)</f>
        <v>0</v>
      </c>
      <c r="KG46" s="704">
        <f>IFERROR(INDEX(Sheep!$R$197:$R$204,KG45,1),0)</f>
        <v>0</v>
      </c>
      <c r="KH46" s="704">
        <f>IFERROR(INDEX(Sheep!$R$197:$R$204,KH45,1),0)</f>
        <v>0</v>
      </c>
      <c r="KI46" s="704">
        <f>IFERROR(INDEX(Sheep!$R$197:$R$204,KI45,1),0)</f>
        <v>0</v>
      </c>
      <c r="KJ46" s="704">
        <f>IFERROR(INDEX(Sheep!$R$197:$R$204,KJ45,1),0)</f>
        <v>0</v>
      </c>
      <c r="KK46" s="704">
        <f>IFERROR(INDEX(Sheep!$R$197:$R$204,KK45,1),0)</f>
        <v>0</v>
      </c>
      <c r="KL46" s="704">
        <f>IFERROR(INDEX(Sheep!$R$197:$R$204,KL45,1),0)</f>
        <v>0</v>
      </c>
      <c r="KM46" s="704">
        <f>IFERROR(INDEX(Sheep!$R$197:$R$204,KM45,1),0)</f>
        <v>0</v>
      </c>
      <c r="KN46" s="704">
        <f>IFERROR(INDEX(Sheep!$R$197:$R$204,KN45,1),0)</f>
        <v>0</v>
      </c>
      <c r="KO46" s="704">
        <f>IFERROR(INDEX(Sheep!$R$197:$R$204,KO45,1),0)</f>
        <v>0</v>
      </c>
      <c r="KP46" s="704">
        <f>IFERROR(INDEX(Sheep!$R$197:$R$204,KP45,1),0)</f>
        <v>0</v>
      </c>
      <c r="KQ46" s="704">
        <f>IFERROR(INDEX(Sheep!$R$197:$R$204,KQ45,1),0)</f>
        <v>0</v>
      </c>
      <c r="KR46" s="704">
        <f>IFERROR(INDEX(Sheep!$R$197:$R$204,KR45,1),0)</f>
        <v>0</v>
      </c>
      <c r="KS46" s="704">
        <f>IFERROR(INDEX(Sheep!$R$197:$R$204,KS45,1),0)</f>
        <v>0</v>
      </c>
      <c r="KT46" s="704">
        <f>IFERROR(INDEX(Sheep!$R$197:$R$204,KT45,1),0)</f>
        <v>0</v>
      </c>
      <c r="KU46" s="704">
        <f>IFERROR(INDEX(Sheep!$R$197:$R$204,KU45,1),0)</f>
        <v>0</v>
      </c>
      <c r="KV46" s="704">
        <f>IFERROR(INDEX(Sheep!$R$197:$R$204,KV45,1),0)</f>
        <v>0</v>
      </c>
      <c r="KW46" s="704">
        <f>IFERROR(INDEX(Sheep!$R$197:$R$204,KW45,1),0)</f>
        <v>0</v>
      </c>
      <c r="KX46" s="704">
        <f>IFERROR(INDEX(Sheep!$R$197:$R$204,KX45,1),0)</f>
        <v>0</v>
      </c>
      <c r="KY46" s="704">
        <f>IFERROR(INDEX(Sheep!$R$197:$R$204,KY45,1),0)</f>
        <v>0</v>
      </c>
      <c r="KZ46" s="704">
        <f>IFERROR(INDEX(Sheep!$R$197:$R$204,KZ45,1),0)</f>
        <v>0</v>
      </c>
      <c r="LA46" s="704">
        <f>IFERROR(INDEX(Sheep!$R$197:$R$204,LA45,1),0)</f>
        <v>0</v>
      </c>
      <c r="LB46" s="704">
        <f>IFERROR(INDEX(Sheep!$R$197:$R$204,LB45,1),0)</f>
        <v>0</v>
      </c>
      <c r="LC46" s="704">
        <f>IFERROR(INDEX(Sheep!$R$197:$R$204,LC45,1),0)</f>
        <v>0</v>
      </c>
      <c r="LD46" s="704">
        <f>IFERROR(INDEX(Sheep!$R$197:$R$204,LD45,1),0)</f>
        <v>0</v>
      </c>
      <c r="LE46" s="704">
        <f>IFERROR(INDEX(Sheep!$R$197:$R$204,LE45,1),0)</f>
        <v>0</v>
      </c>
      <c r="LF46" s="704">
        <f>IFERROR(INDEX(Sheep!$R$197:$R$204,LF45,1),0)</f>
        <v>0</v>
      </c>
      <c r="LG46" s="704">
        <f>IFERROR(INDEX(Sheep!$R$197:$R$204,LG45,1),0)</f>
        <v>0</v>
      </c>
      <c r="LH46" s="704">
        <f>IFERROR(INDEX(Sheep!$R$197:$R$204,LH45,1),0)</f>
        <v>0</v>
      </c>
      <c r="LI46" s="704">
        <f>IFERROR(INDEX(Sheep!$R$197:$R$204,LI45,1),0)</f>
        <v>0</v>
      </c>
      <c r="LJ46" s="704">
        <f>IFERROR(INDEX(Sheep!$R$197:$R$204,LJ45,1),0)</f>
        <v>0</v>
      </c>
      <c r="LK46" s="704">
        <f>IFERROR(INDEX(Sheep!$R$197:$R$204,LK45,1),0)</f>
        <v>0</v>
      </c>
      <c r="LL46" s="704">
        <f>IFERROR(INDEX(Sheep!$R$197:$R$204,LL45,1),0)</f>
        <v>0</v>
      </c>
      <c r="LM46" s="704">
        <f>IFERROR(INDEX(Sheep!$R$197:$R$204,LM45,1),0)</f>
        <v>0</v>
      </c>
      <c r="LN46" s="704">
        <f>IFERROR(INDEX(Sheep!$R$197:$R$204,LN45,1),0)</f>
        <v>0</v>
      </c>
      <c r="LO46" s="704">
        <f>IFERROR(INDEX(Sheep!$R$197:$R$204,LO45,1),0)</f>
        <v>0</v>
      </c>
      <c r="LP46" s="704">
        <f>IFERROR(INDEX(Sheep!$R$197:$R$204,LP45,1),0)</f>
        <v>0</v>
      </c>
      <c r="LQ46" s="704">
        <f>IFERROR(INDEX(Sheep!$R$197:$R$204,LQ45,1),0)</f>
        <v>0</v>
      </c>
      <c r="LR46" s="704">
        <f>IFERROR(INDEX(Sheep!$R$197:$R$204,LR45,1),0)</f>
        <v>0</v>
      </c>
      <c r="LS46" s="704">
        <f>IFERROR(INDEX(Sheep!$R$197:$R$204,LS45,1),0)</f>
        <v>0</v>
      </c>
      <c r="LT46" s="704">
        <f>IFERROR(INDEX(Sheep!$R$197:$R$204,LT45,1),0)</f>
        <v>0</v>
      </c>
      <c r="LU46" s="704">
        <f>IFERROR(INDEX(Sheep!$R$197:$R$204,LU45,1),0)</f>
        <v>0</v>
      </c>
      <c r="LV46" s="704">
        <f>IFERROR(INDEX(Sheep!$R$197:$R$204,LV45,1),0)</f>
        <v>0</v>
      </c>
      <c r="LW46" s="704">
        <f>IFERROR(INDEX(Sheep!$R$197:$R$204,LW45,1),0)</f>
        <v>0</v>
      </c>
      <c r="LX46" s="704">
        <f>IFERROR(INDEX(Sheep!$R$197:$R$204,LX45,1),0)</f>
        <v>0</v>
      </c>
      <c r="LY46" s="704">
        <f>IFERROR(INDEX(Sheep!$R$197:$R$204,LY45,1),0)</f>
        <v>0</v>
      </c>
      <c r="LZ46" s="704">
        <f>IFERROR(INDEX(Sheep!$R$197:$R$204,LZ45,1),0)</f>
        <v>0</v>
      </c>
      <c r="MA46" s="704">
        <f>IFERROR(INDEX(Sheep!$R$197:$R$204,MA45,1),0)</f>
        <v>0</v>
      </c>
      <c r="MB46" s="704">
        <f>IFERROR(INDEX(Sheep!$R$197:$R$204,MB45,1),0)</f>
        <v>0</v>
      </c>
      <c r="MC46" s="704">
        <f>IFERROR(INDEX(Sheep!$R$197:$R$204,MC45,1),0)</f>
        <v>0</v>
      </c>
      <c r="MD46" s="704">
        <f>IFERROR(INDEX(Sheep!$R$197:$R$204,MD45,1),0)</f>
        <v>0</v>
      </c>
      <c r="ME46" s="704">
        <f>IFERROR(INDEX(Sheep!$R$197:$R$204,ME45,1),0)</f>
        <v>0</v>
      </c>
      <c r="MF46" s="704">
        <f>IFERROR(INDEX(Sheep!$R$197:$R$204,MF45,1),0)</f>
        <v>0</v>
      </c>
      <c r="MG46" s="704">
        <f>IFERROR(INDEX(Sheep!$R$197:$R$204,MG45,1),0)</f>
        <v>0</v>
      </c>
      <c r="MH46" s="704">
        <f>IFERROR(INDEX(Sheep!$R$197:$R$204,MH45,1),0)</f>
        <v>0</v>
      </c>
      <c r="MI46" s="704">
        <f>IFERROR(INDEX(Sheep!$R$197:$R$204,MI45,1),0)</f>
        <v>0</v>
      </c>
      <c r="MJ46" s="704">
        <f>IFERROR(INDEX(Sheep!$R$197:$R$204,MJ45,1),0)</f>
        <v>0</v>
      </c>
      <c r="MK46" s="704">
        <f>IFERROR(INDEX(Sheep!$R$197:$R$204,MK45,1),0)</f>
        <v>0</v>
      </c>
      <c r="ML46" s="704">
        <f>IFERROR(INDEX(Sheep!$R$197:$R$204,ML45,1),0)</f>
        <v>0</v>
      </c>
      <c r="MM46" s="704">
        <f>IFERROR(INDEX(Sheep!$R$197:$R$204,MM45,1),0)</f>
        <v>0</v>
      </c>
      <c r="MN46" s="704">
        <f>IFERROR(INDEX(Sheep!$R$197:$R$204,MN45,1),0)</f>
        <v>0</v>
      </c>
      <c r="MO46" s="704">
        <f>IFERROR(INDEX(Sheep!$R$197:$R$204,MO45,1),0)</f>
        <v>0</v>
      </c>
      <c r="MP46" s="704">
        <f>IFERROR(INDEX(Sheep!$R$197:$R$204,MP45,1),0)</f>
        <v>0</v>
      </c>
      <c r="MQ46" s="704">
        <f>IFERROR(INDEX(Sheep!$R$197:$R$204,MQ45,1),0)</f>
        <v>0</v>
      </c>
      <c r="MR46" s="704">
        <f>IFERROR(INDEX(Sheep!$R$197:$R$204,MR45,1),0)</f>
        <v>0</v>
      </c>
      <c r="MS46" s="704">
        <f>IFERROR(INDEX(Sheep!$R$197:$R$204,MS45,1),0)</f>
        <v>0</v>
      </c>
      <c r="MT46" s="704">
        <f>IFERROR(INDEX(Sheep!$R$197:$R$204,MT45,1),0)</f>
        <v>0</v>
      </c>
      <c r="MU46" s="704">
        <f>IFERROR(INDEX(Sheep!$R$197:$R$204,MU45,1),0)</f>
        <v>0</v>
      </c>
      <c r="MV46" s="704">
        <f>IFERROR(INDEX(Sheep!$R$197:$R$204,MV45,1),0)</f>
        <v>0</v>
      </c>
      <c r="MW46" s="704">
        <f>IFERROR(INDEX(Sheep!$R$197:$R$204,MW45,1),0)</f>
        <v>0</v>
      </c>
      <c r="MX46" s="704">
        <f>IFERROR(INDEX(Sheep!$R$197:$R$204,MX45,1),0)</f>
        <v>0</v>
      </c>
      <c r="MY46" s="704">
        <f>IFERROR(INDEX(Sheep!$R$197:$R$204,MY45,1),0)</f>
        <v>0</v>
      </c>
      <c r="MZ46" s="704">
        <f>IFERROR(INDEX(Sheep!$R$197:$R$204,MZ45,1),0)</f>
        <v>0</v>
      </c>
      <c r="NA46" s="704">
        <f>IFERROR(INDEX(Sheep!$R$197:$R$204,NA45,1),0)</f>
        <v>0</v>
      </c>
      <c r="NB46" s="704">
        <f>IFERROR(INDEX(Sheep!$R$197:$R$204,NB45,1),0)</f>
        <v>0</v>
      </c>
      <c r="NC46" s="704">
        <f>IFERROR(INDEX(Sheep!$R$197:$R$204,NC45,1),0)</f>
        <v>0</v>
      </c>
      <c r="ND46" s="704">
        <f>IFERROR(INDEX(Sheep!$R$197:$R$204,ND45,1),0)</f>
        <v>0</v>
      </c>
      <c r="NE46" s="704">
        <f>IFERROR(INDEX(Sheep!$R$197:$R$204,NE45,1),0)</f>
        <v>0</v>
      </c>
      <c r="NF46" s="704">
        <f>IFERROR(INDEX(Sheep!$R$197:$R$204,NF45,1),0)</f>
        <v>0</v>
      </c>
      <c r="NG46" s="704">
        <f>IFERROR(INDEX(Sheep!$R$197:$R$204,NG45,1),0)</f>
        <v>0</v>
      </c>
      <c r="NH46" s="704">
        <f>IFERROR(INDEX(Sheep!$R$197:$R$204,NH45,1),0)</f>
        <v>0</v>
      </c>
      <c r="NI46" s="704">
        <f>IFERROR(INDEX(Sheep!$R$197:$R$204,NI45,1),0)</f>
        <v>0</v>
      </c>
      <c r="NJ46" s="704">
        <f>IFERROR(INDEX(Sheep!$R$197:$R$204,NJ45,1),0)</f>
        <v>0</v>
      </c>
      <c r="NK46" s="704">
        <f>IFERROR(INDEX(Sheep!$R$197:$R$204,NK45,1),0)</f>
        <v>0</v>
      </c>
      <c r="NL46" s="704">
        <f>IFERROR(INDEX(Sheep!$R$197:$R$204,NL45,1),0)</f>
        <v>0</v>
      </c>
      <c r="NM46" s="704">
        <f>IFERROR(INDEX(Sheep!$R$197:$R$204,NM45,1),0)</f>
        <v>0</v>
      </c>
      <c r="NN46" s="704">
        <f>IFERROR(INDEX(Sheep!$R$197:$R$204,NN45,1),0)</f>
        <v>0</v>
      </c>
      <c r="NO46" s="704">
        <f>IFERROR(INDEX(Sheep!$R$197:$R$204,NO45,1),0)</f>
        <v>0</v>
      </c>
      <c r="NP46" s="704">
        <f>IFERROR(INDEX(Sheep!$R$197:$R$204,NP45,1),0)</f>
        <v>0</v>
      </c>
      <c r="NQ46" s="704">
        <f>IFERROR(INDEX(Sheep!$R$197:$R$204,NQ45,1),0)</f>
        <v>0</v>
      </c>
      <c r="NR46" s="704">
        <f>IFERROR(INDEX(Sheep!$R$197:$R$204,NR45,1),0)</f>
        <v>0</v>
      </c>
      <c r="NS46" s="704">
        <f>IFERROR(INDEX(Sheep!$R$197:$R$204,NS45,1),0)</f>
        <v>0</v>
      </c>
      <c r="NT46" s="704">
        <f>IFERROR(INDEX(Sheep!$R$197:$R$204,NT45,1),0)</f>
        <v>0</v>
      </c>
      <c r="NU46" s="704">
        <f>IFERROR(INDEX(Sheep!$R$197:$R$204,NU45,1),0)</f>
        <v>0</v>
      </c>
      <c r="NV46" s="704">
        <f>IFERROR(INDEX(Sheep!$R$197:$R$204,NV45,1),0)</f>
        <v>0</v>
      </c>
      <c r="NW46" s="704">
        <f>IFERROR(INDEX(Sheep!$R$197:$R$204,NW45,1),0)</f>
        <v>0</v>
      </c>
      <c r="NX46" s="704">
        <f>IFERROR(INDEX(Sheep!$R$197:$R$204,NX45,1),0)</f>
        <v>0</v>
      </c>
      <c r="NY46" s="704">
        <f>IFERROR(INDEX(Sheep!$R$197:$R$204,NY45,1),0)</f>
        <v>0</v>
      </c>
      <c r="NZ46" s="704">
        <f>IFERROR(INDEX(Sheep!$R$197:$R$204,NZ45,1),0)</f>
        <v>0</v>
      </c>
      <c r="OA46" s="704">
        <f>IFERROR(INDEX(Sheep!$R$197:$R$204,OA45,1),0)</f>
        <v>0</v>
      </c>
      <c r="OB46" s="704">
        <f>IFERROR(INDEX(Sheep!$R$197:$R$204,OB45,1),0)</f>
        <v>0</v>
      </c>
      <c r="OC46" s="704">
        <f>IFERROR(INDEX(Sheep!$R$197:$R$204,OC45,1),0)</f>
        <v>0</v>
      </c>
      <c r="OD46" s="704">
        <f>IFERROR(INDEX(Sheep!$R$197:$R$204,OD45,1),0)</f>
        <v>0</v>
      </c>
      <c r="OE46" s="704">
        <f>IFERROR(INDEX(Sheep!$R$197:$R$204,OE45,1),0)</f>
        <v>0</v>
      </c>
      <c r="OF46" s="704">
        <f>IFERROR(INDEX(Sheep!$R$197:$R$204,OF45,1),0)</f>
        <v>0</v>
      </c>
      <c r="OG46" s="704">
        <f>IFERROR(INDEX(Sheep!$R$197:$R$204,OG45,1),0)</f>
        <v>0</v>
      </c>
      <c r="OH46" s="704">
        <f>IFERROR(INDEX(Sheep!$R$197:$R$204,OH45,1),0)</f>
        <v>0</v>
      </c>
      <c r="OI46" s="704">
        <f>IFERROR(INDEX(Sheep!$R$197:$R$204,OI45,1),0)</f>
        <v>0</v>
      </c>
      <c r="OJ46" s="704">
        <f>IFERROR(INDEX(Sheep!$R$197:$R$204,OJ45,1),0)</f>
        <v>0</v>
      </c>
      <c r="OK46" s="704">
        <f>IFERROR(INDEX(Sheep!$R$197:$R$204,OK45,1),0)</f>
        <v>0</v>
      </c>
      <c r="OL46" s="704">
        <f>IFERROR(INDEX(Sheep!$R$197:$R$204,OL45,1),0)</f>
        <v>0</v>
      </c>
      <c r="OM46" s="704">
        <f>IFERROR(INDEX(Sheep!$R$197:$R$204,OM45,1),0)</f>
        <v>0</v>
      </c>
      <c r="ON46" s="704">
        <f>IFERROR(INDEX(Sheep!$R$197:$R$204,ON45,1),0)</f>
        <v>0</v>
      </c>
      <c r="OO46" s="704">
        <f>IFERROR(INDEX(Sheep!$R$197:$R$204,OO45,1),0)</f>
        <v>0</v>
      </c>
      <c r="OP46" s="704">
        <f>IFERROR(INDEX(Sheep!$R$197:$R$204,OP45,1),0)</f>
        <v>0</v>
      </c>
      <c r="OQ46" s="704">
        <f>IFERROR(INDEX(Sheep!$R$197:$R$204,OQ45,1),0)</f>
        <v>0</v>
      </c>
      <c r="OR46" s="704">
        <f>IFERROR(INDEX(Sheep!$R$197:$R$204,OR45,1),0)</f>
        <v>0</v>
      </c>
      <c r="OS46" s="704">
        <f>IFERROR(INDEX(Sheep!$R$197:$R$204,OS45,1),0)</f>
        <v>0</v>
      </c>
      <c r="OT46" s="704">
        <f>IFERROR(INDEX(Sheep!$R$197:$R$204,OT45,1),0)</f>
        <v>0</v>
      </c>
      <c r="OU46" s="704">
        <f>IFERROR(INDEX(Sheep!$R$197:$R$204,OU45,1),0)</f>
        <v>0</v>
      </c>
      <c r="OV46" s="704">
        <f>IFERROR(INDEX(Sheep!$R$197:$R$204,OV45,1),0)</f>
        <v>0</v>
      </c>
      <c r="OW46" s="704">
        <f>IFERROR(INDEX(Sheep!$R$197:$R$204,OW45,1),0)</f>
        <v>0</v>
      </c>
      <c r="OX46" s="704">
        <f>IFERROR(INDEX(Sheep!$R$197:$R$204,OX45,1),0)</f>
        <v>0</v>
      </c>
      <c r="OY46" s="704">
        <f>IFERROR(INDEX(Sheep!$R$197:$R$204,OY45,1),0)</f>
        <v>0</v>
      </c>
      <c r="OZ46" s="704">
        <f>IFERROR(INDEX(Sheep!$R$197:$R$204,OZ45,1),0)</f>
        <v>0</v>
      </c>
      <c r="PA46" s="704">
        <f>IFERROR(INDEX(Sheep!$R$197:$R$204,PA45,1),0)</f>
        <v>0</v>
      </c>
      <c r="PB46" s="704">
        <f>IFERROR(INDEX(Sheep!$R$197:$R$204,PB45,1),0)</f>
        <v>0</v>
      </c>
      <c r="PC46" s="704">
        <f>IFERROR(INDEX(Sheep!$R$197:$R$204,PC45,1),0)</f>
        <v>0</v>
      </c>
      <c r="PD46" s="704">
        <f>IFERROR(INDEX(Sheep!$R$197:$R$204,PD45,1),0)</f>
        <v>0</v>
      </c>
      <c r="PE46" s="704">
        <f>IFERROR(INDEX(Sheep!$R$197:$R$204,PE45,1),0)</f>
        <v>0</v>
      </c>
      <c r="PF46" s="704">
        <f>IFERROR(INDEX(Sheep!$R$197:$R$204,PF45,1),0)</f>
        <v>0</v>
      </c>
      <c r="PG46" s="704">
        <f>IFERROR(INDEX(Sheep!$R$197:$R$204,PG45,1),0)</f>
        <v>0</v>
      </c>
      <c r="PH46" s="704">
        <f>IFERROR(INDEX(Sheep!$R$197:$R$204,PH45,1),0)</f>
        <v>0</v>
      </c>
      <c r="PI46" s="704">
        <f>IFERROR(INDEX(Sheep!$R$197:$R$204,PI45,1),0)</f>
        <v>0</v>
      </c>
      <c r="PJ46" s="704">
        <f>IFERROR(INDEX(Sheep!$R$197:$R$204,PJ45,1),0)</f>
        <v>0</v>
      </c>
      <c r="PK46" s="704">
        <f>IFERROR(INDEX(Sheep!$R$197:$R$204,PK45,1),0)</f>
        <v>0</v>
      </c>
      <c r="PL46" s="704">
        <f>IFERROR(INDEX(Sheep!$R$197:$R$204,PL45,1),0)</f>
        <v>0</v>
      </c>
      <c r="PM46" s="704">
        <f>IFERROR(INDEX(Sheep!$R$197:$R$204,PM45,1),0)</f>
        <v>0</v>
      </c>
      <c r="PN46" s="704">
        <f>IFERROR(INDEX(Sheep!$R$197:$R$204,PN45,1),0)</f>
        <v>0</v>
      </c>
      <c r="PO46" s="704">
        <f>IFERROR(INDEX(Sheep!$R$197:$R$204,PO45,1),0)</f>
        <v>0</v>
      </c>
      <c r="PP46" s="704">
        <f>IFERROR(INDEX(Sheep!$R$197:$R$204,PP45,1),0)</f>
        <v>0</v>
      </c>
      <c r="PQ46" s="704">
        <f>IFERROR(INDEX(Sheep!$R$197:$R$204,PQ45,1),0)</f>
        <v>0</v>
      </c>
      <c r="PR46" s="704">
        <f>IFERROR(INDEX(Sheep!$R$197:$R$204,PR45,1),0)</f>
        <v>0</v>
      </c>
      <c r="PS46" s="704">
        <f>IFERROR(INDEX(Sheep!$R$197:$R$204,PS45,1),0)</f>
        <v>0</v>
      </c>
      <c r="PT46" s="704">
        <f>IFERROR(INDEX(Sheep!$R$197:$R$204,PT45,1),0)</f>
        <v>0</v>
      </c>
      <c r="PU46" s="704">
        <f>IFERROR(INDEX(Sheep!$R$197:$R$204,PU45,1),0)</f>
        <v>0</v>
      </c>
      <c r="PV46" s="704">
        <f>IFERROR(INDEX(Sheep!$R$197:$R$204,PV45,1),0)</f>
        <v>0</v>
      </c>
      <c r="PW46" s="704">
        <f>IFERROR(INDEX(Sheep!$R$197:$R$204,PW45,1),0)</f>
        <v>0</v>
      </c>
      <c r="PX46" s="704">
        <f>IFERROR(INDEX(Sheep!$R$197:$R$204,PX45,1),0)</f>
        <v>0</v>
      </c>
      <c r="PY46" s="704">
        <f>IFERROR(INDEX(Sheep!$R$197:$R$204,PY45,1),0)</f>
        <v>0</v>
      </c>
      <c r="PZ46" s="704">
        <f>IFERROR(INDEX(Sheep!$R$197:$R$204,PZ45,1),0)</f>
        <v>0</v>
      </c>
      <c r="QA46" s="704">
        <f>IFERROR(INDEX(Sheep!$R$197:$R$204,QA45,1),0)</f>
        <v>0</v>
      </c>
      <c r="QB46" s="704">
        <f>IFERROR(INDEX(Sheep!$R$197:$R$204,QB45,1),0)</f>
        <v>0</v>
      </c>
      <c r="QC46" s="704">
        <f>IFERROR(INDEX(Sheep!$R$197:$R$204,QC45,1),0)</f>
        <v>0</v>
      </c>
      <c r="QD46" s="704">
        <f>IFERROR(INDEX(Sheep!$R$197:$R$204,QD45,1),0)</f>
        <v>0</v>
      </c>
      <c r="QE46" s="704">
        <f>IFERROR(INDEX(Sheep!$R$197:$R$204,QE45,1),0)</f>
        <v>0</v>
      </c>
      <c r="QF46" s="704">
        <f>IFERROR(INDEX(Sheep!$R$197:$R$204,QF45,1),0)</f>
        <v>0</v>
      </c>
      <c r="QG46" s="704">
        <f>IFERROR(INDEX(Sheep!$R$197:$R$204,QG45,1),0)</f>
        <v>0</v>
      </c>
      <c r="QH46" s="704">
        <f>IFERROR(INDEX(Sheep!$R$197:$R$204,QH45,1),0)</f>
        <v>0</v>
      </c>
      <c r="QI46" s="704">
        <f>IFERROR(INDEX(Sheep!$R$197:$R$204,QI45,1),0)</f>
        <v>0</v>
      </c>
      <c r="QJ46" s="704">
        <f>IFERROR(INDEX(Sheep!$R$197:$R$204,QJ45,1),0)</f>
        <v>0</v>
      </c>
      <c r="QK46" s="704">
        <f>IFERROR(INDEX(Sheep!$R$197:$R$204,QK45,1),0)</f>
        <v>0</v>
      </c>
      <c r="QL46" s="704">
        <f>IFERROR(INDEX(Sheep!$R$197:$R$204,QL45,1),0)</f>
        <v>0</v>
      </c>
      <c r="QM46" s="704">
        <f>IFERROR(INDEX(Sheep!$R$197:$R$204,QM45,1),0)</f>
        <v>0</v>
      </c>
      <c r="QN46" s="704">
        <f>IFERROR(INDEX(Sheep!$R$197:$R$204,QN45,1),0)</f>
        <v>0</v>
      </c>
      <c r="QO46" s="704">
        <f>IFERROR(INDEX(Sheep!$R$197:$R$204,QO45,1),0)</f>
        <v>0</v>
      </c>
      <c r="QP46" s="704">
        <f>IFERROR(INDEX(Sheep!$R$197:$R$204,QP45,1),0)</f>
        <v>0</v>
      </c>
      <c r="QQ46" s="704">
        <f>IFERROR(INDEX(Sheep!$R$197:$R$204,QQ45,1),0)</f>
        <v>0</v>
      </c>
      <c r="QR46" s="704">
        <f>IFERROR(INDEX(Sheep!$R$197:$R$204,QR45,1),0)</f>
        <v>0</v>
      </c>
      <c r="QS46" s="704">
        <f>IFERROR(INDEX(Sheep!$R$197:$R$204,QS45,1),0)</f>
        <v>0</v>
      </c>
      <c r="QT46" s="704">
        <f>IFERROR(INDEX(Sheep!$R$197:$R$204,QT45,1),0)</f>
        <v>0</v>
      </c>
      <c r="QU46" s="704">
        <f>IFERROR(INDEX(Sheep!$R$197:$R$204,QU45,1),0)</f>
        <v>0</v>
      </c>
      <c r="QV46" s="704">
        <f>IFERROR(INDEX(Sheep!$R$197:$R$204,QV45,1),0)</f>
        <v>0</v>
      </c>
      <c r="QW46" s="704">
        <f>IFERROR(INDEX(Sheep!$R$197:$R$204,QW45,1),0)</f>
        <v>0</v>
      </c>
      <c r="QX46" s="704">
        <f>IFERROR(INDEX(Sheep!$R$197:$R$204,QX45,1),0)</f>
        <v>0</v>
      </c>
      <c r="QY46" s="704">
        <f>IFERROR(INDEX(Sheep!$R$197:$R$204,QY45,1),0)</f>
        <v>0</v>
      </c>
      <c r="QZ46" s="704">
        <f>IFERROR(INDEX(Sheep!$R$197:$R$204,QZ45,1),0)</f>
        <v>0</v>
      </c>
      <c r="RA46" s="704">
        <f>IFERROR(INDEX(Sheep!$R$197:$R$204,RA45,1),0)</f>
        <v>0</v>
      </c>
      <c r="RB46" s="704">
        <f>IFERROR(INDEX(Sheep!$R$197:$R$204,RB45,1),0)</f>
        <v>0</v>
      </c>
      <c r="RC46" s="704">
        <f>IFERROR(INDEX(Sheep!$R$197:$R$204,RC45,1),0)</f>
        <v>0</v>
      </c>
      <c r="RD46" s="704">
        <f>IFERROR(INDEX(Sheep!$R$197:$R$204,RD45,1),0)</f>
        <v>0</v>
      </c>
      <c r="RE46" s="704">
        <f>IFERROR(INDEX(Sheep!$R$197:$R$204,RE45,1),0)</f>
        <v>0</v>
      </c>
      <c r="RF46" s="704">
        <f>IFERROR(INDEX(Sheep!$R$197:$R$204,RF45,1),0)</f>
        <v>0</v>
      </c>
      <c r="RG46" s="704">
        <f>IFERROR(INDEX(Sheep!$R$197:$R$204,RG45,1),0)</f>
        <v>0</v>
      </c>
      <c r="RH46" s="704">
        <f>IFERROR(INDEX(Sheep!$R$197:$R$204,RH45,1),0)</f>
        <v>0</v>
      </c>
      <c r="RI46" s="704">
        <f>IFERROR(INDEX(Sheep!$R$197:$R$204,RI45,1),0)</f>
        <v>0</v>
      </c>
      <c r="RJ46" s="704">
        <f>IFERROR(INDEX(Sheep!$R$197:$R$204,RJ45,1),0)</f>
        <v>0</v>
      </c>
      <c r="RK46" s="704">
        <f>IFERROR(INDEX(Sheep!$R$197:$R$204,RK45,1),0)</f>
        <v>0</v>
      </c>
      <c r="RL46" s="704">
        <f>IFERROR(INDEX(Sheep!$R$197:$R$204,RL45,1),0)</f>
        <v>0</v>
      </c>
      <c r="RM46" s="704">
        <f>IFERROR(INDEX(Sheep!$R$197:$R$204,RM45,1),0)</f>
        <v>0</v>
      </c>
      <c r="RN46" s="704">
        <f>IFERROR(INDEX(Sheep!$R$197:$R$204,RN45,1),0)</f>
        <v>0</v>
      </c>
      <c r="RO46" s="704">
        <f>IFERROR(INDEX(Sheep!$R$197:$R$204,RO45,1),0)</f>
        <v>0</v>
      </c>
      <c r="RP46" s="704">
        <f>IFERROR(INDEX(Sheep!$R$197:$R$204,RP45,1),0)</f>
        <v>0</v>
      </c>
      <c r="RQ46" s="704">
        <f>IFERROR(INDEX(Sheep!$R$197:$R$204,RQ45,1),0)</f>
        <v>0</v>
      </c>
      <c r="RR46" s="704">
        <f>IFERROR(INDEX(Sheep!$R$197:$R$204,RR45,1),0)</f>
        <v>0</v>
      </c>
      <c r="RS46" s="704">
        <f>IFERROR(INDEX(Sheep!$R$197:$R$204,RS45,1),0)</f>
        <v>0</v>
      </c>
      <c r="RT46" s="704">
        <f>IFERROR(INDEX(Sheep!$R$197:$R$204,RT45,1),0)</f>
        <v>0</v>
      </c>
      <c r="RU46" s="704">
        <f>IFERROR(INDEX(Sheep!$R$197:$R$204,RU45,1),0)</f>
        <v>0</v>
      </c>
      <c r="RV46" s="704">
        <f>IFERROR(INDEX(Sheep!$R$197:$R$204,RV45,1),0)</f>
        <v>0</v>
      </c>
      <c r="RW46" s="704">
        <f>IFERROR(INDEX(Sheep!$R$197:$R$204,RW45,1),0)</f>
        <v>0</v>
      </c>
      <c r="RX46" s="704">
        <f>IFERROR(INDEX(Sheep!$R$197:$R$204,RX45,1),0)</f>
        <v>0</v>
      </c>
      <c r="RY46" s="704">
        <f>IFERROR(INDEX(Sheep!$R$197:$R$204,RY45,1),0)</f>
        <v>0</v>
      </c>
      <c r="RZ46" s="704">
        <f>IFERROR(INDEX(Sheep!$R$197:$R$204,RZ45,1),0)</f>
        <v>0</v>
      </c>
      <c r="SA46" s="704">
        <f>IFERROR(INDEX(Sheep!$R$197:$R$204,SA45,1),0)</f>
        <v>0</v>
      </c>
      <c r="SB46" s="704">
        <f>IFERROR(INDEX(Sheep!$R$197:$R$204,SB45,1),0)</f>
        <v>0</v>
      </c>
      <c r="SC46" s="704">
        <f>IFERROR(INDEX(Sheep!$R$197:$R$204,SC45,1),0)</f>
        <v>0</v>
      </c>
      <c r="SD46" s="704">
        <f>IFERROR(INDEX(Sheep!$R$197:$R$204,SD45,1),0)</f>
        <v>0</v>
      </c>
      <c r="SE46" s="704">
        <f>IFERROR(INDEX(Sheep!$R$197:$R$204,SE45,1),0)</f>
        <v>0</v>
      </c>
      <c r="SF46" s="704">
        <f>IFERROR(INDEX(Sheep!$R$197:$R$204,SF45,1),0)</f>
        <v>0</v>
      </c>
      <c r="SG46" s="704">
        <f>IFERROR(INDEX(Sheep!$R$197:$R$204,SG45,1),0)</f>
        <v>0</v>
      </c>
      <c r="SH46" s="704">
        <f>IFERROR(INDEX(Sheep!$R$197:$R$204,SH45,1),0)</f>
        <v>0</v>
      </c>
      <c r="SI46" s="472"/>
      <c r="SJ46" s="474"/>
      <c r="SK46" s="462"/>
      <c r="SL46" s="462"/>
      <c r="SM46" s="462"/>
    </row>
    <row r="47" spans="1:507" outlineLevel="2" x14ac:dyDescent="0.35">
      <c r="A47" s="462"/>
      <c r="B47" s="471"/>
      <c r="C47" s="690">
        <f>INT($C$40)+2</f>
        <v>3</v>
      </c>
      <c r="D47" s="472"/>
      <c r="E47" s="557"/>
      <c r="F47" s="557"/>
      <c r="G47" s="472"/>
      <c r="H47" s="491"/>
      <c r="I47" s="491" t="s">
        <v>953</v>
      </c>
      <c r="J47" s="491" t="str">
        <f>Sheep!$H174</f>
        <v>May</v>
      </c>
      <c r="K47" s="491" t="str">
        <f xml:space="preserve">                    IF(AND((K$44                                  -Sheep!$N$174                               )&gt;(K$44-L$44),(K$44                                  -Sheep!$N$174                                )&lt;=0),"Born","")
&amp;                   IF(AND((K$44-Sheep!$R$224-Sheep!$N$174                                )&gt;(K$44-L$44),(K$44-Sheep!$R$224-Sheep!$N$174                                )&lt;=0),"WeanStd","")
&amp;                   IF(AND((K$44-Sheep!$R$225-Sheep!$N$174                                )&gt;(K$44-L$44),(K$44-Sheep!$R$225-Sheep!$N$174                                )&lt;=0),"WeanAlt1","")
&amp;                   IF(AND((K$44-Sheep!$R$226-Sheep!$N$174                                )&gt;(K$44-L$44),(K$44-Sheep!$R$226-Sheep!$N$174                                )&lt;=0),"WeanAlt2","")
&amp;IFERROR(IF(AND((K$44-K46                                                                                     )&gt;(K$44-L$44),(K$44-K46                                                                                     )&lt;=0),"Join-"    &amp;K45,""),"")
&amp;IFERROR(IF(AND((K$44-K46-INDEX(Sheep!$V$231:$V$238,K45,1))&gt;(K$44-L$44),(K$44-K46-INDEX(Sheep!$V$231:$V$238,K45,1))&lt;=0),"Scan-"  &amp;K45,""),"")
&amp;IFERROR(IF(AND((K$44-K46-150                                                                            )&gt;(K$44-L$44),(K$44-K46-150                                                                             )&lt;=0),"Birth-" &amp;K45,""),"")
&amp;IFERROR(IF(AND((K$44-K46-150-Sheep!$R$224                                           )&gt;(K$44-L$44),(K$44-K46-150-Sheep!$R$224                                            )&lt;=0),"Wean-"&amp;K45,""),"")
&amp;IFERROR(IF(AND((K$44-K46-150-Sheep!$R$225                                           )&gt;(K$44-L$44),(K$44-K46-150-Sheep!$R$225                                            )&lt;=0),"Alt1-"   &amp;K45,""),"")
&amp;IFERROR(IF(AND((K$44-K46-150-Sheep!$R$226                                           )&gt;(K$44-L$44),(K$44-K46-150-Sheep!$R$226                                            )&lt;=0),"Alt2-"   &amp;K45,""),"")</f>
        <v/>
      </c>
      <c r="L47" s="491" t="str">
        <f xml:space="preserve">                    IF(AND((L$44                                  -Sheep!$N$174                               )&gt;(L$44-M$44),(L$44                                  -Sheep!$N$174                                )&lt;=0),"Born","")
&amp;                   IF(AND((L$44-Sheep!$R$224-Sheep!$N$174                                )&gt;(L$44-M$44),(L$44-Sheep!$R$224-Sheep!$N$174                                )&lt;=0),"WeanStd","")
&amp;                   IF(AND((L$44-Sheep!$R$225-Sheep!$N$174                                )&gt;(L$44-M$44),(L$44-Sheep!$R$225-Sheep!$N$174                                )&lt;=0),"WeanAlt1","")
&amp;                   IF(AND((L$44-Sheep!$R$226-Sheep!$N$174                                )&gt;(L$44-M$44),(L$44-Sheep!$R$226-Sheep!$N$174                                )&lt;=0),"WeanAlt2","")
&amp;IFERROR(IF(AND((L$44-L46                                                                                     )&gt;(L$44-M$44),(L$44-L46                                                                                     )&lt;=0),"Join-"    &amp;L45,""),"")
&amp;IFERROR(IF(AND((L$44-L46-INDEX(Sheep!$V$231:$V$238,L45,1))&gt;(L$44-M$44),(L$44-L46-INDEX(Sheep!$V$231:$V$238,L45,1))&lt;=0),"Scan-"  &amp;L45,""),"")
&amp;IFERROR(IF(AND((L$44-L46-150                                                                            )&gt;(L$44-M$44),(L$44-L46-150                                                                             )&lt;=0),"Birth-" &amp;L45,""),"")
&amp;IFERROR(IF(AND((L$44-L46-150-Sheep!$R$224                                           )&gt;(L$44-M$44),(L$44-L46-150-Sheep!$R$224                                            )&lt;=0),"Wean-"&amp;L45,""),"")
&amp;IFERROR(IF(AND((L$44-L46-150-Sheep!$R$225                                           )&gt;(L$44-M$44),(L$44-L46-150-Sheep!$R$225                                            )&lt;=0),"Alt1-"   &amp;L45,""),"")
&amp;IFERROR(IF(AND((L$44-L46-150-Sheep!$R$226                                           )&gt;(L$44-M$44),(L$44-L46-150-Sheep!$R$226                                            )&lt;=0),"Alt2-"   &amp;L45,""),"")</f>
        <v/>
      </c>
      <c r="M47" s="491" t="str">
        <f xml:space="preserve">                    IF(AND((M$44                                  -Sheep!$N$174                               )&gt;(M$44-N$44),(M$44                                  -Sheep!$N$174                                )&lt;=0),"Born","")
&amp;                   IF(AND((M$44-Sheep!$R$224-Sheep!$N$174                                )&gt;(M$44-N$44),(M$44-Sheep!$R$224-Sheep!$N$174                                )&lt;=0),"WeanStd","")
&amp;                   IF(AND((M$44-Sheep!$R$225-Sheep!$N$174                                )&gt;(M$44-N$44),(M$44-Sheep!$R$225-Sheep!$N$174                                )&lt;=0),"WeanAlt1","")
&amp;                   IF(AND((M$44-Sheep!$R$226-Sheep!$N$174                                )&gt;(M$44-N$44),(M$44-Sheep!$R$226-Sheep!$N$174                                )&lt;=0),"WeanAlt2","")
&amp;IFERROR(IF(AND((M$44-M46                                                                                     )&gt;(M$44-N$44),(M$44-M46                                                                                     )&lt;=0),"Join-"    &amp;M45,""),"")
&amp;IFERROR(IF(AND((M$44-M46-INDEX(Sheep!$V$231:$V$238,M45,1))&gt;(M$44-N$44),(M$44-M46-INDEX(Sheep!$V$231:$V$238,M45,1))&lt;=0),"Scan-"  &amp;M45,""),"")
&amp;IFERROR(IF(AND((M$44-M46-150                                                                            )&gt;(M$44-N$44),(M$44-M46-150                                                                             )&lt;=0),"Birth-" &amp;M45,""),"")
&amp;IFERROR(IF(AND((M$44-M46-150-Sheep!$R$224                                           )&gt;(M$44-N$44),(M$44-M46-150-Sheep!$R$224                                            )&lt;=0),"Wean-"&amp;M45,""),"")
&amp;IFERROR(IF(AND((M$44-M46-150-Sheep!$R$225                                           )&gt;(M$44-N$44),(M$44-M46-150-Sheep!$R$225                                            )&lt;=0),"Alt1-"   &amp;M45,""),"")
&amp;IFERROR(IF(AND((M$44-M46-150-Sheep!$R$226                                           )&gt;(M$44-N$44),(M$44-M46-150-Sheep!$R$226                                            )&lt;=0),"Alt2-"   &amp;M45,""),"")</f>
        <v/>
      </c>
      <c r="N47" s="491" t="str">
        <f xml:space="preserve">                    IF(AND((N$44                                  -Sheep!$N$174                               )&gt;(N$44-O$44),(N$44                                  -Sheep!$N$174                                )&lt;=0),"Born","")
&amp;                   IF(AND((N$44-Sheep!$R$224-Sheep!$N$174                                )&gt;(N$44-O$44),(N$44-Sheep!$R$224-Sheep!$N$174                                )&lt;=0),"WeanStd","")
&amp;                   IF(AND((N$44-Sheep!$R$225-Sheep!$N$174                                )&gt;(N$44-O$44),(N$44-Sheep!$R$225-Sheep!$N$174                                )&lt;=0),"WeanAlt1","")
&amp;                   IF(AND((N$44-Sheep!$R$226-Sheep!$N$174                                )&gt;(N$44-O$44),(N$44-Sheep!$R$226-Sheep!$N$174                                )&lt;=0),"WeanAlt2","")
&amp;IFERROR(IF(AND((N$44-N46                                                                                     )&gt;(N$44-O$44),(N$44-N46                                                                                     )&lt;=0),"Join-"    &amp;N45,""),"")
&amp;IFERROR(IF(AND((N$44-N46-INDEX(Sheep!$V$231:$V$238,N45,1))&gt;(N$44-O$44),(N$44-N46-INDEX(Sheep!$V$231:$V$238,N45,1))&lt;=0),"Scan-"  &amp;N45,""),"")
&amp;IFERROR(IF(AND((N$44-N46-150                                                                            )&gt;(N$44-O$44),(N$44-N46-150                                                                             )&lt;=0),"Birth-" &amp;N45,""),"")
&amp;IFERROR(IF(AND((N$44-N46-150-Sheep!$R$224                                           )&gt;(N$44-O$44),(N$44-N46-150-Sheep!$R$224                                            )&lt;=0),"Wean-"&amp;N45,""),"")
&amp;IFERROR(IF(AND((N$44-N46-150-Sheep!$R$225                                           )&gt;(N$44-O$44),(N$44-N46-150-Sheep!$R$225                                            )&lt;=0),"Alt1-"   &amp;N45,""),"")
&amp;IFERROR(IF(AND((N$44-N46-150-Sheep!$R$226                                           )&gt;(N$44-O$44),(N$44-N46-150-Sheep!$R$226                                            )&lt;=0),"Alt2-"   &amp;N45,""),"")</f>
        <v/>
      </c>
      <c r="O47" s="491" t="str">
        <f xml:space="preserve">                    IF(AND((O$44                                  -Sheep!$N$174                               )&gt;(O$44-P$44),(O$44                                  -Sheep!$N$174                                )&lt;=0),"Born","")
&amp;                   IF(AND((O$44-Sheep!$R$224-Sheep!$N$174                                )&gt;(O$44-P$44),(O$44-Sheep!$R$224-Sheep!$N$174                                )&lt;=0),"WeanStd","")
&amp;                   IF(AND((O$44-Sheep!$R$225-Sheep!$N$174                                )&gt;(O$44-P$44),(O$44-Sheep!$R$225-Sheep!$N$174                                )&lt;=0),"WeanAlt1","")
&amp;                   IF(AND((O$44-Sheep!$R$226-Sheep!$N$174                                )&gt;(O$44-P$44),(O$44-Sheep!$R$226-Sheep!$N$174                                )&lt;=0),"WeanAlt2","")
&amp;IFERROR(IF(AND((O$44-O46                                                                                     )&gt;(O$44-P$44),(O$44-O46                                                                                     )&lt;=0),"Join-"    &amp;O45,""),"")
&amp;IFERROR(IF(AND((O$44-O46-INDEX(Sheep!$V$231:$V$238,O45,1))&gt;(O$44-P$44),(O$44-O46-INDEX(Sheep!$V$231:$V$238,O45,1))&lt;=0),"Scan-"  &amp;O45,""),"")
&amp;IFERROR(IF(AND((O$44-O46-150                                                                            )&gt;(O$44-P$44),(O$44-O46-150                                                                             )&lt;=0),"Birth-" &amp;O45,""),"")
&amp;IFERROR(IF(AND((O$44-O46-150-Sheep!$R$224                                           )&gt;(O$44-P$44),(O$44-O46-150-Sheep!$R$224                                            )&lt;=0),"Wean-"&amp;O45,""),"")
&amp;IFERROR(IF(AND((O$44-O46-150-Sheep!$R$225                                           )&gt;(O$44-P$44),(O$44-O46-150-Sheep!$R$225                                            )&lt;=0),"Alt1-"   &amp;O45,""),"")
&amp;IFERROR(IF(AND((O$44-O46-150-Sheep!$R$226                                           )&gt;(O$44-P$44),(O$44-O46-150-Sheep!$R$226                                            )&lt;=0),"Alt2-"   &amp;O45,""),"")</f>
        <v/>
      </c>
      <c r="P47" s="491" t="str">
        <f xml:space="preserve">                    IF(AND((P$44                                  -Sheep!$N$174                               )&gt;(P$44-Q$44),(P$44                                  -Sheep!$N$174                                )&lt;=0),"Born","")
&amp;                   IF(AND((P$44-Sheep!$R$224-Sheep!$N$174                                )&gt;(P$44-Q$44),(P$44-Sheep!$R$224-Sheep!$N$174                                )&lt;=0),"WeanStd","")
&amp;                   IF(AND((P$44-Sheep!$R$225-Sheep!$N$174                                )&gt;(P$44-Q$44),(P$44-Sheep!$R$225-Sheep!$N$174                                )&lt;=0),"WeanAlt1","")
&amp;                   IF(AND((P$44-Sheep!$R$226-Sheep!$N$174                                )&gt;(P$44-Q$44),(P$44-Sheep!$R$226-Sheep!$N$174                                )&lt;=0),"WeanAlt2","")
&amp;IFERROR(IF(AND((P$44-P46                                                                                     )&gt;(P$44-Q$44),(P$44-P46                                                                                     )&lt;=0),"Join-"    &amp;P45,""),"")
&amp;IFERROR(IF(AND((P$44-P46-INDEX(Sheep!$V$231:$V$238,P45,1))&gt;(P$44-Q$44),(P$44-P46-INDEX(Sheep!$V$231:$V$238,P45,1))&lt;=0),"Scan-"  &amp;P45,""),"")
&amp;IFERROR(IF(AND((P$44-P46-150                                                                            )&gt;(P$44-Q$44),(P$44-P46-150                                                                             )&lt;=0),"Birth-" &amp;P45,""),"")
&amp;IFERROR(IF(AND((P$44-P46-150-Sheep!$R$224                                           )&gt;(P$44-Q$44),(P$44-P46-150-Sheep!$R$224                                            )&lt;=0),"Wean-"&amp;P45,""),"")
&amp;IFERROR(IF(AND((P$44-P46-150-Sheep!$R$225                                           )&gt;(P$44-Q$44),(P$44-P46-150-Sheep!$R$225                                            )&lt;=0),"Alt1-"   &amp;P45,""),"")
&amp;IFERROR(IF(AND((P$44-P46-150-Sheep!$R$226                                           )&gt;(P$44-Q$44),(P$44-P46-150-Sheep!$R$226                                            )&lt;=0),"Alt2-"   &amp;P45,""),"")</f>
        <v/>
      </c>
      <c r="Q47" s="491" t="str">
        <f xml:space="preserve">                    IF(AND((Q$44                                  -Sheep!$N$174                               )&gt;(Q$44-R$44),(Q$44                                  -Sheep!$N$174                                )&lt;=0),"Born","")
&amp;                   IF(AND((Q$44-Sheep!$R$224-Sheep!$N$174                                )&gt;(Q$44-R$44),(Q$44-Sheep!$R$224-Sheep!$N$174                                )&lt;=0),"WeanStd","")
&amp;                   IF(AND((Q$44-Sheep!$R$225-Sheep!$N$174                                )&gt;(Q$44-R$44),(Q$44-Sheep!$R$225-Sheep!$N$174                                )&lt;=0),"WeanAlt1","")
&amp;                   IF(AND((Q$44-Sheep!$R$226-Sheep!$N$174                                )&gt;(Q$44-R$44),(Q$44-Sheep!$R$226-Sheep!$N$174                                )&lt;=0),"WeanAlt2","")
&amp;IFERROR(IF(AND((Q$44-Q46                                                                                     )&gt;(Q$44-R$44),(Q$44-Q46                                                                                     )&lt;=0),"Join-"    &amp;Q45,""),"")
&amp;IFERROR(IF(AND((Q$44-Q46-INDEX(Sheep!$V$231:$V$238,Q45,1))&gt;(Q$44-R$44),(Q$44-Q46-INDEX(Sheep!$V$231:$V$238,Q45,1))&lt;=0),"Scan-"  &amp;Q45,""),"")
&amp;IFERROR(IF(AND((Q$44-Q46-150                                                                            )&gt;(Q$44-R$44),(Q$44-Q46-150                                                                             )&lt;=0),"Birth-" &amp;Q45,""),"")
&amp;IFERROR(IF(AND((Q$44-Q46-150-Sheep!$R$224                                           )&gt;(Q$44-R$44),(Q$44-Q46-150-Sheep!$R$224                                            )&lt;=0),"Wean-"&amp;Q45,""),"")
&amp;IFERROR(IF(AND((Q$44-Q46-150-Sheep!$R$225                                           )&gt;(Q$44-R$44),(Q$44-Q46-150-Sheep!$R$225                                            )&lt;=0),"Alt1-"   &amp;Q45,""),"")
&amp;IFERROR(IF(AND((Q$44-Q46-150-Sheep!$R$226                                           )&gt;(Q$44-R$44),(Q$44-Q46-150-Sheep!$R$226                                            )&lt;=0),"Alt2-"   &amp;Q45,""),"")</f>
        <v/>
      </c>
      <c r="R47" s="491" t="str">
        <f xml:space="preserve">                    IF(AND((R$44                                  -Sheep!$N$174                               )&gt;(R$44-S$44),(R$44                                  -Sheep!$N$174                                )&lt;=0),"Born","")
&amp;                   IF(AND((R$44-Sheep!$R$224-Sheep!$N$174                                )&gt;(R$44-S$44),(R$44-Sheep!$R$224-Sheep!$N$174                                )&lt;=0),"WeanStd","")
&amp;                   IF(AND((R$44-Sheep!$R$225-Sheep!$N$174                                )&gt;(R$44-S$44),(R$44-Sheep!$R$225-Sheep!$N$174                                )&lt;=0),"WeanAlt1","")
&amp;                   IF(AND((R$44-Sheep!$R$226-Sheep!$N$174                                )&gt;(R$44-S$44),(R$44-Sheep!$R$226-Sheep!$N$174                                )&lt;=0),"WeanAlt2","")
&amp;IFERROR(IF(AND((R$44-R46                                                                                     )&gt;(R$44-S$44),(R$44-R46                                                                                     )&lt;=0),"Join-"    &amp;R45,""),"")
&amp;IFERROR(IF(AND((R$44-R46-INDEX(Sheep!$V$231:$V$238,R45,1))&gt;(R$44-S$44),(R$44-R46-INDEX(Sheep!$V$231:$V$238,R45,1))&lt;=0),"Scan-"  &amp;R45,""),"")
&amp;IFERROR(IF(AND((R$44-R46-150                                                                            )&gt;(R$44-S$44),(R$44-R46-150                                                                             )&lt;=0),"Birth-" &amp;R45,""),"")
&amp;IFERROR(IF(AND((R$44-R46-150-Sheep!$R$224                                           )&gt;(R$44-S$44),(R$44-R46-150-Sheep!$R$224                                            )&lt;=0),"Wean-"&amp;R45,""),"")
&amp;IFERROR(IF(AND((R$44-R46-150-Sheep!$R$225                                           )&gt;(R$44-S$44),(R$44-R46-150-Sheep!$R$225                                            )&lt;=0),"Alt1-"   &amp;R45,""),"")
&amp;IFERROR(IF(AND((R$44-R46-150-Sheep!$R$226                                           )&gt;(R$44-S$44),(R$44-R46-150-Sheep!$R$226                                            )&lt;=0),"Alt2-"   &amp;R45,""),"")</f>
        <v/>
      </c>
      <c r="S47" s="491" t="str">
        <f xml:space="preserve">                    IF(AND((S$44                                  -Sheep!$N$174                               )&gt;(S$44-T$44),(S$44                                  -Sheep!$N$174                                )&lt;=0),"Born","")
&amp;                   IF(AND((S$44-Sheep!$R$224-Sheep!$N$174                                )&gt;(S$44-T$44),(S$44-Sheep!$R$224-Sheep!$N$174                                )&lt;=0),"WeanStd","")
&amp;                   IF(AND((S$44-Sheep!$R$225-Sheep!$N$174                                )&gt;(S$44-T$44),(S$44-Sheep!$R$225-Sheep!$N$174                                )&lt;=0),"WeanAlt1","")
&amp;                   IF(AND((S$44-Sheep!$R$226-Sheep!$N$174                                )&gt;(S$44-T$44),(S$44-Sheep!$R$226-Sheep!$N$174                                )&lt;=0),"WeanAlt2","")
&amp;IFERROR(IF(AND((S$44-S46                                                                                     )&gt;(S$44-T$44),(S$44-S46                                                                                     )&lt;=0),"Join-"    &amp;S45,""),"")
&amp;IFERROR(IF(AND((S$44-S46-INDEX(Sheep!$V$231:$V$238,S45,1))&gt;(S$44-T$44),(S$44-S46-INDEX(Sheep!$V$231:$V$238,S45,1))&lt;=0),"Scan-"  &amp;S45,""),"")
&amp;IFERROR(IF(AND((S$44-S46-150                                                                            )&gt;(S$44-T$44),(S$44-S46-150                                                                             )&lt;=0),"Birth-" &amp;S45,""),"")
&amp;IFERROR(IF(AND((S$44-S46-150-Sheep!$R$224                                           )&gt;(S$44-T$44),(S$44-S46-150-Sheep!$R$224                                            )&lt;=0),"Wean-"&amp;S45,""),"")
&amp;IFERROR(IF(AND((S$44-S46-150-Sheep!$R$225                                           )&gt;(S$44-T$44),(S$44-S46-150-Sheep!$R$225                                            )&lt;=0),"Alt1-"   &amp;S45,""),"")
&amp;IFERROR(IF(AND((S$44-S46-150-Sheep!$R$226                                           )&gt;(S$44-T$44),(S$44-S46-150-Sheep!$R$226                                            )&lt;=0),"Alt2-"   &amp;S45,""),"")</f>
        <v/>
      </c>
      <c r="T47" s="491" t="str">
        <f xml:space="preserve">                    IF(AND((T$44                                  -Sheep!$N$174                               )&gt;(T$44-U$44),(T$44                                  -Sheep!$N$174                                )&lt;=0),"Born","")
&amp;                   IF(AND((T$44-Sheep!$R$224-Sheep!$N$174                                )&gt;(T$44-U$44),(T$44-Sheep!$R$224-Sheep!$N$174                                )&lt;=0),"WeanStd","")
&amp;                   IF(AND((T$44-Sheep!$R$225-Sheep!$N$174                                )&gt;(T$44-U$44),(T$44-Sheep!$R$225-Sheep!$N$174                                )&lt;=0),"WeanAlt1","")
&amp;                   IF(AND((T$44-Sheep!$R$226-Sheep!$N$174                                )&gt;(T$44-U$44),(T$44-Sheep!$R$226-Sheep!$N$174                                )&lt;=0),"WeanAlt2","")
&amp;IFERROR(IF(AND((T$44-T46                                                                                     )&gt;(T$44-U$44),(T$44-T46                                                                                     )&lt;=0),"Join-"    &amp;T45,""),"")
&amp;IFERROR(IF(AND((T$44-T46-INDEX(Sheep!$V$231:$V$238,T45,1))&gt;(T$44-U$44),(T$44-T46-INDEX(Sheep!$V$231:$V$238,T45,1))&lt;=0),"Scan-"  &amp;T45,""),"")
&amp;IFERROR(IF(AND((T$44-T46-150                                                                            )&gt;(T$44-U$44),(T$44-T46-150                                                                             )&lt;=0),"Birth-" &amp;T45,""),"")
&amp;IFERROR(IF(AND((T$44-T46-150-Sheep!$R$224                                           )&gt;(T$44-U$44),(T$44-T46-150-Sheep!$R$224                                            )&lt;=0),"Wean-"&amp;T45,""),"")
&amp;IFERROR(IF(AND((T$44-T46-150-Sheep!$R$225                                           )&gt;(T$44-U$44),(T$44-T46-150-Sheep!$R$225                                            )&lt;=0),"Alt1-"   &amp;T45,""),"")
&amp;IFERROR(IF(AND((T$44-T46-150-Sheep!$R$226                                           )&gt;(T$44-U$44),(T$44-T46-150-Sheep!$R$226                                            )&lt;=0),"Alt2-"   &amp;T45,""),"")</f>
        <v/>
      </c>
      <c r="U47" s="491" t="str">
        <f xml:space="preserve">                    IF(AND((U$44                                  -Sheep!$N$174                               )&gt;(U$44-V$44),(U$44                                  -Sheep!$N$174                                )&lt;=0),"Born","")
&amp;                   IF(AND((U$44-Sheep!$R$224-Sheep!$N$174                                )&gt;(U$44-V$44),(U$44-Sheep!$R$224-Sheep!$N$174                                )&lt;=0),"WeanStd","")
&amp;                   IF(AND((U$44-Sheep!$R$225-Sheep!$N$174                                )&gt;(U$44-V$44),(U$44-Sheep!$R$225-Sheep!$N$174                                )&lt;=0),"WeanAlt1","")
&amp;                   IF(AND((U$44-Sheep!$R$226-Sheep!$N$174                                )&gt;(U$44-V$44),(U$44-Sheep!$R$226-Sheep!$N$174                                )&lt;=0),"WeanAlt2","")
&amp;IFERROR(IF(AND((U$44-U46                                                                                     )&gt;(U$44-V$44),(U$44-U46                                                                                     )&lt;=0),"Join-"    &amp;U45,""),"")
&amp;IFERROR(IF(AND((U$44-U46-INDEX(Sheep!$V$231:$V$238,U45,1))&gt;(U$44-V$44),(U$44-U46-INDEX(Sheep!$V$231:$V$238,U45,1))&lt;=0),"Scan-"  &amp;U45,""),"")
&amp;IFERROR(IF(AND((U$44-U46-150                                                                            )&gt;(U$44-V$44),(U$44-U46-150                                                                             )&lt;=0),"Birth-" &amp;U45,""),"")
&amp;IFERROR(IF(AND((U$44-U46-150-Sheep!$R$224                                           )&gt;(U$44-V$44),(U$44-U46-150-Sheep!$R$224                                            )&lt;=0),"Wean-"&amp;U45,""),"")
&amp;IFERROR(IF(AND((U$44-U46-150-Sheep!$R$225                                           )&gt;(U$44-V$44),(U$44-U46-150-Sheep!$R$225                                            )&lt;=0),"Alt1-"   &amp;U45,""),"")
&amp;IFERROR(IF(AND((U$44-U46-150-Sheep!$R$226                                           )&gt;(U$44-V$44),(U$44-U46-150-Sheep!$R$226                                            )&lt;=0),"Alt2-"   &amp;U45,""),"")</f>
        <v/>
      </c>
      <c r="V47" s="491" t="str">
        <f xml:space="preserve">                    IF(AND((V$44                                  -Sheep!$N$174                               )&gt;(V$44-W$44),(V$44                                  -Sheep!$N$174                                )&lt;=0),"Born","")
&amp;                   IF(AND((V$44-Sheep!$R$224-Sheep!$N$174                                )&gt;(V$44-W$44),(V$44-Sheep!$R$224-Sheep!$N$174                                )&lt;=0),"WeanStd","")
&amp;                   IF(AND((V$44-Sheep!$R$225-Sheep!$N$174                                )&gt;(V$44-W$44),(V$44-Sheep!$R$225-Sheep!$N$174                                )&lt;=0),"WeanAlt1","")
&amp;                   IF(AND((V$44-Sheep!$R$226-Sheep!$N$174                                )&gt;(V$44-W$44),(V$44-Sheep!$R$226-Sheep!$N$174                                )&lt;=0),"WeanAlt2","")
&amp;IFERROR(IF(AND((V$44-V46                                                                                     )&gt;(V$44-W$44),(V$44-V46                                                                                     )&lt;=0),"Join-"    &amp;V45,""),"")
&amp;IFERROR(IF(AND((V$44-V46-INDEX(Sheep!$V$231:$V$238,V45,1))&gt;(V$44-W$44),(V$44-V46-INDEX(Sheep!$V$231:$V$238,V45,1))&lt;=0),"Scan-"  &amp;V45,""),"")
&amp;IFERROR(IF(AND((V$44-V46-150                                                                            )&gt;(V$44-W$44),(V$44-V46-150                                                                             )&lt;=0),"Birth-" &amp;V45,""),"")
&amp;IFERROR(IF(AND((V$44-V46-150-Sheep!$R$224                                           )&gt;(V$44-W$44),(V$44-V46-150-Sheep!$R$224                                            )&lt;=0),"Wean-"&amp;V45,""),"")
&amp;IFERROR(IF(AND((V$44-V46-150-Sheep!$R$225                                           )&gt;(V$44-W$44),(V$44-V46-150-Sheep!$R$225                                            )&lt;=0),"Alt1-"   &amp;V45,""),"")
&amp;IFERROR(IF(AND((V$44-V46-150-Sheep!$R$226                                           )&gt;(V$44-W$44),(V$44-V46-150-Sheep!$R$226                                            )&lt;=0),"Alt2-"   &amp;V45,""),"")</f>
        <v/>
      </c>
      <c r="W47" s="491" t="str">
        <f xml:space="preserve">                    IF(AND((W$44                                  -Sheep!$N$174                               )&gt;(W$44-X$44),(W$44                                  -Sheep!$N$174                                )&lt;=0),"Born","")
&amp;                   IF(AND((W$44-Sheep!$R$224-Sheep!$N$174                                )&gt;(W$44-X$44),(W$44-Sheep!$R$224-Sheep!$N$174                                )&lt;=0),"WeanStd","")
&amp;                   IF(AND((W$44-Sheep!$R$225-Sheep!$N$174                                )&gt;(W$44-X$44),(W$44-Sheep!$R$225-Sheep!$N$174                                )&lt;=0),"WeanAlt1","")
&amp;                   IF(AND((W$44-Sheep!$R$226-Sheep!$N$174                                )&gt;(W$44-X$44),(W$44-Sheep!$R$226-Sheep!$N$174                                )&lt;=0),"WeanAlt2","")
&amp;IFERROR(IF(AND((W$44-W46                                                                                     )&gt;(W$44-X$44),(W$44-W46                                                                                     )&lt;=0),"Join-"    &amp;W45,""),"")
&amp;IFERROR(IF(AND((W$44-W46-INDEX(Sheep!$V$231:$V$238,W45,1))&gt;(W$44-X$44),(W$44-W46-INDEX(Sheep!$V$231:$V$238,W45,1))&lt;=0),"Scan-"  &amp;W45,""),"")
&amp;IFERROR(IF(AND((W$44-W46-150                                                                            )&gt;(W$44-X$44),(W$44-W46-150                                                                             )&lt;=0),"Birth-" &amp;W45,""),"")
&amp;IFERROR(IF(AND((W$44-W46-150-Sheep!$R$224                                           )&gt;(W$44-X$44),(W$44-W46-150-Sheep!$R$224                                            )&lt;=0),"Wean-"&amp;W45,""),"")
&amp;IFERROR(IF(AND((W$44-W46-150-Sheep!$R$225                                           )&gt;(W$44-X$44),(W$44-W46-150-Sheep!$R$225                                            )&lt;=0),"Alt1-"   &amp;W45,""),"")
&amp;IFERROR(IF(AND((W$44-W46-150-Sheep!$R$226                                           )&gt;(W$44-X$44),(W$44-W46-150-Sheep!$R$226                                            )&lt;=0),"Alt2-"   &amp;W45,""),"")</f>
        <v/>
      </c>
      <c r="X47" s="491" t="str">
        <f xml:space="preserve">                    IF(AND((X$44                                  -Sheep!$N$174                               )&gt;(X$44-Y$44),(X$44                                  -Sheep!$N$174                                )&lt;=0),"Born","")
&amp;                   IF(AND((X$44-Sheep!$R$224-Sheep!$N$174                                )&gt;(X$44-Y$44),(X$44-Sheep!$R$224-Sheep!$N$174                                )&lt;=0),"WeanStd","")
&amp;                   IF(AND((X$44-Sheep!$R$225-Sheep!$N$174                                )&gt;(X$44-Y$44),(X$44-Sheep!$R$225-Sheep!$N$174                                )&lt;=0),"WeanAlt1","")
&amp;                   IF(AND((X$44-Sheep!$R$226-Sheep!$N$174                                )&gt;(X$44-Y$44),(X$44-Sheep!$R$226-Sheep!$N$174                                )&lt;=0),"WeanAlt2","")
&amp;IFERROR(IF(AND((X$44-X46                                                                                     )&gt;(X$44-Y$44),(X$44-X46                                                                                     )&lt;=0),"Join-"    &amp;X45,""),"")
&amp;IFERROR(IF(AND((X$44-X46-INDEX(Sheep!$V$231:$V$238,X45,1))&gt;(X$44-Y$44),(X$44-X46-INDEX(Sheep!$V$231:$V$238,X45,1))&lt;=0),"Scan-"  &amp;X45,""),"")
&amp;IFERROR(IF(AND((X$44-X46-150                                                                            )&gt;(X$44-Y$44),(X$44-X46-150                                                                             )&lt;=0),"Birth-" &amp;X45,""),"")
&amp;IFERROR(IF(AND((X$44-X46-150-Sheep!$R$224                                           )&gt;(X$44-Y$44),(X$44-X46-150-Sheep!$R$224                                            )&lt;=0),"Wean-"&amp;X45,""),"")
&amp;IFERROR(IF(AND((X$44-X46-150-Sheep!$R$225                                           )&gt;(X$44-Y$44),(X$44-X46-150-Sheep!$R$225                                            )&lt;=0),"Alt1-"   &amp;X45,""),"")
&amp;IFERROR(IF(AND((X$44-X46-150-Sheep!$R$226                                           )&gt;(X$44-Y$44),(X$44-X46-150-Sheep!$R$226                                            )&lt;=0),"Alt2-"   &amp;X45,""),"")</f>
        <v/>
      </c>
      <c r="Y47" s="491" t="str">
        <f xml:space="preserve">                    IF(AND((Y$44                                  -Sheep!$N$174                               )&gt;(Y$44-Z$44),(Y$44                                  -Sheep!$N$174                                )&lt;=0),"Born","")
&amp;                   IF(AND((Y$44-Sheep!$R$224-Sheep!$N$174                                )&gt;(Y$44-Z$44),(Y$44-Sheep!$R$224-Sheep!$N$174                                )&lt;=0),"WeanStd","")
&amp;                   IF(AND((Y$44-Sheep!$R$225-Sheep!$N$174                                )&gt;(Y$44-Z$44),(Y$44-Sheep!$R$225-Sheep!$N$174                                )&lt;=0),"WeanAlt1","")
&amp;                   IF(AND((Y$44-Sheep!$R$226-Sheep!$N$174                                )&gt;(Y$44-Z$44),(Y$44-Sheep!$R$226-Sheep!$N$174                                )&lt;=0),"WeanAlt2","")
&amp;IFERROR(IF(AND((Y$44-Y46                                                                                     )&gt;(Y$44-Z$44),(Y$44-Y46                                                                                     )&lt;=0),"Join-"    &amp;Y45,""),"")
&amp;IFERROR(IF(AND((Y$44-Y46-INDEX(Sheep!$V$231:$V$238,Y45,1))&gt;(Y$44-Z$44),(Y$44-Y46-INDEX(Sheep!$V$231:$V$238,Y45,1))&lt;=0),"Scan-"  &amp;Y45,""),"")
&amp;IFERROR(IF(AND((Y$44-Y46-150                                                                            )&gt;(Y$44-Z$44),(Y$44-Y46-150                                                                             )&lt;=0),"Birth-" &amp;Y45,""),"")
&amp;IFERROR(IF(AND((Y$44-Y46-150-Sheep!$R$224                                           )&gt;(Y$44-Z$44),(Y$44-Y46-150-Sheep!$R$224                                            )&lt;=0),"Wean-"&amp;Y45,""),"")
&amp;IFERROR(IF(AND((Y$44-Y46-150-Sheep!$R$225                                           )&gt;(Y$44-Z$44),(Y$44-Y46-150-Sheep!$R$225                                            )&lt;=0),"Alt1-"   &amp;Y45,""),"")
&amp;IFERROR(IF(AND((Y$44-Y46-150-Sheep!$R$226                                           )&gt;(Y$44-Z$44),(Y$44-Y46-150-Sheep!$R$226                                            )&lt;=0),"Alt2-"   &amp;Y45,""),"")</f>
        <v/>
      </c>
      <c r="Z47" s="491" t="str">
        <f xml:space="preserve">                    IF(AND((Z$44                                  -Sheep!$N$174                               )&gt;(Z$44-AA$44),(Z$44                                  -Sheep!$N$174                                )&lt;=0),"Born","")
&amp;                   IF(AND((Z$44-Sheep!$R$224-Sheep!$N$174                                )&gt;(Z$44-AA$44),(Z$44-Sheep!$R$224-Sheep!$N$174                                )&lt;=0),"WeanStd","")
&amp;                   IF(AND((Z$44-Sheep!$R$225-Sheep!$N$174                                )&gt;(Z$44-AA$44),(Z$44-Sheep!$R$225-Sheep!$N$174                                )&lt;=0),"WeanAlt1","")
&amp;                   IF(AND((Z$44-Sheep!$R$226-Sheep!$N$174                                )&gt;(Z$44-AA$44),(Z$44-Sheep!$R$226-Sheep!$N$174                                )&lt;=0),"WeanAlt2","")
&amp;IFERROR(IF(AND((Z$44-Z46                                                                                     )&gt;(Z$44-AA$44),(Z$44-Z46                                                                                     )&lt;=0),"Join-"    &amp;Z45,""),"")
&amp;IFERROR(IF(AND((Z$44-Z46-INDEX(Sheep!$V$231:$V$238,Z45,1))&gt;(Z$44-AA$44),(Z$44-Z46-INDEX(Sheep!$V$231:$V$238,Z45,1))&lt;=0),"Scan-"  &amp;Z45,""),"")
&amp;IFERROR(IF(AND((Z$44-Z46-150                                                                            )&gt;(Z$44-AA$44),(Z$44-Z46-150                                                                             )&lt;=0),"Birth-" &amp;Z45,""),"")
&amp;IFERROR(IF(AND((Z$44-Z46-150-Sheep!$R$224                                           )&gt;(Z$44-AA$44),(Z$44-Z46-150-Sheep!$R$224                                            )&lt;=0),"Wean-"&amp;Z45,""),"")
&amp;IFERROR(IF(AND((Z$44-Z46-150-Sheep!$R$225                                           )&gt;(Z$44-AA$44),(Z$44-Z46-150-Sheep!$R$225                                            )&lt;=0),"Alt1-"   &amp;Z45,""),"")
&amp;IFERROR(IF(AND((Z$44-Z46-150-Sheep!$R$226                                           )&gt;(Z$44-AA$44),(Z$44-Z46-150-Sheep!$R$226                                            )&lt;=0),"Alt2-"   &amp;Z45,""),"")</f>
        <v/>
      </c>
      <c r="AA47" s="491" t="str">
        <f xml:space="preserve">                    IF(AND((AA$44                                  -Sheep!$N$174                               )&gt;(AA$44-AB$44),(AA$44                                  -Sheep!$N$174                                )&lt;=0),"Born","")
&amp;                   IF(AND((AA$44-Sheep!$R$224-Sheep!$N$174                                )&gt;(AA$44-AB$44),(AA$44-Sheep!$R$224-Sheep!$N$174                                )&lt;=0),"WeanStd","")
&amp;                   IF(AND((AA$44-Sheep!$R$225-Sheep!$N$174                                )&gt;(AA$44-AB$44),(AA$44-Sheep!$R$225-Sheep!$N$174                                )&lt;=0),"WeanAlt1","")
&amp;                   IF(AND((AA$44-Sheep!$R$226-Sheep!$N$174                                )&gt;(AA$44-AB$44),(AA$44-Sheep!$R$226-Sheep!$N$174                                )&lt;=0),"WeanAlt2","")
&amp;IFERROR(IF(AND((AA$44-AA46                                                                                     )&gt;(AA$44-AB$44),(AA$44-AA46                                                                                     )&lt;=0),"Join-"    &amp;AA45,""),"")
&amp;IFERROR(IF(AND((AA$44-AA46-INDEX(Sheep!$V$231:$V$238,AA45,1))&gt;(AA$44-AB$44),(AA$44-AA46-INDEX(Sheep!$V$231:$V$238,AA45,1))&lt;=0),"Scan-"  &amp;AA45,""),"")
&amp;IFERROR(IF(AND((AA$44-AA46-150                                                                            )&gt;(AA$44-AB$44),(AA$44-AA46-150                                                                             )&lt;=0),"Birth-" &amp;AA45,""),"")
&amp;IFERROR(IF(AND((AA$44-AA46-150-Sheep!$R$224                                           )&gt;(AA$44-AB$44),(AA$44-AA46-150-Sheep!$R$224                                            )&lt;=0),"Wean-"&amp;AA45,""),"")
&amp;IFERROR(IF(AND((AA$44-AA46-150-Sheep!$R$225                                           )&gt;(AA$44-AB$44),(AA$44-AA46-150-Sheep!$R$225                                            )&lt;=0),"Alt1-"   &amp;AA45,""),"")
&amp;IFERROR(IF(AND((AA$44-AA46-150-Sheep!$R$226                                           )&gt;(AA$44-AB$44),(AA$44-AA46-150-Sheep!$R$226                                            )&lt;=0),"Alt2-"   &amp;AA45,""),"")</f>
        <v/>
      </c>
      <c r="AB47" s="491" t="str">
        <f xml:space="preserve">                    IF(AND((AB$44                                  -Sheep!$N$174                               )&gt;(AB$44-AC$44),(AB$44                                  -Sheep!$N$174                                )&lt;=0),"Born","")
&amp;                   IF(AND((AB$44-Sheep!$R$224-Sheep!$N$174                                )&gt;(AB$44-AC$44),(AB$44-Sheep!$R$224-Sheep!$N$174                                )&lt;=0),"WeanStd","")
&amp;                   IF(AND((AB$44-Sheep!$R$225-Sheep!$N$174                                )&gt;(AB$44-AC$44),(AB$44-Sheep!$R$225-Sheep!$N$174                                )&lt;=0),"WeanAlt1","")
&amp;                   IF(AND((AB$44-Sheep!$R$226-Sheep!$N$174                                )&gt;(AB$44-AC$44),(AB$44-Sheep!$R$226-Sheep!$N$174                                )&lt;=0),"WeanAlt2","")
&amp;IFERROR(IF(AND((AB$44-AB46                                                                                     )&gt;(AB$44-AC$44),(AB$44-AB46                                                                                     )&lt;=0),"Join-"    &amp;AB45,""),"")
&amp;IFERROR(IF(AND((AB$44-AB46-INDEX(Sheep!$V$231:$V$238,AB45,1))&gt;(AB$44-AC$44),(AB$44-AB46-INDEX(Sheep!$V$231:$V$238,AB45,1))&lt;=0),"Scan-"  &amp;AB45,""),"")
&amp;IFERROR(IF(AND((AB$44-AB46-150                                                                            )&gt;(AB$44-AC$44),(AB$44-AB46-150                                                                             )&lt;=0),"Birth-" &amp;AB45,""),"")
&amp;IFERROR(IF(AND((AB$44-AB46-150-Sheep!$R$224                                           )&gt;(AB$44-AC$44),(AB$44-AB46-150-Sheep!$R$224                                            )&lt;=0),"Wean-"&amp;AB45,""),"")
&amp;IFERROR(IF(AND((AB$44-AB46-150-Sheep!$R$225                                           )&gt;(AB$44-AC$44),(AB$44-AB46-150-Sheep!$R$225                                            )&lt;=0),"Alt1-"   &amp;AB45,""),"")
&amp;IFERROR(IF(AND((AB$44-AB46-150-Sheep!$R$226                                           )&gt;(AB$44-AC$44),(AB$44-AB46-150-Sheep!$R$226                                            )&lt;=0),"Alt2-"   &amp;AB45,""),"")</f>
        <v/>
      </c>
      <c r="AC47" s="491" t="str">
        <f xml:space="preserve">                    IF(AND((AC$44                                  -Sheep!$N$174                               )&gt;(AC$44-AD$44),(AC$44                                  -Sheep!$N$174                                )&lt;=0),"Born","")
&amp;                   IF(AND((AC$44-Sheep!$R$224-Sheep!$N$174                                )&gt;(AC$44-AD$44),(AC$44-Sheep!$R$224-Sheep!$N$174                                )&lt;=0),"WeanStd","")
&amp;                   IF(AND((AC$44-Sheep!$R$225-Sheep!$N$174                                )&gt;(AC$44-AD$44),(AC$44-Sheep!$R$225-Sheep!$N$174                                )&lt;=0),"WeanAlt1","")
&amp;                   IF(AND((AC$44-Sheep!$R$226-Sheep!$N$174                                )&gt;(AC$44-AD$44),(AC$44-Sheep!$R$226-Sheep!$N$174                                )&lt;=0),"WeanAlt2","")
&amp;IFERROR(IF(AND((AC$44-AC46                                                                                     )&gt;(AC$44-AD$44),(AC$44-AC46                                                                                     )&lt;=0),"Join-"    &amp;AC45,""),"")
&amp;IFERROR(IF(AND((AC$44-AC46-INDEX(Sheep!$V$231:$V$238,AC45,1))&gt;(AC$44-AD$44),(AC$44-AC46-INDEX(Sheep!$V$231:$V$238,AC45,1))&lt;=0),"Scan-"  &amp;AC45,""),"")
&amp;IFERROR(IF(AND((AC$44-AC46-150                                                                            )&gt;(AC$44-AD$44),(AC$44-AC46-150                                                                             )&lt;=0),"Birth-" &amp;AC45,""),"")
&amp;IFERROR(IF(AND((AC$44-AC46-150-Sheep!$R$224                                           )&gt;(AC$44-AD$44),(AC$44-AC46-150-Sheep!$R$224                                            )&lt;=0),"Wean-"&amp;AC45,""),"")
&amp;IFERROR(IF(AND((AC$44-AC46-150-Sheep!$R$225                                           )&gt;(AC$44-AD$44),(AC$44-AC46-150-Sheep!$R$225                                            )&lt;=0),"Alt1-"   &amp;AC45,""),"")
&amp;IFERROR(IF(AND((AC$44-AC46-150-Sheep!$R$226                                           )&gt;(AC$44-AD$44),(AC$44-AC46-150-Sheep!$R$226                                            )&lt;=0),"Alt2-"   &amp;AC45,""),"")</f>
        <v/>
      </c>
      <c r="AD47" s="491" t="str">
        <f xml:space="preserve">                    IF(AND((AD$44                                  -Sheep!$N$174                               )&gt;(AD$44-AE$44),(AD$44                                  -Sheep!$N$174                                )&lt;=0),"Born","")
&amp;                   IF(AND((AD$44-Sheep!$R$224-Sheep!$N$174                                )&gt;(AD$44-AE$44),(AD$44-Sheep!$R$224-Sheep!$N$174                                )&lt;=0),"WeanStd","")
&amp;                   IF(AND((AD$44-Sheep!$R$225-Sheep!$N$174                                )&gt;(AD$44-AE$44),(AD$44-Sheep!$R$225-Sheep!$N$174                                )&lt;=0),"WeanAlt1","")
&amp;                   IF(AND((AD$44-Sheep!$R$226-Sheep!$N$174                                )&gt;(AD$44-AE$44),(AD$44-Sheep!$R$226-Sheep!$N$174                                )&lt;=0),"WeanAlt2","")
&amp;IFERROR(IF(AND((AD$44-AD46                                                                                     )&gt;(AD$44-AE$44),(AD$44-AD46                                                                                     )&lt;=0),"Join-"    &amp;AD45,""),"")
&amp;IFERROR(IF(AND((AD$44-AD46-INDEX(Sheep!$V$231:$V$238,AD45,1))&gt;(AD$44-AE$44),(AD$44-AD46-INDEX(Sheep!$V$231:$V$238,AD45,1))&lt;=0),"Scan-"  &amp;AD45,""),"")
&amp;IFERROR(IF(AND((AD$44-AD46-150                                                                            )&gt;(AD$44-AE$44),(AD$44-AD46-150                                                                             )&lt;=0),"Birth-" &amp;AD45,""),"")
&amp;IFERROR(IF(AND((AD$44-AD46-150-Sheep!$R$224                                           )&gt;(AD$44-AE$44),(AD$44-AD46-150-Sheep!$R$224                                            )&lt;=0),"Wean-"&amp;AD45,""),"")
&amp;IFERROR(IF(AND((AD$44-AD46-150-Sheep!$R$225                                           )&gt;(AD$44-AE$44),(AD$44-AD46-150-Sheep!$R$225                                            )&lt;=0),"Alt1-"   &amp;AD45,""),"")
&amp;IFERROR(IF(AND((AD$44-AD46-150-Sheep!$R$226                                           )&gt;(AD$44-AE$44),(AD$44-AD46-150-Sheep!$R$226                                            )&lt;=0),"Alt2-"   &amp;AD45,""),"")</f>
        <v/>
      </c>
      <c r="AE47" s="491" t="str">
        <f xml:space="preserve">                    IF(AND((AE$44                                  -Sheep!$N$174                               )&gt;(AE$44-AF$44),(AE$44                                  -Sheep!$N$174                                )&lt;=0),"Born","")
&amp;                   IF(AND((AE$44-Sheep!$R$224-Sheep!$N$174                                )&gt;(AE$44-AF$44),(AE$44-Sheep!$R$224-Sheep!$N$174                                )&lt;=0),"WeanStd","")
&amp;                   IF(AND((AE$44-Sheep!$R$225-Sheep!$N$174                                )&gt;(AE$44-AF$44),(AE$44-Sheep!$R$225-Sheep!$N$174                                )&lt;=0),"WeanAlt1","")
&amp;                   IF(AND((AE$44-Sheep!$R$226-Sheep!$N$174                                )&gt;(AE$44-AF$44),(AE$44-Sheep!$R$226-Sheep!$N$174                                )&lt;=0),"WeanAlt2","")
&amp;IFERROR(IF(AND((AE$44-AE46                                                                                     )&gt;(AE$44-AF$44),(AE$44-AE46                                                                                     )&lt;=0),"Join-"    &amp;AE45,""),"")
&amp;IFERROR(IF(AND((AE$44-AE46-INDEX(Sheep!$V$231:$V$238,AE45,1))&gt;(AE$44-AF$44),(AE$44-AE46-INDEX(Sheep!$V$231:$V$238,AE45,1))&lt;=0),"Scan-"  &amp;AE45,""),"")
&amp;IFERROR(IF(AND((AE$44-AE46-150                                                                            )&gt;(AE$44-AF$44),(AE$44-AE46-150                                                                             )&lt;=0),"Birth-" &amp;AE45,""),"")
&amp;IFERROR(IF(AND((AE$44-AE46-150-Sheep!$R$224                                           )&gt;(AE$44-AF$44),(AE$44-AE46-150-Sheep!$R$224                                            )&lt;=0),"Wean-"&amp;AE45,""),"")
&amp;IFERROR(IF(AND((AE$44-AE46-150-Sheep!$R$225                                           )&gt;(AE$44-AF$44),(AE$44-AE46-150-Sheep!$R$225                                            )&lt;=0),"Alt1-"   &amp;AE45,""),"")
&amp;IFERROR(IF(AND((AE$44-AE46-150-Sheep!$R$226                                           )&gt;(AE$44-AF$44),(AE$44-AE46-150-Sheep!$R$226                                            )&lt;=0),"Alt2-"   &amp;AE45,""),"")</f>
        <v/>
      </c>
      <c r="AF47" s="491" t="str">
        <f xml:space="preserve">                    IF(AND((AF$44                                  -Sheep!$N$174                               )&gt;(AF$44-AG$44),(AF$44                                  -Sheep!$N$174                                )&lt;=0),"Born","")
&amp;                   IF(AND((AF$44-Sheep!$R$224-Sheep!$N$174                                )&gt;(AF$44-AG$44),(AF$44-Sheep!$R$224-Sheep!$N$174                                )&lt;=0),"WeanStd","")
&amp;                   IF(AND((AF$44-Sheep!$R$225-Sheep!$N$174                                )&gt;(AF$44-AG$44),(AF$44-Sheep!$R$225-Sheep!$N$174                                )&lt;=0),"WeanAlt1","")
&amp;                   IF(AND((AF$44-Sheep!$R$226-Sheep!$N$174                                )&gt;(AF$44-AG$44),(AF$44-Sheep!$R$226-Sheep!$N$174                                )&lt;=0),"WeanAlt2","")
&amp;IFERROR(IF(AND((AF$44-AF46                                                                                     )&gt;(AF$44-AG$44),(AF$44-AF46                                                                                     )&lt;=0),"Join-"    &amp;AF45,""),"")
&amp;IFERROR(IF(AND((AF$44-AF46-INDEX(Sheep!$V$231:$V$238,AF45,1))&gt;(AF$44-AG$44),(AF$44-AF46-INDEX(Sheep!$V$231:$V$238,AF45,1))&lt;=0),"Scan-"  &amp;AF45,""),"")
&amp;IFERROR(IF(AND((AF$44-AF46-150                                                                            )&gt;(AF$44-AG$44),(AF$44-AF46-150                                                                             )&lt;=0),"Birth-" &amp;AF45,""),"")
&amp;IFERROR(IF(AND((AF$44-AF46-150-Sheep!$R$224                                           )&gt;(AF$44-AG$44),(AF$44-AF46-150-Sheep!$R$224                                            )&lt;=0),"Wean-"&amp;AF45,""),"")
&amp;IFERROR(IF(AND((AF$44-AF46-150-Sheep!$R$225                                           )&gt;(AF$44-AG$44),(AF$44-AF46-150-Sheep!$R$225                                            )&lt;=0),"Alt1-"   &amp;AF45,""),"")
&amp;IFERROR(IF(AND((AF$44-AF46-150-Sheep!$R$226                                           )&gt;(AF$44-AG$44),(AF$44-AF46-150-Sheep!$R$226                                            )&lt;=0),"Alt2-"   &amp;AF45,""),"")</f>
        <v/>
      </c>
      <c r="AG47" s="491" t="str">
        <f xml:space="preserve">                    IF(AND((AG$44                                  -Sheep!$N$174                               )&gt;(AG$44-AH$44),(AG$44                                  -Sheep!$N$174                                )&lt;=0),"Born","")
&amp;                   IF(AND((AG$44-Sheep!$R$224-Sheep!$N$174                                )&gt;(AG$44-AH$44),(AG$44-Sheep!$R$224-Sheep!$N$174                                )&lt;=0),"WeanStd","")
&amp;                   IF(AND((AG$44-Sheep!$R$225-Sheep!$N$174                                )&gt;(AG$44-AH$44),(AG$44-Sheep!$R$225-Sheep!$N$174                                )&lt;=0),"WeanAlt1","")
&amp;                   IF(AND((AG$44-Sheep!$R$226-Sheep!$N$174                                )&gt;(AG$44-AH$44),(AG$44-Sheep!$R$226-Sheep!$N$174                                )&lt;=0),"WeanAlt2","")
&amp;IFERROR(IF(AND((AG$44-AG46                                                                                     )&gt;(AG$44-AH$44),(AG$44-AG46                                                                                     )&lt;=0),"Join-"    &amp;AG45,""),"")
&amp;IFERROR(IF(AND((AG$44-AG46-INDEX(Sheep!$V$231:$V$238,AG45,1))&gt;(AG$44-AH$44),(AG$44-AG46-INDEX(Sheep!$V$231:$V$238,AG45,1))&lt;=0),"Scan-"  &amp;AG45,""),"")
&amp;IFERROR(IF(AND((AG$44-AG46-150                                                                            )&gt;(AG$44-AH$44),(AG$44-AG46-150                                                                             )&lt;=0),"Birth-" &amp;AG45,""),"")
&amp;IFERROR(IF(AND((AG$44-AG46-150-Sheep!$R$224                                           )&gt;(AG$44-AH$44),(AG$44-AG46-150-Sheep!$R$224                                            )&lt;=0),"Wean-"&amp;AG45,""),"")
&amp;IFERROR(IF(AND((AG$44-AG46-150-Sheep!$R$225                                           )&gt;(AG$44-AH$44),(AG$44-AG46-150-Sheep!$R$225                                            )&lt;=0),"Alt1-"   &amp;AG45,""),"")
&amp;IFERROR(IF(AND((AG$44-AG46-150-Sheep!$R$226                                           )&gt;(AG$44-AH$44),(AG$44-AG46-150-Sheep!$R$226                                            )&lt;=0),"Alt2-"   &amp;AG45,""),"")</f>
        <v/>
      </c>
      <c r="AH47" s="491" t="str">
        <f xml:space="preserve">                    IF(AND((AH$44                                  -Sheep!$N$174                               )&gt;(AH$44-AI$44),(AH$44                                  -Sheep!$N$174                                )&lt;=0),"Born","")
&amp;                   IF(AND((AH$44-Sheep!$R$224-Sheep!$N$174                                )&gt;(AH$44-AI$44),(AH$44-Sheep!$R$224-Sheep!$N$174                                )&lt;=0),"WeanStd","")
&amp;                   IF(AND((AH$44-Sheep!$R$225-Sheep!$N$174                                )&gt;(AH$44-AI$44),(AH$44-Sheep!$R$225-Sheep!$N$174                                )&lt;=0),"WeanAlt1","")
&amp;                   IF(AND((AH$44-Sheep!$R$226-Sheep!$N$174                                )&gt;(AH$44-AI$44),(AH$44-Sheep!$R$226-Sheep!$N$174                                )&lt;=0),"WeanAlt2","")
&amp;IFERROR(IF(AND((AH$44-AH46                                                                                     )&gt;(AH$44-AI$44),(AH$44-AH46                                                                                     )&lt;=0),"Join-"    &amp;AH45,""),"")
&amp;IFERROR(IF(AND((AH$44-AH46-INDEX(Sheep!$V$231:$V$238,AH45,1))&gt;(AH$44-AI$44),(AH$44-AH46-INDEX(Sheep!$V$231:$V$238,AH45,1))&lt;=0),"Scan-"  &amp;AH45,""),"")
&amp;IFERROR(IF(AND((AH$44-AH46-150                                                                            )&gt;(AH$44-AI$44),(AH$44-AH46-150                                                                             )&lt;=0),"Birth-" &amp;AH45,""),"")
&amp;IFERROR(IF(AND((AH$44-AH46-150-Sheep!$R$224                                           )&gt;(AH$44-AI$44),(AH$44-AH46-150-Sheep!$R$224                                            )&lt;=0),"Wean-"&amp;AH45,""),"")
&amp;IFERROR(IF(AND((AH$44-AH46-150-Sheep!$R$225                                           )&gt;(AH$44-AI$44),(AH$44-AH46-150-Sheep!$R$225                                            )&lt;=0),"Alt1-"   &amp;AH45,""),"")
&amp;IFERROR(IF(AND((AH$44-AH46-150-Sheep!$R$226                                           )&gt;(AH$44-AI$44),(AH$44-AH46-150-Sheep!$R$226                                            )&lt;=0),"Alt2-"   &amp;AH45,""),"")</f>
        <v/>
      </c>
      <c r="AI47" s="491" t="str">
        <f xml:space="preserve">                    IF(AND((AI$44                                  -Sheep!$N$174                               )&gt;(AI$44-AJ$44),(AI$44                                  -Sheep!$N$174                                )&lt;=0),"Born","")
&amp;                   IF(AND((AI$44-Sheep!$R$224-Sheep!$N$174                                )&gt;(AI$44-AJ$44),(AI$44-Sheep!$R$224-Sheep!$N$174                                )&lt;=0),"WeanStd","")
&amp;                   IF(AND((AI$44-Sheep!$R$225-Sheep!$N$174                                )&gt;(AI$44-AJ$44),(AI$44-Sheep!$R$225-Sheep!$N$174                                )&lt;=0),"WeanAlt1","")
&amp;                   IF(AND((AI$44-Sheep!$R$226-Sheep!$N$174                                )&gt;(AI$44-AJ$44),(AI$44-Sheep!$R$226-Sheep!$N$174                                )&lt;=0),"WeanAlt2","")
&amp;IFERROR(IF(AND((AI$44-AI46                                                                                     )&gt;(AI$44-AJ$44),(AI$44-AI46                                                                                     )&lt;=0),"Join-"    &amp;AI45,""),"")
&amp;IFERROR(IF(AND((AI$44-AI46-INDEX(Sheep!$V$231:$V$238,AI45,1))&gt;(AI$44-AJ$44),(AI$44-AI46-INDEX(Sheep!$V$231:$V$238,AI45,1))&lt;=0),"Scan-"  &amp;AI45,""),"")
&amp;IFERROR(IF(AND((AI$44-AI46-150                                                                            )&gt;(AI$44-AJ$44),(AI$44-AI46-150                                                                             )&lt;=0),"Birth-" &amp;AI45,""),"")
&amp;IFERROR(IF(AND((AI$44-AI46-150-Sheep!$R$224                                           )&gt;(AI$44-AJ$44),(AI$44-AI46-150-Sheep!$R$224                                            )&lt;=0),"Wean-"&amp;AI45,""),"")
&amp;IFERROR(IF(AND((AI$44-AI46-150-Sheep!$R$225                                           )&gt;(AI$44-AJ$44),(AI$44-AI46-150-Sheep!$R$225                                            )&lt;=0),"Alt1-"   &amp;AI45,""),"")
&amp;IFERROR(IF(AND((AI$44-AI46-150-Sheep!$R$226                                           )&gt;(AI$44-AJ$44),(AI$44-AI46-150-Sheep!$R$226                                            )&lt;=0),"Alt2-"   &amp;AI45,""),"")</f>
        <v/>
      </c>
      <c r="AJ47" s="491" t="str">
        <f xml:space="preserve">                    IF(AND((AJ$44                                  -Sheep!$N$174                               )&gt;(AJ$44-AK$44),(AJ$44                                  -Sheep!$N$174                                )&lt;=0),"Born","")
&amp;                   IF(AND((AJ$44-Sheep!$R$224-Sheep!$N$174                                )&gt;(AJ$44-AK$44),(AJ$44-Sheep!$R$224-Sheep!$N$174                                )&lt;=0),"WeanStd","")
&amp;                   IF(AND((AJ$44-Sheep!$R$225-Sheep!$N$174                                )&gt;(AJ$44-AK$44),(AJ$44-Sheep!$R$225-Sheep!$N$174                                )&lt;=0),"WeanAlt1","")
&amp;                   IF(AND((AJ$44-Sheep!$R$226-Sheep!$N$174                                )&gt;(AJ$44-AK$44),(AJ$44-Sheep!$R$226-Sheep!$N$174                                )&lt;=0),"WeanAlt2","")
&amp;IFERROR(IF(AND((AJ$44-AJ46                                                                                     )&gt;(AJ$44-AK$44),(AJ$44-AJ46                                                                                     )&lt;=0),"Join-"    &amp;AJ45,""),"")
&amp;IFERROR(IF(AND((AJ$44-AJ46-INDEX(Sheep!$V$231:$V$238,AJ45,1))&gt;(AJ$44-AK$44),(AJ$44-AJ46-INDEX(Sheep!$V$231:$V$238,AJ45,1))&lt;=0),"Scan-"  &amp;AJ45,""),"")
&amp;IFERROR(IF(AND((AJ$44-AJ46-150                                                                            )&gt;(AJ$44-AK$44),(AJ$44-AJ46-150                                                                             )&lt;=0),"Birth-" &amp;AJ45,""),"")
&amp;IFERROR(IF(AND((AJ$44-AJ46-150-Sheep!$R$224                                           )&gt;(AJ$44-AK$44),(AJ$44-AJ46-150-Sheep!$R$224                                            )&lt;=0),"Wean-"&amp;AJ45,""),"")
&amp;IFERROR(IF(AND((AJ$44-AJ46-150-Sheep!$R$225                                           )&gt;(AJ$44-AK$44),(AJ$44-AJ46-150-Sheep!$R$225                                            )&lt;=0),"Alt1-"   &amp;AJ45,""),"")
&amp;IFERROR(IF(AND((AJ$44-AJ46-150-Sheep!$R$226                                           )&gt;(AJ$44-AK$44),(AJ$44-AJ46-150-Sheep!$R$226                                            )&lt;=0),"Alt2-"   &amp;AJ45,""),"")</f>
        <v/>
      </c>
      <c r="AK47" s="491" t="str">
        <f xml:space="preserve">                    IF(AND((AK$44                                  -Sheep!$N$174                               )&gt;(AK$44-AL$44),(AK$44                                  -Sheep!$N$174                                )&lt;=0),"Born","")
&amp;                   IF(AND((AK$44-Sheep!$R$224-Sheep!$N$174                                )&gt;(AK$44-AL$44),(AK$44-Sheep!$R$224-Sheep!$N$174                                )&lt;=0),"WeanStd","")
&amp;                   IF(AND((AK$44-Sheep!$R$225-Sheep!$N$174                                )&gt;(AK$44-AL$44),(AK$44-Sheep!$R$225-Sheep!$N$174                                )&lt;=0),"WeanAlt1","")
&amp;                   IF(AND((AK$44-Sheep!$R$226-Sheep!$N$174                                )&gt;(AK$44-AL$44),(AK$44-Sheep!$R$226-Sheep!$N$174                                )&lt;=0),"WeanAlt2","")
&amp;IFERROR(IF(AND((AK$44-AK46                                                                                     )&gt;(AK$44-AL$44),(AK$44-AK46                                                                                     )&lt;=0),"Join-"    &amp;AK45,""),"")
&amp;IFERROR(IF(AND((AK$44-AK46-INDEX(Sheep!$V$231:$V$238,AK45,1))&gt;(AK$44-AL$44),(AK$44-AK46-INDEX(Sheep!$V$231:$V$238,AK45,1))&lt;=0),"Scan-"  &amp;AK45,""),"")
&amp;IFERROR(IF(AND((AK$44-AK46-150                                                                            )&gt;(AK$44-AL$44),(AK$44-AK46-150                                                                             )&lt;=0),"Birth-" &amp;AK45,""),"")
&amp;IFERROR(IF(AND((AK$44-AK46-150-Sheep!$R$224                                           )&gt;(AK$44-AL$44),(AK$44-AK46-150-Sheep!$R$224                                            )&lt;=0),"Wean-"&amp;AK45,""),"")
&amp;IFERROR(IF(AND((AK$44-AK46-150-Sheep!$R$225                                           )&gt;(AK$44-AL$44),(AK$44-AK46-150-Sheep!$R$225                                            )&lt;=0),"Alt1-"   &amp;AK45,""),"")
&amp;IFERROR(IF(AND((AK$44-AK46-150-Sheep!$R$226                                           )&gt;(AK$44-AL$44),(AK$44-AK46-150-Sheep!$R$226                                            )&lt;=0),"Alt2-"   &amp;AK45,""),"")</f>
        <v/>
      </c>
      <c r="AL47" s="491" t="str">
        <f xml:space="preserve">                    IF(AND((AL$44                                  -Sheep!$N$174                               )&gt;(AL$44-AM$44),(AL$44                                  -Sheep!$N$174                                )&lt;=0),"Born","")
&amp;                   IF(AND((AL$44-Sheep!$R$224-Sheep!$N$174                                )&gt;(AL$44-AM$44),(AL$44-Sheep!$R$224-Sheep!$N$174                                )&lt;=0),"WeanStd","")
&amp;                   IF(AND((AL$44-Sheep!$R$225-Sheep!$N$174                                )&gt;(AL$44-AM$44),(AL$44-Sheep!$R$225-Sheep!$N$174                                )&lt;=0),"WeanAlt1","")
&amp;                   IF(AND((AL$44-Sheep!$R$226-Sheep!$N$174                                )&gt;(AL$44-AM$44),(AL$44-Sheep!$R$226-Sheep!$N$174                                )&lt;=0),"WeanAlt2","")
&amp;IFERROR(IF(AND((AL$44-AL46                                                                                     )&gt;(AL$44-AM$44),(AL$44-AL46                                                                                     )&lt;=0),"Join-"    &amp;AL45,""),"")
&amp;IFERROR(IF(AND((AL$44-AL46-INDEX(Sheep!$V$231:$V$238,AL45,1))&gt;(AL$44-AM$44),(AL$44-AL46-INDEX(Sheep!$V$231:$V$238,AL45,1))&lt;=0),"Scan-"  &amp;AL45,""),"")
&amp;IFERROR(IF(AND((AL$44-AL46-150                                                                            )&gt;(AL$44-AM$44),(AL$44-AL46-150                                                                             )&lt;=0),"Birth-" &amp;AL45,""),"")
&amp;IFERROR(IF(AND((AL$44-AL46-150-Sheep!$R$224                                           )&gt;(AL$44-AM$44),(AL$44-AL46-150-Sheep!$R$224                                            )&lt;=0),"Wean-"&amp;AL45,""),"")
&amp;IFERROR(IF(AND((AL$44-AL46-150-Sheep!$R$225                                           )&gt;(AL$44-AM$44),(AL$44-AL46-150-Sheep!$R$225                                            )&lt;=0),"Alt1-"   &amp;AL45,""),"")
&amp;IFERROR(IF(AND((AL$44-AL46-150-Sheep!$R$226                                           )&gt;(AL$44-AM$44),(AL$44-AL46-150-Sheep!$R$226                                            )&lt;=0),"Alt2-"   &amp;AL45,""),"")</f>
        <v/>
      </c>
      <c r="AM47" s="491" t="str">
        <f xml:space="preserve">                    IF(AND((AM$44                                  -Sheep!$N$174                               )&gt;(AM$44-AN$44),(AM$44                                  -Sheep!$N$174                                )&lt;=0),"Born","")
&amp;                   IF(AND((AM$44-Sheep!$R$224-Sheep!$N$174                                )&gt;(AM$44-AN$44),(AM$44-Sheep!$R$224-Sheep!$N$174                                )&lt;=0),"WeanStd","")
&amp;                   IF(AND((AM$44-Sheep!$R$225-Sheep!$N$174                                )&gt;(AM$44-AN$44),(AM$44-Sheep!$R$225-Sheep!$N$174                                )&lt;=0),"WeanAlt1","")
&amp;                   IF(AND((AM$44-Sheep!$R$226-Sheep!$N$174                                )&gt;(AM$44-AN$44),(AM$44-Sheep!$R$226-Sheep!$N$174                                )&lt;=0),"WeanAlt2","")
&amp;IFERROR(IF(AND((AM$44-AM46                                                                                     )&gt;(AM$44-AN$44),(AM$44-AM46                                                                                     )&lt;=0),"Join-"    &amp;AM45,""),"")
&amp;IFERROR(IF(AND((AM$44-AM46-INDEX(Sheep!$V$231:$V$238,AM45,1))&gt;(AM$44-AN$44),(AM$44-AM46-INDEX(Sheep!$V$231:$V$238,AM45,1))&lt;=0),"Scan-"  &amp;AM45,""),"")
&amp;IFERROR(IF(AND((AM$44-AM46-150                                                                            )&gt;(AM$44-AN$44),(AM$44-AM46-150                                                                             )&lt;=0),"Birth-" &amp;AM45,""),"")
&amp;IFERROR(IF(AND((AM$44-AM46-150-Sheep!$R$224                                           )&gt;(AM$44-AN$44),(AM$44-AM46-150-Sheep!$R$224                                            )&lt;=0),"Wean-"&amp;AM45,""),"")
&amp;IFERROR(IF(AND((AM$44-AM46-150-Sheep!$R$225                                           )&gt;(AM$44-AN$44),(AM$44-AM46-150-Sheep!$R$225                                            )&lt;=0),"Alt1-"   &amp;AM45,""),"")
&amp;IFERROR(IF(AND((AM$44-AM46-150-Sheep!$R$226                                           )&gt;(AM$44-AN$44),(AM$44-AM46-150-Sheep!$R$226                                            )&lt;=0),"Alt2-"   &amp;AM45,""),"")</f>
        <v/>
      </c>
      <c r="AN47" s="491" t="str">
        <f xml:space="preserve">                    IF(AND((AN$44                                  -Sheep!$N$174                               )&gt;(AN$44-AO$44),(AN$44                                  -Sheep!$N$174                                )&lt;=0),"Born","")
&amp;                   IF(AND((AN$44-Sheep!$R$224-Sheep!$N$174                                )&gt;(AN$44-AO$44),(AN$44-Sheep!$R$224-Sheep!$N$174                                )&lt;=0),"WeanStd","")
&amp;                   IF(AND((AN$44-Sheep!$R$225-Sheep!$N$174                                )&gt;(AN$44-AO$44),(AN$44-Sheep!$R$225-Sheep!$N$174                                )&lt;=0),"WeanAlt1","")
&amp;                   IF(AND((AN$44-Sheep!$R$226-Sheep!$N$174                                )&gt;(AN$44-AO$44),(AN$44-Sheep!$R$226-Sheep!$N$174                                )&lt;=0),"WeanAlt2","")
&amp;IFERROR(IF(AND((AN$44-AN46                                                                                     )&gt;(AN$44-AO$44),(AN$44-AN46                                                                                     )&lt;=0),"Join-"    &amp;AN45,""),"")
&amp;IFERROR(IF(AND((AN$44-AN46-INDEX(Sheep!$V$231:$V$238,AN45,1))&gt;(AN$44-AO$44),(AN$44-AN46-INDEX(Sheep!$V$231:$V$238,AN45,1))&lt;=0),"Scan-"  &amp;AN45,""),"")
&amp;IFERROR(IF(AND((AN$44-AN46-150                                                                            )&gt;(AN$44-AO$44),(AN$44-AN46-150                                                                             )&lt;=0),"Birth-" &amp;AN45,""),"")
&amp;IFERROR(IF(AND((AN$44-AN46-150-Sheep!$R$224                                           )&gt;(AN$44-AO$44),(AN$44-AN46-150-Sheep!$R$224                                            )&lt;=0),"Wean-"&amp;AN45,""),"")
&amp;IFERROR(IF(AND((AN$44-AN46-150-Sheep!$R$225                                           )&gt;(AN$44-AO$44),(AN$44-AN46-150-Sheep!$R$225                                            )&lt;=0),"Alt1-"   &amp;AN45,""),"")
&amp;IFERROR(IF(AND((AN$44-AN46-150-Sheep!$R$226                                           )&gt;(AN$44-AO$44),(AN$44-AN46-150-Sheep!$R$226                                            )&lt;=0),"Alt2-"   &amp;AN45,""),"")</f>
        <v/>
      </c>
      <c r="AO47" s="491" t="str">
        <f xml:space="preserve">                    IF(AND((AO$44                                  -Sheep!$N$174                               )&gt;(AO$44-AP$44),(AO$44                                  -Sheep!$N$174                                )&lt;=0),"Born","")
&amp;                   IF(AND((AO$44-Sheep!$R$224-Sheep!$N$174                                )&gt;(AO$44-AP$44),(AO$44-Sheep!$R$224-Sheep!$N$174                                )&lt;=0),"WeanStd","")
&amp;                   IF(AND((AO$44-Sheep!$R$225-Sheep!$N$174                                )&gt;(AO$44-AP$44),(AO$44-Sheep!$R$225-Sheep!$N$174                                )&lt;=0),"WeanAlt1","")
&amp;                   IF(AND((AO$44-Sheep!$R$226-Sheep!$N$174                                )&gt;(AO$44-AP$44),(AO$44-Sheep!$R$226-Sheep!$N$174                                )&lt;=0),"WeanAlt2","")
&amp;IFERROR(IF(AND((AO$44-AO46                                                                                     )&gt;(AO$44-AP$44),(AO$44-AO46                                                                                     )&lt;=0),"Join-"    &amp;AO45,""),"")
&amp;IFERROR(IF(AND((AO$44-AO46-INDEX(Sheep!$V$231:$V$238,AO45,1))&gt;(AO$44-AP$44),(AO$44-AO46-INDEX(Sheep!$V$231:$V$238,AO45,1))&lt;=0),"Scan-"  &amp;AO45,""),"")
&amp;IFERROR(IF(AND((AO$44-AO46-150                                                                            )&gt;(AO$44-AP$44),(AO$44-AO46-150                                                                             )&lt;=0),"Birth-" &amp;AO45,""),"")
&amp;IFERROR(IF(AND((AO$44-AO46-150-Sheep!$R$224                                           )&gt;(AO$44-AP$44),(AO$44-AO46-150-Sheep!$R$224                                            )&lt;=0),"Wean-"&amp;AO45,""),"")
&amp;IFERROR(IF(AND((AO$44-AO46-150-Sheep!$R$225                                           )&gt;(AO$44-AP$44),(AO$44-AO46-150-Sheep!$R$225                                            )&lt;=0),"Alt1-"   &amp;AO45,""),"")
&amp;IFERROR(IF(AND((AO$44-AO46-150-Sheep!$R$226                                           )&gt;(AO$44-AP$44),(AO$44-AO46-150-Sheep!$R$226                                            )&lt;=0),"Alt2-"   &amp;AO45,""),"")</f>
        <v/>
      </c>
      <c r="AP47" s="491" t="str">
        <f xml:space="preserve">                    IF(AND((AP$44                                  -Sheep!$N$174                               )&gt;(AP$44-AQ$44),(AP$44                                  -Sheep!$N$174                                )&lt;=0),"Born","")
&amp;                   IF(AND((AP$44-Sheep!$R$224-Sheep!$N$174                                )&gt;(AP$44-AQ$44),(AP$44-Sheep!$R$224-Sheep!$N$174                                )&lt;=0),"WeanStd","")
&amp;                   IF(AND((AP$44-Sheep!$R$225-Sheep!$N$174                                )&gt;(AP$44-AQ$44),(AP$44-Sheep!$R$225-Sheep!$N$174                                )&lt;=0),"WeanAlt1","")
&amp;                   IF(AND((AP$44-Sheep!$R$226-Sheep!$N$174                                )&gt;(AP$44-AQ$44),(AP$44-Sheep!$R$226-Sheep!$N$174                                )&lt;=0),"WeanAlt2","")
&amp;IFERROR(IF(AND((AP$44-AP46                                                                                     )&gt;(AP$44-AQ$44),(AP$44-AP46                                                                                     )&lt;=0),"Join-"    &amp;AP45,""),"")
&amp;IFERROR(IF(AND((AP$44-AP46-INDEX(Sheep!$V$231:$V$238,AP45,1))&gt;(AP$44-AQ$44),(AP$44-AP46-INDEX(Sheep!$V$231:$V$238,AP45,1))&lt;=0),"Scan-"  &amp;AP45,""),"")
&amp;IFERROR(IF(AND((AP$44-AP46-150                                                                            )&gt;(AP$44-AQ$44),(AP$44-AP46-150                                                                             )&lt;=0),"Birth-" &amp;AP45,""),"")
&amp;IFERROR(IF(AND((AP$44-AP46-150-Sheep!$R$224                                           )&gt;(AP$44-AQ$44),(AP$44-AP46-150-Sheep!$R$224                                            )&lt;=0),"Wean-"&amp;AP45,""),"")
&amp;IFERROR(IF(AND((AP$44-AP46-150-Sheep!$R$225                                           )&gt;(AP$44-AQ$44),(AP$44-AP46-150-Sheep!$R$225                                            )&lt;=0),"Alt1-"   &amp;AP45,""),"")
&amp;IFERROR(IF(AND((AP$44-AP46-150-Sheep!$R$226                                           )&gt;(AP$44-AQ$44),(AP$44-AP46-150-Sheep!$R$226                                            )&lt;=0),"Alt2-"   &amp;AP45,""),"")</f>
        <v/>
      </c>
      <c r="AQ47" s="491" t="str">
        <f xml:space="preserve">                    IF(AND((AQ$44                                  -Sheep!$N$174                               )&gt;(AQ$44-AR$44),(AQ$44                                  -Sheep!$N$174                                )&lt;=0),"Born","")
&amp;                   IF(AND((AQ$44-Sheep!$R$224-Sheep!$N$174                                )&gt;(AQ$44-AR$44),(AQ$44-Sheep!$R$224-Sheep!$N$174                                )&lt;=0),"WeanStd","")
&amp;                   IF(AND((AQ$44-Sheep!$R$225-Sheep!$N$174                                )&gt;(AQ$44-AR$44),(AQ$44-Sheep!$R$225-Sheep!$N$174                                )&lt;=0),"WeanAlt1","")
&amp;                   IF(AND((AQ$44-Sheep!$R$226-Sheep!$N$174                                )&gt;(AQ$44-AR$44),(AQ$44-Sheep!$R$226-Sheep!$N$174                                )&lt;=0),"WeanAlt2","")
&amp;IFERROR(IF(AND((AQ$44-AQ46                                                                                     )&gt;(AQ$44-AR$44),(AQ$44-AQ46                                                                                     )&lt;=0),"Join-"    &amp;AQ45,""),"")
&amp;IFERROR(IF(AND((AQ$44-AQ46-INDEX(Sheep!$V$231:$V$238,AQ45,1))&gt;(AQ$44-AR$44),(AQ$44-AQ46-INDEX(Sheep!$V$231:$V$238,AQ45,1))&lt;=0),"Scan-"  &amp;AQ45,""),"")
&amp;IFERROR(IF(AND((AQ$44-AQ46-150                                                                            )&gt;(AQ$44-AR$44),(AQ$44-AQ46-150                                                                             )&lt;=0),"Birth-" &amp;AQ45,""),"")
&amp;IFERROR(IF(AND((AQ$44-AQ46-150-Sheep!$R$224                                           )&gt;(AQ$44-AR$44),(AQ$44-AQ46-150-Sheep!$R$224                                            )&lt;=0),"Wean-"&amp;AQ45,""),"")
&amp;IFERROR(IF(AND((AQ$44-AQ46-150-Sheep!$R$225                                           )&gt;(AQ$44-AR$44),(AQ$44-AQ46-150-Sheep!$R$225                                            )&lt;=0),"Alt1-"   &amp;AQ45,""),"")
&amp;IFERROR(IF(AND((AQ$44-AQ46-150-Sheep!$R$226                                           )&gt;(AQ$44-AR$44),(AQ$44-AQ46-150-Sheep!$R$226                                            )&lt;=0),"Alt2-"   &amp;AQ45,""),"")</f>
        <v/>
      </c>
      <c r="AR47" s="491" t="str">
        <f xml:space="preserve">                    IF(AND((AR$44                                  -Sheep!$N$174                               )&gt;(AR$44-AS$44),(AR$44                                  -Sheep!$N$174                                )&lt;=0),"Born","")
&amp;                   IF(AND((AR$44-Sheep!$R$224-Sheep!$N$174                                )&gt;(AR$44-AS$44),(AR$44-Sheep!$R$224-Sheep!$N$174                                )&lt;=0),"WeanStd","")
&amp;                   IF(AND((AR$44-Sheep!$R$225-Sheep!$N$174                                )&gt;(AR$44-AS$44),(AR$44-Sheep!$R$225-Sheep!$N$174                                )&lt;=0),"WeanAlt1","")
&amp;                   IF(AND((AR$44-Sheep!$R$226-Sheep!$N$174                                )&gt;(AR$44-AS$44),(AR$44-Sheep!$R$226-Sheep!$N$174                                )&lt;=0),"WeanAlt2","")
&amp;IFERROR(IF(AND((AR$44-AR46                                                                                     )&gt;(AR$44-AS$44),(AR$44-AR46                                                                                     )&lt;=0),"Join-"    &amp;AR45,""),"")
&amp;IFERROR(IF(AND((AR$44-AR46-INDEX(Sheep!$V$231:$V$238,AR45,1))&gt;(AR$44-AS$44),(AR$44-AR46-INDEX(Sheep!$V$231:$V$238,AR45,1))&lt;=0),"Scan-"  &amp;AR45,""),"")
&amp;IFERROR(IF(AND((AR$44-AR46-150                                                                            )&gt;(AR$44-AS$44),(AR$44-AR46-150                                                                             )&lt;=0),"Birth-" &amp;AR45,""),"")
&amp;IFERROR(IF(AND((AR$44-AR46-150-Sheep!$R$224                                           )&gt;(AR$44-AS$44),(AR$44-AR46-150-Sheep!$R$224                                            )&lt;=0),"Wean-"&amp;AR45,""),"")
&amp;IFERROR(IF(AND((AR$44-AR46-150-Sheep!$R$225                                           )&gt;(AR$44-AS$44),(AR$44-AR46-150-Sheep!$R$225                                            )&lt;=0),"Alt1-"   &amp;AR45,""),"")
&amp;IFERROR(IF(AND((AR$44-AR46-150-Sheep!$R$226                                           )&gt;(AR$44-AS$44),(AR$44-AR46-150-Sheep!$R$226                                            )&lt;=0),"Alt2-"   &amp;AR45,""),"")</f>
        <v/>
      </c>
      <c r="AS47" s="491" t="str">
        <f xml:space="preserve">                    IF(AND((AS$44                                  -Sheep!$N$174                               )&gt;(AS$44-AT$44),(AS$44                                  -Sheep!$N$174                                )&lt;=0),"Born","")
&amp;                   IF(AND((AS$44-Sheep!$R$224-Sheep!$N$174                                )&gt;(AS$44-AT$44),(AS$44-Sheep!$R$224-Sheep!$N$174                                )&lt;=0),"WeanStd","")
&amp;                   IF(AND((AS$44-Sheep!$R$225-Sheep!$N$174                                )&gt;(AS$44-AT$44),(AS$44-Sheep!$R$225-Sheep!$N$174                                )&lt;=0),"WeanAlt1","")
&amp;                   IF(AND((AS$44-Sheep!$R$226-Sheep!$N$174                                )&gt;(AS$44-AT$44),(AS$44-Sheep!$R$226-Sheep!$N$174                                )&lt;=0),"WeanAlt2","")
&amp;IFERROR(IF(AND((AS$44-AS46                                                                                     )&gt;(AS$44-AT$44),(AS$44-AS46                                                                                     )&lt;=0),"Join-"    &amp;AS45,""),"")
&amp;IFERROR(IF(AND((AS$44-AS46-INDEX(Sheep!$V$231:$V$238,AS45,1))&gt;(AS$44-AT$44),(AS$44-AS46-INDEX(Sheep!$V$231:$V$238,AS45,1))&lt;=0),"Scan-"  &amp;AS45,""),"")
&amp;IFERROR(IF(AND((AS$44-AS46-150                                                                            )&gt;(AS$44-AT$44),(AS$44-AS46-150                                                                             )&lt;=0),"Birth-" &amp;AS45,""),"")
&amp;IFERROR(IF(AND((AS$44-AS46-150-Sheep!$R$224                                           )&gt;(AS$44-AT$44),(AS$44-AS46-150-Sheep!$R$224                                            )&lt;=0),"Wean-"&amp;AS45,""),"")
&amp;IFERROR(IF(AND((AS$44-AS46-150-Sheep!$R$225                                           )&gt;(AS$44-AT$44),(AS$44-AS46-150-Sheep!$R$225                                            )&lt;=0),"Alt1-"   &amp;AS45,""),"")
&amp;IFERROR(IF(AND((AS$44-AS46-150-Sheep!$R$226                                           )&gt;(AS$44-AT$44),(AS$44-AS46-150-Sheep!$R$226                                            )&lt;=0),"Alt2-"   &amp;AS45,""),"")</f>
        <v/>
      </c>
      <c r="AT47" s="491" t="str">
        <f xml:space="preserve">                    IF(AND((AT$44                                  -Sheep!$N$174                               )&gt;(AT$44-AU$44),(AT$44                                  -Sheep!$N$174                                )&lt;=0),"Born","")
&amp;                   IF(AND((AT$44-Sheep!$R$224-Sheep!$N$174                                )&gt;(AT$44-AU$44),(AT$44-Sheep!$R$224-Sheep!$N$174                                )&lt;=0),"WeanStd","")
&amp;                   IF(AND((AT$44-Sheep!$R$225-Sheep!$N$174                                )&gt;(AT$44-AU$44),(AT$44-Sheep!$R$225-Sheep!$N$174                                )&lt;=0),"WeanAlt1","")
&amp;                   IF(AND((AT$44-Sheep!$R$226-Sheep!$N$174                                )&gt;(AT$44-AU$44),(AT$44-Sheep!$R$226-Sheep!$N$174                                )&lt;=0),"WeanAlt2","")
&amp;IFERROR(IF(AND((AT$44-AT46                                                                                     )&gt;(AT$44-AU$44),(AT$44-AT46                                                                                     )&lt;=0),"Join-"    &amp;AT45,""),"")
&amp;IFERROR(IF(AND((AT$44-AT46-INDEX(Sheep!$V$231:$V$238,AT45,1))&gt;(AT$44-AU$44),(AT$44-AT46-INDEX(Sheep!$V$231:$V$238,AT45,1))&lt;=0),"Scan-"  &amp;AT45,""),"")
&amp;IFERROR(IF(AND((AT$44-AT46-150                                                                            )&gt;(AT$44-AU$44),(AT$44-AT46-150                                                                             )&lt;=0),"Birth-" &amp;AT45,""),"")
&amp;IFERROR(IF(AND((AT$44-AT46-150-Sheep!$R$224                                           )&gt;(AT$44-AU$44),(AT$44-AT46-150-Sheep!$R$224                                            )&lt;=0),"Wean-"&amp;AT45,""),"")
&amp;IFERROR(IF(AND((AT$44-AT46-150-Sheep!$R$225                                           )&gt;(AT$44-AU$44),(AT$44-AT46-150-Sheep!$R$225                                            )&lt;=0),"Alt1-"   &amp;AT45,""),"")
&amp;IFERROR(IF(AND((AT$44-AT46-150-Sheep!$R$226                                           )&gt;(AT$44-AU$44),(AT$44-AT46-150-Sheep!$R$226                                            )&lt;=0),"Alt2-"   &amp;AT45,""),"")</f>
        <v/>
      </c>
      <c r="AU47" s="491" t="str">
        <f xml:space="preserve">                    IF(AND((AU$44                                  -Sheep!$N$174                               )&gt;(AU$44-AV$44),(AU$44                                  -Sheep!$N$174                                )&lt;=0),"Born","")
&amp;                   IF(AND((AU$44-Sheep!$R$224-Sheep!$N$174                                )&gt;(AU$44-AV$44),(AU$44-Sheep!$R$224-Sheep!$N$174                                )&lt;=0),"WeanStd","")
&amp;                   IF(AND((AU$44-Sheep!$R$225-Sheep!$N$174                                )&gt;(AU$44-AV$44),(AU$44-Sheep!$R$225-Sheep!$N$174                                )&lt;=0),"WeanAlt1","")
&amp;                   IF(AND((AU$44-Sheep!$R$226-Sheep!$N$174                                )&gt;(AU$44-AV$44),(AU$44-Sheep!$R$226-Sheep!$N$174                                )&lt;=0),"WeanAlt2","")
&amp;IFERROR(IF(AND((AU$44-AU46                                                                                     )&gt;(AU$44-AV$44),(AU$44-AU46                                                                                     )&lt;=0),"Join-"    &amp;AU45,""),"")
&amp;IFERROR(IF(AND((AU$44-AU46-INDEX(Sheep!$V$231:$V$238,AU45,1))&gt;(AU$44-AV$44),(AU$44-AU46-INDEX(Sheep!$V$231:$V$238,AU45,1))&lt;=0),"Scan-"  &amp;AU45,""),"")
&amp;IFERROR(IF(AND((AU$44-AU46-150                                                                            )&gt;(AU$44-AV$44),(AU$44-AU46-150                                                                             )&lt;=0),"Birth-" &amp;AU45,""),"")
&amp;IFERROR(IF(AND((AU$44-AU46-150-Sheep!$R$224                                           )&gt;(AU$44-AV$44),(AU$44-AU46-150-Sheep!$R$224                                            )&lt;=0),"Wean-"&amp;AU45,""),"")
&amp;IFERROR(IF(AND((AU$44-AU46-150-Sheep!$R$225                                           )&gt;(AU$44-AV$44),(AU$44-AU46-150-Sheep!$R$225                                            )&lt;=0),"Alt1-"   &amp;AU45,""),"")
&amp;IFERROR(IF(AND((AU$44-AU46-150-Sheep!$R$226                                           )&gt;(AU$44-AV$44),(AU$44-AU46-150-Sheep!$R$226                                            )&lt;=0),"Alt2-"   &amp;AU45,""),"")</f>
        <v/>
      </c>
      <c r="AV47" s="491" t="str">
        <f xml:space="preserve">                    IF(AND((AV$44                                  -Sheep!$N$174                               )&gt;(AV$44-AW$44),(AV$44                                  -Sheep!$N$174                                )&lt;=0),"Born","")
&amp;                   IF(AND((AV$44-Sheep!$R$224-Sheep!$N$174                                )&gt;(AV$44-AW$44),(AV$44-Sheep!$R$224-Sheep!$N$174                                )&lt;=0),"WeanStd","")
&amp;                   IF(AND((AV$44-Sheep!$R$225-Sheep!$N$174                                )&gt;(AV$44-AW$44),(AV$44-Sheep!$R$225-Sheep!$N$174                                )&lt;=0),"WeanAlt1","")
&amp;                   IF(AND((AV$44-Sheep!$R$226-Sheep!$N$174                                )&gt;(AV$44-AW$44),(AV$44-Sheep!$R$226-Sheep!$N$174                                )&lt;=0),"WeanAlt2","")
&amp;IFERROR(IF(AND((AV$44-AV46                                                                                     )&gt;(AV$44-AW$44),(AV$44-AV46                                                                                     )&lt;=0),"Join-"    &amp;AV45,""),"")
&amp;IFERROR(IF(AND((AV$44-AV46-INDEX(Sheep!$V$231:$V$238,AV45,1))&gt;(AV$44-AW$44),(AV$44-AV46-INDEX(Sheep!$V$231:$V$238,AV45,1))&lt;=0),"Scan-"  &amp;AV45,""),"")
&amp;IFERROR(IF(AND((AV$44-AV46-150                                                                            )&gt;(AV$44-AW$44),(AV$44-AV46-150                                                                             )&lt;=0),"Birth-" &amp;AV45,""),"")
&amp;IFERROR(IF(AND((AV$44-AV46-150-Sheep!$R$224                                           )&gt;(AV$44-AW$44),(AV$44-AV46-150-Sheep!$R$224                                            )&lt;=0),"Wean-"&amp;AV45,""),"")
&amp;IFERROR(IF(AND((AV$44-AV46-150-Sheep!$R$225                                           )&gt;(AV$44-AW$44),(AV$44-AV46-150-Sheep!$R$225                                            )&lt;=0),"Alt1-"   &amp;AV45,""),"")
&amp;IFERROR(IF(AND((AV$44-AV46-150-Sheep!$R$226                                           )&gt;(AV$44-AW$44),(AV$44-AV46-150-Sheep!$R$226                                            )&lt;=0),"Alt2-"   &amp;AV45,""),"")</f>
        <v/>
      </c>
      <c r="AW47" s="491" t="str">
        <f xml:space="preserve">                    IF(AND((AW$44                                  -Sheep!$N$174                               )&gt;(AW$44-AX$44),(AW$44                                  -Sheep!$N$174                                )&lt;=0),"Born","")
&amp;                   IF(AND((AW$44-Sheep!$R$224-Sheep!$N$174                                )&gt;(AW$44-AX$44),(AW$44-Sheep!$R$224-Sheep!$N$174                                )&lt;=0),"WeanStd","")
&amp;                   IF(AND((AW$44-Sheep!$R$225-Sheep!$N$174                                )&gt;(AW$44-AX$44),(AW$44-Sheep!$R$225-Sheep!$N$174                                )&lt;=0),"WeanAlt1","")
&amp;                   IF(AND((AW$44-Sheep!$R$226-Sheep!$N$174                                )&gt;(AW$44-AX$44),(AW$44-Sheep!$R$226-Sheep!$N$174                                )&lt;=0),"WeanAlt2","")
&amp;IFERROR(IF(AND((AW$44-AW46                                                                                     )&gt;(AW$44-AX$44),(AW$44-AW46                                                                                     )&lt;=0),"Join-"    &amp;AW45,""),"")
&amp;IFERROR(IF(AND((AW$44-AW46-INDEX(Sheep!$V$231:$V$238,AW45,1))&gt;(AW$44-AX$44),(AW$44-AW46-INDEX(Sheep!$V$231:$V$238,AW45,1))&lt;=0),"Scan-"  &amp;AW45,""),"")
&amp;IFERROR(IF(AND((AW$44-AW46-150                                                                            )&gt;(AW$44-AX$44),(AW$44-AW46-150                                                                             )&lt;=0),"Birth-" &amp;AW45,""),"")
&amp;IFERROR(IF(AND((AW$44-AW46-150-Sheep!$R$224                                           )&gt;(AW$44-AX$44),(AW$44-AW46-150-Sheep!$R$224                                            )&lt;=0),"Wean-"&amp;AW45,""),"")
&amp;IFERROR(IF(AND((AW$44-AW46-150-Sheep!$R$225                                           )&gt;(AW$44-AX$44),(AW$44-AW46-150-Sheep!$R$225                                            )&lt;=0),"Alt1-"   &amp;AW45,""),"")
&amp;IFERROR(IF(AND((AW$44-AW46-150-Sheep!$R$226                                           )&gt;(AW$44-AX$44),(AW$44-AW46-150-Sheep!$R$226                                            )&lt;=0),"Alt2-"   &amp;AW45,""),"")</f>
        <v/>
      </c>
      <c r="AX47" s="491" t="str">
        <f xml:space="preserve">                    IF(AND((AX$44                                  -Sheep!$N$174                               )&gt;(AX$44-AY$44),(AX$44                                  -Sheep!$N$174                                )&lt;=0),"Born","")
&amp;                   IF(AND((AX$44-Sheep!$R$224-Sheep!$N$174                                )&gt;(AX$44-AY$44),(AX$44-Sheep!$R$224-Sheep!$N$174                                )&lt;=0),"WeanStd","")
&amp;                   IF(AND((AX$44-Sheep!$R$225-Sheep!$N$174                                )&gt;(AX$44-AY$44),(AX$44-Sheep!$R$225-Sheep!$N$174                                )&lt;=0),"WeanAlt1","")
&amp;                   IF(AND((AX$44-Sheep!$R$226-Sheep!$N$174                                )&gt;(AX$44-AY$44),(AX$44-Sheep!$R$226-Sheep!$N$174                                )&lt;=0),"WeanAlt2","")
&amp;IFERROR(IF(AND((AX$44-AX46                                                                                     )&gt;(AX$44-AY$44),(AX$44-AX46                                                                                     )&lt;=0),"Join-"    &amp;AX45,""),"")
&amp;IFERROR(IF(AND((AX$44-AX46-INDEX(Sheep!$V$231:$V$238,AX45,1))&gt;(AX$44-AY$44),(AX$44-AX46-INDEX(Sheep!$V$231:$V$238,AX45,1))&lt;=0),"Scan-"  &amp;AX45,""),"")
&amp;IFERROR(IF(AND((AX$44-AX46-150                                                                            )&gt;(AX$44-AY$44),(AX$44-AX46-150                                                                             )&lt;=0),"Birth-" &amp;AX45,""),"")
&amp;IFERROR(IF(AND((AX$44-AX46-150-Sheep!$R$224                                           )&gt;(AX$44-AY$44),(AX$44-AX46-150-Sheep!$R$224                                            )&lt;=0),"Wean-"&amp;AX45,""),"")
&amp;IFERROR(IF(AND((AX$44-AX46-150-Sheep!$R$225                                           )&gt;(AX$44-AY$44),(AX$44-AX46-150-Sheep!$R$225                                            )&lt;=0),"Alt1-"   &amp;AX45,""),"")
&amp;IFERROR(IF(AND((AX$44-AX46-150-Sheep!$R$226                                           )&gt;(AX$44-AY$44),(AX$44-AX46-150-Sheep!$R$226                                            )&lt;=0),"Alt2-"   &amp;AX45,""),"")</f>
        <v/>
      </c>
      <c r="AY47" s="491" t="str">
        <f xml:space="preserve">                    IF(AND((AY$44                                  -Sheep!$N$174                               )&gt;(AY$44-AZ$44),(AY$44                                  -Sheep!$N$174                                )&lt;=0),"Born","")
&amp;                   IF(AND((AY$44-Sheep!$R$224-Sheep!$N$174                                )&gt;(AY$44-AZ$44),(AY$44-Sheep!$R$224-Sheep!$N$174                                )&lt;=0),"WeanStd","")
&amp;                   IF(AND((AY$44-Sheep!$R$225-Sheep!$N$174                                )&gt;(AY$44-AZ$44),(AY$44-Sheep!$R$225-Sheep!$N$174                                )&lt;=0),"WeanAlt1","")
&amp;                   IF(AND((AY$44-Sheep!$R$226-Sheep!$N$174                                )&gt;(AY$44-AZ$44),(AY$44-Sheep!$R$226-Sheep!$N$174                                )&lt;=0),"WeanAlt2","")
&amp;IFERROR(IF(AND((AY$44-AY46                                                                                     )&gt;(AY$44-AZ$44),(AY$44-AY46                                                                                     )&lt;=0),"Join-"    &amp;AY45,""),"")
&amp;IFERROR(IF(AND((AY$44-AY46-INDEX(Sheep!$V$231:$V$238,AY45,1))&gt;(AY$44-AZ$44),(AY$44-AY46-INDEX(Sheep!$V$231:$V$238,AY45,1))&lt;=0),"Scan-"  &amp;AY45,""),"")
&amp;IFERROR(IF(AND((AY$44-AY46-150                                                                            )&gt;(AY$44-AZ$44),(AY$44-AY46-150                                                                             )&lt;=0),"Birth-" &amp;AY45,""),"")
&amp;IFERROR(IF(AND((AY$44-AY46-150-Sheep!$R$224                                           )&gt;(AY$44-AZ$44),(AY$44-AY46-150-Sheep!$R$224                                            )&lt;=0),"Wean-"&amp;AY45,""),"")
&amp;IFERROR(IF(AND((AY$44-AY46-150-Sheep!$R$225                                           )&gt;(AY$44-AZ$44),(AY$44-AY46-150-Sheep!$R$225                                            )&lt;=0),"Alt1-"   &amp;AY45,""),"")
&amp;IFERROR(IF(AND((AY$44-AY46-150-Sheep!$R$226                                           )&gt;(AY$44-AZ$44),(AY$44-AY46-150-Sheep!$R$226                                            )&lt;=0),"Alt2-"   &amp;AY45,""),"")</f>
        <v/>
      </c>
      <c r="AZ47" s="491" t="str">
        <f xml:space="preserve">                    IF(AND((AZ$44                                  -Sheep!$N$174                               )&gt;(AZ$44-BA$44),(AZ$44                                  -Sheep!$N$174                                )&lt;=0),"Born","")
&amp;                   IF(AND((AZ$44-Sheep!$R$224-Sheep!$N$174                                )&gt;(AZ$44-BA$44),(AZ$44-Sheep!$R$224-Sheep!$N$174                                )&lt;=0),"WeanStd","")
&amp;                   IF(AND((AZ$44-Sheep!$R$225-Sheep!$N$174                                )&gt;(AZ$44-BA$44),(AZ$44-Sheep!$R$225-Sheep!$N$174                                )&lt;=0),"WeanAlt1","")
&amp;                   IF(AND((AZ$44-Sheep!$R$226-Sheep!$N$174                                )&gt;(AZ$44-BA$44),(AZ$44-Sheep!$R$226-Sheep!$N$174                                )&lt;=0),"WeanAlt2","")
&amp;IFERROR(IF(AND((AZ$44-AZ46                                                                                     )&gt;(AZ$44-BA$44),(AZ$44-AZ46                                                                                     )&lt;=0),"Join-"    &amp;AZ45,""),"")
&amp;IFERROR(IF(AND((AZ$44-AZ46-INDEX(Sheep!$V$231:$V$238,AZ45,1))&gt;(AZ$44-BA$44),(AZ$44-AZ46-INDEX(Sheep!$V$231:$V$238,AZ45,1))&lt;=0),"Scan-"  &amp;AZ45,""),"")
&amp;IFERROR(IF(AND((AZ$44-AZ46-150                                                                            )&gt;(AZ$44-BA$44),(AZ$44-AZ46-150                                                                             )&lt;=0),"Birth-" &amp;AZ45,""),"")
&amp;IFERROR(IF(AND((AZ$44-AZ46-150-Sheep!$R$224                                           )&gt;(AZ$44-BA$44),(AZ$44-AZ46-150-Sheep!$R$224                                            )&lt;=0),"Wean-"&amp;AZ45,""),"")
&amp;IFERROR(IF(AND((AZ$44-AZ46-150-Sheep!$R$225                                           )&gt;(AZ$44-BA$44),(AZ$44-AZ46-150-Sheep!$R$225                                            )&lt;=0),"Alt1-"   &amp;AZ45,""),"")
&amp;IFERROR(IF(AND((AZ$44-AZ46-150-Sheep!$R$226                                           )&gt;(AZ$44-BA$44),(AZ$44-AZ46-150-Sheep!$R$226                                            )&lt;=0),"Alt2-"   &amp;AZ45,""),"")</f>
        <v/>
      </c>
      <c r="BA47" s="491" t="str">
        <f xml:space="preserve">                    IF(AND((BA$44                                  -Sheep!$N$174                               )&gt;(BA$44-BB$44),(BA$44                                  -Sheep!$N$174                                )&lt;=0),"Born","")
&amp;                   IF(AND((BA$44-Sheep!$R$224-Sheep!$N$174                                )&gt;(BA$44-BB$44),(BA$44-Sheep!$R$224-Sheep!$N$174                                )&lt;=0),"WeanStd","")
&amp;                   IF(AND((BA$44-Sheep!$R$225-Sheep!$N$174                                )&gt;(BA$44-BB$44),(BA$44-Sheep!$R$225-Sheep!$N$174                                )&lt;=0),"WeanAlt1","")
&amp;                   IF(AND((BA$44-Sheep!$R$226-Sheep!$N$174                                )&gt;(BA$44-BB$44),(BA$44-Sheep!$R$226-Sheep!$N$174                                )&lt;=0),"WeanAlt2","")
&amp;IFERROR(IF(AND((BA$44-BA46                                                                                     )&gt;(BA$44-BB$44),(BA$44-BA46                                                                                     )&lt;=0),"Join-"    &amp;BA45,""),"")
&amp;IFERROR(IF(AND((BA$44-BA46-INDEX(Sheep!$V$231:$V$238,BA45,1))&gt;(BA$44-BB$44),(BA$44-BA46-INDEX(Sheep!$V$231:$V$238,BA45,1))&lt;=0),"Scan-"  &amp;BA45,""),"")
&amp;IFERROR(IF(AND((BA$44-BA46-150                                                                            )&gt;(BA$44-BB$44),(BA$44-BA46-150                                                                             )&lt;=0),"Birth-" &amp;BA45,""),"")
&amp;IFERROR(IF(AND((BA$44-BA46-150-Sheep!$R$224                                           )&gt;(BA$44-BB$44),(BA$44-BA46-150-Sheep!$R$224                                            )&lt;=0),"Wean-"&amp;BA45,""),"")
&amp;IFERROR(IF(AND((BA$44-BA46-150-Sheep!$R$225                                           )&gt;(BA$44-BB$44),(BA$44-BA46-150-Sheep!$R$225                                            )&lt;=0),"Alt1-"   &amp;BA45,""),"")
&amp;IFERROR(IF(AND((BA$44-BA46-150-Sheep!$R$226                                           )&gt;(BA$44-BB$44),(BA$44-BA46-150-Sheep!$R$226                                            )&lt;=0),"Alt2-"   &amp;BA45,""),"")</f>
        <v/>
      </c>
      <c r="BB47" s="491" t="str">
        <f xml:space="preserve">                    IF(AND((BB$44                                  -Sheep!$N$174                               )&gt;(BB$44-BC$44),(BB$44                                  -Sheep!$N$174                                )&lt;=0),"Born","")
&amp;                   IF(AND((BB$44-Sheep!$R$224-Sheep!$N$174                                )&gt;(BB$44-BC$44),(BB$44-Sheep!$R$224-Sheep!$N$174                                )&lt;=0),"WeanStd","")
&amp;                   IF(AND((BB$44-Sheep!$R$225-Sheep!$N$174                                )&gt;(BB$44-BC$44),(BB$44-Sheep!$R$225-Sheep!$N$174                                )&lt;=0),"WeanAlt1","")
&amp;                   IF(AND((BB$44-Sheep!$R$226-Sheep!$N$174                                )&gt;(BB$44-BC$44),(BB$44-Sheep!$R$226-Sheep!$N$174                                )&lt;=0),"WeanAlt2","")
&amp;IFERROR(IF(AND((BB$44-BB46                                                                                     )&gt;(BB$44-BC$44),(BB$44-BB46                                                                                     )&lt;=0),"Join-"    &amp;BB45,""),"")
&amp;IFERROR(IF(AND((BB$44-BB46-INDEX(Sheep!$V$231:$V$238,BB45,1))&gt;(BB$44-BC$44),(BB$44-BB46-INDEX(Sheep!$V$231:$V$238,BB45,1))&lt;=0),"Scan-"  &amp;BB45,""),"")
&amp;IFERROR(IF(AND((BB$44-BB46-150                                                                            )&gt;(BB$44-BC$44),(BB$44-BB46-150                                                                             )&lt;=0),"Birth-" &amp;BB45,""),"")
&amp;IFERROR(IF(AND((BB$44-BB46-150-Sheep!$R$224                                           )&gt;(BB$44-BC$44),(BB$44-BB46-150-Sheep!$R$224                                            )&lt;=0),"Wean-"&amp;BB45,""),"")
&amp;IFERROR(IF(AND((BB$44-BB46-150-Sheep!$R$225                                           )&gt;(BB$44-BC$44),(BB$44-BB46-150-Sheep!$R$225                                            )&lt;=0),"Alt1-"   &amp;BB45,""),"")
&amp;IFERROR(IF(AND((BB$44-BB46-150-Sheep!$R$226                                           )&gt;(BB$44-BC$44),(BB$44-BB46-150-Sheep!$R$226                                            )&lt;=0),"Alt2-"   &amp;BB45,""),"")</f>
        <v/>
      </c>
      <c r="BC47" s="491" t="str">
        <f xml:space="preserve">                    IF(AND((BC$44                                  -Sheep!$N$174                               )&gt;(BC$44-BD$44),(BC$44                                  -Sheep!$N$174                                )&lt;=0),"Born","")
&amp;                   IF(AND((BC$44-Sheep!$R$224-Sheep!$N$174                                )&gt;(BC$44-BD$44),(BC$44-Sheep!$R$224-Sheep!$N$174                                )&lt;=0),"WeanStd","")
&amp;                   IF(AND((BC$44-Sheep!$R$225-Sheep!$N$174                                )&gt;(BC$44-BD$44),(BC$44-Sheep!$R$225-Sheep!$N$174                                )&lt;=0),"WeanAlt1","")
&amp;                   IF(AND((BC$44-Sheep!$R$226-Sheep!$N$174                                )&gt;(BC$44-BD$44),(BC$44-Sheep!$R$226-Sheep!$N$174                                )&lt;=0),"WeanAlt2","")
&amp;IFERROR(IF(AND((BC$44-BC46                                                                                     )&gt;(BC$44-BD$44),(BC$44-BC46                                                                                     )&lt;=0),"Join-"    &amp;BC45,""),"")
&amp;IFERROR(IF(AND((BC$44-BC46-INDEX(Sheep!$V$231:$V$238,BC45,1))&gt;(BC$44-BD$44),(BC$44-BC46-INDEX(Sheep!$V$231:$V$238,BC45,1))&lt;=0),"Scan-"  &amp;BC45,""),"")
&amp;IFERROR(IF(AND((BC$44-BC46-150                                                                            )&gt;(BC$44-BD$44),(BC$44-BC46-150                                                                             )&lt;=0),"Birth-" &amp;BC45,""),"")
&amp;IFERROR(IF(AND((BC$44-BC46-150-Sheep!$R$224                                           )&gt;(BC$44-BD$44),(BC$44-BC46-150-Sheep!$R$224                                            )&lt;=0),"Wean-"&amp;BC45,""),"")
&amp;IFERROR(IF(AND((BC$44-BC46-150-Sheep!$R$225                                           )&gt;(BC$44-BD$44),(BC$44-BC46-150-Sheep!$R$225                                            )&lt;=0),"Alt1-"   &amp;BC45,""),"")
&amp;IFERROR(IF(AND((BC$44-BC46-150-Sheep!$R$226                                           )&gt;(BC$44-BD$44),(BC$44-BC46-150-Sheep!$R$226                                            )&lt;=0),"Alt2-"   &amp;BC45,""),"")</f>
        <v/>
      </c>
      <c r="BD47" s="491" t="str">
        <f xml:space="preserve">                    IF(AND((BD$44                                  -Sheep!$N$174                               )&gt;(BD$44-BE$44),(BD$44                                  -Sheep!$N$174                                )&lt;=0),"Born","")
&amp;                   IF(AND((BD$44-Sheep!$R$224-Sheep!$N$174                                )&gt;(BD$44-BE$44),(BD$44-Sheep!$R$224-Sheep!$N$174                                )&lt;=0),"WeanStd","")
&amp;                   IF(AND((BD$44-Sheep!$R$225-Sheep!$N$174                                )&gt;(BD$44-BE$44),(BD$44-Sheep!$R$225-Sheep!$N$174                                )&lt;=0),"WeanAlt1","")
&amp;                   IF(AND((BD$44-Sheep!$R$226-Sheep!$N$174                                )&gt;(BD$44-BE$44),(BD$44-Sheep!$R$226-Sheep!$N$174                                )&lt;=0),"WeanAlt2","")
&amp;IFERROR(IF(AND((BD$44-BD46                                                                                     )&gt;(BD$44-BE$44),(BD$44-BD46                                                                                     )&lt;=0),"Join-"    &amp;BD45,""),"")
&amp;IFERROR(IF(AND((BD$44-BD46-INDEX(Sheep!$V$231:$V$238,BD45,1))&gt;(BD$44-BE$44),(BD$44-BD46-INDEX(Sheep!$V$231:$V$238,BD45,1))&lt;=0),"Scan-"  &amp;BD45,""),"")
&amp;IFERROR(IF(AND((BD$44-BD46-150                                                                            )&gt;(BD$44-BE$44),(BD$44-BD46-150                                                                             )&lt;=0),"Birth-" &amp;BD45,""),"")
&amp;IFERROR(IF(AND((BD$44-BD46-150-Sheep!$R$224                                           )&gt;(BD$44-BE$44),(BD$44-BD46-150-Sheep!$R$224                                            )&lt;=0),"Wean-"&amp;BD45,""),"")
&amp;IFERROR(IF(AND((BD$44-BD46-150-Sheep!$R$225                                           )&gt;(BD$44-BE$44),(BD$44-BD46-150-Sheep!$R$225                                            )&lt;=0),"Alt1-"   &amp;BD45,""),"")
&amp;IFERROR(IF(AND((BD$44-BD46-150-Sheep!$R$226                                           )&gt;(BD$44-BE$44),(BD$44-BD46-150-Sheep!$R$226                                            )&lt;=0),"Alt2-"   &amp;BD45,""),"")</f>
        <v/>
      </c>
      <c r="BE47" s="491" t="str">
        <f xml:space="preserve">                    IF(AND((BE$44                                  -Sheep!$N$174                               )&gt;(BE$44-BF$44),(BE$44                                  -Sheep!$N$174                                )&lt;=0),"Born","")
&amp;                   IF(AND((BE$44-Sheep!$R$224-Sheep!$N$174                                )&gt;(BE$44-BF$44),(BE$44-Sheep!$R$224-Sheep!$N$174                                )&lt;=0),"WeanStd","")
&amp;                   IF(AND((BE$44-Sheep!$R$225-Sheep!$N$174                                )&gt;(BE$44-BF$44),(BE$44-Sheep!$R$225-Sheep!$N$174                                )&lt;=0),"WeanAlt1","")
&amp;                   IF(AND((BE$44-Sheep!$R$226-Sheep!$N$174                                )&gt;(BE$44-BF$44),(BE$44-Sheep!$R$226-Sheep!$N$174                                )&lt;=0),"WeanAlt2","")
&amp;IFERROR(IF(AND((BE$44-BE46                                                                                     )&gt;(BE$44-BF$44),(BE$44-BE46                                                                                     )&lt;=0),"Join-"    &amp;BE45,""),"")
&amp;IFERROR(IF(AND((BE$44-BE46-INDEX(Sheep!$V$231:$V$238,BE45,1))&gt;(BE$44-BF$44),(BE$44-BE46-INDEX(Sheep!$V$231:$V$238,BE45,1))&lt;=0),"Scan-"  &amp;BE45,""),"")
&amp;IFERROR(IF(AND((BE$44-BE46-150                                                                            )&gt;(BE$44-BF$44),(BE$44-BE46-150                                                                             )&lt;=0),"Birth-" &amp;BE45,""),"")
&amp;IFERROR(IF(AND((BE$44-BE46-150-Sheep!$R$224                                           )&gt;(BE$44-BF$44),(BE$44-BE46-150-Sheep!$R$224                                            )&lt;=0),"Wean-"&amp;BE45,""),"")
&amp;IFERROR(IF(AND((BE$44-BE46-150-Sheep!$R$225                                           )&gt;(BE$44-BF$44),(BE$44-BE46-150-Sheep!$R$225                                            )&lt;=0),"Alt1-"   &amp;BE45,""),"")
&amp;IFERROR(IF(AND((BE$44-BE46-150-Sheep!$R$226                                           )&gt;(BE$44-BF$44),(BE$44-BE46-150-Sheep!$R$226                                            )&lt;=0),"Alt2-"   &amp;BE45,""),"")</f>
        <v/>
      </c>
      <c r="BF47" s="491" t="str">
        <f xml:space="preserve">                    IF(AND((BF$44                                  -Sheep!$N$174                               )&gt;(BF$44-BG$44),(BF$44                                  -Sheep!$N$174                                )&lt;=0),"Born","")
&amp;                   IF(AND((BF$44-Sheep!$R$224-Sheep!$N$174                                )&gt;(BF$44-BG$44),(BF$44-Sheep!$R$224-Sheep!$N$174                                )&lt;=0),"WeanStd","")
&amp;                   IF(AND((BF$44-Sheep!$R$225-Sheep!$N$174                                )&gt;(BF$44-BG$44),(BF$44-Sheep!$R$225-Sheep!$N$174                                )&lt;=0),"WeanAlt1","")
&amp;                   IF(AND((BF$44-Sheep!$R$226-Sheep!$N$174                                )&gt;(BF$44-BG$44),(BF$44-Sheep!$R$226-Sheep!$N$174                                )&lt;=0),"WeanAlt2","")
&amp;IFERROR(IF(AND((BF$44-BF46                                                                                     )&gt;(BF$44-BG$44),(BF$44-BF46                                                                                     )&lt;=0),"Join-"    &amp;BF45,""),"")
&amp;IFERROR(IF(AND((BF$44-BF46-INDEX(Sheep!$V$231:$V$238,BF45,1))&gt;(BF$44-BG$44),(BF$44-BF46-INDEX(Sheep!$V$231:$V$238,BF45,1))&lt;=0),"Scan-"  &amp;BF45,""),"")
&amp;IFERROR(IF(AND((BF$44-BF46-150                                                                            )&gt;(BF$44-BG$44),(BF$44-BF46-150                                                                             )&lt;=0),"Birth-" &amp;BF45,""),"")
&amp;IFERROR(IF(AND((BF$44-BF46-150-Sheep!$R$224                                           )&gt;(BF$44-BG$44),(BF$44-BF46-150-Sheep!$R$224                                            )&lt;=0),"Wean-"&amp;BF45,""),"")
&amp;IFERROR(IF(AND((BF$44-BF46-150-Sheep!$R$225                                           )&gt;(BF$44-BG$44),(BF$44-BF46-150-Sheep!$R$225                                            )&lt;=0),"Alt1-"   &amp;BF45,""),"")
&amp;IFERROR(IF(AND((BF$44-BF46-150-Sheep!$R$226                                           )&gt;(BF$44-BG$44),(BF$44-BF46-150-Sheep!$R$226                                            )&lt;=0),"Alt2-"   &amp;BF45,""),"")</f>
        <v/>
      </c>
      <c r="BG47" s="491" t="str">
        <f xml:space="preserve">                    IF(AND((BG$44                                  -Sheep!$N$174                               )&gt;(BG$44-BH$44),(BG$44                                  -Sheep!$N$174                                )&lt;=0),"Born","")
&amp;                   IF(AND((BG$44-Sheep!$R$224-Sheep!$N$174                                )&gt;(BG$44-BH$44),(BG$44-Sheep!$R$224-Sheep!$N$174                                )&lt;=0),"WeanStd","")
&amp;                   IF(AND((BG$44-Sheep!$R$225-Sheep!$N$174                                )&gt;(BG$44-BH$44),(BG$44-Sheep!$R$225-Sheep!$N$174                                )&lt;=0),"WeanAlt1","")
&amp;                   IF(AND((BG$44-Sheep!$R$226-Sheep!$N$174                                )&gt;(BG$44-BH$44),(BG$44-Sheep!$R$226-Sheep!$N$174                                )&lt;=0),"WeanAlt2","")
&amp;IFERROR(IF(AND((BG$44-BG46                                                                                     )&gt;(BG$44-BH$44),(BG$44-BG46                                                                                     )&lt;=0),"Join-"    &amp;BG45,""),"")
&amp;IFERROR(IF(AND((BG$44-BG46-INDEX(Sheep!$V$231:$V$238,BG45,1))&gt;(BG$44-BH$44),(BG$44-BG46-INDEX(Sheep!$V$231:$V$238,BG45,1))&lt;=0),"Scan-"  &amp;BG45,""),"")
&amp;IFERROR(IF(AND((BG$44-BG46-150                                                                            )&gt;(BG$44-BH$44),(BG$44-BG46-150                                                                             )&lt;=0),"Birth-" &amp;BG45,""),"")
&amp;IFERROR(IF(AND((BG$44-BG46-150-Sheep!$R$224                                           )&gt;(BG$44-BH$44),(BG$44-BG46-150-Sheep!$R$224                                            )&lt;=0),"Wean-"&amp;BG45,""),"")
&amp;IFERROR(IF(AND((BG$44-BG46-150-Sheep!$R$225                                           )&gt;(BG$44-BH$44),(BG$44-BG46-150-Sheep!$R$225                                            )&lt;=0),"Alt1-"   &amp;BG45,""),"")
&amp;IFERROR(IF(AND((BG$44-BG46-150-Sheep!$R$226                                           )&gt;(BG$44-BH$44),(BG$44-BG46-150-Sheep!$R$226                                            )&lt;=0),"Alt2-"   &amp;BG45,""),"")</f>
        <v/>
      </c>
      <c r="BH47" s="491" t="str">
        <f xml:space="preserve">                    IF(AND((BH$44                                  -Sheep!$N$174                               )&gt;(BH$44-BI$44),(BH$44                                  -Sheep!$N$174                                )&lt;=0),"Born","")
&amp;                   IF(AND((BH$44-Sheep!$R$224-Sheep!$N$174                                )&gt;(BH$44-BI$44),(BH$44-Sheep!$R$224-Sheep!$N$174                                )&lt;=0),"WeanStd","")
&amp;                   IF(AND((BH$44-Sheep!$R$225-Sheep!$N$174                                )&gt;(BH$44-BI$44),(BH$44-Sheep!$R$225-Sheep!$N$174                                )&lt;=0),"WeanAlt1","")
&amp;                   IF(AND((BH$44-Sheep!$R$226-Sheep!$N$174                                )&gt;(BH$44-BI$44),(BH$44-Sheep!$R$226-Sheep!$N$174                                )&lt;=0),"WeanAlt2","")
&amp;IFERROR(IF(AND((BH$44-BH46                                                                                     )&gt;(BH$44-BI$44),(BH$44-BH46                                                                                     )&lt;=0),"Join-"    &amp;BH45,""),"")
&amp;IFERROR(IF(AND((BH$44-BH46-INDEX(Sheep!$V$231:$V$238,BH45,1))&gt;(BH$44-BI$44),(BH$44-BH46-INDEX(Sheep!$V$231:$V$238,BH45,1))&lt;=0),"Scan-"  &amp;BH45,""),"")
&amp;IFERROR(IF(AND((BH$44-BH46-150                                                                            )&gt;(BH$44-BI$44),(BH$44-BH46-150                                                                             )&lt;=0),"Birth-" &amp;BH45,""),"")
&amp;IFERROR(IF(AND((BH$44-BH46-150-Sheep!$R$224                                           )&gt;(BH$44-BI$44),(BH$44-BH46-150-Sheep!$R$224                                            )&lt;=0),"Wean-"&amp;BH45,""),"")
&amp;IFERROR(IF(AND((BH$44-BH46-150-Sheep!$R$225                                           )&gt;(BH$44-BI$44),(BH$44-BH46-150-Sheep!$R$225                                            )&lt;=0),"Alt1-"   &amp;BH45,""),"")
&amp;IFERROR(IF(AND((BH$44-BH46-150-Sheep!$R$226                                           )&gt;(BH$44-BI$44),(BH$44-BH46-150-Sheep!$R$226                                            )&lt;=0),"Alt2-"   &amp;BH45,""),"")</f>
        <v/>
      </c>
      <c r="BI47" s="491" t="str">
        <f xml:space="preserve">                    IF(AND((BI$44                                  -Sheep!$N$174                               )&gt;(BI$44-BJ$44),(BI$44                                  -Sheep!$N$174                                )&lt;=0),"Born","")
&amp;                   IF(AND((BI$44-Sheep!$R$224-Sheep!$N$174                                )&gt;(BI$44-BJ$44),(BI$44-Sheep!$R$224-Sheep!$N$174                                )&lt;=0),"WeanStd","")
&amp;                   IF(AND((BI$44-Sheep!$R$225-Sheep!$N$174                                )&gt;(BI$44-BJ$44),(BI$44-Sheep!$R$225-Sheep!$N$174                                )&lt;=0),"WeanAlt1","")
&amp;                   IF(AND((BI$44-Sheep!$R$226-Sheep!$N$174                                )&gt;(BI$44-BJ$44),(BI$44-Sheep!$R$226-Sheep!$N$174                                )&lt;=0),"WeanAlt2","")
&amp;IFERROR(IF(AND((BI$44-BI46                                                                                     )&gt;(BI$44-BJ$44),(BI$44-BI46                                                                                     )&lt;=0),"Join-"    &amp;BI45,""),"")
&amp;IFERROR(IF(AND((BI$44-BI46-INDEX(Sheep!$V$231:$V$238,BI45,1))&gt;(BI$44-BJ$44),(BI$44-BI46-INDEX(Sheep!$V$231:$V$238,BI45,1))&lt;=0),"Scan-"  &amp;BI45,""),"")
&amp;IFERROR(IF(AND((BI$44-BI46-150                                                                            )&gt;(BI$44-BJ$44),(BI$44-BI46-150                                                                             )&lt;=0),"Birth-" &amp;BI45,""),"")
&amp;IFERROR(IF(AND((BI$44-BI46-150-Sheep!$R$224                                           )&gt;(BI$44-BJ$44),(BI$44-BI46-150-Sheep!$R$224                                            )&lt;=0),"Wean-"&amp;BI45,""),"")
&amp;IFERROR(IF(AND((BI$44-BI46-150-Sheep!$R$225                                           )&gt;(BI$44-BJ$44),(BI$44-BI46-150-Sheep!$R$225                                            )&lt;=0),"Alt1-"   &amp;BI45,""),"")
&amp;IFERROR(IF(AND((BI$44-BI46-150-Sheep!$R$226                                           )&gt;(BI$44-BJ$44),(BI$44-BI46-150-Sheep!$R$226                                            )&lt;=0),"Alt2-"   &amp;BI45,""),"")</f>
        <v/>
      </c>
      <c r="BJ47" s="491" t="str">
        <f xml:space="preserve">                    IF(AND((BJ$44                                  -Sheep!$N$174                               )&gt;(BJ$44-BK$44),(BJ$44                                  -Sheep!$N$174                                )&lt;=0),"Born","")
&amp;                   IF(AND((BJ$44-Sheep!$R$224-Sheep!$N$174                                )&gt;(BJ$44-BK$44),(BJ$44-Sheep!$R$224-Sheep!$N$174                                )&lt;=0),"WeanStd","")
&amp;                   IF(AND((BJ$44-Sheep!$R$225-Sheep!$N$174                                )&gt;(BJ$44-BK$44),(BJ$44-Sheep!$R$225-Sheep!$N$174                                )&lt;=0),"WeanAlt1","")
&amp;                   IF(AND((BJ$44-Sheep!$R$226-Sheep!$N$174                                )&gt;(BJ$44-BK$44),(BJ$44-Sheep!$R$226-Sheep!$N$174                                )&lt;=0),"WeanAlt2","")
&amp;IFERROR(IF(AND((BJ$44-BJ46                                                                                     )&gt;(BJ$44-BK$44),(BJ$44-BJ46                                                                                     )&lt;=0),"Join-"    &amp;BJ45,""),"")
&amp;IFERROR(IF(AND((BJ$44-BJ46-INDEX(Sheep!$V$231:$V$238,BJ45,1))&gt;(BJ$44-BK$44),(BJ$44-BJ46-INDEX(Sheep!$V$231:$V$238,BJ45,1))&lt;=0),"Scan-"  &amp;BJ45,""),"")
&amp;IFERROR(IF(AND((BJ$44-BJ46-150                                                                            )&gt;(BJ$44-BK$44),(BJ$44-BJ46-150                                                                             )&lt;=0),"Birth-" &amp;BJ45,""),"")
&amp;IFERROR(IF(AND((BJ$44-BJ46-150-Sheep!$R$224                                           )&gt;(BJ$44-BK$44),(BJ$44-BJ46-150-Sheep!$R$224                                            )&lt;=0),"Wean-"&amp;BJ45,""),"")
&amp;IFERROR(IF(AND((BJ$44-BJ46-150-Sheep!$R$225                                           )&gt;(BJ$44-BK$44),(BJ$44-BJ46-150-Sheep!$R$225                                            )&lt;=0),"Alt1-"   &amp;BJ45,""),"")
&amp;IFERROR(IF(AND((BJ$44-BJ46-150-Sheep!$R$226                                           )&gt;(BJ$44-BK$44),(BJ$44-BJ46-150-Sheep!$R$226                                            )&lt;=0),"Alt2-"   &amp;BJ45,""),"")</f>
        <v/>
      </c>
      <c r="BK47" s="491" t="str">
        <f xml:space="preserve">                    IF(AND((BK$44                                  -Sheep!$N$174                               )&gt;(BK$44-BL$44),(BK$44                                  -Sheep!$N$174                                )&lt;=0),"Born","")
&amp;                   IF(AND((BK$44-Sheep!$R$224-Sheep!$N$174                                )&gt;(BK$44-BL$44),(BK$44-Sheep!$R$224-Sheep!$N$174                                )&lt;=0),"WeanStd","")
&amp;                   IF(AND((BK$44-Sheep!$R$225-Sheep!$N$174                                )&gt;(BK$44-BL$44),(BK$44-Sheep!$R$225-Sheep!$N$174                                )&lt;=0),"WeanAlt1","")
&amp;                   IF(AND((BK$44-Sheep!$R$226-Sheep!$N$174                                )&gt;(BK$44-BL$44),(BK$44-Sheep!$R$226-Sheep!$N$174                                )&lt;=0),"WeanAlt2","")
&amp;IFERROR(IF(AND((BK$44-BK46                                                                                     )&gt;(BK$44-BL$44),(BK$44-BK46                                                                                     )&lt;=0),"Join-"    &amp;BK45,""),"")
&amp;IFERROR(IF(AND((BK$44-BK46-INDEX(Sheep!$V$231:$V$238,BK45,1))&gt;(BK$44-BL$44),(BK$44-BK46-INDEX(Sheep!$V$231:$V$238,BK45,1))&lt;=0),"Scan-"  &amp;BK45,""),"")
&amp;IFERROR(IF(AND((BK$44-BK46-150                                                                            )&gt;(BK$44-BL$44),(BK$44-BK46-150                                                                             )&lt;=0),"Birth-" &amp;BK45,""),"")
&amp;IFERROR(IF(AND((BK$44-BK46-150-Sheep!$R$224                                           )&gt;(BK$44-BL$44),(BK$44-BK46-150-Sheep!$R$224                                            )&lt;=0),"Wean-"&amp;BK45,""),"")
&amp;IFERROR(IF(AND((BK$44-BK46-150-Sheep!$R$225                                           )&gt;(BK$44-BL$44),(BK$44-BK46-150-Sheep!$R$225                                            )&lt;=0),"Alt1-"   &amp;BK45,""),"")
&amp;IFERROR(IF(AND((BK$44-BK46-150-Sheep!$R$226                                           )&gt;(BK$44-BL$44),(BK$44-BK46-150-Sheep!$R$226                                            )&lt;=0),"Alt2-"   &amp;BK45,""),"")</f>
        <v/>
      </c>
      <c r="BL47" s="491" t="str">
        <f xml:space="preserve">                    IF(AND((BL$44                                  -Sheep!$N$174                               )&gt;(BL$44-BM$44),(BL$44                                  -Sheep!$N$174                                )&lt;=0),"Born","")
&amp;                   IF(AND((BL$44-Sheep!$R$224-Sheep!$N$174                                )&gt;(BL$44-BM$44),(BL$44-Sheep!$R$224-Sheep!$N$174                                )&lt;=0),"WeanStd","")
&amp;                   IF(AND((BL$44-Sheep!$R$225-Sheep!$N$174                                )&gt;(BL$44-BM$44),(BL$44-Sheep!$R$225-Sheep!$N$174                                )&lt;=0),"WeanAlt1","")
&amp;                   IF(AND((BL$44-Sheep!$R$226-Sheep!$N$174                                )&gt;(BL$44-BM$44),(BL$44-Sheep!$R$226-Sheep!$N$174                                )&lt;=0),"WeanAlt2","")
&amp;IFERROR(IF(AND((BL$44-BL46                                                                                     )&gt;(BL$44-BM$44),(BL$44-BL46                                                                                     )&lt;=0),"Join-"    &amp;BL45,""),"")
&amp;IFERROR(IF(AND((BL$44-BL46-INDEX(Sheep!$V$231:$V$238,BL45,1))&gt;(BL$44-BM$44),(BL$44-BL46-INDEX(Sheep!$V$231:$V$238,BL45,1))&lt;=0),"Scan-"  &amp;BL45,""),"")
&amp;IFERROR(IF(AND((BL$44-BL46-150                                                                            )&gt;(BL$44-BM$44),(BL$44-BL46-150                                                                             )&lt;=0),"Birth-" &amp;BL45,""),"")
&amp;IFERROR(IF(AND((BL$44-BL46-150-Sheep!$R$224                                           )&gt;(BL$44-BM$44),(BL$44-BL46-150-Sheep!$R$224                                            )&lt;=0),"Wean-"&amp;BL45,""),"")
&amp;IFERROR(IF(AND((BL$44-BL46-150-Sheep!$R$225                                           )&gt;(BL$44-BM$44),(BL$44-BL46-150-Sheep!$R$225                                            )&lt;=0),"Alt1-"   &amp;BL45,""),"")
&amp;IFERROR(IF(AND((BL$44-BL46-150-Sheep!$R$226                                           )&gt;(BL$44-BM$44),(BL$44-BL46-150-Sheep!$R$226                                            )&lt;=0),"Alt2-"   &amp;BL45,""),"")</f>
        <v/>
      </c>
      <c r="BM47" s="491" t="str">
        <f xml:space="preserve">                    IF(AND((BM$44                                  -Sheep!$N$174                               )&gt;(BM$44-BN$44),(BM$44                                  -Sheep!$N$174                                )&lt;=0),"Born","")
&amp;                   IF(AND((BM$44-Sheep!$R$224-Sheep!$N$174                                )&gt;(BM$44-BN$44),(BM$44-Sheep!$R$224-Sheep!$N$174                                )&lt;=0),"WeanStd","")
&amp;                   IF(AND((BM$44-Sheep!$R$225-Sheep!$N$174                                )&gt;(BM$44-BN$44),(BM$44-Sheep!$R$225-Sheep!$N$174                                )&lt;=0),"WeanAlt1","")
&amp;                   IF(AND((BM$44-Sheep!$R$226-Sheep!$N$174                                )&gt;(BM$44-BN$44),(BM$44-Sheep!$R$226-Sheep!$N$174                                )&lt;=0),"WeanAlt2","")
&amp;IFERROR(IF(AND((BM$44-BM46                                                                                     )&gt;(BM$44-BN$44),(BM$44-BM46                                                                                     )&lt;=0),"Join-"    &amp;BM45,""),"")
&amp;IFERROR(IF(AND((BM$44-BM46-INDEX(Sheep!$V$231:$V$238,BM45,1))&gt;(BM$44-BN$44),(BM$44-BM46-INDEX(Sheep!$V$231:$V$238,BM45,1))&lt;=0),"Scan-"  &amp;BM45,""),"")
&amp;IFERROR(IF(AND((BM$44-BM46-150                                                                            )&gt;(BM$44-BN$44),(BM$44-BM46-150                                                                             )&lt;=0),"Birth-" &amp;BM45,""),"")
&amp;IFERROR(IF(AND((BM$44-BM46-150-Sheep!$R$224                                           )&gt;(BM$44-BN$44),(BM$44-BM46-150-Sheep!$R$224                                            )&lt;=0),"Wean-"&amp;BM45,""),"")
&amp;IFERROR(IF(AND((BM$44-BM46-150-Sheep!$R$225                                           )&gt;(BM$44-BN$44),(BM$44-BM46-150-Sheep!$R$225                                            )&lt;=0),"Alt1-"   &amp;BM45,""),"")
&amp;IFERROR(IF(AND((BM$44-BM46-150-Sheep!$R$226                                           )&gt;(BM$44-BN$44),(BM$44-BM46-150-Sheep!$R$226                                            )&lt;=0),"Alt2-"   &amp;BM45,""),"")</f>
        <v/>
      </c>
      <c r="BN47" s="491" t="str">
        <f xml:space="preserve">                    IF(AND((BN$44                                  -Sheep!$N$174                               )&gt;(BN$44-BO$44),(BN$44                                  -Sheep!$N$174                                )&lt;=0),"Born","")
&amp;                   IF(AND((BN$44-Sheep!$R$224-Sheep!$N$174                                )&gt;(BN$44-BO$44),(BN$44-Sheep!$R$224-Sheep!$N$174                                )&lt;=0),"WeanStd","")
&amp;                   IF(AND((BN$44-Sheep!$R$225-Sheep!$N$174                                )&gt;(BN$44-BO$44),(BN$44-Sheep!$R$225-Sheep!$N$174                                )&lt;=0),"WeanAlt1","")
&amp;                   IF(AND((BN$44-Sheep!$R$226-Sheep!$N$174                                )&gt;(BN$44-BO$44),(BN$44-Sheep!$R$226-Sheep!$N$174                                )&lt;=0),"WeanAlt2","")
&amp;IFERROR(IF(AND((BN$44-BN46                                                                                     )&gt;(BN$44-BO$44),(BN$44-BN46                                                                                     )&lt;=0),"Join-"    &amp;BN45,""),"")
&amp;IFERROR(IF(AND((BN$44-BN46-INDEX(Sheep!$V$231:$V$238,BN45,1))&gt;(BN$44-BO$44),(BN$44-BN46-INDEX(Sheep!$V$231:$V$238,BN45,1))&lt;=0),"Scan-"  &amp;BN45,""),"")
&amp;IFERROR(IF(AND((BN$44-BN46-150                                                                            )&gt;(BN$44-BO$44),(BN$44-BN46-150                                                                             )&lt;=0),"Birth-" &amp;BN45,""),"")
&amp;IFERROR(IF(AND((BN$44-BN46-150-Sheep!$R$224                                           )&gt;(BN$44-BO$44),(BN$44-BN46-150-Sheep!$R$224                                            )&lt;=0),"Wean-"&amp;BN45,""),"")
&amp;IFERROR(IF(AND((BN$44-BN46-150-Sheep!$R$225                                           )&gt;(BN$44-BO$44),(BN$44-BN46-150-Sheep!$R$225                                            )&lt;=0),"Alt1-"   &amp;BN45,""),"")
&amp;IFERROR(IF(AND((BN$44-BN46-150-Sheep!$R$226                                           )&gt;(BN$44-BO$44),(BN$44-BN46-150-Sheep!$R$226                                            )&lt;=0),"Alt2-"   &amp;BN45,""),"")</f>
        <v/>
      </c>
      <c r="BO47" s="491" t="str">
        <f xml:space="preserve">                    IF(AND((BO$44                                  -Sheep!$N$174                               )&gt;(BO$44-BP$44),(BO$44                                  -Sheep!$N$174                                )&lt;=0),"Born","")
&amp;                   IF(AND((BO$44-Sheep!$R$224-Sheep!$N$174                                )&gt;(BO$44-BP$44),(BO$44-Sheep!$R$224-Sheep!$N$174                                )&lt;=0),"WeanStd","")
&amp;                   IF(AND((BO$44-Sheep!$R$225-Sheep!$N$174                                )&gt;(BO$44-BP$44),(BO$44-Sheep!$R$225-Sheep!$N$174                                )&lt;=0),"WeanAlt1","")
&amp;                   IF(AND((BO$44-Sheep!$R$226-Sheep!$N$174                                )&gt;(BO$44-BP$44),(BO$44-Sheep!$R$226-Sheep!$N$174                                )&lt;=0),"WeanAlt2","")
&amp;IFERROR(IF(AND((BO$44-BO46                                                                                     )&gt;(BO$44-BP$44),(BO$44-BO46                                                                                     )&lt;=0),"Join-"    &amp;BO45,""),"")
&amp;IFERROR(IF(AND((BO$44-BO46-INDEX(Sheep!$V$231:$V$238,BO45,1))&gt;(BO$44-BP$44),(BO$44-BO46-INDEX(Sheep!$V$231:$V$238,BO45,1))&lt;=0),"Scan-"  &amp;BO45,""),"")
&amp;IFERROR(IF(AND((BO$44-BO46-150                                                                            )&gt;(BO$44-BP$44),(BO$44-BO46-150                                                                             )&lt;=0),"Birth-" &amp;BO45,""),"")
&amp;IFERROR(IF(AND((BO$44-BO46-150-Sheep!$R$224                                           )&gt;(BO$44-BP$44),(BO$44-BO46-150-Sheep!$R$224                                            )&lt;=0),"Wean-"&amp;BO45,""),"")
&amp;IFERROR(IF(AND((BO$44-BO46-150-Sheep!$R$225                                           )&gt;(BO$44-BP$44),(BO$44-BO46-150-Sheep!$R$225                                            )&lt;=0),"Alt1-"   &amp;BO45,""),"")
&amp;IFERROR(IF(AND((BO$44-BO46-150-Sheep!$R$226                                           )&gt;(BO$44-BP$44),(BO$44-BO46-150-Sheep!$R$226                                            )&lt;=0),"Alt2-"   &amp;BO45,""),"")</f>
        <v/>
      </c>
      <c r="BP47" s="491" t="str">
        <f xml:space="preserve">                    IF(AND((BP$44                                  -Sheep!$N$174                               )&gt;(BP$44-BQ$44),(BP$44                                  -Sheep!$N$174                                )&lt;=0),"Born","")
&amp;                   IF(AND((BP$44-Sheep!$R$224-Sheep!$N$174                                )&gt;(BP$44-BQ$44),(BP$44-Sheep!$R$224-Sheep!$N$174                                )&lt;=0),"WeanStd","")
&amp;                   IF(AND((BP$44-Sheep!$R$225-Sheep!$N$174                                )&gt;(BP$44-BQ$44),(BP$44-Sheep!$R$225-Sheep!$N$174                                )&lt;=0),"WeanAlt1","")
&amp;                   IF(AND((BP$44-Sheep!$R$226-Sheep!$N$174                                )&gt;(BP$44-BQ$44),(BP$44-Sheep!$R$226-Sheep!$N$174                                )&lt;=0),"WeanAlt2","")
&amp;IFERROR(IF(AND((BP$44-BP46                                                                                     )&gt;(BP$44-BQ$44),(BP$44-BP46                                                                                     )&lt;=0),"Join-"    &amp;BP45,""),"")
&amp;IFERROR(IF(AND((BP$44-BP46-INDEX(Sheep!$V$231:$V$238,BP45,1))&gt;(BP$44-BQ$44),(BP$44-BP46-INDEX(Sheep!$V$231:$V$238,BP45,1))&lt;=0),"Scan-"  &amp;BP45,""),"")
&amp;IFERROR(IF(AND((BP$44-BP46-150                                                                            )&gt;(BP$44-BQ$44),(BP$44-BP46-150                                                                             )&lt;=0),"Birth-" &amp;BP45,""),"")
&amp;IFERROR(IF(AND((BP$44-BP46-150-Sheep!$R$224                                           )&gt;(BP$44-BQ$44),(BP$44-BP46-150-Sheep!$R$224                                            )&lt;=0),"Wean-"&amp;BP45,""),"")
&amp;IFERROR(IF(AND((BP$44-BP46-150-Sheep!$R$225                                           )&gt;(BP$44-BQ$44),(BP$44-BP46-150-Sheep!$R$225                                            )&lt;=0),"Alt1-"   &amp;BP45,""),"")
&amp;IFERROR(IF(AND((BP$44-BP46-150-Sheep!$R$226                                           )&gt;(BP$44-BQ$44),(BP$44-BP46-150-Sheep!$R$226                                            )&lt;=0),"Alt2-"   &amp;BP45,""),"")</f>
        <v/>
      </c>
      <c r="BQ47" s="491" t="str">
        <f xml:space="preserve">                    IF(AND((BQ$44                                  -Sheep!$N$174                               )&gt;(BQ$44-BR$44),(BQ$44                                  -Sheep!$N$174                                )&lt;=0),"Born","")
&amp;                   IF(AND((BQ$44-Sheep!$R$224-Sheep!$N$174                                )&gt;(BQ$44-BR$44),(BQ$44-Sheep!$R$224-Sheep!$N$174                                )&lt;=0),"WeanStd","")
&amp;                   IF(AND((BQ$44-Sheep!$R$225-Sheep!$N$174                                )&gt;(BQ$44-BR$44),(BQ$44-Sheep!$R$225-Sheep!$N$174                                )&lt;=0),"WeanAlt1","")
&amp;                   IF(AND((BQ$44-Sheep!$R$226-Sheep!$N$174                                )&gt;(BQ$44-BR$44),(BQ$44-Sheep!$R$226-Sheep!$N$174                                )&lt;=0),"WeanAlt2","")
&amp;IFERROR(IF(AND((BQ$44-BQ46                                                                                     )&gt;(BQ$44-BR$44),(BQ$44-BQ46                                                                                     )&lt;=0),"Join-"    &amp;BQ45,""),"")
&amp;IFERROR(IF(AND((BQ$44-BQ46-INDEX(Sheep!$V$231:$V$238,BQ45,1))&gt;(BQ$44-BR$44),(BQ$44-BQ46-INDEX(Sheep!$V$231:$V$238,BQ45,1))&lt;=0),"Scan-"  &amp;BQ45,""),"")
&amp;IFERROR(IF(AND((BQ$44-BQ46-150                                                                            )&gt;(BQ$44-BR$44),(BQ$44-BQ46-150                                                                             )&lt;=0),"Birth-" &amp;BQ45,""),"")
&amp;IFERROR(IF(AND((BQ$44-BQ46-150-Sheep!$R$224                                           )&gt;(BQ$44-BR$44),(BQ$44-BQ46-150-Sheep!$R$224                                            )&lt;=0),"Wean-"&amp;BQ45,""),"")
&amp;IFERROR(IF(AND((BQ$44-BQ46-150-Sheep!$R$225                                           )&gt;(BQ$44-BR$44),(BQ$44-BQ46-150-Sheep!$R$225                                            )&lt;=0),"Alt1-"   &amp;BQ45,""),"")
&amp;IFERROR(IF(AND((BQ$44-BQ46-150-Sheep!$R$226                                           )&gt;(BQ$44-BR$44),(BQ$44-BQ46-150-Sheep!$R$226                                            )&lt;=0),"Alt2-"   &amp;BQ45,""),"")</f>
        <v/>
      </c>
      <c r="BR47" s="491" t="str">
        <f xml:space="preserve">                    IF(AND((BR$44                                  -Sheep!$N$174                               )&gt;(BR$44-BS$44),(BR$44                                  -Sheep!$N$174                                )&lt;=0),"Born","")
&amp;                   IF(AND((BR$44-Sheep!$R$224-Sheep!$N$174                                )&gt;(BR$44-BS$44),(BR$44-Sheep!$R$224-Sheep!$N$174                                )&lt;=0),"WeanStd","")
&amp;                   IF(AND((BR$44-Sheep!$R$225-Sheep!$N$174                                )&gt;(BR$44-BS$44),(BR$44-Sheep!$R$225-Sheep!$N$174                                )&lt;=0),"WeanAlt1","")
&amp;                   IF(AND((BR$44-Sheep!$R$226-Sheep!$N$174                                )&gt;(BR$44-BS$44),(BR$44-Sheep!$R$226-Sheep!$N$174                                )&lt;=0),"WeanAlt2","")
&amp;IFERROR(IF(AND((BR$44-BR46                                                                                     )&gt;(BR$44-BS$44),(BR$44-BR46                                                                                     )&lt;=0),"Join-"    &amp;BR45,""),"")
&amp;IFERROR(IF(AND((BR$44-BR46-INDEX(Sheep!$V$231:$V$238,BR45,1))&gt;(BR$44-BS$44),(BR$44-BR46-INDEX(Sheep!$V$231:$V$238,BR45,1))&lt;=0),"Scan-"  &amp;BR45,""),"")
&amp;IFERROR(IF(AND((BR$44-BR46-150                                                                            )&gt;(BR$44-BS$44),(BR$44-BR46-150                                                                             )&lt;=0),"Birth-" &amp;BR45,""),"")
&amp;IFERROR(IF(AND((BR$44-BR46-150-Sheep!$R$224                                           )&gt;(BR$44-BS$44),(BR$44-BR46-150-Sheep!$R$224                                            )&lt;=0),"Wean-"&amp;BR45,""),"")
&amp;IFERROR(IF(AND((BR$44-BR46-150-Sheep!$R$225                                           )&gt;(BR$44-BS$44),(BR$44-BR46-150-Sheep!$R$225                                            )&lt;=0),"Alt1-"   &amp;BR45,""),"")
&amp;IFERROR(IF(AND((BR$44-BR46-150-Sheep!$R$226                                           )&gt;(BR$44-BS$44),(BR$44-BR46-150-Sheep!$R$226                                            )&lt;=0),"Alt2-"   &amp;BR45,""),"")</f>
        <v/>
      </c>
      <c r="BS47" s="491" t="str">
        <f xml:space="preserve">                    IF(AND((BS$44                                  -Sheep!$N$174                               )&gt;(BS$44-BT$44),(BS$44                                  -Sheep!$N$174                                )&lt;=0),"Born","")
&amp;                   IF(AND((BS$44-Sheep!$R$224-Sheep!$N$174                                )&gt;(BS$44-BT$44),(BS$44-Sheep!$R$224-Sheep!$N$174                                )&lt;=0),"WeanStd","")
&amp;                   IF(AND((BS$44-Sheep!$R$225-Sheep!$N$174                                )&gt;(BS$44-BT$44),(BS$44-Sheep!$R$225-Sheep!$N$174                                )&lt;=0),"WeanAlt1","")
&amp;                   IF(AND((BS$44-Sheep!$R$226-Sheep!$N$174                                )&gt;(BS$44-BT$44),(BS$44-Sheep!$R$226-Sheep!$N$174                                )&lt;=0),"WeanAlt2","")
&amp;IFERROR(IF(AND((BS$44-BS46                                                                                     )&gt;(BS$44-BT$44),(BS$44-BS46                                                                                     )&lt;=0),"Join-"    &amp;BS45,""),"")
&amp;IFERROR(IF(AND((BS$44-BS46-INDEX(Sheep!$V$231:$V$238,BS45,1))&gt;(BS$44-BT$44),(BS$44-BS46-INDEX(Sheep!$V$231:$V$238,BS45,1))&lt;=0),"Scan-"  &amp;BS45,""),"")
&amp;IFERROR(IF(AND((BS$44-BS46-150                                                                            )&gt;(BS$44-BT$44),(BS$44-BS46-150                                                                             )&lt;=0),"Birth-" &amp;BS45,""),"")
&amp;IFERROR(IF(AND((BS$44-BS46-150-Sheep!$R$224                                           )&gt;(BS$44-BT$44),(BS$44-BS46-150-Sheep!$R$224                                            )&lt;=0),"Wean-"&amp;BS45,""),"")
&amp;IFERROR(IF(AND((BS$44-BS46-150-Sheep!$R$225                                           )&gt;(BS$44-BT$44),(BS$44-BS46-150-Sheep!$R$225                                            )&lt;=0),"Alt1-"   &amp;BS45,""),"")
&amp;IFERROR(IF(AND((BS$44-BS46-150-Sheep!$R$226                                           )&gt;(BS$44-BT$44),(BS$44-BS46-150-Sheep!$R$226                                            )&lt;=0),"Alt2-"   &amp;BS45,""),"")</f>
        <v/>
      </c>
      <c r="BT47" s="491" t="str">
        <f xml:space="preserve">                    IF(AND((BT$44                                  -Sheep!$N$174                               )&gt;(BT$44-BU$44),(BT$44                                  -Sheep!$N$174                                )&lt;=0),"Born","")
&amp;                   IF(AND((BT$44-Sheep!$R$224-Sheep!$N$174                                )&gt;(BT$44-BU$44),(BT$44-Sheep!$R$224-Sheep!$N$174                                )&lt;=0),"WeanStd","")
&amp;                   IF(AND((BT$44-Sheep!$R$225-Sheep!$N$174                                )&gt;(BT$44-BU$44),(BT$44-Sheep!$R$225-Sheep!$N$174                                )&lt;=0),"WeanAlt1","")
&amp;                   IF(AND((BT$44-Sheep!$R$226-Sheep!$N$174                                )&gt;(BT$44-BU$44),(BT$44-Sheep!$R$226-Sheep!$N$174                                )&lt;=0),"WeanAlt2","")
&amp;IFERROR(IF(AND((BT$44-BT46                                                                                     )&gt;(BT$44-BU$44),(BT$44-BT46                                                                                     )&lt;=0),"Join-"    &amp;BT45,""),"")
&amp;IFERROR(IF(AND((BT$44-BT46-INDEX(Sheep!$V$231:$V$238,BT45,1))&gt;(BT$44-BU$44),(BT$44-BT46-INDEX(Sheep!$V$231:$V$238,BT45,1))&lt;=0),"Scan-"  &amp;BT45,""),"")
&amp;IFERROR(IF(AND((BT$44-BT46-150                                                                            )&gt;(BT$44-BU$44),(BT$44-BT46-150                                                                             )&lt;=0),"Birth-" &amp;BT45,""),"")
&amp;IFERROR(IF(AND((BT$44-BT46-150-Sheep!$R$224                                           )&gt;(BT$44-BU$44),(BT$44-BT46-150-Sheep!$R$224                                            )&lt;=0),"Wean-"&amp;BT45,""),"")
&amp;IFERROR(IF(AND((BT$44-BT46-150-Sheep!$R$225                                           )&gt;(BT$44-BU$44),(BT$44-BT46-150-Sheep!$R$225                                            )&lt;=0),"Alt1-"   &amp;BT45,""),"")
&amp;IFERROR(IF(AND((BT$44-BT46-150-Sheep!$R$226                                           )&gt;(BT$44-BU$44),(BT$44-BT46-150-Sheep!$R$226                                            )&lt;=0),"Alt2-"   &amp;BT45,""),"")</f>
        <v/>
      </c>
      <c r="BU47" s="491" t="str">
        <f xml:space="preserve">                    IF(AND((BU$44                                  -Sheep!$N$174                               )&gt;(BU$44-BV$44),(BU$44                                  -Sheep!$N$174                                )&lt;=0),"Born","")
&amp;                   IF(AND((BU$44-Sheep!$R$224-Sheep!$N$174                                )&gt;(BU$44-BV$44),(BU$44-Sheep!$R$224-Sheep!$N$174                                )&lt;=0),"WeanStd","")
&amp;                   IF(AND((BU$44-Sheep!$R$225-Sheep!$N$174                                )&gt;(BU$44-BV$44),(BU$44-Sheep!$R$225-Sheep!$N$174                                )&lt;=0),"WeanAlt1","")
&amp;                   IF(AND((BU$44-Sheep!$R$226-Sheep!$N$174                                )&gt;(BU$44-BV$44),(BU$44-Sheep!$R$226-Sheep!$N$174                                )&lt;=0),"WeanAlt2","")
&amp;IFERROR(IF(AND((BU$44-BU46                                                                                     )&gt;(BU$44-BV$44),(BU$44-BU46                                                                                     )&lt;=0),"Join-"    &amp;BU45,""),"")
&amp;IFERROR(IF(AND((BU$44-BU46-INDEX(Sheep!$V$231:$V$238,BU45,1))&gt;(BU$44-BV$44),(BU$44-BU46-INDEX(Sheep!$V$231:$V$238,BU45,1))&lt;=0),"Scan-"  &amp;BU45,""),"")
&amp;IFERROR(IF(AND((BU$44-BU46-150                                                                            )&gt;(BU$44-BV$44),(BU$44-BU46-150                                                                             )&lt;=0),"Birth-" &amp;BU45,""),"")
&amp;IFERROR(IF(AND((BU$44-BU46-150-Sheep!$R$224                                           )&gt;(BU$44-BV$44),(BU$44-BU46-150-Sheep!$R$224                                            )&lt;=0),"Wean-"&amp;BU45,""),"")
&amp;IFERROR(IF(AND((BU$44-BU46-150-Sheep!$R$225                                           )&gt;(BU$44-BV$44),(BU$44-BU46-150-Sheep!$R$225                                            )&lt;=0),"Alt1-"   &amp;BU45,""),"")
&amp;IFERROR(IF(AND((BU$44-BU46-150-Sheep!$R$226                                           )&gt;(BU$44-BV$44),(BU$44-BU46-150-Sheep!$R$226                                            )&lt;=0),"Alt2-"   &amp;BU45,""),"")</f>
        <v/>
      </c>
      <c r="BV47" s="491" t="str">
        <f xml:space="preserve">                    IF(AND((BV$44                                  -Sheep!$N$174                               )&gt;(BV$44-BW$44),(BV$44                                  -Sheep!$N$174                                )&lt;=0),"Born","")
&amp;                   IF(AND((BV$44-Sheep!$R$224-Sheep!$N$174                                )&gt;(BV$44-BW$44),(BV$44-Sheep!$R$224-Sheep!$N$174                                )&lt;=0),"WeanStd","")
&amp;                   IF(AND((BV$44-Sheep!$R$225-Sheep!$N$174                                )&gt;(BV$44-BW$44),(BV$44-Sheep!$R$225-Sheep!$N$174                                )&lt;=0),"WeanAlt1","")
&amp;                   IF(AND((BV$44-Sheep!$R$226-Sheep!$N$174                                )&gt;(BV$44-BW$44),(BV$44-Sheep!$R$226-Sheep!$N$174                                )&lt;=0),"WeanAlt2","")
&amp;IFERROR(IF(AND((BV$44-BV46                                                                                     )&gt;(BV$44-BW$44),(BV$44-BV46                                                                                     )&lt;=0),"Join-"    &amp;BV45,""),"")
&amp;IFERROR(IF(AND((BV$44-BV46-INDEX(Sheep!$V$231:$V$238,BV45,1))&gt;(BV$44-BW$44),(BV$44-BV46-INDEX(Sheep!$V$231:$V$238,BV45,1))&lt;=0),"Scan-"  &amp;BV45,""),"")
&amp;IFERROR(IF(AND((BV$44-BV46-150                                                                            )&gt;(BV$44-BW$44),(BV$44-BV46-150                                                                             )&lt;=0),"Birth-" &amp;BV45,""),"")
&amp;IFERROR(IF(AND((BV$44-BV46-150-Sheep!$R$224                                           )&gt;(BV$44-BW$44),(BV$44-BV46-150-Sheep!$R$224                                            )&lt;=0),"Wean-"&amp;BV45,""),"")
&amp;IFERROR(IF(AND((BV$44-BV46-150-Sheep!$R$225                                           )&gt;(BV$44-BW$44),(BV$44-BV46-150-Sheep!$R$225                                            )&lt;=0),"Alt1-"   &amp;BV45,""),"")
&amp;IFERROR(IF(AND((BV$44-BV46-150-Sheep!$R$226                                           )&gt;(BV$44-BW$44),(BV$44-BV46-150-Sheep!$R$226                                            )&lt;=0),"Alt2-"   &amp;BV45,""),"")</f>
        <v/>
      </c>
      <c r="BW47" s="491" t="str">
        <f xml:space="preserve">                    IF(AND((BW$44                                  -Sheep!$N$174                               )&gt;(BW$44-BX$44),(BW$44                                  -Sheep!$N$174                                )&lt;=0),"Born","")
&amp;                   IF(AND((BW$44-Sheep!$R$224-Sheep!$N$174                                )&gt;(BW$44-BX$44),(BW$44-Sheep!$R$224-Sheep!$N$174                                )&lt;=0),"WeanStd","")
&amp;                   IF(AND((BW$44-Sheep!$R$225-Sheep!$N$174                                )&gt;(BW$44-BX$44),(BW$44-Sheep!$R$225-Sheep!$N$174                                )&lt;=0),"WeanAlt1","")
&amp;                   IF(AND((BW$44-Sheep!$R$226-Sheep!$N$174                                )&gt;(BW$44-BX$44),(BW$44-Sheep!$R$226-Sheep!$N$174                                )&lt;=0),"WeanAlt2","")
&amp;IFERROR(IF(AND((BW$44-BW46                                                                                     )&gt;(BW$44-BX$44),(BW$44-BW46                                                                                     )&lt;=0),"Join-"    &amp;BW45,""),"")
&amp;IFERROR(IF(AND((BW$44-BW46-INDEX(Sheep!$V$231:$V$238,BW45,1))&gt;(BW$44-BX$44),(BW$44-BW46-INDEX(Sheep!$V$231:$V$238,BW45,1))&lt;=0),"Scan-"  &amp;BW45,""),"")
&amp;IFERROR(IF(AND((BW$44-BW46-150                                                                            )&gt;(BW$44-BX$44),(BW$44-BW46-150                                                                             )&lt;=0),"Birth-" &amp;BW45,""),"")
&amp;IFERROR(IF(AND((BW$44-BW46-150-Sheep!$R$224                                           )&gt;(BW$44-BX$44),(BW$44-BW46-150-Sheep!$R$224                                            )&lt;=0),"Wean-"&amp;BW45,""),"")
&amp;IFERROR(IF(AND((BW$44-BW46-150-Sheep!$R$225                                           )&gt;(BW$44-BX$44),(BW$44-BW46-150-Sheep!$R$225                                            )&lt;=0),"Alt1-"   &amp;BW45,""),"")
&amp;IFERROR(IF(AND((BW$44-BW46-150-Sheep!$R$226                                           )&gt;(BW$44-BX$44),(BW$44-BW46-150-Sheep!$R$226                                            )&lt;=0),"Alt2-"   &amp;BW45,""),"")</f>
        <v/>
      </c>
      <c r="BX47" s="491" t="str">
        <f xml:space="preserve">                    IF(AND((BX$44                                  -Sheep!$N$174                               )&gt;(BX$44-BY$44),(BX$44                                  -Sheep!$N$174                                )&lt;=0),"Born","")
&amp;                   IF(AND((BX$44-Sheep!$R$224-Sheep!$N$174                                )&gt;(BX$44-BY$44),(BX$44-Sheep!$R$224-Sheep!$N$174                                )&lt;=0),"WeanStd","")
&amp;                   IF(AND((BX$44-Sheep!$R$225-Sheep!$N$174                                )&gt;(BX$44-BY$44),(BX$44-Sheep!$R$225-Sheep!$N$174                                )&lt;=0),"WeanAlt1","")
&amp;                   IF(AND((BX$44-Sheep!$R$226-Sheep!$N$174                                )&gt;(BX$44-BY$44),(BX$44-Sheep!$R$226-Sheep!$N$174                                )&lt;=0),"WeanAlt2","")
&amp;IFERROR(IF(AND((BX$44-BX46                                                                                     )&gt;(BX$44-BY$44),(BX$44-BX46                                                                                     )&lt;=0),"Join-"    &amp;BX45,""),"")
&amp;IFERROR(IF(AND((BX$44-BX46-INDEX(Sheep!$V$231:$V$238,BX45,1))&gt;(BX$44-BY$44),(BX$44-BX46-INDEX(Sheep!$V$231:$V$238,BX45,1))&lt;=0),"Scan-"  &amp;BX45,""),"")
&amp;IFERROR(IF(AND((BX$44-BX46-150                                                                            )&gt;(BX$44-BY$44),(BX$44-BX46-150                                                                             )&lt;=0),"Birth-" &amp;BX45,""),"")
&amp;IFERROR(IF(AND((BX$44-BX46-150-Sheep!$R$224                                           )&gt;(BX$44-BY$44),(BX$44-BX46-150-Sheep!$R$224                                            )&lt;=0),"Wean-"&amp;BX45,""),"")
&amp;IFERROR(IF(AND((BX$44-BX46-150-Sheep!$R$225                                           )&gt;(BX$44-BY$44),(BX$44-BX46-150-Sheep!$R$225                                            )&lt;=0),"Alt1-"   &amp;BX45,""),"")
&amp;IFERROR(IF(AND((BX$44-BX46-150-Sheep!$R$226                                           )&gt;(BX$44-BY$44),(BX$44-BX46-150-Sheep!$R$226                                            )&lt;=0),"Alt2-"   &amp;BX45,""),"")</f>
        <v/>
      </c>
      <c r="BY47" s="491" t="str">
        <f xml:space="preserve">                    IF(AND((BY$44                                  -Sheep!$N$174                               )&gt;(BY$44-BZ$44),(BY$44                                  -Sheep!$N$174                                )&lt;=0),"Born","")
&amp;                   IF(AND((BY$44-Sheep!$R$224-Sheep!$N$174                                )&gt;(BY$44-BZ$44),(BY$44-Sheep!$R$224-Sheep!$N$174                                )&lt;=0),"WeanStd","")
&amp;                   IF(AND((BY$44-Sheep!$R$225-Sheep!$N$174                                )&gt;(BY$44-BZ$44),(BY$44-Sheep!$R$225-Sheep!$N$174                                )&lt;=0),"WeanAlt1","")
&amp;                   IF(AND((BY$44-Sheep!$R$226-Sheep!$N$174                                )&gt;(BY$44-BZ$44),(BY$44-Sheep!$R$226-Sheep!$N$174                                )&lt;=0),"WeanAlt2","")
&amp;IFERROR(IF(AND((BY$44-BY46                                                                                     )&gt;(BY$44-BZ$44),(BY$44-BY46                                                                                     )&lt;=0),"Join-"    &amp;BY45,""),"")
&amp;IFERROR(IF(AND((BY$44-BY46-INDEX(Sheep!$V$231:$V$238,BY45,1))&gt;(BY$44-BZ$44),(BY$44-BY46-INDEX(Sheep!$V$231:$V$238,BY45,1))&lt;=0),"Scan-"  &amp;BY45,""),"")
&amp;IFERROR(IF(AND((BY$44-BY46-150                                                                            )&gt;(BY$44-BZ$44),(BY$44-BY46-150                                                                             )&lt;=0),"Birth-" &amp;BY45,""),"")
&amp;IFERROR(IF(AND((BY$44-BY46-150-Sheep!$R$224                                           )&gt;(BY$44-BZ$44),(BY$44-BY46-150-Sheep!$R$224                                            )&lt;=0),"Wean-"&amp;BY45,""),"")
&amp;IFERROR(IF(AND((BY$44-BY46-150-Sheep!$R$225                                           )&gt;(BY$44-BZ$44),(BY$44-BY46-150-Sheep!$R$225                                            )&lt;=0),"Alt1-"   &amp;BY45,""),"")
&amp;IFERROR(IF(AND((BY$44-BY46-150-Sheep!$R$226                                           )&gt;(BY$44-BZ$44),(BY$44-BY46-150-Sheep!$R$226                                            )&lt;=0),"Alt2-"   &amp;BY45,""),"")</f>
        <v/>
      </c>
      <c r="BZ47" s="491" t="str">
        <f xml:space="preserve">                    IF(AND((BZ$44                                  -Sheep!$N$174                               )&gt;(BZ$44-CA$44),(BZ$44                                  -Sheep!$N$174                                )&lt;=0),"Born","")
&amp;                   IF(AND((BZ$44-Sheep!$R$224-Sheep!$N$174                                )&gt;(BZ$44-CA$44),(BZ$44-Sheep!$R$224-Sheep!$N$174                                )&lt;=0),"WeanStd","")
&amp;                   IF(AND((BZ$44-Sheep!$R$225-Sheep!$N$174                                )&gt;(BZ$44-CA$44),(BZ$44-Sheep!$R$225-Sheep!$N$174                                )&lt;=0),"WeanAlt1","")
&amp;                   IF(AND((BZ$44-Sheep!$R$226-Sheep!$N$174                                )&gt;(BZ$44-CA$44),(BZ$44-Sheep!$R$226-Sheep!$N$174                                )&lt;=0),"WeanAlt2","")
&amp;IFERROR(IF(AND((BZ$44-BZ46                                                                                     )&gt;(BZ$44-CA$44),(BZ$44-BZ46                                                                                     )&lt;=0),"Join-"    &amp;BZ45,""),"")
&amp;IFERROR(IF(AND((BZ$44-BZ46-INDEX(Sheep!$V$231:$V$238,BZ45,1))&gt;(BZ$44-CA$44),(BZ$44-BZ46-INDEX(Sheep!$V$231:$V$238,BZ45,1))&lt;=0),"Scan-"  &amp;BZ45,""),"")
&amp;IFERROR(IF(AND((BZ$44-BZ46-150                                                                            )&gt;(BZ$44-CA$44),(BZ$44-BZ46-150                                                                             )&lt;=0),"Birth-" &amp;BZ45,""),"")
&amp;IFERROR(IF(AND((BZ$44-BZ46-150-Sheep!$R$224                                           )&gt;(BZ$44-CA$44),(BZ$44-BZ46-150-Sheep!$R$224                                            )&lt;=0),"Wean-"&amp;BZ45,""),"")
&amp;IFERROR(IF(AND((BZ$44-BZ46-150-Sheep!$R$225                                           )&gt;(BZ$44-CA$44),(BZ$44-BZ46-150-Sheep!$R$225                                            )&lt;=0),"Alt1-"   &amp;BZ45,""),"")
&amp;IFERROR(IF(AND((BZ$44-BZ46-150-Sheep!$R$226                                           )&gt;(BZ$44-CA$44),(BZ$44-BZ46-150-Sheep!$R$226                                            )&lt;=0),"Alt2-"   &amp;BZ45,""),"")</f>
        <v/>
      </c>
      <c r="CA47" s="491" t="str">
        <f xml:space="preserve">                    IF(AND((CA$44                                  -Sheep!$N$174                               )&gt;(CA$44-CB$44),(CA$44                                  -Sheep!$N$174                                )&lt;=0),"Born","")
&amp;                   IF(AND((CA$44-Sheep!$R$224-Sheep!$N$174                                )&gt;(CA$44-CB$44),(CA$44-Sheep!$R$224-Sheep!$N$174                                )&lt;=0),"WeanStd","")
&amp;                   IF(AND((CA$44-Sheep!$R$225-Sheep!$N$174                                )&gt;(CA$44-CB$44),(CA$44-Sheep!$R$225-Sheep!$N$174                                )&lt;=0),"WeanAlt1","")
&amp;                   IF(AND((CA$44-Sheep!$R$226-Sheep!$N$174                                )&gt;(CA$44-CB$44),(CA$44-Sheep!$R$226-Sheep!$N$174                                )&lt;=0),"WeanAlt2","")
&amp;IFERROR(IF(AND((CA$44-CA46                                                                                     )&gt;(CA$44-CB$44),(CA$44-CA46                                                                                     )&lt;=0),"Join-"    &amp;CA45,""),"")
&amp;IFERROR(IF(AND((CA$44-CA46-INDEX(Sheep!$V$231:$V$238,CA45,1))&gt;(CA$44-CB$44),(CA$44-CA46-INDEX(Sheep!$V$231:$V$238,CA45,1))&lt;=0),"Scan-"  &amp;CA45,""),"")
&amp;IFERROR(IF(AND((CA$44-CA46-150                                                                            )&gt;(CA$44-CB$44),(CA$44-CA46-150                                                                             )&lt;=0),"Birth-" &amp;CA45,""),"")
&amp;IFERROR(IF(AND((CA$44-CA46-150-Sheep!$R$224                                           )&gt;(CA$44-CB$44),(CA$44-CA46-150-Sheep!$R$224                                            )&lt;=0),"Wean-"&amp;CA45,""),"")
&amp;IFERROR(IF(AND((CA$44-CA46-150-Sheep!$R$225                                           )&gt;(CA$44-CB$44),(CA$44-CA46-150-Sheep!$R$225                                            )&lt;=0),"Alt1-"   &amp;CA45,""),"")
&amp;IFERROR(IF(AND((CA$44-CA46-150-Sheep!$R$226                                           )&gt;(CA$44-CB$44),(CA$44-CA46-150-Sheep!$R$226                                            )&lt;=0),"Alt2-"   &amp;CA45,""),"")</f>
        <v/>
      </c>
      <c r="CB47" s="491" t="str">
        <f xml:space="preserve">                    IF(AND((CB$44                                  -Sheep!$N$174                               )&gt;(CB$44-CC$44),(CB$44                                  -Sheep!$N$174                                )&lt;=0),"Born","")
&amp;                   IF(AND((CB$44-Sheep!$R$224-Sheep!$N$174                                )&gt;(CB$44-CC$44),(CB$44-Sheep!$R$224-Sheep!$N$174                                )&lt;=0),"WeanStd","")
&amp;                   IF(AND((CB$44-Sheep!$R$225-Sheep!$N$174                                )&gt;(CB$44-CC$44),(CB$44-Sheep!$R$225-Sheep!$N$174                                )&lt;=0),"WeanAlt1","")
&amp;                   IF(AND((CB$44-Sheep!$R$226-Sheep!$N$174                                )&gt;(CB$44-CC$44),(CB$44-Sheep!$R$226-Sheep!$N$174                                )&lt;=0),"WeanAlt2","")
&amp;IFERROR(IF(AND((CB$44-CB46                                                                                     )&gt;(CB$44-CC$44),(CB$44-CB46                                                                                     )&lt;=0),"Join-"    &amp;CB45,""),"")
&amp;IFERROR(IF(AND((CB$44-CB46-INDEX(Sheep!$V$231:$V$238,CB45,1))&gt;(CB$44-CC$44),(CB$44-CB46-INDEX(Sheep!$V$231:$V$238,CB45,1))&lt;=0),"Scan-"  &amp;CB45,""),"")
&amp;IFERROR(IF(AND((CB$44-CB46-150                                                                            )&gt;(CB$44-CC$44),(CB$44-CB46-150                                                                             )&lt;=0),"Birth-" &amp;CB45,""),"")
&amp;IFERROR(IF(AND((CB$44-CB46-150-Sheep!$R$224                                           )&gt;(CB$44-CC$44),(CB$44-CB46-150-Sheep!$R$224                                            )&lt;=0),"Wean-"&amp;CB45,""),"")
&amp;IFERROR(IF(AND((CB$44-CB46-150-Sheep!$R$225                                           )&gt;(CB$44-CC$44),(CB$44-CB46-150-Sheep!$R$225                                            )&lt;=0),"Alt1-"   &amp;CB45,""),"")
&amp;IFERROR(IF(AND((CB$44-CB46-150-Sheep!$R$226                                           )&gt;(CB$44-CC$44),(CB$44-CB46-150-Sheep!$R$226                                            )&lt;=0),"Alt2-"   &amp;CB45,""),"")</f>
        <v/>
      </c>
      <c r="CC47" s="491" t="str">
        <f xml:space="preserve">                    IF(AND((CC$44                                  -Sheep!$N$174                               )&gt;(CC$44-CD$44),(CC$44                                  -Sheep!$N$174                                )&lt;=0),"Born","")
&amp;                   IF(AND((CC$44-Sheep!$R$224-Sheep!$N$174                                )&gt;(CC$44-CD$44),(CC$44-Sheep!$R$224-Sheep!$N$174                                )&lt;=0),"WeanStd","")
&amp;                   IF(AND((CC$44-Sheep!$R$225-Sheep!$N$174                                )&gt;(CC$44-CD$44),(CC$44-Sheep!$R$225-Sheep!$N$174                                )&lt;=0),"WeanAlt1","")
&amp;                   IF(AND((CC$44-Sheep!$R$226-Sheep!$N$174                                )&gt;(CC$44-CD$44),(CC$44-Sheep!$R$226-Sheep!$N$174                                )&lt;=0),"WeanAlt2","")
&amp;IFERROR(IF(AND((CC$44-CC46                                                                                     )&gt;(CC$44-CD$44),(CC$44-CC46                                                                                     )&lt;=0),"Join-"    &amp;CC45,""),"")
&amp;IFERROR(IF(AND((CC$44-CC46-INDEX(Sheep!$V$231:$V$238,CC45,1))&gt;(CC$44-CD$44),(CC$44-CC46-INDEX(Sheep!$V$231:$V$238,CC45,1))&lt;=0),"Scan-"  &amp;CC45,""),"")
&amp;IFERROR(IF(AND((CC$44-CC46-150                                                                            )&gt;(CC$44-CD$44),(CC$44-CC46-150                                                                             )&lt;=0),"Birth-" &amp;CC45,""),"")
&amp;IFERROR(IF(AND((CC$44-CC46-150-Sheep!$R$224                                           )&gt;(CC$44-CD$44),(CC$44-CC46-150-Sheep!$R$224                                            )&lt;=0),"Wean-"&amp;CC45,""),"")
&amp;IFERROR(IF(AND((CC$44-CC46-150-Sheep!$R$225                                           )&gt;(CC$44-CD$44),(CC$44-CC46-150-Sheep!$R$225                                            )&lt;=0),"Alt1-"   &amp;CC45,""),"")
&amp;IFERROR(IF(AND((CC$44-CC46-150-Sheep!$R$226                                           )&gt;(CC$44-CD$44),(CC$44-CC46-150-Sheep!$R$226                                            )&lt;=0),"Alt2-"   &amp;CC45,""),"")</f>
        <v/>
      </c>
      <c r="CD47" s="491" t="str">
        <f xml:space="preserve">                    IF(AND((CD$44                                  -Sheep!$N$174                               )&gt;(CD$44-CE$44),(CD$44                                  -Sheep!$N$174                                )&lt;=0),"Born","")
&amp;                   IF(AND((CD$44-Sheep!$R$224-Sheep!$N$174                                )&gt;(CD$44-CE$44),(CD$44-Sheep!$R$224-Sheep!$N$174                                )&lt;=0),"WeanStd","")
&amp;                   IF(AND((CD$44-Sheep!$R$225-Sheep!$N$174                                )&gt;(CD$44-CE$44),(CD$44-Sheep!$R$225-Sheep!$N$174                                )&lt;=0),"WeanAlt1","")
&amp;                   IF(AND((CD$44-Sheep!$R$226-Sheep!$N$174                                )&gt;(CD$44-CE$44),(CD$44-Sheep!$R$226-Sheep!$N$174                                )&lt;=0),"WeanAlt2","")
&amp;IFERROR(IF(AND((CD$44-CD46                                                                                     )&gt;(CD$44-CE$44),(CD$44-CD46                                                                                     )&lt;=0),"Join-"    &amp;CD45,""),"")
&amp;IFERROR(IF(AND((CD$44-CD46-INDEX(Sheep!$V$231:$V$238,CD45,1))&gt;(CD$44-CE$44),(CD$44-CD46-INDEX(Sheep!$V$231:$V$238,CD45,1))&lt;=0),"Scan-"  &amp;CD45,""),"")
&amp;IFERROR(IF(AND((CD$44-CD46-150                                                                            )&gt;(CD$44-CE$44),(CD$44-CD46-150                                                                             )&lt;=0),"Birth-" &amp;CD45,""),"")
&amp;IFERROR(IF(AND((CD$44-CD46-150-Sheep!$R$224                                           )&gt;(CD$44-CE$44),(CD$44-CD46-150-Sheep!$R$224                                            )&lt;=0),"Wean-"&amp;CD45,""),"")
&amp;IFERROR(IF(AND((CD$44-CD46-150-Sheep!$R$225                                           )&gt;(CD$44-CE$44),(CD$44-CD46-150-Sheep!$R$225                                            )&lt;=0),"Alt1-"   &amp;CD45,""),"")
&amp;IFERROR(IF(AND((CD$44-CD46-150-Sheep!$R$226                                           )&gt;(CD$44-CE$44),(CD$44-CD46-150-Sheep!$R$226                                            )&lt;=0),"Alt2-"   &amp;CD45,""),"")</f>
        <v/>
      </c>
      <c r="CE47" s="491" t="str">
        <f xml:space="preserve">                    IF(AND((CE$44                                  -Sheep!$N$174                               )&gt;(CE$44-CF$44),(CE$44                                  -Sheep!$N$174                                )&lt;=0),"Born","")
&amp;                   IF(AND((CE$44-Sheep!$R$224-Sheep!$N$174                                )&gt;(CE$44-CF$44),(CE$44-Sheep!$R$224-Sheep!$N$174                                )&lt;=0),"WeanStd","")
&amp;                   IF(AND((CE$44-Sheep!$R$225-Sheep!$N$174                                )&gt;(CE$44-CF$44),(CE$44-Sheep!$R$225-Sheep!$N$174                                )&lt;=0),"WeanAlt1","")
&amp;                   IF(AND((CE$44-Sheep!$R$226-Sheep!$N$174                                )&gt;(CE$44-CF$44),(CE$44-Sheep!$R$226-Sheep!$N$174                                )&lt;=0),"WeanAlt2","")
&amp;IFERROR(IF(AND((CE$44-CE46                                                                                     )&gt;(CE$44-CF$44),(CE$44-CE46                                                                                     )&lt;=0),"Join-"    &amp;CE45,""),"")
&amp;IFERROR(IF(AND((CE$44-CE46-INDEX(Sheep!$V$231:$V$238,CE45,1))&gt;(CE$44-CF$44),(CE$44-CE46-INDEX(Sheep!$V$231:$V$238,CE45,1))&lt;=0),"Scan-"  &amp;CE45,""),"")
&amp;IFERROR(IF(AND((CE$44-CE46-150                                                                            )&gt;(CE$44-CF$44),(CE$44-CE46-150                                                                             )&lt;=0),"Birth-" &amp;CE45,""),"")
&amp;IFERROR(IF(AND((CE$44-CE46-150-Sheep!$R$224                                           )&gt;(CE$44-CF$44),(CE$44-CE46-150-Sheep!$R$224                                            )&lt;=0),"Wean-"&amp;CE45,""),"")
&amp;IFERROR(IF(AND((CE$44-CE46-150-Sheep!$R$225                                           )&gt;(CE$44-CF$44),(CE$44-CE46-150-Sheep!$R$225                                            )&lt;=0),"Alt1-"   &amp;CE45,""),"")
&amp;IFERROR(IF(AND((CE$44-CE46-150-Sheep!$R$226                                           )&gt;(CE$44-CF$44),(CE$44-CE46-150-Sheep!$R$226                                            )&lt;=0),"Alt2-"   &amp;CE45,""),"")</f>
        <v/>
      </c>
      <c r="CF47" s="491" t="str">
        <f xml:space="preserve">                    IF(AND((CF$44                                  -Sheep!$N$174                               )&gt;(CF$44-CG$44),(CF$44                                  -Sheep!$N$174                                )&lt;=0),"Born","")
&amp;                   IF(AND((CF$44-Sheep!$R$224-Sheep!$N$174                                )&gt;(CF$44-CG$44),(CF$44-Sheep!$R$224-Sheep!$N$174                                )&lt;=0),"WeanStd","")
&amp;                   IF(AND((CF$44-Sheep!$R$225-Sheep!$N$174                                )&gt;(CF$44-CG$44),(CF$44-Sheep!$R$225-Sheep!$N$174                                )&lt;=0),"WeanAlt1","")
&amp;                   IF(AND((CF$44-Sheep!$R$226-Sheep!$N$174                                )&gt;(CF$44-CG$44),(CF$44-Sheep!$R$226-Sheep!$N$174                                )&lt;=0),"WeanAlt2","")
&amp;IFERROR(IF(AND((CF$44-CF46                                                                                     )&gt;(CF$44-CG$44),(CF$44-CF46                                                                                     )&lt;=0),"Join-"    &amp;CF45,""),"")
&amp;IFERROR(IF(AND((CF$44-CF46-INDEX(Sheep!$V$231:$V$238,CF45,1))&gt;(CF$44-CG$44),(CF$44-CF46-INDEX(Sheep!$V$231:$V$238,CF45,1))&lt;=0),"Scan-"  &amp;CF45,""),"")
&amp;IFERROR(IF(AND((CF$44-CF46-150                                                                            )&gt;(CF$44-CG$44),(CF$44-CF46-150                                                                             )&lt;=0),"Birth-" &amp;CF45,""),"")
&amp;IFERROR(IF(AND((CF$44-CF46-150-Sheep!$R$224                                           )&gt;(CF$44-CG$44),(CF$44-CF46-150-Sheep!$R$224                                            )&lt;=0),"Wean-"&amp;CF45,""),"")
&amp;IFERROR(IF(AND((CF$44-CF46-150-Sheep!$R$225                                           )&gt;(CF$44-CG$44),(CF$44-CF46-150-Sheep!$R$225                                            )&lt;=0),"Alt1-"   &amp;CF45,""),"")
&amp;IFERROR(IF(AND((CF$44-CF46-150-Sheep!$R$226                                           )&gt;(CF$44-CG$44),(CF$44-CF46-150-Sheep!$R$226                                            )&lt;=0),"Alt2-"   &amp;CF45,""),"")</f>
        <v/>
      </c>
      <c r="CG47" s="491" t="str">
        <f xml:space="preserve">                    IF(AND((CG$44                                  -Sheep!$N$174                               )&gt;(CG$44-CH$44),(CG$44                                  -Sheep!$N$174                                )&lt;=0),"Born","")
&amp;                   IF(AND((CG$44-Sheep!$R$224-Sheep!$N$174                                )&gt;(CG$44-CH$44),(CG$44-Sheep!$R$224-Sheep!$N$174                                )&lt;=0),"WeanStd","")
&amp;                   IF(AND((CG$44-Sheep!$R$225-Sheep!$N$174                                )&gt;(CG$44-CH$44),(CG$44-Sheep!$R$225-Sheep!$N$174                                )&lt;=0),"WeanAlt1","")
&amp;                   IF(AND((CG$44-Sheep!$R$226-Sheep!$N$174                                )&gt;(CG$44-CH$44),(CG$44-Sheep!$R$226-Sheep!$N$174                                )&lt;=0),"WeanAlt2","")
&amp;IFERROR(IF(AND((CG$44-CG46                                                                                     )&gt;(CG$44-CH$44),(CG$44-CG46                                                                                     )&lt;=0),"Join-"    &amp;CG45,""),"")
&amp;IFERROR(IF(AND((CG$44-CG46-INDEX(Sheep!$V$231:$V$238,CG45,1))&gt;(CG$44-CH$44),(CG$44-CG46-INDEX(Sheep!$V$231:$V$238,CG45,1))&lt;=0),"Scan-"  &amp;CG45,""),"")
&amp;IFERROR(IF(AND((CG$44-CG46-150                                                                            )&gt;(CG$44-CH$44),(CG$44-CG46-150                                                                             )&lt;=0),"Birth-" &amp;CG45,""),"")
&amp;IFERROR(IF(AND((CG$44-CG46-150-Sheep!$R$224                                           )&gt;(CG$44-CH$44),(CG$44-CG46-150-Sheep!$R$224                                            )&lt;=0),"Wean-"&amp;CG45,""),"")
&amp;IFERROR(IF(AND((CG$44-CG46-150-Sheep!$R$225                                           )&gt;(CG$44-CH$44),(CG$44-CG46-150-Sheep!$R$225                                            )&lt;=0),"Alt1-"   &amp;CG45,""),"")
&amp;IFERROR(IF(AND((CG$44-CG46-150-Sheep!$R$226                                           )&gt;(CG$44-CH$44),(CG$44-CG46-150-Sheep!$R$226                                            )&lt;=0),"Alt2-"   &amp;CG45,""),"")</f>
        <v/>
      </c>
      <c r="CH47" s="491" t="str">
        <f xml:space="preserve">                    IF(AND((CH$44                                  -Sheep!$N$174                               )&gt;(CH$44-CI$44),(CH$44                                  -Sheep!$N$174                                )&lt;=0),"Born","")
&amp;                   IF(AND((CH$44-Sheep!$R$224-Sheep!$N$174                                )&gt;(CH$44-CI$44),(CH$44-Sheep!$R$224-Sheep!$N$174                                )&lt;=0),"WeanStd","")
&amp;                   IF(AND((CH$44-Sheep!$R$225-Sheep!$N$174                                )&gt;(CH$44-CI$44),(CH$44-Sheep!$R$225-Sheep!$N$174                                )&lt;=0),"WeanAlt1","")
&amp;                   IF(AND((CH$44-Sheep!$R$226-Sheep!$N$174                                )&gt;(CH$44-CI$44),(CH$44-Sheep!$R$226-Sheep!$N$174                                )&lt;=0),"WeanAlt2","")
&amp;IFERROR(IF(AND((CH$44-CH46                                                                                     )&gt;(CH$44-CI$44),(CH$44-CH46                                                                                     )&lt;=0),"Join-"    &amp;CH45,""),"")
&amp;IFERROR(IF(AND((CH$44-CH46-INDEX(Sheep!$V$231:$V$238,CH45,1))&gt;(CH$44-CI$44),(CH$44-CH46-INDEX(Sheep!$V$231:$V$238,CH45,1))&lt;=0),"Scan-"  &amp;CH45,""),"")
&amp;IFERROR(IF(AND((CH$44-CH46-150                                                                            )&gt;(CH$44-CI$44),(CH$44-CH46-150                                                                             )&lt;=0),"Birth-" &amp;CH45,""),"")
&amp;IFERROR(IF(AND((CH$44-CH46-150-Sheep!$R$224                                           )&gt;(CH$44-CI$44),(CH$44-CH46-150-Sheep!$R$224                                            )&lt;=0),"Wean-"&amp;CH45,""),"")
&amp;IFERROR(IF(AND((CH$44-CH46-150-Sheep!$R$225                                           )&gt;(CH$44-CI$44),(CH$44-CH46-150-Sheep!$R$225                                            )&lt;=0),"Alt1-"   &amp;CH45,""),"")
&amp;IFERROR(IF(AND((CH$44-CH46-150-Sheep!$R$226                                           )&gt;(CH$44-CI$44),(CH$44-CH46-150-Sheep!$R$226                                            )&lt;=0),"Alt2-"   &amp;CH45,""),"")</f>
        <v/>
      </c>
      <c r="CI47" s="491" t="str">
        <f xml:space="preserve">                    IF(AND((CI$44                                  -Sheep!$N$174                               )&gt;(CI$44-CJ$44),(CI$44                                  -Sheep!$N$174                                )&lt;=0),"Born","")
&amp;                   IF(AND((CI$44-Sheep!$R$224-Sheep!$N$174                                )&gt;(CI$44-CJ$44),(CI$44-Sheep!$R$224-Sheep!$N$174                                )&lt;=0),"WeanStd","")
&amp;                   IF(AND((CI$44-Sheep!$R$225-Sheep!$N$174                                )&gt;(CI$44-CJ$44),(CI$44-Sheep!$R$225-Sheep!$N$174                                )&lt;=0),"WeanAlt1","")
&amp;                   IF(AND((CI$44-Sheep!$R$226-Sheep!$N$174                                )&gt;(CI$44-CJ$44),(CI$44-Sheep!$R$226-Sheep!$N$174                                )&lt;=0),"WeanAlt2","")
&amp;IFERROR(IF(AND((CI$44-CI46                                                                                     )&gt;(CI$44-CJ$44),(CI$44-CI46                                                                                     )&lt;=0),"Join-"    &amp;CI45,""),"")
&amp;IFERROR(IF(AND((CI$44-CI46-INDEX(Sheep!$V$231:$V$238,CI45,1))&gt;(CI$44-CJ$44),(CI$44-CI46-INDEX(Sheep!$V$231:$V$238,CI45,1))&lt;=0),"Scan-"  &amp;CI45,""),"")
&amp;IFERROR(IF(AND((CI$44-CI46-150                                                                            )&gt;(CI$44-CJ$44),(CI$44-CI46-150                                                                             )&lt;=0),"Birth-" &amp;CI45,""),"")
&amp;IFERROR(IF(AND((CI$44-CI46-150-Sheep!$R$224                                           )&gt;(CI$44-CJ$44),(CI$44-CI46-150-Sheep!$R$224                                            )&lt;=0),"Wean-"&amp;CI45,""),"")
&amp;IFERROR(IF(AND((CI$44-CI46-150-Sheep!$R$225                                           )&gt;(CI$44-CJ$44),(CI$44-CI46-150-Sheep!$R$225                                            )&lt;=0),"Alt1-"   &amp;CI45,""),"")
&amp;IFERROR(IF(AND((CI$44-CI46-150-Sheep!$R$226                                           )&gt;(CI$44-CJ$44),(CI$44-CI46-150-Sheep!$R$226                                            )&lt;=0),"Alt2-"   &amp;CI45,""),"")</f>
        <v/>
      </c>
      <c r="CJ47" s="491" t="str">
        <f xml:space="preserve">                    IF(AND((CJ$44                                  -Sheep!$N$174                               )&gt;(CJ$44-CK$44),(CJ$44                                  -Sheep!$N$174                                )&lt;=0),"Born","")
&amp;                   IF(AND((CJ$44-Sheep!$R$224-Sheep!$N$174                                )&gt;(CJ$44-CK$44),(CJ$44-Sheep!$R$224-Sheep!$N$174                                )&lt;=0),"WeanStd","")
&amp;                   IF(AND((CJ$44-Sheep!$R$225-Sheep!$N$174                                )&gt;(CJ$44-CK$44),(CJ$44-Sheep!$R$225-Sheep!$N$174                                )&lt;=0),"WeanAlt1","")
&amp;                   IF(AND((CJ$44-Sheep!$R$226-Sheep!$N$174                                )&gt;(CJ$44-CK$44),(CJ$44-Sheep!$R$226-Sheep!$N$174                                )&lt;=0),"WeanAlt2","")
&amp;IFERROR(IF(AND((CJ$44-CJ46                                                                                     )&gt;(CJ$44-CK$44),(CJ$44-CJ46                                                                                     )&lt;=0),"Join-"    &amp;CJ45,""),"")
&amp;IFERROR(IF(AND((CJ$44-CJ46-INDEX(Sheep!$V$231:$V$238,CJ45,1))&gt;(CJ$44-CK$44),(CJ$44-CJ46-INDEX(Sheep!$V$231:$V$238,CJ45,1))&lt;=0),"Scan-"  &amp;CJ45,""),"")
&amp;IFERROR(IF(AND((CJ$44-CJ46-150                                                                            )&gt;(CJ$44-CK$44),(CJ$44-CJ46-150                                                                             )&lt;=0),"Birth-" &amp;CJ45,""),"")
&amp;IFERROR(IF(AND((CJ$44-CJ46-150-Sheep!$R$224                                           )&gt;(CJ$44-CK$44),(CJ$44-CJ46-150-Sheep!$R$224                                            )&lt;=0),"Wean-"&amp;CJ45,""),"")
&amp;IFERROR(IF(AND((CJ$44-CJ46-150-Sheep!$R$225                                           )&gt;(CJ$44-CK$44),(CJ$44-CJ46-150-Sheep!$R$225                                            )&lt;=0),"Alt1-"   &amp;CJ45,""),"")
&amp;IFERROR(IF(AND((CJ$44-CJ46-150-Sheep!$R$226                                           )&gt;(CJ$44-CK$44),(CJ$44-CJ46-150-Sheep!$R$226                                            )&lt;=0),"Alt2-"   &amp;CJ45,""),"")</f>
        <v/>
      </c>
      <c r="CK47" s="491" t="str">
        <f xml:space="preserve">                    IF(AND((CK$44                                  -Sheep!$N$174                               )&gt;(CK$44-CL$44),(CK$44                                  -Sheep!$N$174                                )&lt;=0),"Born","")
&amp;                   IF(AND((CK$44-Sheep!$R$224-Sheep!$N$174                                )&gt;(CK$44-CL$44),(CK$44-Sheep!$R$224-Sheep!$N$174                                )&lt;=0),"WeanStd","")
&amp;                   IF(AND((CK$44-Sheep!$R$225-Sheep!$N$174                                )&gt;(CK$44-CL$44),(CK$44-Sheep!$R$225-Sheep!$N$174                                )&lt;=0),"WeanAlt1","")
&amp;                   IF(AND((CK$44-Sheep!$R$226-Sheep!$N$174                                )&gt;(CK$44-CL$44),(CK$44-Sheep!$R$226-Sheep!$N$174                                )&lt;=0),"WeanAlt2","")
&amp;IFERROR(IF(AND((CK$44-CK46                                                                                     )&gt;(CK$44-CL$44),(CK$44-CK46                                                                                     )&lt;=0),"Join-"    &amp;CK45,""),"")
&amp;IFERROR(IF(AND((CK$44-CK46-INDEX(Sheep!$V$231:$V$238,CK45,1))&gt;(CK$44-CL$44),(CK$44-CK46-INDEX(Sheep!$V$231:$V$238,CK45,1))&lt;=0),"Scan-"  &amp;CK45,""),"")
&amp;IFERROR(IF(AND((CK$44-CK46-150                                                                            )&gt;(CK$44-CL$44),(CK$44-CK46-150                                                                             )&lt;=0),"Birth-" &amp;CK45,""),"")
&amp;IFERROR(IF(AND((CK$44-CK46-150-Sheep!$R$224                                           )&gt;(CK$44-CL$44),(CK$44-CK46-150-Sheep!$R$224                                            )&lt;=0),"Wean-"&amp;CK45,""),"")
&amp;IFERROR(IF(AND((CK$44-CK46-150-Sheep!$R$225                                           )&gt;(CK$44-CL$44),(CK$44-CK46-150-Sheep!$R$225                                            )&lt;=0),"Alt1-"   &amp;CK45,""),"")
&amp;IFERROR(IF(AND((CK$44-CK46-150-Sheep!$R$226                                           )&gt;(CK$44-CL$44),(CK$44-CK46-150-Sheep!$R$226                                            )&lt;=0),"Alt2-"   &amp;CK45,""),"")</f>
        <v/>
      </c>
      <c r="CL47" s="491" t="str">
        <f xml:space="preserve">                    IF(AND((CL$44                                  -Sheep!$N$174                               )&gt;(CL$44-CM$44),(CL$44                                  -Sheep!$N$174                                )&lt;=0),"Born","")
&amp;                   IF(AND((CL$44-Sheep!$R$224-Sheep!$N$174                                )&gt;(CL$44-CM$44),(CL$44-Sheep!$R$224-Sheep!$N$174                                )&lt;=0),"WeanStd","")
&amp;                   IF(AND((CL$44-Sheep!$R$225-Sheep!$N$174                                )&gt;(CL$44-CM$44),(CL$44-Sheep!$R$225-Sheep!$N$174                                )&lt;=0),"WeanAlt1","")
&amp;                   IF(AND((CL$44-Sheep!$R$226-Sheep!$N$174                                )&gt;(CL$44-CM$44),(CL$44-Sheep!$R$226-Sheep!$N$174                                )&lt;=0),"WeanAlt2","")
&amp;IFERROR(IF(AND((CL$44-CL46                                                                                     )&gt;(CL$44-CM$44),(CL$44-CL46                                                                                     )&lt;=0),"Join-"    &amp;CL45,""),"")
&amp;IFERROR(IF(AND((CL$44-CL46-INDEX(Sheep!$V$231:$V$238,CL45,1))&gt;(CL$44-CM$44),(CL$44-CL46-INDEX(Sheep!$V$231:$V$238,CL45,1))&lt;=0),"Scan-"  &amp;CL45,""),"")
&amp;IFERROR(IF(AND((CL$44-CL46-150                                                                            )&gt;(CL$44-CM$44),(CL$44-CL46-150                                                                             )&lt;=0),"Birth-" &amp;CL45,""),"")
&amp;IFERROR(IF(AND((CL$44-CL46-150-Sheep!$R$224                                           )&gt;(CL$44-CM$44),(CL$44-CL46-150-Sheep!$R$224                                            )&lt;=0),"Wean-"&amp;CL45,""),"")
&amp;IFERROR(IF(AND((CL$44-CL46-150-Sheep!$R$225                                           )&gt;(CL$44-CM$44),(CL$44-CL46-150-Sheep!$R$225                                            )&lt;=0),"Alt1-"   &amp;CL45,""),"")
&amp;IFERROR(IF(AND((CL$44-CL46-150-Sheep!$R$226                                           )&gt;(CL$44-CM$44),(CL$44-CL46-150-Sheep!$R$226                                            )&lt;=0),"Alt2-"   &amp;CL45,""),"")</f>
        <v/>
      </c>
      <c r="CM47" s="491" t="str">
        <f xml:space="preserve">                    IF(AND((CM$44                                  -Sheep!$N$174                               )&gt;(CM$44-CN$44),(CM$44                                  -Sheep!$N$174                                )&lt;=0),"Born","")
&amp;                   IF(AND((CM$44-Sheep!$R$224-Sheep!$N$174                                )&gt;(CM$44-CN$44),(CM$44-Sheep!$R$224-Sheep!$N$174                                )&lt;=0),"WeanStd","")
&amp;                   IF(AND((CM$44-Sheep!$R$225-Sheep!$N$174                                )&gt;(CM$44-CN$44),(CM$44-Sheep!$R$225-Sheep!$N$174                                )&lt;=0),"WeanAlt1","")
&amp;                   IF(AND((CM$44-Sheep!$R$226-Sheep!$N$174                                )&gt;(CM$44-CN$44),(CM$44-Sheep!$R$226-Sheep!$N$174                                )&lt;=0),"WeanAlt2","")
&amp;IFERROR(IF(AND((CM$44-CM46                                                                                     )&gt;(CM$44-CN$44),(CM$44-CM46                                                                                     )&lt;=0),"Join-"    &amp;CM45,""),"")
&amp;IFERROR(IF(AND((CM$44-CM46-INDEX(Sheep!$V$231:$V$238,CM45,1))&gt;(CM$44-CN$44),(CM$44-CM46-INDEX(Sheep!$V$231:$V$238,CM45,1))&lt;=0),"Scan-"  &amp;CM45,""),"")
&amp;IFERROR(IF(AND((CM$44-CM46-150                                                                            )&gt;(CM$44-CN$44),(CM$44-CM46-150                                                                             )&lt;=0),"Birth-" &amp;CM45,""),"")
&amp;IFERROR(IF(AND((CM$44-CM46-150-Sheep!$R$224                                           )&gt;(CM$44-CN$44),(CM$44-CM46-150-Sheep!$R$224                                            )&lt;=0),"Wean-"&amp;CM45,""),"")
&amp;IFERROR(IF(AND((CM$44-CM46-150-Sheep!$R$225                                           )&gt;(CM$44-CN$44),(CM$44-CM46-150-Sheep!$R$225                                            )&lt;=0),"Alt1-"   &amp;CM45,""),"")
&amp;IFERROR(IF(AND((CM$44-CM46-150-Sheep!$R$226                                           )&gt;(CM$44-CN$44),(CM$44-CM46-150-Sheep!$R$226                                            )&lt;=0),"Alt2-"   &amp;CM45,""),"")</f>
        <v/>
      </c>
      <c r="CN47" s="491" t="str">
        <f xml:space="preserve">                    IF(AND((CN$44                                  -Sheep!$N$174                               )&gt;(CN$44-CO$44),(CN$44                                  -Sheep!$N$174                                )&lt;=0),"Born","")
&amp;                   IF(AND((CN$44-Sheep!$R$224-Sheep!$N$174                                )&gt;(CN$44-CO$44),(CN$44-Sheep!$R$224-Sheep!$N$174                                )&lt;=0),"WeanStd","")
&amp;                   IF(AND((CN$44-Sheep!$R$225-Sheep!$N$174                                )&gt;(CN$44-CO$44),(CN$44-Sheep!$R$225-Sheep!$N$174                                )&lt;=0),"WeanAlt1","")
&amp;                   IF(AND((CN$44-Sheep!$R$226-Sheep!$N$174                                )&gt;(CN$44-CO$44),(CN$44-Sheep!$R$226-Sheep!$N$174                                )&lt;=0),"WeanAlt2","")
&amp;IFERROR(IF(AND((CN$44-CN46                                                                                     )&gt;(CN$44-CO$44),(CN$44-CN46                                                                                     )&lt;=0),"Join-"    &amp;CN45,""),"")
&amp;IFERROR(IF(AND((CN$44-CN46-INDEX(Sheep!$V$231:$V$238,CN45,1))&gt;(CN$44-CO$44),(CN$44-CN46-INDEX(Sheep!$V$231:$V$238,CN45,1))&lt;=0),"Scan-"  &amp;CN45,""),"")
&amp;IFERROR(IF(AND((CN$44-CN46-150                                                                            )&gt;(CN$44-CO$44),(CN$44-CN46-150                                                                             )&lt;=0),"Birth-" &amp;CN45,""),"")
&amp;IFERROR(IF(AND((CN$44-CN46-150-Sheep!$R$224                                           )&gt;(CN$44-CO$44),(CN$44-CN46-150-Sheep!$R$224                                            )&lt;=0),"Wean-"&amp;CN45,""),"")
&amp;IFERROR(IF(AND((CN$44-CN46-150-Sheep!$R$225                                           )&gt;(CN$44-CO$44),(CN$44-CN46-150-Sheep!$R$225                                            )&lt;=0),"Alt1-"   &amp;CN45,""),"")
&amp;IFERROR(IF(AND((CN$44-CN46-150-Sheep!$R$226                                           )&gt;(CN$44-CO$44),(CN$44-CN46-150-Sheep!$R$226                                            )&lt;=0),"Alt2-"   &amp;CN45,""),"")</f>
        <v/>
      </c>
      <c r="CO47" s="491" t="str">
        <f xml:space="preserve">                    IF(AND((CO$44                                  -Sheep!$N$174                               )&gt;(CO$44-CP$44),(CO$44                                  -Sheep!$N$174                                )&lt;=0),"Born","")
&amp;                   IF(AND((CO$44-Sheep!$R$224-Sheep!$N$174                                )&gt;(CO$44-CP$44),(CO$44-Sheep!$R$224-Sheep!$N$174                                )&lt;=0),"WeanStd","")
&amp;                   IF(AND((CO$44-Sheep!$R$225-Sheep!$N$174                                )&gt;(CO$44-CP$44),(CO$44-Sheep!$R$225-Sheep!$N$174                                )&lt;=0),"WeanAlt1","")
&amp;                   IF(AND((CO$44-Sheep!$R$226-Sheep!$N$174                                )&gt;(CO$44-CP$44),(CO$44-Sheep!$R$226-Sheep!$N$174                                )&lt;=0),"WeanAlt2","")
&amp;IFERROR(IF(AND((CO$44-CO46                                                                                     )&gt;(CO$44-CP$44),(CO$44-CO46                                                                                     )&lt;=0),"Join-"    &amp;CO45,""),"")
&amp;IFERROR(IF(AND((CO$44-CO46-INDEX(Sheep!$V$231:$V$238,CO45,1))&gt;(CO$44-CP$44),(CO$44-CO46-INDEX(Sheep!$V$231:$V$238,CO45,1))&lt;=0),"Scan-"  &amp;CO45,""),"")
&amp;IFERROR(IF(AND((CO$44-CO46-150                                                                            )&gt;(CO$44-CP$44),(CO$44-CO46-150                                                                             )&lt;=0),"Birth-" &amp;CO45,""),"")
&amp;IFERROR(IF(AND((CO$44-CO46-150-Sheep!$R$224                                           )&gt;(CO$44-CP$44),(CO$44-CO46-150-Sheep!$R$224                                            )&lt;=0),"Wean-"&amp;CO45,""),"")
&amp;IFERROR(IF(AND((CO$44-CO46-150-Sheep!$R$225                                           )&gt;(CO$44-CP$44),(CO$44-CO46-150-Sheep!$R$225                                            )&lt;=0),"Alt1-"   &amp;CO45,""),"")
&amp;IFERROR(IF(AND((CO$44-CO46-150-Sheep!$R$226                                           )&gt;(CO$44-CP$44),(CO$44-CO46-150-Sheep!$R$226                                            )&lt;=0),"Alt2-"   &amp;CO45,""),"")</f>
        <v/>
      </c>
      <c r="CP47" s="491" t="str">
        <f xml:space="preserve">                    IF(AND((CP$44                                  -Sheep!$N$174                               )&gt;(CP$44-CQ$44),(CP$44                                  -Sheep!$N$174                                )&lt;=0),"Born","")
&amp;                   IF(AND((CP$44-Sheep!$R$224-Sheep!$N$174                                )&gt;(CP$44-CQ$44),(CP$44-Sheep!$R$224-Sheep!$N$174                                )&lt;=0),"WeanStd","")
&amp;                   IF(AND((CP$44-Sheep!$R$225-Sheep!$N$174                                )&gt;(CP$44-CQ$44),(CP$44-Sheep!$R$225-Sheep!$N$174                                )&lt;=0),"WeanAlt1","")
&amp;                   IF(AND((CP$44-Sheep!$R$226-Sheep!$N$174                                )&gt;(CP$44-CQ$44),(CP$44-Sheep!$R$226-Sheep!$N$174                                )&lt;=0),"WeanAlt2","")
&amp;IFERROR(IF(AND((CP$44-CP46                                                                                     )&gt;(CP$44-CQ$44),(CP$44-CP46                                                                                     )&lt;=0),"Join-"    &amp;CP45,""),"")
&amp;IFERROR(IF(AND((CP$44-CP46-INDEX(Sheep!$V$231:$V$238,CP45,1))&gt;(CP$44-CQ$44),(CP$44-CP46-INDEX(Sheep!$V$231:$V$238,CP45,1))&lt;=0),"Scan-"  &amp;CP45,""),"")
&amp;IFERROR(IF(AND((CP$44-CP46-150                                                                            )&gt;(CP$44-CQ$44),(CP$44-CP46-150                                                                             )&lt;=0),"Birth-" &amp;CP45,""),"")
&amp;IFERROR(IF(AND((CP$44-CP46-150-Sheep!$R$224                                           )&gt;(CP$44-CQ$44),(CP$44-CP46-150-Sheep!$R$224                                            )&lt;=0),"Wean-"&amp;CP45,""),"")
&amp;IFERROR(IF(AND((CP$44-CP46-150-Sheep!$R$225                                           )&gt;(CP$44-CQ$44),(CP$44-CP46-150-Sheep!$R$225                                            )&lt;=0),"Alt1-"   &amp;CP45,""),"")
&amp;IFERROR(IF(AND((CP$44-CP46-150-Sheep!$R$226                                           )&gt;(CP$44-CQ$44),(CP$44-CP46-150-Sheep!$R$226                                            )&lt;=0),"Alt2-"   &amp;CP45,""),"")</f>
        <v/>
      </c>
      <c r="CQ47" s="491" t="str">
        <f xml:space="preserve">                    IF(AND((CQ$44                                  -Sheep!$N$174                               )&gt;(CQ$44-CR$44),(CQ$44                                  -Sheep!$N$174                                )&lt;=0),"Born","")
&amp;                   IF(AND((CQ$44-Sheep!$R$224-Sheep!$N$174                                )&gt;(CQ$44-CR$44),(CQ$44-Sheep!$R$224-Sheep!$N$174                                )&lt;=0),"WeanStd","")
&amp;                   IF(AND((CQ$44-Sheep!$R$225-Sheep!$N$174                                )&gt;(CQ$44-CR$44),(CQ$44-Sheep!$R$225-Sheep!$N$174                                )&lt;=0),"WeanAlt1","")
&amp;                   IF(AND((CQ$44-Sheep!$R$226-Sheep!$N$174                                )&gt;(CQ$44-CR$44),(CQ$44-Sheep!$R$226-Sheep!$N$174                                )&lt;=0),"WeanAlt2","")
&amp;IFERROR(IF(AND((CQ$44-CQ46                                                                                     )&gt;(CQ$44-CR$44),(CQ$44-CQ46                                                                                     )&lt;=0),"Join-"    &amp;CQ45,""),"")
&amp;IFERROR(IF(AND((CQ$44-CQ46-INDEX(Sheep!$V$231:$V$238,CQ45,1))&gt;(CQ$44-CR$44),(CQ$44-CQ46-INDEX(Sheep!$V$231:$V$238,CQ45,1))&lt;=0),"Scan-"  &amp;CQ45,""),"")
&amp;IFERROR(IF(AND((CQ$44-CQ46-150                                                                            )&gt;(CQ$44-CR$44),(CQ$44-CQ46-150                                                                             )&lt;=0),"Birth-" &amp;CQ45,""),"")
&amp;IFERROR(IF(AND((CQ$44-CQ46-150-Sheep!$R$224                                           )&gt;(CQ$44-CR$44),(CQ$44-CQ46-150-Sheep!$R$224                                            )&lt;=0),"Wean-"&amp;CQ45,""),"")
&amp;IFERROR(IF(AND((CQ$44-CQ46-150-Sheep!$R$225                                           )&gt;(CQ$44-CR$44),(CQ$44-CQ46-150-Sheep!$R$225                                            )&lt;=0),"Alt1-"   &amp;CQ45,""),"")
&amp;IFERROR(IF(AND((CQ$44-CQ46-150-Sheep!$R$226                                           )&gt;(CQ$44-CR$44),(CQ$44-CQ46-150-Sheep!$R$226                                            )&lt;=0),"Alt2-"   &amp;CQ45,""),"")</f>
        <v/>
      </c>
      <c r="CR47" s="491" t="str">
        <f xml:space="preserve">                    IF(AND((CR$44                                  -Sheep!$N$174                               )&gt;(CR$44-CS$44),(CR$44                                  -Sheep!$N$174                                )&lt;=0),"Born","")
&amp;                   IF(AND((CR$44-Sheep!$R$224-Sheep!$N$174                                )&gt;(CR$44-CS$44),(CR$44-Sheep!$R$224-Sheep!$N$174                                )&lt;=0),"WeanStd","")
&amp;                   IF(AND((CR$44-Sheep!$R$225-Sheep!$N$174                                )&gt;(CR$44-CS$44),(CR$44-Sheep!$R$225-Sheep!$N$174                                )&lt;=0),"WeanAlt1","")
&amp;                   IF(AND((CR$44-Sheep!$R$226-Sheep!$N$174                                )&gt;(CR$44-CS$44),(CR$44-Sheep!$R$226-Sheep!$N$174                                )&lt;=0),"WeanAlt2","")
&amp;IFERROR(IF(AND((CR$44-CR46                                                                                     )&gt;(CR$44-CS$44),(CR$44-CR46                                                                                     )&lt;=0),"Join-"    &amp;CR45,""),"")
&amp;IFERROR(IF(AND((CR$44-CR46-INDEX(Sheep!$V$231:$V$238,CR45,1))&gt;(CR$44-CS$44),(CR$44-CR46-INDEX(Sheep!$V$231:$V$238,CR45,1))&lt;=0),"Scan-"  &amp;CR45,""),"")
&amp;IFERROR(IF(AND((CR$44-CR46-150                                                                            )&gt;(CR$44-CS$44),(CR$44-CR46-150                                                                             )&lt;=0),"Birth-" &amp;CR45,""),"")
&amp;IFERROR(IF(AND((CR$44-CR46-150-Sheep!$R$224                                           )&gt;(CR$44-CS$44),(CR$44-CR46-150-Sheep!$R$224                                            )&lt;=0),"Wean-"&amp;CR45,""),"")
&amp;IFERROR(IF(AND((CR$44-CR46-150-Sheep!$R$225                                           )&gt;(CR$44-CS$44),(CR$44-CR46-150-Sheep!$R$225                                            )&lt;=0),"Alt1-"   &amp;CR45,""),"")
&amp;IFERROR(IF(AND((CR$44-CR46-150-Sheep!$R$226                                           )&gt;(CR$44-CS$44),(CR$44-CR46-150-Sheep!$R$226                                            )&lt;=0),"Alt2-"   &amp;CR45,""),"")</f>
        <v/>
      </c>
      <c r="CS47" s="491" t="str">
        <f xml:space="preserve">                    IF(AND((CS$44                                  -Sheep!$N$174                               )&gt;(CS$44-CT$44),(CS$44                                  -Sheep!$N$174                                )&lt;=0),"Born","")
&amp;                   IF(AND((CS$44-Sheep!$R$224-Sheep!$N$174                                )&gt;(CS$44-CT$44),(CS$44-Sheep!$R$224-Sheep!$N$174                                )&lt;=0),"WeanStd","")
&amp;                   IF(AND((CS$44-Sheep!$R$225-Sheep!$N$174                                )&gt;(CS$44-CT$44),(CS$44-Sheep!$R$225-Sheep!$N$174                                )&lt;=0),"WeanAlt1","")
&amp;                   IF(AND((CS$44-Sheep!$R$226-Sheep!$N$174                                )&gt;(CS$44-CT$44),(CS$44-Sheep!$R$226-Sheep!$N$174                                )&lt;=0),"WeanAlt2","")
&amp;IFERROR(IF(AND((CS$44-CS46                                                                                     )&gt;(CS$44-CT$44),(CS$44-CS46                                                                                     )&lt;=0),"Join-"    &amp;CS45,""),"")
&amp;IFERROR(IF(AND((CS$44-CS46-INDEX(Sheep!$V$231:$V$238,CS45,1))&gt;(CS$44-CT$44),(CS$44-CS46-INDEX(Sheep!$V$231:$V$238,CS45,1))&lt;=0),"Scan-"  &amp;CS45,""),"")
&amp;IFERROR(IF(AND((CS$44-CS46-150                                                                            )&gt;(CS$44-CT$44),(CS$44-CS46-150                                                                             )&lt;=0),"Birth-" &amp;CS45,""),"")
&amp;IFERROR(IF(AND((CS$44-CS46-150-Sheep!$R$224                                           )&gt;(CS$44-CT$44),(CS$44-CS46-150-Sheep!$R$224                                            )&lt;=0),"Wean-"&amp;CS45,""),"")
&amp;IFERROR(IF(AND((CS$44-CS46-150-Sheep!$R$225                                           )&gt;(CS$44-CT$44),(CS$44-CS46-150-Sheep!$R$225                                            )&lt;=0),"Alt1-"   &amp;CS45,""),"")
&amp;IFERROR(IF(AND((CS$44-CS46-150-Sheep!$R$226                                           )&gt;(CS$44-CT$44),(CS$44-CS46-150-Sheep!$R$226                                            )&lt;=0),"Alt2-"   &amp;CS45,""),"")</f>
        <v/>
      </c>
      <c r="CT47" s="491" t="str">
        <f xml:space="preserve">                    IF(AND((CT$44                                  -Sheep!$N$174                               )&gt;(CT$44-CU$44),(CT$44                                  -Sheep!$N$174                                )&lt;=0),"Born","")
&amp;                   IF(AND((CT$44-Sheep!$R$224-Sheep!$N$174                                )&gt;(CT$44-CU$44),(CT$44-Sheep!$R$224-Sheep!$N$174                                )&lt;=0),"WeanStd","")
&amp;                   IF(AND((CT$44-Sheep!$R$225-Sheep!$N$174                                )&gt;(CT$44-CU$44),(CT$44-Sheep!$R$225-Sheep!$N$174                                )&lt;=0),"WeanAlt1","")
&amp;                   IF(AND((CT$44-Sheep!$R$226-Sheep!$N$174                                )&gt;(CT$44-CU$44),(CT$44-Sheep!$R$226-Sheep!$N$174                                )&lt;=0),"WeanAlt2","")
&amp;IFERROR(IF(AND((CT$44-CT46                                                                                     )&gt;(CT$44-CU$44),(CT$44-CT46                                                                                     )&lt;=0),"Join-"    &amp;CT45,""),"")
&amp;IFERROR(IF(AND((CT$44-CT46-INDEX(Sheep!$V$231:$V$238,CT45,1))&gt;(CT$44-CU$44),(CT$44-CT46-INDEX(Sheep!$V$231:$V$238,CT45,1))&lt;=0),"Scan-"  &amp;CT45,""),"")
&amp;IFERROR(IF(AND((CT$44-CT46-150                                                                            )&gt;(CT$44-CU$44),(CT$44-CT46-150                                                                             )&lt;=0),"Birth-" &amp;CT45,""),"")
&amp;IFERROR(IF(AND((CT$44-CT46-150-Sheep!$R$224                                           )&gt;(CT$44-CU$44),(CT$44-CT46-150-Sheep!$R$224                                            )&lt;=0),"Wean-"&amp;CT45,""),"")
&amp;IFERROR(IF(AND((CT$44-CT46-150-Sheep!$R$225                                           )&gt;(CT$44-CU$44),(CT$44-CT46-150-Sheep!$R$225                                            )&lt;=0),"Alt1-"   &amp;CT45,""),"")
&amp;IFERROR(IF(AND((CT$44-CT46-150-Sheep!$R$226                                           )&gt;(CT$44-CU$44),(CT$44-CT46-150-Sheep!$R$226                                            )&lt;=0),"Alt2-"   &amp;CT45,""),"")</f>
        <v/>
      </c>
      <c r="CU47" s="491" t="str">
        <f xml:space="preserve">                    IF(AND((CU$44                                  -Sheep!$N$174                               )&gt;(CU$44-CV$44),(CU$44                                  -Sheep!$N$174                                )&lt;=0),"Born","")
&amp;                   IF(AND((CU$44-Sheep!$R$224-Sheep!$N$174                                )&gt;(CU$44-CV$44),(CU$44-Sheep!$R$224-Sheep!$N$174                                )&lt;=0),"WeanStd","")
&amp;                   IF(AND((CU$44-Sheep!$R$225-Sheep!$N$174                                )&gt;(CU$44-CV$44),(CU$44-Sheep!$R$225-Sheep!$N$174                                )&lt;=0),"WeanAlt1","")
&amp;                   IF(AND((CU$44-Sheep!$R$226-Sheep!$N$174                                )&gt;(CU$44-CV$44),(CU$44-Sheep!$R$226-Sheep!$N$174                                )&lt;=0),"WeanAlt2","")
&amp;IFERROR(IF(AND((CU$44-CU46                                                                                     )&gt;(CU$44-CV$44),(CU$44-CU46                                                                                     )&lt;=0),"Join-"    &amp;CU45,""),"")
&amp;IFERROR(IF(AND((CU$44-CU46-INDEX(Sheep!$V$231:$V$238,CU45,1))&gt;(CU$44-CV$44),(CU$44-CU46-INDEX(Sheep!$V$231:$V$238,CU45,1))&lt;=0),"Scan-"  &amp;CU45,""),"")
&amp;IFERROR(IF(AND((CU$44-CU46-150                                                                            )&gt;(CU$44-CV$44),(CU$44-CU46-150                                                                             )&lt;=0),"Birth-" &amp;CU45,""),"")
&amp;IFERROR(IF(AND((CU$44-CU46-150-Sheep!$R$224                                           )&gt;(CU$44-CV$44),(CU$44-CU46-150-Sheep!$R$224                                            )&lt;=0),"Wean-"&amp;CU45,""),"")
&amp;IFERROR(IF(AND((CU$44-CU46-150-Sheep!$R$225                                           )&gt;(CU$44-CV$44),(CU$44-CU46-150-Sheep!$R$225                                            )&lt;=0),"Alt1-"   &amp;CU45,""),"")
&amp;IFERROR(IF(AND((CU$44-CU46-150-Sheep!$R$226                                           )&gt;(CU$44-CV$44),(CU$44-CU46-150-Sheep!$R$226                                            )&lt;=0),"Alt2-"   &amp;CU45,""),"")</f>
        <v/>
      </c>
      <c r="CV47" s="491" t="str">
        <f xml:space="preserve">                    IF(AND((CV$44                                  -Sheep!$N$174                               )&gt;(CV$44-CW$44),(CV$44                                  -Sheep!$N$174                                )&lt;=0),"Born","")
&amp;                   IF(AND((CV$44-Sheep!$R$224-Sheep!$N$174                                )&gt;(CV$44-CW$44),(CV$44-Sheep!$R$224-Sheep!$N$174                                )&lt;=0),"WeanStd","")
&amp;                   IF(AND((CV$44-Sheep!$R$225-Sheep!$N$174                                )&gt;(CV$44-CW$44),(CV$44-Sheep!$R$225-Sheep!$N$174                                )&lt;=0),"WeanAlt1","")
&amp;                   IF(AND((CV$44-Sheep!$R$226-Sheep!$N$174                                )&gt;(CV$44-CW$44),(CV$44-Sheep!$R$226-Sheep!$N$174                                )&lt;=0),"WeanAlt2","")
&amp;IFERROR(IF(AND((CV$44-CV46                                                                                     )&gt;(CV$44-CW$44),(CV$44-CV46                                                                                     )&lt;=0),"Join-"    &amp;CV45,""),"")
&amp;IFERROR(IF(AND((CV$44-CV46-INDEX(Sheep!$V$231:$V$238,CV45,1))&gt;(CV$44-CW$44),(CV$44-CV46-INDEX(Sheep!$V$231:$V$238,CV45,1))&lt;=0),"Scan-"  &amp;CV45,""),"")
&amp;IFERROR(IF(AND((CV$44-CV46-150                                                                            )&gt;(CV$44-CW$44),(CV$44-CV46-150                                                                             )&lt;=0),"Birth-" &amp;CV45,""),"")
&amp;IFERROR(IF(AND((CV$44-CV46-150-Sheep!$R$224                                           )&gt;(CV$44-CW$44),(CV$44-CV46-150-Sheep!$R$224                                            )&lt;=0),"Wean-"&amp;CV45,""),"")
&amp;IFERROR(IF(AND((CV$44-CV46-150-Sheep!$R$225                                           )&gt;(CV$44-CW$44),(CV$44-CV46-150-Sheep!$R$225                                            )&lt;=0),"Alt1-"   &amp;CV45,""),"")
&amp;IFERROR(IF(AND((CV$44-CV46-150-Sheep!$R$226                                           )&gt;(CV$44-CW$44),(CV$44-CV46-150-Sheep!$R$226                                            )&lt;=0),"Alt2-"   &amp;CV45,""),"")</f>
        <v/>
      </c>
      <c r="CW47" s="491" t="str">
        <f xml:space="preserve">                    IF(AND((CW$44                                  -Sheep!$N$174                               )&gt;(CW$44-CX$44),(CW$44                                  -Sheep!$N$174                                )&lt;=0),"Born","")
&amp;                   IF(AND((CW$44-Sheep!$R$224-Sheep!$N$174                                )&gt;(CW$44-CX$44),(CW$44-Sheep!$R$224-Sheep!$N$174                                )&lt;=0),"WeanStd","")
&amp;                   IF(AND((CW$44-Sheep!$R$225-Sheep!$N$174                                )&gt;(CW$44-CX$44),(CW$44-Sheep!$R$225-Sheep!$N$174                                )&lt;=0),"WeanAlt1","")
&amp;                   IF(AND((CW$44-Sheep!$R$226-Sheep!$N$174                                )&gt;(CW$44-CX$44),(CW$44-Sheep!$R$226-Sheep!$N$174                                )&lt;=0),"WeanAlt2","")
&amp;IFERROR(IF(AND((CW$44-CW46                                                                                     )&gt;(CW$44-CX$44),(CW$44-CW46                                                                                     )&lt;=0),"Join-"    &amp;CW45,""),"")
&amp;IFERROR(IF(AND((CW$44-CW46-INDEX(Sheep!$V$231:$V$238,CW45,1))&gt;(CW$44-CX$44),(CW$44-CW46-INDEX(Sheep!$V$231:$V$238,CW45,1))&lt;=0),"Scan-"  &amp;CW45,""),"")
&amp;IFERROR(IF(AND((CW$44-CW46-150                                                                            )&gt;(CW$44-CX$44),(CW$44-CW46-150                                                                             )&lt;=0),"Birth-" &amp;CW45,""),"")
&amp;IFERROR(IF(AND((CW$44-CW46-150-Sheep!$R$224                                           )&gt;(CW$44-CX$44),(CW$44-CW46-150-Sheep!$R$224                                            )&lt;=0),"Wean-"&amp;CW45,""),"")
&amp;IFERROR(IF(AND((CW$44-CW46-150-Sheep!$R$225                                           )&gt;(CW$44-CX$44),(CW$44-CW46-150-Sheep!$R$225                                            )&lt;=0),"Alt1-"   &amp;CW45,""),"")
&amp;IFERROR(IF(AND((CW$44-CW46-150-Sheep!$R$226                                           )&gt;(CW$44-CX$44),(CW$44-CW46-150-Sheep!$R$226                                            )&lt;=0),"Alt2-"   &amp;CW45,""),"")</f>
        <v/>
      </c>
      <c r="CX47" s="491" t="str">
        <f xml:space="preserve">                    IF(AND((CX$44                                  -Sheep!$N$174                               )&gt;(CX$44-CY$44),(CX$44                                  -Sheep!$N$174                                )&lt;=0),"Born","")
&amp;                   IF(AND((CX$44-Sheep!$R$224-Sheep!$N$174                                )&gt;(CX$44-CY$44),(CX$44-Sheep!$R$224-Sheep!$N$174                                )&lt;=0),"WeanStd","")
&amp;                   IF(AND((CX$44-Sheep!$R$225-Sheep!$N$174                                )&gt;(CX$44-CY$44),(CX$44-Sheep!$R$225-Sheep!$N$174                                )&lt;=0),"WeanAlt1","")
&amp;                   IF(AND((CX$44-Sheep!$R$226-Sheep!$N$174                                )&gt;(CX$44-CY$44),(CX$44-Sheep!$R$226-Sheep!$N$174                                )&lt;=0),"WeanAlt2","")
&amp;IFERROR(IF(AND((CX$44-CX46                                                                                     )&gt;(CX$44-CY$44),(CX$44-CX46                                                                                     )&lt;=0),"Join-"    &amp;CX45,""),"")
&amp;IFERROR(IF(AND((CX$44-CX46-INDEX(Sheep!$V$231:$V$238,CX45,1))&gt;(CX$44-CY$44),(CX$44-CX46-INDEX(Sheep!$V$231:$V$238,CX45,1))&lt;=0),"Scan-"  &amp;CX45,""),"")
&amp;IFERROR(IF(AND((CX$44-CX46-150                                                                            )&gt;(CX$44-CY$44),(CX$44-CX46-150                                                                             )&lt;=0),"Birth-" &amp;CX45,""),"")
&amp;IFERROR(IF(AND((CX$44-CX46-150-Sheep!$R$224                                           )&gt;(CX$44-CY$44),(CX$44-CX46-150-Sheep!$R$224                                            )&lt;=0),"Wean-"&amp;CX45,""),"")
&amp;IFERROR(IF(AND((CX$44-CX46-150-Sheep!$R$225                                           )&gt;(CX$44-CY$44),(CX$44-CX46-150-Sheep!$R$225                                            )&lt;=0),"Alt1-"   &amp;CX45,""),"")
&amp;IFERROR(IF(AND((CX$44-CX46-150-Sheep!$R$226                                           )&gt;(CX$44-CY$44),(CX$44-CX46-150-Sheep!$R$226                                            )&lt;=0),"Alt2-"   &amp;CX45,""),"")</f>
        <v/>
      </c>
      <c r="CY47" s="491" t="str">
        <f xml:space="preserve">                    IF(AND((CY$44                                  -Sheep!$N$174                               )&gt;(CY$44-CZ$44),(CY$44                                  -Sheep!$N$174                                )&lt;=0),"Born","")
&amp;                   IF(AND((CY$44-Sheep!$R$224-Sheep!$N$174                                )&gt;(CY$44-CZ$44),(CY$44-Sheep!$R$224-Sheep!$N$174                                )&lt;=0),"WeanStd","")
&amp;                   IF(AND((CY$44-Sheep!$R$225-Sheep!$N$174                                )&gt;(CY$44-CZ$44),(CY$44-Sheep!$R$225-Sheep!$N$174                                )&lt;=0),"WeanAlt1","")
&amp;                   IF(AND((CY$44-Sheep!$R$226-Sheep!$N$174                                )&gt;(CY$44-CZ$44),(CY$44-Sheep!$R$226-Sheep!$N$174                                )&lt;=0),"WeanAlt2","")
&amp;IFERROR(IF(AND((CY$44-CY46                                                                                     )&gt;(CY$44-CZ$44),(CY$44-CY46                                                                                     )&lt;=0),"Join-"    &amp;CY45,""),"")
&amp;IFERROR(IF(AND((CY$44-CY46-INDEX(Sheep!$V$231:$V$238,CY45,1))&gt;(CY$44-CZ$44),(CY$44-CY46-INDEX(Sheep!$V$231:$V$238,CY45,1))&lt;=0),"Scan-"  &amp;CY45,""),"")
&amp;IFERROR(IF(AND((CY$44-CY46-150                                                                            )&gt;(CY$44-CZ$44),(CY$44-CY46-150                                                                             )&lt;=0),"Birth-" &amp;CY45,""),"")
&amp;IFERROR(IF(AND((CY$44-CY46-150-Sheep!$R$224                                           )&gt;(CY$44-CZ$44),(CY$44-CY46-150-Sheep!$R$224                                            )&lt;=0),"Wean-"&amp;CY45,""),"")
&amp;IFERROR(IF(AND((CY$44-CY46-150-Sheep!$R$225                                           )&gt;(CY$44-CZ$44),(CY$44-CY46-150-Sheep!$R$225                                            )&lt;=0),"Alt1-"   &amp;CY45,""),"")
&amp;IFERROR(IF(AND((CY$44-CY46-150-Sheep!$R$226                                           )&gt;(CY$44-CZ$44),(CY$44-CY46-150-Sheep!$R$226                                            )&lt;=0),"Alt2-"   &amp;CY45,""),"")</f>
        <v/>
      </c>
      <c r="CZ47" s="491" t="str">
        <f xml:space="preserve">                    IF(AND((CZ$44                                  -Sheep!$N$174                               )&gt;(CZ$44-DA$44),(CZ$44                                  -Sheep!$N$174                                )&lt;=0),"Born","")
&amp;                   IF(AND((CZ$44-Sheep!$R$224-Sheep!$N$174                                )&gt;(CZ$44-DA$44),(CZ$44-Sheep!$R$224-Sheep!$N$174                                )&lt;=0),"WeanStd","")
&amp;                   IF(AND((CZ$44-Sheep!$R$225-Sheep!$N$174                                )&gt;(CZ$44-DA$44),(CZ$44-Sheep!$R$225-Sheep!$N$174                                )&lt;=0),"WeanAlt1","")
&amp;                   IF(AND((CZ$44-Sheep!$R$226-Sheep!$N$174                                )&gt;(CZ$44-DA$44),(CZ$44-Sheep!$R$226-Sheep!$N$174                                )&lt;=0),"WeanAlt2","")
&amp;IFERROR(IF(AND((CZ$44-CZ46                                                                                     )&gt;(CZ$44-DA$44),(CZ$44-CZ46                                                                                     )&lt;=0),"Join-"    &amp;CZ45,""),"")
&amp;IFERROR(IF(AND((CZ$44-CZ46-INDEX(Sheep!$V$231:$V$238,CZ45,1))&gt;(CZ$44-DA$44),(CZ$44-CZ46-INDEX(Sheep!$V$231:$V$238,CZ45,1))&lt;=0),"Scan-"  &amp;CZ45,""),"")
&amp;IFERROR(IF(AND((CZ$44-CZ46-150                                                                            )&gt;(CZ$44-DA$44),(CZ$44-CZ46-150                                                                             )&lt;=0),"Birth-" &amp;CZ45,""),"")
&amp;IFERROR(IF(AND((CZ$44-CZ46-150-Sheep!$R$224                                           )&gt;(CZ$44-DA$44),(CZ$44-CZ46-150-Sheep!$R$224                                            )&lt;=0),"Wean-"&amp;CZ45,""),"")
&amp;IFERROR(IF(AND((CZ$44-CZ46-150-Sheep!$R$225                                           )&gt;(CZ$44-DA$44),(CZ$44-CZ46-150-Sheep!$R$225                                            )&lt;=0),"Alt1-"   &amp;CZ45,""),"")
&amp;IFERROR(IF(AND((CZ$44-CZ46-150-Sheep!$R$226                                           )&gt;(CZ$44-DA$44),(CZ$44-CZ46-150-Sheep!$R$226                                            )&lt;=0),"Alt2-"   &amp;CZ45,""),"")</f>
        <v/>
      </c>
      <c r="DA47" s="491" t="str">
        <f xml:space="preserve">                    IF(AND((DA$44                                  -Sheep!$N$174                               )&gt;(DA$44-DB$44),(DA$44                                  -Sheep!$N$174                                )&lt;=0),"Born","")
&amp;                   IF(AND((DA$44-Sheep!$R$224-Sheep!$N$174                                )&gt;(DA$44-DB$44),(DA$44-Sheep!$R$224-Sheep!$N$174                                )&lt;=0),"WeanStd","")
&amp;                   IF(AND((DA$44-Sheep!$R$225-Sheep!$N$174                                )&gt;(DA$44-DB$44),(DA$44-Sheep!$R$225-Sheep!$N$174                                )&lt;=0),"WeanAlt1","")
&amp;                   IF(AND((DA$44-Sheep!$R$226-Sheep!$N$174                                )&gt;(DA$44-DB$44),(DA$44-Sheep!$R$226-Sheep!$N$174                                )&lt;=0),"WeanAlt2","")
&amp;IFERROR(IF(AND((DA$44-DA46                                                                                     )&gt;(DA$44-DB$44),(DA$44-DA46                                                                                     )&lt;=0),"Join-"    &amp;DA45,""),"")
&amp;IFERROR(IF(AND((DA$44-DA46-INDEX(Sheep!$V$231:$V$238,DA45,1))&gt;(DA$44-DB$44),(DA$44-DA46-INDEX(Sheep!$V$231:$V$238,DA45,1))&lt;=0),"Scan-"  &amp;DA45,""),"")
&amp;IFERROR(IF(AND((DA$44-DA46-150                                                                            )&gt;(DA$44-DB$44),(DA$44-DA46-150                                                                             )&lt;=0),"Birth-" &amp;DA45,""),"")
&amp;IFERROR(IF(AND((DA$44-DA46-150-Sheep!$R$224                                           )&gt;(DA$44-DB$44),(DA$44-DA46-150-Sheep!$R$224                                            )&lt;=0),"Wean-"&amp;DA45,""),"")
&amp;IFERROR(IF(AND((DA$44-DA46-150-Sheep!$R$225                                           )&gt;(DA$44-DB$44),(DA$44-DA46-150-Sheep!$R$225                                            )&lt;=0),"Alt1-"   &amp;DA45,""),"")
&amp;IFERROR(IF(AND((DA$44-DA46-150-Sheep!$R$226                                           )&gt;(DA$44-DB$44),(DA$44-DA46-150-Sheep!$R$226                                            )&lt;=0),"Alt2-"   &amp;DA45,""),"")</f>
        <v/>
      </c>
      <c r="DB47" s="491" t="str">
        <f xml:space="preserve">                    IF(AND((DB$44                                  -Sheep!$N$174                               )&gt;(DB$44-DC$44),(DB$44                                  -Sheep!$N$174                                )&lt;=0),"Born","")
&amp;                   IF(AND((DB$44-Sheep!$R$224-Sheep!$N$174                                )&gt;(DB$44-DC$44),(DB$44-Sheep!$R$224-Sheep!$N$174                                )&lt;=0),"WeanStd","")
&amp;                   IF(AND((DB$44-Sheep!$R$225-Sheep!$N$174                                )&gt;(DB$44-DC$44),(DB$44-Sheep!$R$225-Sheep!$N$174                                )&lt;=0),"WeanAlt1","")
&amp;                   IF(AND((DB$44-Sheep!$R$226-Sheep!$N$174                                )&gt;(DB$44-DC$44),(DB$44-Sheep!$R$226-Sheep!$N$174                                )&lt;=0),"WeanAlt2","")
&amp;IFERROR(IF(AND((DB$44-DB46                                                                                     )&gt;(DB$44-DC$44),(DB$44-DB46                                                                                     )&lt;=0),"Join-"    &amp;DB45,""),"")
&amp;IFERROR(IF(AND((DB$44-DB46-INDEX(Sheep!$V$231:$V$238,DB45,1))&gt;(DB$44-DC$44),(DB$44-DB46-INDEX(Sheep!$V$231:$V$238,DB45,1))&lt;=0),"Scan-"  &amp;DB45,""),"")
&amp;IFERROR(IF(AND((DB$44-DB46-150                                                                            )&gt;(DB$44-DC$44),(DB$44-DB46-150                                                                             )&lt;=0),"Birth-" &amp;DB45,""),"")
&amp;IFERROR(IF(AND((DB$44-DB46-150-Sheep!$R$224                                           )&gt;(DB$44-DC$44),(DB$44-DB46-150-Sheep!$R$224                                            )&lt;=0),"Wean-"&amp;DB45,""),"")
&amp;IFERROR(IF(AND((DB$44-DB46-150-Sheep!$R$225                                           )&gt;(DB$44-DC$44),(DB$44-DB46-150-Sheep!$R$225                                            )&lt;=0),"Alt1-"   &amp;DB45,""),"")
&amp;IFERROR(IF(AND((DB$44-DB46-150-Sheep!$R$226                                           )&gt;(DB$44-DC$44),(DB$44-DB46-150-Sheep!$R$226                                            )&lt;=0),"Alt2-"   &amp;DB45,""),"")</f>
        <v/>
      </c>
      <c r="DC47" s="491" t="str">
        <f xml:space="preserve">                    IF(AND((DC$44                                  -Sheep!$N$174                               )&gt;(DC$44-DD$44),(DC$44                                  -Sheep!$N$174                                )&lt;=0),"Born","")
&amp;                   IF(AND((DC$44-Sheep!$R$224-Sheep!$N$174                                )&gt;(DC$44-DD$44),(DC$44-Sheep!$R$224-Sheep!$N$174                                )&lt;=0),"WeanStd","")
&amp;                   IF(AND((DC$44-Sheep!$R$225-Sheep!$N$174                                )&gt;(DC$44-DD$44),(DC$44-Sheep!$R$225-Sheep!$N$174                                )&lt;=0),"WeanAlt1","")
&amp;                   IF(AND((DC$44-Sheep!$R$226-Sheep!$N$174                                )&gt;(DC$44-DD$44),(DC$44-Sheep!$R$226-Sheep!$N$174                                )&lt;=0),"WeanAlt2","")
&amp;IFERROR(IF(AND((DC$44-DC46                                                                                     )&gt;(DC$44-DD$44),(DC$44-DC46                                                                                     )&lt;=0),"Join-"    &amp;DC45,""),"")
&amp;IFERROR(IF(AND((DC$44-DC46-INDEX(Sheep!$V$231:$V$238,DC45,1))&gt;(DC$44-DD$44),(DC$44-DC46-INDEX(Sheep!$V$231:$V$238,DC45,1))&lt;=0),"Scan-"  &amp;DC45,""),"")
&amp;IFERROR(IF(AND((DC$44-DC46-150                                                                            )&gt;(DC$44-DD$44),(DC$44-DC46-150                                                                             )&lt;=0),"Birth-" &amp;DC45,""),"")
&amp;IFERROR(IF(AND((DC$44-DC46-150-Sheep!$R$224                                           )&gt;(DC$44-DD$44),(DC$44-DC46-150-Sheep!$R$224                                            )&lt;=0),"Wean-"&amp;DC45,""),"")
&amp;IFERROR(IF(AND((DC$44-DC46-150-Sheep!$R$225                                           )&gt;(DC$44-DD$44),(DC$44-DC46-150-Sheep!$R$225                                            )&lt;=0),"Alt1-"   &amp;DC45,""),"")
&amp;IFERROR(IF(AND((DC$44-DC46-150-Sheep!$R$226                                           )&gt;(DC$44-DD$44),(DC$44-DC46-150-Sheep!$R$226                                            )&lt;=0),"Alt2-"   &amp;DC45,""),"")</f>
        <v/>
      </c>
      <c r="DD47" s="491" t="str">
        <f xml:space="preserve">                    IF(AND((DD$44                                  -Sheep!$N$174                               )&gt;(DD$44-DE$44),(DD$44                                  -Sheep!$N$174                                )&lt;=0),"Born","")
&amp;                   IF(AND((DD$44-Sheep!$R$224-Sheep!$N$174                                )&gt;(DD$44-DE$44),(DD$44-Sheep!$R$224-Sheep!$N$174                                )&lt;=0),"WeanStd","")
&amp;                   IF(AND((DD$44-Sheep!$R$225-Sheep!$N$174                                )&gt;(DD$44-DE$44),(DD$44-Sheep!$R$225-Sheep!$N$174                                )&lt;=0),"WeanAlt1","")
&amp;                   IF(AND((DD$44-Sheep!$R$226-Sheep!$N$174                                )&gt;(DD$44-DE$44),(DD$44-Sheep!$R$226-Sheep!$N$174                                )&lt;=0),"WeanAlt2","")
&amp;IFERROR(IF(AND((DD$44-DD46                                                                                     )&gt;(DD$44-DE$44),(DD$44-DD46                                                                                     )&lt;=0),"Join-"    &amp;DD45,""),"")
&amp;IFERROR(IF(AND((DD$44-DD46-INDEX(Sheep!$V$231:$V$238,DD45,1))&gt;(DD$44-DE$44),(DD$44-DD46-INDEX(Sheep!$V$231:$V$238,DD45,1))&lt;=0),"Scan-"  &amp;DD45,""),"")
&amp;IFERROR(IF(AND((DD$44-DD46-150                                                                            )&gt;(DD$44-DE$44),(DD$44-DD46-150                                                                             )&lt;=0),"Birth-" &amp;DD45,""),"")
&amp;IFERROR(IF(AND((DD$44-DD46-150-Sheep!$R$224                                           )&gt;(DD$44-DE$44),(DD$44-DD46-150-Sheep!$R$224                                            )&lt;=0),"Wean-"&amp;DD45,""),"")
&amp;IFERROR(IF(AND((DD$44-DD46-150-Sheep!$R$225                                           )&gt;(DD$44-DE$44),(DD$44-DD46-150-Sheep!$R$225                                            )&lt;=0),"Alt1-"   &amp;DD45,""),"")
&amp;IFERROR(IF(AND((DD$44-DD46-150-Sheep!$R$226                                           )&gt;(DD$44-DE$44),(DD$44-DD46-150-Sheep!$R$226                                            )&lt;=0),"Alt2-"   &amp;DD45,""),"")</f>
        <v/>
      </c>
      <c r="DE47" s="491" t="str">
        <f xml:space="preserve">                    IF(AND((DE$44                                  -Sheep!$N$174                               )&gt;(DE$44-DF$44),(DE$44                                  -Sheep!$N$174                                )&lt;=0),"Born","")
&amp;                   IF(AND((DE$44-Sheep!$R$224-Sheep!$N$174                                )&gt;(DE$44-DF$44),(DE$44-Sheep!$R$224-Sheep!$N$174                                )&lt;=0),"WeanStd","")
&amp;                   IF(AND((DE$44-Sheep!$R$225-Sheep!$N$174                                )&gt;(DE$44-DF$44),(DE$44-Sheep!$R$225-Sheep!$N$174                                )&lt;=0),"WeanAlt1","")
&amp;                   IF(AND((DE$44-Sheep!$R$226-Sheep!$N$174                                )&gt;(DE$44-DF$44),(DE$44-Sheep!$R$226-Sheep!$N$174                                )&lt;=0),"WeanAlt2","")
&amp;IFERROR(IF(AND((DE$44-DE46                                                                                     )&gt;(DE$44-DF$44),(DE$44-DE46                                                                                     )&lt;=0),"Join-"    &amp;DE45,""),"")
&amp;IFERROR(IF(AND((DE$44-DE46-INDEX(Sheep!$V$231:$V$238,DE45,1))&gt;(DE$44-DF$44),(DE$44-DE46-INDEX(Sheep!$V$231:$V$238,DE45,1))&lt;=0),"Scan-"  &amp;DE45,""),"")
&amp;IFERROR(IF(AND((DE$44-DE46-150                                                                            )&gt;(DE$44-DF$44),(DE$44-DE46-150                                                                             )&lt;=0),"Birth-" &amp;DE45,""),"")
&amp;IFERROR(IF(AND((DE$44-DE46-150-Sheep!$R$224                                           )&gt;(DE$44-DF$44),(DE$44-DE46-150-Sheep!$R$224                                            )&lt;=0),"Wean-"&amp;DE45,""),"")
&amp;IFERROR(IF(AND((DE$44-DE46-150-Sheep!$R$225                                           )&gt;(DE$44-DF$44),(DE$44-DE46-150-Sheep!$R$225                                            )&lt;=0),"Alt1-"   &amp;DE45,""),"")
&amp;IFERROR(IF(AND((DE$44-DE46-150-Sheep!$R$226                                           )&gt;(DE$44-DF$44),(DE$44-DE46-150-Sheep!$R$226                                            )&lt;=0),"Alt2-"   &amp;DE45,""),"")</f>
        <v/>
      </c>
      <c r="DF47" s="491" t="str">
        <f xml:space="preserve">                    IF(AND((DF$44                                  -Sheep!$N$174                               )&gt;(DF$44-DG$44),(DF$44                                  -Sheep!$N$174                                )&lt;=0),"Born","")
&amp;                   IF(AND((DF$44-Sheep!$R$224-Sheep!$N$174                                )&gt;(DF$44-DG$44),(DF$44-Sheep!$R$224-Sheep!$N$174                                )&lt;=0),"WeanStd","")
&amp;                   IF(AND((DF$44-Sheep!$R$225-Sheep!$N$174                                )&gt;(DF$44-DG$44),(DF$44-Sheep!$R$225-Sheep!$N$174                                )&lt;=0),"WeanAlt1","")
&amp;                   IF(AND((DF$44-Sheep!$R$226-Sheep!$N$174                                )&gt;(DF$44-DG$44),(DF$44-Sheep!$R$226-Sheep!$N$174                                )&lt;=0),"WeanAlt2","")
&amp;IFERROR(IF(AND((DF$44-DF46                                                                                     )&gt;(DF$44-DG$44),(DF$44-DF46                                                                                     )&lt;=0),"Join-"    &amp;DF45,""),"")
&amp;IFERROR(IF(AND((DF$44-DF46-INDEX(Sheep!$V$231:$V$238,DF45,1))&gt;(DF$44-DG$44),(DF$44-DF46-INDEX(Sheep!$V$231:$V$238,DF45,1))&lt;=0),"Scan-"  &amp;DF45,""),"")
&amp;IFERROR(IF(AND((DF$44-DF46-150                                                                            )&gt;(DF$44-DG$44),(DF$44-DF46-150                                                                             )&lt;=0),"Birth-" &amp;DF45,""),"")
&amp;IFERROR(IF(AND((DF$44-DF46-150-Sheep!$R$224                                           )&gt;(DF$44-DG$44),(DF$44-DF46-150-Sheep!$R$224                                            )&lt;=0),"Wean-"&amp;DF45,""),"")
&amp;IFERROR(IF(AND((DF$44-DF46-150-Sheep!$R$225                                           )&gt;(DF$44-DG$44),(DF$44-DF46-150-Sheep!$R$225                                            )&lt;=0),"Alt1-"   &amp;DF45,""),"")
&amp;IFERROR(IF(AND((DF$44-DF46-150-Sheep!$R$226                                           )&gt;(DF$44-DG$44),(DF$44-DF46-150-Sheep!$R$226                                            )&lt;=0),"Alt2-"   &amp;DF45,""),"")</f>
        <v/>
      </c>
      <c r="DG47" s="491" t="str">
        <f xml:space="preserve">                    IF(AND((DG$44                                  -Sheep!$N$174                               )&gt;(DG$44-DH$44),(DG$44                                  -Sheep!$N$174                                )&lt;=0),"Born","")
&amp;                   IF(AND((DG$44-Sheep!$R$224-Sheep!$N$174                                )&gt;(DG$44-DH$44),(DG$44-Sheep!$R$224-Sheep!$N$174                                )&lt;=0),"WeanStd","")
&amp;                   IF(AND((DG$44-Sheep!$R$225-Sheep!$N$174                                )&gt;(DG$44-DH$44),(DG$44-Sheep!$R$225-Sheep!$N$174                                )&lt;=0),"WeanAlt1","")
&amp;                   IF(AND((DG$44-Sheep!$R$226-Sheep!$N$174                                )&gt;(DG$44-DH$44),(DG$44-Sheep!$R$226-Sheep!$N$174                                )&lt;=0),"WeanAlt2","")
&amp;IFERROR(IF(AND((DG$44-DG46                                                                                     )&gt;(DG$44-DH$44),(DG$44-DG46                                                                                     )&lt;=0),"Join-"    &amp;DG45,""),"")
&amp;IFERROR(IF(AND((DG$44-DG46-INDEX(Sheep!$V$231:$V$238,DG45,1))&gt;(DG$44-DH$44),(DG$44-DG46-INDEX(Sheep!$V$231:$V$238,DG45,1))&lt;=0),"Scan-"  &amp;DG45,""),"")
&amp;IFERROR(IF(AND((DG$44-DG46-150                                                                            )&gt;(DG$44-DH$44),(DG$44-DG46-150                                                                             )&lt;=0),"Birth-" &amp;DG45,""),"")
&amp;IFERROR(IF(AND((DG$44-DG46-150-Sheep!$R$224                                           )&gt;(DG$44-DH$44),(DG$44-DG46-150-Sheep!$R$224                                            )&lt;=0),"Wean-"&amp;DG45,""),"")
&amp;IFERROR(IF(AND((DG$44-DG46-150-Sheep!$R$225                                           )&gt;(DG$44-DH$44),(DG$44-DG46-150-Sheep!$R$225                                            )&lt;=0),"Alt1-"   &amp;DG45,""),"")
&amp;IFERROR(IF(AND((DG$44-DG46-150-Sheep!$R$226                                           )&gt;(DG$44-DH$44),(DG$44-DG46-150-Sheep!$R$226                                            )&lt;=0),"Alt2-"   &amp;DG45,""),"")</f>
        <v/>
      </c>
      <c r="DH47" s="491" t="str">
        <f xml:space="preserve">                    IF(AND((DH$44                                  -Sheep!$N$174                               )&gt;(DH$44-DI$44),(DH$44                                  -Sheep!$N$174                                )&lt;=0),"Born","")
&amp;                   IF(AND((DH$44-Sheep!$R$224-Sheep!$N$174                                )&gt;(DH$44-DI$44),(DH$44-Sheep!$R$224-Sheep!$N$174                                )&lt;=0),"WeanStd","")
&amp;                   IF(AND((DH$44-Sheep!$R$225-Sheep!$N$174                                )&gt;(DH$44-DI$44),(DH$44-Sheep!$R$225-Sheep!$N$174                                )&lt;=0),"WeanAlt1","")
&amp;                   IF(AND((DH$44-Sheep!$R$226-Sheep!$N$174                                )&gt;(DH$44-DI$44),(DH$44-Sheep!$R$226-Sheep!$N$174                                )&lt;=0),"WeanAlt2","")
&amp;IFERROR(IF(AND((DH$44-DH46                                                                                     )&gt;(DH$44-DI$44),(DH$44-DH46                                                                                     )&lt;=0),"Join-"    &amp;DH45,""),"")
&amp;IFERROR(IF(AND((DH$44-DH46-INDEX(Sheep!$V$231:$V$238,DH45,1))&gt;(DH$44-DI$44),(DH$44-DH46-INDEX(Sheep!$V$231:$V$238,DH45,1))&lt;=0),"Scan-"  &amp;DH45,""),"")
&amp;IFERROR(IF(AND((DH$44-DH46-150                                                                            )&gt;(DH$44-DI$44),(DH$44-DH46-150                                                                             )&lt;=0),"Birth-" &amp;DH45,""),"")
&amp;IFERROR(IF(AND((DH$44-DH46-150-Sheep!$R$224                                           )&gt;(DH$44-DI$44),(DH$44-DH46-150-Sheep!$R$224                                            )&lt;=0),"Wean-"&amp;DH45,""),"")
&amp;IFERROR(IF(AND((DH$44-DH46-150-Sheep!$R$225                                           )&gt;(DH$44-DI$44),(DH$44-DH46-150-Sheep!$R$225                                            )&lt;=0),"Alt1-"   &amp;DH45,""),"")
&amp;IFERROR(IF(AND((DH$44-DH46-150-Sheep!$R$226                                           )&gt;(DH$44-DI$44),(DH$44-DH46-150-Sheep!$R$226                                            )&lt;=0),"Alt2-"   &amp;DH45,""),"")</f>
        <v/>
      </c>
      <c r="DI47" s="491" t="str">
        <f xml:space="preserve">                    IF(AND((DI$44                                  -Sheep!$N$174                               )&gt;(DI$44-DJ$44),(DI$44                                  -Sheep!$N$174                                )&lt;=0),"Born","")
&amp;                   IF(AND((DI$44-Sheep!$R$224-Sheep!$N$174                                )&gt;(DI$44-DJ$44),(DI$44-Sheep!$R$224-Sheep!$N$174                                )&lt;=0),"WeanStd","")
&amp;                   IF(AND((DI$44-Sheep!$R$225-Sheep!$N$174                                )&gt;(DI$44-DJ$44),(DI$44-Sheep!$R$225-Sheep!$N$174                                )&lt;=0),"WeanAlt1","")
&amp;                   IF(AND((DI$44-Sheep!$R$226-Sheep!$N$174                                )&gt;(DI$44-DJ$44),(DI$44-Sheep!$R$226-Sheep!$N$174                                )&lt;=0),"WeanAlt2","")
&amp;IFERROR(IF(AND((DI$44-DI46                                                                                     )&gt;(DI$44-DJ$44),(DI$44-DI46                                                                                     )&lt;=0),"Join-"    &amp;DI45,""),"")
&amp;IFERROR(IF(AND((DI$44-DI46-INDEX(Sheep!$V$231:$V$238,DI45,1))&gt;(DI$44-DJ$44),(DI$44-DI46-INDEX(Sheep!$V$231:$V$238,DI45,1))&lt;=0),"Scan-"  &amp;DI45,""),"")
&amp;IFERROR(IF(AND((DI$44-DI46-150                                                                            )&gt;(DI$44-DJ$44),(DI$44-DI46-150                                                                             )&lt;=0),"Birth-" &amp;DI45,""),"")
&amp;IFERROR(IF(AND((DI$44-DI46-150-Sheep!$R$224                                           )&gt;(DI$44-DJ$44),(DI$44-DI46-150-Sheep!$R$224                                            )&lt;=0),"Wean-"&amp;DI45,""),"")
&amp;IFERROR(IF(AND((DI$44-DI46-150-Sheep!$R$225                                           )&gt;(DI$44-DJ$44),(DI$44-DI46-150-Sheep!$R$225                                            )&lt;=0),"Alt1-"   &amp;DI45,""),"")
&amp;IFERROR(IF(AND((DI$44-DI46-150-Sheep!$R$226                                           )&gt;(DI$44-DJ$44),(DI$44-DI46-150-Sheep!$R$226                                            )&lt;=0),"Alt2-"   &amp;DI45,""),"")</f>
        <v/>
      </c>
      <c r="DJ47" s="491" t="str">
        <f xml:space="preserve">                    IF(AND((DJ$44                                  -Sheep!$N$174                               )&gt;(DJ$44-DK$44),(DJ$44                                  -Sheep!$N$174                                )&lt;=0),"Born","")
&amp;                   IF(AND((DJ$44-Sheep!$R$224-Sheep!$N$174                                )&gt;(DJ$44-DK$44),(DJ$44-Sheep!$R$224-Sheep!$N$174                                )&lt;=0),"WeanStd","")
&amp;                   IF(AND((DJ$44-Sheep!$R$225-Sheep!$N$174                                )&gt;(DJ$44-DK$44),(DJ$44-Sheep!$R$225-Sheep!$N$174                                )&lt;=0),"WeanAlt1","")
&amp;                   IF(AND((DJ$44-Sheep!$R$226-Sheep!$N$174                                )&gt;(DJ$44-DK$44),(DJ$44-Sheep!$R$226-Sheep!$N$174                                )&lt;=0),"WeanAlt2","")
&amp;IFERROR(IF(AND((DJ$44-DJ46                                                                                     )&gt;(DJ$44-DK$44),(DJ$44-DJ46                                                                                     )&lt;=0),"Join-"    &amp;DJ45,""),"")
&amp;IFERROR(IF(AND((DJ$44-DJ46-INDEX(Sheep!$V$231:$V$238,DJ45,1))&gt;(DJ$44-DK$44),(DJ$44-DJ46-INDEX(Sheep!$V$231:$V$238,DJ45,1))&lt;=0),"Scan-"  &amp;DJ45,""),"")
&amp;IFERROR(IF(AND((DJ$44-DJ46-150                                                                            )&gt;(DJ$44-DK$44),(DJ$44-DJ46-150                                                                             )&lt;=0),"Birth-" &amp;DJ45,""),"")
&amp;IFERROR(IF(AND((DJ$44-DJ46-150-Sheep!$R$224                                           )&gt;(DJ$44-DK$44),(DJ$44-DJ46-150-Sheep!$R$224                                            )&lt;=0),"Wean-"&amp;DJ45,""),"")
&amp;IFERROR(IF(AND((DJ$44-DJ46-150-Sheep!$R$225                                           )&gt;(DJ$44-DK$44),(DJ$44-DJ46-150-Sheep!$R$225                                            )&lt;=0),"Alt1-"   &amp;DJ45,""),"")
&amp;IFERROR(IF(AND((DJ$44-DJ46-150-Sheep!$R$226                                           )&gt;(DJ$44-DK$44),(DJ$44-DJ46-150-Sheep!$R$226                                            )&lt;=0),"Alt2-"   &amp;DJ45,""),"")</f>
        <v/>
      </c>
      <c r="DK47" s="491" t="str">
        <f xml:space="preserve">                    IF(AND((DK$44                                  -Sheep!$N$174                               )&gt;(DK$44-DL$44),(DK$44                                  -Sheep!$N$174                                )&lt;=0),"Born","")
&amp;                   IF(AND((DK$44-Sheep!$R$224-Sheep!$N$174                                )&gt;(DK$44-DL$44),(DK$44-Sheep!$R$224-Sheep!$N$174                                )&lt;=0),"WeanStd","")
&amp;                   IF(AND((DK$44-Sheep!$R$225-Sheep!$N$174                                )&gt;(DK$44-DL$44),(DK$44-Sheep!$R$225-Sheep!$N$174                                )&lt;=0),"WeanAlt1","")
&amp;                   IF(AND((DK$44-Sheep!$R$226-Sheep!$N$174                                )&gt;(DK$44-DL$44),(DK$44-Sheep!$R$226-Sheep!$N$174                                )&lt;=0),"WeanAlt2","")
&amp;IFERROR(IF(AND((DK$44-DK46                                                                                     )&gt;(DK$44-DL$44),(DK$44-DK46                                                                                     )&lt;=0),"Join-"    &amp;DK45,""),"")
&amp;IFERROR(IF(AND((DK$44-DK46-INDEX(Sheep!$V$231:$V$238,DK45,1))&gt;(DK$44-DL$44),(DK$44-DK46-INDEX(Sheep!$V$231:$V$238,DK45,1))&lt;=0),"Scan-"  &amp;DK45,""),"")
&amp;IFERROR(IF(AND((DK$44-DK46-150                                                                            )&gt;(DK$44-DL$44),(DK$44-DK46-150                                                                             )&lt;=0),"Birth-" &amp;DK45,""),"")
&amp;IFERROR(IF(AND((DK$44-DK46-150-Sheep!$R$224                                           )&gt;(DK$44-DL$44),(DK$44-DK46-150-Sheep!$R$224                                            )&lt;=0),"Wean-"&amp;DK45,""),"")
&amp;IFERROR(IF(AND((DK$44-DK46-150-Sheep!$R$225                                           )&gt;(DK$44-DL$44),(DK$44-DK46-150-Sheep!$R$225                                            )&lt;=0),"Alt1-"   &amp;DK45,""),"")
&amp;IFERROR(IF(AND((DK$44-DK46-150-Sheep!$R$226                                           )&gt;(DK$44-DL$44),(DK$44-DK46-150-Sheep!$R$226                                            )&lt;=0),"Alt2-"   &amp;DK45,""),"")</f>
        <v/>
      </c>
      <c r="DL47" s="491" t="str">
        <f xml:space="preserve">                    IF(AND((DL$44                                  -Sheep!$N$174                               )&gt;(DL$44-DM$44),(DL$44                                  -Sheep!$N$174                                )&lt;=0),"Born","")
&amp;                   IF(AND((DL$44-Sheep!$R$224-Sheep!$N$174                                )&gt;(DL$44-DM$44),(DL$44-Sheep!$R$224-Sheep!$N$174                                )&lt;=0),"WeanStd","")
&amp;                   IF(AND((DL$44-Sheep!$R$225-Sheep!$N$174                                )&gt;(DL$44-DM$44),(DL$44-Sheep!$R$225-Sheep!$N$174                                )&lt;=0),"WeanAlt1","")
&amp;                   IF(AND((DL$44-Sheep!$R$226-Sheep!$N$174                                )&gt;(DL$44-DM$44),(DL$44-Sheep!$R$226-Sheep!$N$174                                )&lt;=0),"WeanAlt2","")
&amp;IFERROR(IF(AND((DL$44-DL46                                                                                     )&gt;(DL$44-DM$44),(DL$44-DL46                                                                                     )&lt;=0),"Join-"    &amp;DL45,""),"")
&amp;IFERROR(IF(AND((DL$44-DL46-INDEX(Sheep!$V$231:$V$238,DL45,1))&gt;(DL$44-DM$44),(DL$44-DL46-INDEX(Sheep!$V$231:$V$238,DL45,1))&lt;=0),"Scan-"  &amp;DL45,""),"")
&amp;IFERROR(IF(AND((DL$44-DL46-150                                                                            )&gt;(DL$44-DM$44),(DL$44-DL46-150                                                                             )&lt;=0),"Birth-" &amp;DL45,""),"")
&amp;IFERROR(IF(AND((DL$44-DL46-150-Sheep!$R$224                                           )&gt;(DL$44-DM$44),(DL$44-DL46-150-Sheep!$R$224                                            )&lt;=0),"Wean-"&amp;DL45,""),"")
&amp;IFERROR(IF(AND((DL$44-DL46-150-Sheep!$R$225                                           )&gt;(DL$44-DM$44),(DL$44-DL46-150-Sheep!$R$225                                            )&lt;=0),"Alt1-"   &amp;DL45,""),"")
&amp;IFERROR(IF(AND((DL$44-DL46-150-Sheep!$R$226                                           )&gt;(DL$44-DM$44),(DL$44-DL46-150-Sheep!$R$226                                            )&lt;=0),"Alt2-"   &amp;DL45,""),"")</f>
        <v/>
      </c>
      <c r="DM47" s="491" t="str">
        <f xml:space="preserve">                    IF(AND((DM$44                                  -Sheep!$N$174                               )&gt;(DM$44-DN$44),(DM$44                                  -Sheep!$N$174                                )&lt;=0),"Born","")
&amp;                   IF(AND((DM$44-Sheep!$R$224-Sheep!$N$174                                )&gt;(DM$44-DN$44),(DM$44-Sheep!$R$224-Sheep!$N$174                                )&lt;=0),"WeanStd","")
&amp;                   IF(AND((DM$44-Sheep!$R$225-Sheep!$N$174                                )&gt;(DM$44-DN$44),(DM$44-Sheep!$R$225-Sheep!$N$174                                )&lt;=0),"WeanAlt1","")
&amp;                   IF(AND((DM$44-Sheep!$R$226-Sheep!$N$174                                )&gt;(DM$44-DN$44),(DM$44-Sheep!$R$226-Sheep!$N$174                                )&lt;=0),"WeanAlt2","")
&amp;IFERROR(IF(AND((DM$44-DM46                                                                                     )&gt;(DM$44-DN$44),(DM$44-DM46                                                                                     )&lt;=0),"Join-"    &amp;DM45,""),"")
&amp;IFERROR(IF(AND((DM$44-DM46-INDEX(Sheep!$V$231:$V$238,DM45,1))&gt;(DM$44-DN$44),(DM$44-DM46-INDEX(Sheep!$V$231:$V$238,DM45,1))&lt;=0),"Scan-"  &amp;DM45,""),"")
&amp;IFERROR(IF(AND((DM$44-DM46-150                                                                            )&gt;(DM$44-DN$44),(DM$44-DM46-150                                                                             )&lt;=0),"Birth-" &amp;DM45,""),"")
&amp;IFERROR(IF(AND((DM$44-DM46-150-Sheep!$R$224                                           )&gt;(DM$44-DN$44),(DM$44-DM46-150-Sheep!$R$224                                            )&lt;=0),"Wean-"&amp;DM45,""),"")
&amp;IFERROR(IF(AND((DM$44-DM46-150-Sheep!$R$225                                           )&gt;(DM$44-DN$44),(DM$44-DM46-150-Sheep!$R$225                                            )&lt;=0),"Alt1-"   &amp;DM45,""),"")
&amp;IFERROR(IF(AND((DM$44-DM46-150-Sheep!$R$226                                           )&gt;(DM$44-DN$44),(DM$44-DM46-150-Sheep!$R$226                                            )&lt;=0),"Alt2-"   &amp;DM45,""),"")</f>
        <v/>
      </c>
      <c r="DN47" s="491" t="str">
        <f xml:space="preserve">                    IF(AND((DN$44                                  -Sheep!$N$174                               )&gt;(DN$44-DO$44),(DN$44                                  -Sheep!$N$174                                )&lt;=0),"Born","")
&amp;                   IF(AND((DN$44-Sheep!$R$224-Sheep!$N$174                                )&gt;(DN$44-DO$44),(DN$44-Sheep!$R$224-Sheep!$N$174                                )&lt;=0),"WeanStd","")
&amp;                   IF(AND((DN$44-Sheep!$R$225-Sheep!$N$174                                )&gt;(DN$44-DO$44),(DN$44-Sheep!$R$225-Sheep!$N$174                                )&lt;=0),"WeanAlt1","")
&amp;                   IF(AND((DN$44-Sheep!$R$226-Sheep!$N$174                                )&gt;(DN$44-DO$44),(DN$44-Sheep!$R$226-Sheep!$N$174                                )&lt;=0),"WeanAlt2","")
&amp;IFERROR(IF(AND((DN$44-DN46                                                                                     )&gt;(DN$44-DO$44),(DN$44-DN46                                                                                     )&lt;=0),"Join-"    &amp;DN45,""),"")
&amp;IFERROR(IF(AND((DN$44-DN46-INDEX(Sheep!$V$231:$V$238,DN45,1))&gt;(DN$44-DO$44),(DN$44-DN46-INDEX(Sheep!$V$231:$V$238,DN45,1))&lt;=0),"Scan-"  &amp;DN45,""),"")
&amp;IFERROR(IF(AND((DN$44-DN46-150                                                                            )&gt;(DN$44-DO$44),(DN$44-DN46-150                                                                             )&lt;=0),"Birth-" &amp;DN45,""),"")
&amp;IFERROR(IF(AND((DN$44-DN46-150-Sheep!$R$224                                           )&gt;(DN$44-DO$44),(DN$44-DN46-150-Sheep!$R$224                                            )&lt;=0),"Wean-"&amp;DN45,""),"")
&amp;IFERROR(IF(AND((DN$44-DN46-150-Sheep!$R$225                                           )&gt;(DN$44-DO$44),(DN$44-DN46-150-Sheep!$R$225                                            )&lt;=0),"Alt1-"   &amp;DN45,""),"")
&amp;IFERROR(IF(AND((DN$44-DN46-150-Sheep!$R$226                                           )&gt;(DN$44-DO$44),(DN$44-DN46-150-Sheep!$R$226                                            )&lt;=0),"Alt2-"   &amp;DN45,""),"")</f>
        <v/>
      </c>
      <c r="DO47" s="491" t="str">
        <f xml:space="preserve">                    IF(AND((DO$44                                  -Sheep!$N$174                               )&gt;(DO$44-DP$44),(DO$44                                  -Sheep!$N$174                                )&lt;=0),"Born","")
&amp;                   IF(AND((DO$44-Sheep!$R$224-Sheep!$N$174                                )&gt;(DO$44-DP$44),(DO$44-Sheep!$R$224-Sheep!$N$174                                )&lt;=0),"WeanStd","")
&amp;                   IF(AND((DO$44-Sheep!$R$225-Sheep!$N$174                                )&gt;(DO$44-DP$44),(DO$44-Sheep!$R$225-Sheep!$N$174                                )&lt;=0),"WeanAlt1","")
&amp;                   IF(AND((DO$44-Sheep!$R$226-Sheep!$N$174                                )&gt;(DO$44-DP$44),(DO$44-Sheep!$R$226-Sheep!$N$174                                )&lt;=0),"WeanAlt2","")
&amp;IFERROR(IF(AND((DO$44-DO46                                                                                     )&gt;(DO$44-DP$44),(DO$44-DO46                                                                                     )&lt;=0),"Join-"    &amp;DO45,""),"")
&amp;IFERROR(IF(AND((DO$44-DO46-INDEX(Sheep!$V$231:$V$238,DO45,1))&gt;(DO$44-DP$44),(DO$44-DO46-INDEX(Sheep!$V$231:$V$238,DO45,1))&lt;=0),"Scan-"  &amp;DO45,""),"")
&amp;IFERROR(IF(AND((DO$44-DO46-150                                                                            )&gt;(DO$44-DP$44),(DO$44-DO46-150                                                                             )&lt;=0),"Birth-" &amp;DO45,""),"")
&amp;IFERROR(IF(AND((DO$44-DO46-150-Sheep!$R$224                                           )&gt;(DO$44-DP$44),(DO$44-DO46-150-Sheep!$R$224                                            )&lt;=0),"Wean-"&amp;DO45,""),"")
&amp;IFERROR(IF(AND((DO$44-DO46-150-Sheep!$R$225                                           )&gt;(DO$44-DP$44),(DO$44-DO46-150-Sheep!$R$225                                            )&lt;=0),"Alt1-"   &amp;DO45,""),"")
&amp;IFERROR(IF(AND((DO$44-DO46-150-Sheep!$R$226                                           )&gt;(DO$44-DP$44),(DO$44-DO46-150-Sheep!$R$226                                            )&lt;=0),"Alt2-"   &amp;DO45,""),"")</f>
        <v/>
      </c>
      <c r="DP47" s="491" t="str">
        <f xml:space="preserve">                    IF(AND((DP$44                                  -Sheep!$N$174                               )&gt;(DP$44-DQ$44),(DP$44                                  -Sheep!$N$174                                )&lt;=0),"Born","")
&amp;                   IF(AND((DP$44-Sheep!$R$224-Sheep!$N$174                                )&gt;(DP$44-DQ$44),(DP$44-Sheep!$R$224-Sheep!$N$174                                )&lt;=0),"WeanStd","")
&amp;                   IF(AND((DP$44-Sheep!$R$225-Sheep!$N$174                                )&gt;(DP$44-DQ$44),(DP$44-Sheep!$R$225-Sheep!$N$174                                )&lt;=0),"WeanAlt1","")
&amp;                   IF(AND((DP$44-Sheep!$R$226-Sheep!$N$174                                )&gt;(DP$44-DQ$44),(DP$44-Sheep!$R$226-Sheep!$N$174                                )&lt;=0),"WeanAlt2","")
&amp;IFERROR(IF(AND((DP$44-DP46                                                                                     )&gt;(DP$44-DQ$44),(DP$44-DP46                                                                                     )&lt;=0),"Join-"    &amp;DP45,""),"")
&amp;IFERROR(IF(AND((DP$44-DP46-INDEX(Sheep!$V$231:$V$238,DP45,1))&gt;(DP$44-DQ$44),(DP$44-DP46-INDEX(Sheep!$V$231:$V$238,DP45,1))&lt;=0),"Scan-"  &amp;DP45,""),"")
&amp;IFERROR(IF(AND((DP$44-DP46-150                                                                            )&gt;(DP$44-DQ$44),(DP$44-DP46-150                                                                             )&lt;=0),"Birth-" &amp;DP45,""),"")
&amp;IFERROR(IF(AND((DP$44-DP46-150-Sheep!$R$224                                           )&gt;(DP$44-DQ$44),(DP$44-DP46-150-Sheep!$R$224                                            )&lt;=0),"Wean-"&amp;DP45,""),"")
&amp;IFERROR(IF(AND((DP$44-DP46-150-Sheep!$R$225                                           )&gt;(DP$44-DQ$44),(DP$44-DP46-150-Sheep!$R$225                                            )&lt;=0),"Alt1-"   &amp;DP45,""),"")
&amp;IFERROR(IF(AND((DP$44-DP46-150-Sheep!$R$226                                           )&gt;(DP$44-DQ$44),(DP$44-DP46-150-Sheep!$R$226                                            )&lt;=0),"Alt2-"   &amp;DP45,""),"")</f>
        <v/>
      </c>
      <c r="DQ47" s="491" t="str">
        <f xml:space="preserve">                    IF(AND((DQ$44                                  -Sheep!$N$174                               )&gt;(DQ$44-DR$44),(DQ$44                                  -Sheep!$N$174                                )&lt;=0),"Born","")
&amp;                   IF(AND((DQ$44-Sheep!$R$224-Sheep!$N$174                                )&gt;(DQ$44-DR$44),(DQ$44-Sheep!$R$224-Sheep!$N$174                                )&lt;=0),"WeanStd","")
&amp;                   IF(AND((DQ$44-Sheep!$R$225-Sheep!$N$174                                )&gt;(DQ$44-DR$44),(DQ$44-Sheep!$R$225-Sheep!$N$174                                )&lt;=0),"WeanAlt1","")
&amp;                   IF(AND((DQ$44-Sheep!$R$226-Sheep!$N$174                                )&gt;(DQ$44-DR$44),(DQ$44-Sheep!$R$226-Sheep!$N$174                                )&lt;=0),"WeanAlt2","")
&amp;IFERROR(IF(AND((DQ$44-DQ46                                                                                     )&gt;(DQ$44-DR$44),(DQ$44-DQ46                                                                                     )&lt;=0),"Join-"    &amp;DQ45,""),"")
&amp;IFERROR(IF(AND((DQ$44-DQ46-INDEX(Sheep!$V$231:$V$238,DQ45,1))&gt;(DQ$44-DR$44),(DQ$44-DQ46-INDEX(Sheep!$V$231:$V$238,DQ45,1))&lt;=0),"Scan-"  &amp;DQ45,""),"")
&amp;IFERROR(IF(AND((DQ$44-DQ46-150                                                                            )&gt;(DQ$44-DR$44),(DQ$44-DQ46-150                                                                             )&lt;=0),"Birth-" &amp;DQ45,""),"")
&amp;IFERROR(IF(AND((DQ$44-DQ46-150-Sheep!$R$224                                           )&gt;(DQ$44-DR$44),(DQ$44-DQ46-150-Sheep!$R$224                                            )&lt;=0),"Wean-"&amp;DQ45,""),"")
&amp;IFERROR(IF(AND((DQ$44-DQ46-150-Sheep!$R$225                                           )&gt;(DQ$44-DR$44),(DQ$44-DQ46-150-Sheep!$R$225                                            )&lt;=0),"Alt1-"   &amp;DQ45,""),"")
&amp;IFERROR(IF(AND((DQ$44-DQ46-150-Sheep!$R$226                                           )&gt;(DQ$44-DR$44),(DQ$44-DQ46-150-Sheep!$R$226                                            )&lt;=0),"Alt2-"   &amp;DQ45,""),"")</f>
        <v/>
      </c>
      <c r="DR47" s="491" t="str">
        <f xml:space="preserve">                    IF(AND((DR$44                                  -Sheep!$N$174                               )&gt;(DR$44-DS$44),(DR$44                                  -Sheep!$N$174                                )&lt;=0),"Born","")
&amp;                   IF(AND((DR$44-Sheep!$R$224-Sheep!$N$174                                )&gt;(DR$44-DS$44),(DR$44-Sheep!$R$224-Sheep!$N$174                                )&lt;=0),"WeanStd","")
&amp;                   IF(AND((DR$44-Sheep!$R$225-Sheep!$N$174                                )&gt;(DR$44-DS$44),(DR$44-Sheep!$R$225-Sheep!$N$174                                )&lt;=0),"WeanAlt1","")
&amp;                   IF(AND((DR$44-Sheep!$R$226-Sheep!$N$174                                )&gt;(DR$44-DS$44),(DR$44-Sheep!$R$226-Sheep!$N$174                                )&lt;=0),"WeanAlt2","")
&amp;IFERROR(IF(AND((DR$44-DR46                                                                                     )&gt;(DR$44-DS$44),(DR$44-DR46                                                                                     )&lt;=0),"Join-"    &amp;DR45,""),"")
&amp;IFERROR(IF(AND((DR$44-DR46-INDEX(Sheep!$V$231:$V$238,DR45,1))&gt;(DR$44-DS$44),(DR$44-DR46-INDEX(Sheep!$V$231:$V$238,DR45,1))&lt;=0),"Scan-"  &amp;DR45,""),"")
&amp;IFERROR(IF(AND((DR$44-DR46-150                                                                            )&gt;(DR$44-DS$44),(DR$44-DR46-150                                                                             )&lt;=0),"Birth-" &amp;DR45,""),"")
&amp;IFERROR(IF(AND((DR$44-DR46-150-Sheep!$R$224                                           )&gt;(DR$44-DS$44),(DR$44-DR46-150-Sheep!$R$224                                            )&lt;=0),"Wean-"&amp;DR45,""),"")
&amp;IFERROR(IF(AND((DR$44-DR46-150-Sheep!$R$225                                           )&gt;(DR$44-DS$44),(DR$44-DR46-150-Sheep!$R$225                                            )&lt;=0),"Alt1-"   &amp;DR45,""),"")
&amp;IFERROR(IF(AND((DR$44-DR46-150-Sheep!$R$226                                           )&gt;(DR$44-DS$44),(DR$44-DR46-150-Sheep!$R$226                                            )&lt;=0),"Alt2-"   &amp;DR45,""),"")</f>
        <v/>
      </c>
      <c r="DS47" s="491" t="str">
        <f xml:space="preserve">                    IF(AND((DS$44                                  -Sheep!$N$174                               )&gt;(DS$44-DT$44),(DS$44                                  -Sheep!$N$174                                )&lt;=0),"Born","")
&amp;                   IF(AND((DS$44-Sheep!$R$224-Sheep!$N$174                                )&gt;(DS$44-DT$44),(DS$44-Sheep!$R$224-Sheep!$N$174                                )&lt;=0),"WeanStd","")
&amp;                   IF(AND((DS$44-Sheep!$R$225-Sheep!$N$174                                )&gt;(DS$44-DT$44),(DS$44-Sheep!$R$225-Sheep!$N$174                                )&lt;=0),"WeanAlt1","")
&amp;                   IF(AND((DS$44-Sheep!$R$226-Sheep!$N$174                                )&gt;(DS$44-DT$44),(DS$44-Sheep!$R$226-Sheep!$N$174                                )&lt;=0),"WeanAlt2","")
&amp;IFERROR(IF(AND((DS$44-DS46                                                                                     )&gt;(DS$44-DT$44),(DS$44-DS46                                                                                     )&lt;=0),"Join-"    &amp;DS45,""),"")
&amp;IFERROR(IF(AND((DS$44-DS46-INDEX(Sheep!$V$231:$V$238,DS45,1))&gt;(DS$44-DT$44),(DS$44-DS46-INDEX(Sheep!$V$231:$V$238,DS45,1))&lt;=0),"Scan-"  &amp;DS45,""),"")
&amp;IFERROR(IF(AND((DS$44-DS46-150                                                                            )&gt;(DS$44-DT$44),(DS$44-DS46-150                                                                             )&lt;=0),"Birth-" &amp;DS45,""),"")
&amp;IFERROR(IF(AND((DS$44-DS46-150-Sheep!$R$224                                           )&gt;(DS$44-DT$44),(DS$44-DS46-150-Sheep!$R$224                                            )&lt;=0),"Wean-"&amp;DS45,""),"")
&amp;IFERROR(IF(AND((DS$44-DS46-150-Sheep!$R$225                                           )&gt;(DS$44-DT$44),(DS$44-DS46-150-Sheep!$R$225                                            )&lt;=0),"Alt1-"   &amp;DS45,""),"")
&amp;IFERROR(IF(AND((DS$44-DS46-150-Sheep!$R$226                                           )&gt;(DS$44-DT$44),(DS$44-DS46-150-Sheep!$R$226                                            )&lt;=0),"Alt2-"   &amp;DS45,""),"")</f>
        <v/>
      </c>
      <c r="DT47" s="491" t="str">
        <f xml:space="preserve">                    IF(AND((DT$44                                  -Sheep!$N$174                               )&gt;(DT$44-DU$44),(DT$44                                  -Sheep!$N$174                                )&lt;=0),"Born","")
&amp;                   IF(AND((DT$44-Sheep!$R$224-Sheep!$N$174                                )&gt;(DT$44-DU$44),(DT$44-Sheep!$R$224-Sheep!$N$174                                )&lt;=0),"WeanStd","")
&amp;                   IF(AND((DT$44-Sheep!$R$225-Sheep!$N$174                                )&gt;(DT$44-DU$44),(DT$44-Sheep!$R$225-Sheep!$N$174                                )&lt;=0),"WeanAlt1","")
&amp;                   IF(AND((DT$44-Sheep!$R$226-Sheep!$N$174                                )&gt;(DT$44-DU$44),(DT$44-Sheep!$R$226-Sheep!$N$174                                )&lt;=0),"WeanAlt2","")
&amp;IFERROR(IF(AND((DT$44-DT46                                                                                     )&gt;(DT$44-DU$44),(DT$44-DT46                                                                                     )&lt;=0),"Join-"    &amp;DT45,""),"")
&amp;IFERROR(IF(AND((DT$44-DT46-INDEX(Sheep!$V$231:$V$238,DT45,1))&gt;(DT$44-DU$44),(DT$44-DT46-INDEX(Sheep!$V$231:$V$238,DT45,1))&lt;=0),"Scan-"  &amp;DT45,""),"")
&amp;IFERROR(IF(AND((DT$44-DT46-150                                                                            )&gt;(DT$44-DU$44),(DT$44-DT46-150                                                                             )&lt;=0),"Birth-" &amp;DT45,""),"")
&amp;IFERROR(IF(AND((DT$44-DT46-150-Sheep!$R$224                                           )&gt;(DT$44-DU$44),(DT$44-DT46-150-Sheep!$R$224                                            )&lt;=0),"Wean-"&amp;DT45,""),"")
&amp;IFERROR(IF(AND((DT$44-DT46-150-Sheep!$R$225                                           )&gt;(DT$44-DU$44),(DT$44-DT46-150-Sheep!$R$225                                            )&lt;=0),"Alt1-"   &amp;DT45,""),"")
&amp;IFERROR(IF(AND((DT$44-DT46-150-Sheep!$R$226                                           )&gt;(DT$44-DU$44),(DT$44-DT46-150-Sheep!$R$226                                            )&lt;=0),"Alt2-"   &amp;DT45,""),"")</f>
        <v/>
      </c>
      <c r="DU47" s="491" t="str">
        <f xml:space="preserve">                    IF(AND((DU$44                                  -Sheep!$N$174                               )&gt;(DU$44-DV$44),(DU$44                                  -Sheep!$N$174                                )&lt;=0),"Born","")
&amp;                   IF(AND((DU$44-Sheep!$R$224-Sheep!$N$174                                )&gt;(DU$44-DV$44),(DU$44-Sheep!$R$224-Sheep!$N$174                                )&lt;=0),"WeanStd","")
&amp;                   IF(AND((DU$44-Sheep!$R$225-Sheep!$N$174                                )&gt;(DU$44-DV$44),(DU$44-Sheep!$R$225-Sheep!$N$174                                )&lt;=0),"WeanAlt1","")
&amp;                   IF(AND((DU$44-Sheep!$R$226-Sheep!$N$174                                )&gt;(DU$44-DV$44),(DU$44-Sheep!$R$226-Sheep!$N$174                                )&lt;=0),"WeanAlt2","")
&amp;IFERROR(IF(AND((DU$44-DU46                                                                                     )&gt;(DU$44-DV$44),(DU$44-DU46                                                                                     )&lt;=0),"Join-"    &amp;DU45,""),"")
&amp;IFERROR(IF(AND((DU$44-DU46-INDEX(Sheep!$V$231:$V$238,DU45,1))&gt;(DU$44-DV$44),(DU$44-DU46-INDEX(Sheep!$V$231:$V$238,DU45,1))&lt;=0),"Scan-"  &amp;DU45,""),"")
&amp;IFERROR(IF(AND((DU$44-DU46-150                                                                            )&gt;(DU$44-DV$44),(DU$44-DU46-150                                                                             )&lt;=0),"Birth-" &amp;DU45,""),"")
&amp;IFERROR(IF(AND((DU$44-DU46-150-Sheep!$R$224                                           )&gt;(DU$44-DV$44),(DU$44-DU46-150-Sheep!$R$224                                            )&lt;=0),"Wean-"&amp;DU45,""),"")
&amp;IFERROR(IF(AND((DU$44-DU46-150-Sheep!$R$225                                           )&gt;(DU$44-DV$44),(DU$44-DU46-150-Sheep!$R$225                                            )&lt;=0),"Alt1-"   &amp;DU45,""),"")
&amp;IFERROR(IF(AND((DU$44-DU46-150-Sheep!$R$226                                           )&gt;(DU$44-DV$44),(DU$44-DU46-150-Sheep!$R$226                                            )&lt;=0),"Alt2-"   &amp;DU45,""),"")</f>
        <v/>
      </c>
      <c r="DV47" s="491" t="str">
        <f xml:space="preserve">                    IF(AND((DV$44                                  -Sheep!$N$174                               )&gt;(DV$44-DW$44),(DV$44                                  -Sheep!$N$174                                )&lt;=0),"Born","")
&amp;                   IF(AND((DV$44-Sheep!$R$224-Sheep!$N$174                                )&gt;(DV$44-DW$44),(DV$44-Sheep!$R$224-Sheep!$N$174                                )&lt;=0),"WeanStd","")
&amp;                   IF(AND((DV$44-Sheep!$R$225-Sheep!$N$174                                )&gt;(DV$44-DW$44),(DV$44-Sheep!$R$225-Sheep!$N$174                                )&lt;=0),"WeanAlt1","")
&amp;                   IF(AND((DV$44-Sheep!$R$226-Sheep!$N$174                                )&gt;(DV$44-DW$44),(DV$44-Sheep!$R$226-Sheep!$N$174                                )&lt;=0),"WeanAlt2","")
&amp;IFERROR(IF(AND((DV$44-DV46                                                                                     )&gt;(DV$44-DW$44),(DV$44-DV46                                                                                     )&lt;=0),"Join-"    &amp;DV45,""),"")
&amp;IFERROR(IF(AND((DV$44-DV46-INDEX(Sheep!$V$231:$V$238,DV45,1))&gt;(DV$44-DW$44),(DV$44-DV46-INDEX(Sheep!$V$231:$V$238,DV45,1))&lt;=0),"Scan-"  &amp;DV45,""),"")
&amp;IFERROR(IF(AND((DV$44-DV46-150                                                                            )&gt;(DV$44-DW$44),(DV$44-DV46-150                                                                             )&lt;=0),"Birth-" &amp;DV45,""),"")
&amp;IFERROR(IF(AND((DV$44-DV46-150-Sheep!$R$224                                           )&gt;(DV$44-DW$44),(DV$44-DV46-150-Sheep!$R$224                                            )&lt;=0),"Wean-"&amp;DV45,""),"")
&amp;IFERROR(IF(AND((DV$44-DV46-150-Sheep!$R$225                                           )&gt;(DV$44-DW$44),(DV$44-DV46-150-Sheep!$R$225                                            )&lt;=0),"Alt1-"   &amp;DV45,""),"")
&amp;IFERROR(IF(AND((DV$44-DV46-150-Sheep!$R$226                                           )&gt;(DV$44-DW$44),(DV$44-DV46-150-Sheep!$R$226                                            )&lt;=0),"Alt2-"   &amp;DV45,""),"")</f>
        <v/>
      </c>
      <c r="DW47" s="491" t="str">
        <f xml:space="preserve">                    IF(AND((DW$44                                  -Sheep!$N$174                               )&gt;(DW$44-DX$44),(DW$44                                  -Sheep!$N$174                                )&lt;=0),"Born","")
&amp;                   IF(AND((DW$44-Sheep!$R$224-Sheep!$N$174                                )&gt;(DW$44-DX$44),(DW$44-Sheep!$R$224-Sheep!$N$174                                )&lt;=0),"WeanStd","")
&amp;                   IF(AND((DW$44-Sheep!$R$225-Sheep!$N$174                                )&gt;(DW$44-DX$44),(DW$44-Sheep!$R$225-Sheep!$N$174                                )&lt;=0),"WeanAlt1","")
&amp;                   IF(AND((DW$44-Sheep!$R$226-Sheep!$N$174                                )&gt;(DW$44-DX$44),(DW$44-Sheep!$R$226-Sheep!$N$174                                )&lt;=0),"WeanAlt2","")
&amp;IFERROR(IF(AND((DW$44-DW46                                                                                     )&gt;(DW$44-DX$44),(DW$44-DW46                                                                                     )&lt;=0),"Join-"    &amp;DW45,""),"")
&amp;IFERROR(IF(AND((DW$44-DW46-INDEX(Sheep!$V$231:$V$238,DW45,1))&gt;(DW$44-DX$44),(DW$44-DW46-INDEX(Sheep!$V$231:$V$238,DW45,1))&lt;=0),"Scan-"  &amp;DW45,""),"")
&amp;IFERROR(IF(AND((DW$44-DW46-150                                                                            )&gt;(DW$44-DX$44),(DW$44-DW46-150                                                                             )&lt;=0),"Birth-" &amp;DW45,""),"")
&amp;IFERROR(IF(AND((DW$44-DW46-150-Sheep!$R$224                                           )&gt;(DW$44-DX$44),(DW$44-DW46-150-Sheep!$R$224                                            )&lt;=0),"Wean-"&amp;DW45,""),"")
&amp;IFERROR(IF(AND((DW$44-DW46-150-Sheep!$R$225                                           )&gt;(DW$44-DX$44),(DW$44-DW46-150-Sheep!$R$225                                            )&lt;=0),"Alt1-"   &amp;DW45,""),"")
&amp;IFERROR(IF(AND((DW$44-DW46-150-Sheep!$R$226                                           )&gt;(DW$44-DX$44),(DW$44-DW46-150-Sheep!$R$226                                            )&lt;=0),"Alt2-"   &amp;DW45,""),"")</f>
        <v/>
      </c>
      <c r="DX47" s="491" t="str">
        <f xml:space="preserve">                    IF(AND((DX$44                                  -Sheep!$N$174                               )&gt;(DX$44-DY$44),(DX$44                                  -Sheep!$N$174                                )&lt;=0),"Born","")
&amp;                   IF(AND((DX$44-Sheep!$R$224-Sheep!$N$174                                )&gt;(DX$44-DY$44),(DX$44-Sheep!$R$224-Sheep!$N$174                                )&lt;=0),"WeanStd","")
&amp;                   IF(AND((DX$44-Sheep!$R$225-Sheep!$N$174                                )&gt;(DX$44-DY$44),(DX$44-Sheep!$R$225-Sheep!$N$174                                )&lt;=0),"WeanAlt1","")
&amp;                   IF(AND((DX$44-Sheep!$R$226-Sheep!$N$174                                )&gt;(DX$44-DY$44),(DX$44-Sheep!$R$226-Sheep!$N$174                                )&lt;=0),"WeanAlt2","")
&amp;IFERROR(IF(AND((DX$44-DX46                                                                                     )&gt;(DX$44-DY$44),(DX$44-DX46                                                                                     )&lt;=0),"Join-"    &amp;DX45,""),"")
&amp;IFERROR(IF(AND((DX$44-DX46-INDEX(Sheep!$V$231:$V$238,DX45,1))&gt;(DX$44-DY$44),(DX$44-DX46-INDEX(Sheep!$V$231:$V$238,DX45,1))&lt;=0),"Scan-"  &amp;DX45,""),"")
&amp;IFERROR(IF(AND((DX$44-DX46-150                                                                            )&gt;(DX$44-DY$44),(DX$44-DX46-150                                                                             )&lt;=0),"Birth-" &amp;DX45,""),"")
&amp;IFERROR(IF(AND((DX$44-DX46-150-Sheep!$R$224                                           )&gt;(DX$44-DY$44),(DX$44-DX46-150-Sheep!$R$224                                            )&lt;=0),"Wean-"&amp;DX45,""),"")
&amp;IFERROR(IF(AND((DX$44-DX46-150-Sheep!$R$225                                           )&gt;(DX$44-DY$44),(DX$44-DX46-150-Sheep!$R$225                                            )&lt;=0),"Alt1-"   &amp;DX45,""),"")
&amp;IFERROR(IF(AND((DX$44-DX46-150-Sheep!$R$226                                           )&gt;(DX$44-DY$44),(DX$44-DX46-150-Sheep!$R$226                                            )&lt;=0),"Alt2-"   &amp;DX45,""),"")</f>
        <v/>
      </c>
      <c r="DY47" s="491" t="str">
        <f xml:space="preserve">                    IF(AND((DY$44                                  -Sheep!$N$174                               )&gt;(DY$44-DZ$44),(DY$44                                  -Sheep!$N$174                                )&lt;=0),"Born","")
&amp;                   IF(AND((DY$44-Sheep!$R$224-Sheep!$N$174                                )&gt;(DY$44-DZ$44),(DY$44-Sheep!$R$224-Sheep!$N$174                                )&lt;=0),"WeanStd","")
&amp;                   IF(AND((DY$44-Sheep!$R$225-Sheep!$N$174                                )&gt;(DY$44-DZ$44),(DY$44-Sheep!$R$225-Sheep!$N$174                                )&lt;=0),"WeanAlt1","")
&amp;                   IF(AND((DY$44-Sheep!$R$226-Sheep!$N$174                                )&gt;(DY$44-DZ$44),(DY$44-Sheep!$R$226-Sheep!$N$174                                )&lt;=0),"WeanAlt2","")
&amp;IFERROR(IF(AND((DY$44-DY46                                                                                     )&gt;(DY$44-DZ$44),(DY$44-DY46                                                                                     )&lt;=0),"Join-"    &amp;DY45,""),"")
&amp;IFERROR(IF(AND((DY$44-DY46-INDEX(Sheep!$V$231:$V$238,DY45,1))&gt;(DY$44-DZ$44),(DY$44-DY46-INDEX(Sheep!$V$231:$V$238,DY45,1))&lt;=0),"Scan-"  &amp;DY45,""),"")
&amp;IFERROR(IF(AND((DY$44-DY46-150                                                                            )&gt;(DY$44-DZ$44),(DY$44-DY46-150                                                                             )&lt;=0),"Birth-" &amp;DY45,""),"")
&amp;IFERROR(IF(AND((DY$44-DY46-150-Sheep!$R$224                                           )&gt;(DY$44-DZ$44),(DY$44-DY46-150-Sheep!$R$224                                            )&lt;=0),"Wean-"&amp;DY45,""),"")
&amp;IFERROR(IF(AND((DY$44-DY46-150-Sheep!$R$225                                           )&gt;(DY$44-DZ$44),(DY$44-DY46-150-Sheep!$R$225                                            )&lt;=0),"Alt1-"   &amp;DY45,""),"")
&amp;IFERROR(IF(AND((DY$44-DY46-150-Sheep!$R$226                                           )&gt;(DY$44-DZ$44),(DY$44-DY46-150-Sheep!$R$226                                            )&lt;=0),"Alt2-"   &amp;DY45,""),"")</f>
        <v/>
      </c>
      <c r="DZ47" s="491" t="str">
        <f xml:space="preserve">                    IF(AND((DZ$44                                  -Sheep!$N$174                               )&gt;(DZ$44-EA$44),(DZ$44                                  -Sheep!$N$174                                )&lt;=0),"Born","")
&amp;                   IF(AND((DZ$44-Sheep!$R$224-Sheep!$N$174                                )&gt;(DZ$44-EA$44),(DZ$44-Sheep!$R$224-Sheep!$N$174                                )&lt;=0),"WeanStd","")
&amp;                   IF(AND((DZ$44-Sheep!$R$225-Sheep!$N$174                                )&gt;(DZ$44-EA$44),(DZ$44-Sheep!$R$225-Sheep!$N$174                                )&lt;=0),"WeanAlt1","")
&amp;                   IF(AND((DZ$44-Sheep!$R$226-Sheep!$N$174                                )&gt;(DZ$44-EA$44),(DZ$44-Sheep!$R$226-Sheep!$N$174                                )&lt;=0),"WeanAlt2","")
&amp;IFERROR(IF(AND((DZ$44-DZ46                                                                                     )&gt;(DZ$44-EA$44),(DZ$44-DZ46                                                                                     )&lt;=0),"Join-"    &amp;DZ45,""),"")
&amp;IFERROR(IF(AND((DZ$44-DZ46-INDEX(Sheep!$V$231:$V$238,DZ45,1))&gt;(DZ$44-EA$44),(DZ$44-DZ46-INDEX(Sheep!$V$231:$V$238,DZ45,1))&lt;=0),"Scan-"  &amp;DZ45,""),"")
&amp;IFERROR(IF(AND((DZ$44-DZ46-150                                                                            )&gt;(DZ$44-EA$44),(DZ$44-DZ46-150                                                                             )&lt;=0),"Birth-" &amp;DZ45,""),"")
&amp;IFERROR(IF(AND((DZ$44-DZ46-150-Sheep!$R$224                                           )&gt;(DZ$44-EA$44),(DZ$44-DZ46-150-Sheep!$R$224                                            )&lt;=0),"Wean-"&amp;DZ45,""),"")
&amp;IFERROR(IF(AND((DZ$44-DZ46-150-Sheep!$R$225                                           )&gt;(DZ$44-EA$44),(DZ$44-DZ46-150-Sheep!$R$225                                            )&lt;=0),"Alt1-"   &amp;DZ45,""),"")
&amp;IFERROR(IF(AND((DZ$44-DZ46-150-Sheep!$R$226                                           )&gt;(DZ$44-EA$44),(DZ$44-DZ46-150-Sheep!$R$226                                            )&lt;=0),"Alt2-"   &amp;DZ45,""),"")</f>
        <v/>
      </c>
      <c r="EA47" s="491" t="str">
        <f xml:space="preserve">                    IF(AND((EA$44                                  -Sheep!$N$174                               )&gt;(EA$44-EB$44),(EA$44                                  -Sheep!$N$174                                )&lt;=0),"Born","")
&amp;                   IF(AND((EA$44-Sheep!$R$224-Sheep!$N$174                                )&gt;(EA$44-EB$44),(EA$44-Sheep!$R$224-Sheep!$N$174                                )&lt;=0),"WeanStd","")
&amp;                   IF(AND((EA$44-Sheep!$R$225-Sheep!$N$174                                )&gt;(EA$44-EB$44),(EA$44-Sheep!$R$225-Sheep!$N$174                                )&lt;=0),"WeanAlt1","")
&amp;                   IF(AND((EA$44-Sheep!$R$226-Sheep!$N$174                                )&gt;(EA$44-EB$44),(EA$44-Sheep!$R$226-Sheep!$N$174                                )&lt;=0),"WeanAlt2","")
&amp;IFERROR(IF(AND((EA$44-EA46                                                                                     )&gt;(EA$44-EB$44),(EA$44-EA46                                                                                     )&lt;=0),"Join-"    &amp;EA45,""),"")
&amp;IFERROR(IF(AND((EA$44-EA46-INDEX(Sheep!$V$231:$V$238,EA45,1))&gt;(EA$44-EB$44),(EA$44-EA46-INDEX(Sheep!$V$231:$V$238,EA45,1))&lt;=0),"Scan-"  &amp;EA45,""),"")
&amp;IFERROR(IF(AND((EA$44-EA46-150                                                                            )&gt;(EA$44-EB$44),(EA$44-EA46-150                                                                             )&lt;=0),"Birth-" &amp;EA45,""),"")
&amp;IFERROR(IF(AND((EA$44-EA46-150-Sheep!$R$224                                           )&gt;(EA$44-EB$44),(EA$44-EA46-150-Sheep!$R$224                                            )&lt;=0),"Wean-"&amp;EA45,""),"")
&amp;IFERROR(IF(AND((EA$44-EA46-150-Sheep!$R$225                                           )&gt;(EA$44-EB$44),(EA$44-EA46-150-Sheep!$R$225                                            )&lt;=0),"Alt1-"   &amp;EA45,""),"")
&amp;IFERROR(IF(AND((EA$44-EA46-150-Sheep!$R$226                                           )&gt;(EA$44-EB$44),(EA$44-EA46-150-Sheep!$R$226                                            )&lt;=0),"Alt2-"   &amp;EA45,""),"")</f>
        <v/>
      </c>
      <c r="EB47" s="491" t="str">
        <f xml:space="preserve">                    IF(AND((EB$44                                  -Sheep!$N$174                               )&gt;(EB$44-EC$44),(EB$44                                  -Sheep!$N$174                                )&lt;=0),"Born","")
&amp;                   IF(AND((EB$44-Sheep!$R$224-Sheep!$N$174                                )&gt;(EB$44-EC$44),(EB$44-Sheep!$R$224-Sheep!$N$174                                )&lt;=0),"WeanStd","")
&amp;                   IF(AND((EB$44-Sheep!$R$225-Sheep!$N$174                                )&gt;(EB$44-EC$44),(EB$44-Sheep!$R$225-Sheep!$N$174                                )&lt;=0),"WeanAlt1","")
&amp;                   IF(AND((EB$44-Sheep!$R$226-Sheep!$N$174                                )&gt;(EB$44-EC$44),(EB$44-Sheep!$R$226-Sheep!$N$174                                )&lt;=0),"WeanAlt2","")
&amp;IFERROR(IF(AND((EB$44-EB46                                                                                     )&gt;(EB$44-EC$44),(EB$44-EB46                                                                                     )&lt;=0),"Join-"    &amp;EB45,""),"")
&amp;IFERROR(IF(AND((EB$44-EB46-INDEX(Sheep!$V$231:$V$238,EB45,1))&gt;(EB$44-EC$44),(EB$44-EB46-INDEX(Sheep!$V$231:$V$238,EB45,1))&lt;=0),"Scan-"  &amp;EB45,""),"")
&amp;IFERROR(IF(AND((EB$44-EB46-150                                                                            )&gt;(EB$44-EC$44),(EB$44-EB46-150                                                                             )&lt;=0),"Birth-" &amp;EB45,""),"")
&amp;IFERROR(IF(AND((EB$44-EB46-150-Sheep!$R$224                                           )&gt;(EB$44-EC$44),(EB$44-EB46-150-Sheep!$R$224                                            )&lt;=0),"Wean-"&amp;EB45,""),"")
&amp;IFERROR(IF(AND((EB$44-EB46-150-Sheep!$R$225                                           )&gt;(EB$44-EC$44),(EB$44-EB46-150-Sheep!$R$225                                            )&lt;=0),"Alt1-"   &amp;EB45,""),"")
&amp;IFERROR(IF(AND((EB$44-EB46-150-Sheep!$R$226                                           )&gt;(EB$44-EC$44),(EB$44-EB46-150-Sheep!$R$226                                            )&lt;=0),"Alt2-"   &amp;EB45,""),"")</f>
        <v/>
      </c>
      <c r="EC47" s="491" t="str">
        <f xml:space="preserve">                    IF(AND((EC$44                                  -Sheep!$N$174                               )&gt;(EC$44-ED$44),(EC$44                                  -Sheep!$N$174                                )&lt;=0),"Born","")
&amp;                   IF(AND((EC$44-Sheep!$R$224-Sheep!$N$174                                )&gt;(EC$44-ED$44),(EC$44-Sheep!$R$224-Sheep!$N$174                                )&lt;=0),"WeanStd","")
&amp;                   IF(AND((EC$44-Sheep!$R$225-Sheep!$N$174                                )&gt;(EC$44-ED$44),(EC$44-Sheep!$R$225-Sheep!$N$174                                )&lt;=0),"WeanAlt1","")
&amp;                   IF(AND((EC$44-Sheep!$R$226-Sheep!$N$174                                )&gt;(EC$44-ED$44),(EC$44-Sheep!$R$226-Sheep!$N$174                                )&lt;=0),"WeanAlt2","")
&amp;IFERROR(IF(AND((EC$44-EC46                                                                                     )&gt;(EC$44-ED$44),(EC$44-EC46                                                                                     )&lt;=0),"Join-"    &amp;EC45,""),"")
&amp;IFERROR(IF(AND((EC$44-EC46-INDEX(Sheep!$V$231:$V$238,EC45,1))&gt;(EC$44-ED$44),(EC$44-EC46-INDEX(Sheep!$V$231:$V$238,EC45,1))&lt;=0),"Scan-"  &amp;EC45,""),"")
&amp;IFERROR(IF(AND((EC$44-EC46-150                                                                            )&gt;(EC$44-ED$44),(EC$44-EC46-150                                                                             )&lt;=0),"Birth-" &amp;EC45,""),"")
&amp;IFERROR(IF(AND((EC$44-EC46-150-Sheep!$R$224                                           )&gt;(EC$44-ED$44),(EC$44-EC46-150-Sheep!$R$224                                            )&lt;=0),"Wean-"&amp;EC45,""),"")
&amp;IFERROR(IF(AND((EC$44-EC46-150-Sheep!$R$225                                           )&gt;(EC$44-ED$44),(EC$44-EC46-150-Sheep!$R$225                                            )&lt;=0),"Alt1-"   &amp;EC45,""),"")
&amp;IFERROR(IF(AND((EC$44-EC46-150-Sheep!$R$226                                           )&gt;(EC$44-ED$44),(EC$44-EC46-150-Sheep!$R$226                                            )&lt;=0),"Alt2-"   &amp;EC45,""),"")</f>
        <v/>
      </c>
      <c r="ED47" s="491" t="str">
        <f xml:space="preserve">                    IF(AND((ED$44                                  -Sheep!$N$174                               )&gt;(ED$44-EE$44),(ED$44                                  -Sheep!$N$174                                )&lt;=0),"Born","")
&amp;                   IF(AND((ED$44-Sheep!$R$224-Sheep!$N$174                                )&gt;(ED$44-EE$44),(ED$44-Sheep!$R$224-Sheep!$N$174                                )&lt;=0),"WeanStd","")
&amp;                   IF(AND((ED$44-Sheep!$R$225-Sheep!$N$174                                )&gt;(ED$44-EE$44),(ED$44-Sheep!$R$225-Sheep!$N$174                                )&lt;=0),"WeanAlt1","")
&amp;                   IF(AND((ED$44-Sheep!$R$226-Sheep!$N$174                                )&gt;(ED$44-EE$44),(ED$44-Sheep!$R$226-Sheep!$N$174                                )&lt;=0),"WeanAlt2","")
&amp;IFERROR(IF(AND((ED$44-ED46                                                                                     )&gt;(ED$44-EE$44),(ED$44-ED46                                                                                     )&lt;=0),"Join-"    &amp;ED45,""),"")
&amp;IFERROR(IF(AND((ED$44-ED46-INDEX(Sheep!$V$231:$V$238,ED45,1))&gt;(ED$44-EE$44),(ED$44-ED46-INDEX(Sheep!$V$231:$V$238,ED45,1))&lt;=0),"Scan-"  &amp;ED45,""),"")
&amp;IFERROR(IF(AND((ED$44-ED46-150                                                                            )&gt;(ED$44-EE$44),(ED$44-ED46-150                                                                             )&lt;=0),"Birth-" &amp;ED45,""),"")
&amp;IFERROR(IF(AND((ED$44-ED46-150-Sheep!$R$224                                           )&gt;(ED$44-EE$44),(ED$44-ED46-150-Sheep!$R$224                                            )&lt;=0),"Wean-"&amp;ED45,""),"")
&amp;IFERROR(IF(AND((ED$44-ED46-150-Sheep!$R$225                                           )&gt;(ED$44-EE$44),(ED$44-ED46-150-Sheep!$R$225                                            )&lt;=0),"Alt1-"   &amp;ED45,""),"")
&amp;IFERROR(IF(AND((ED$44-ED46-150-Sheep!$R$226                                           )&gt;(ED$44-EE$44),(ED$44-ED46-150-Sheep!$R$226                                            )&lt;=0),"Alt2-"   &amp;ED45,""),"")</f>
        <v/>
      </c>
      <c r="EE47" s="491" t="str">
        <f xml:space="preserve">                    IF(AND((EE$44                                  -Sheep!$N$174                               )&gt;(EE$44-EF$44),(EE$44                                  -Sheep!$N$174                                )&lt;=0),"Born","")
&amp;                   IF(AND((EE$44-Sheep!$R$224-Sheep!$N$174                                )&gt;(EE$44-EF$44),(EE$44-Sheep!$R$224-Sheep!$N$174                                )&lt;=0),"WeanStd","")
&amp;                   IF(AND((EE$44-Sheep!$R$225-Sheep!$N$174                                )&gt;(EE$44-EF$44),(EE$44-Sheep!$R$225-Sheep!$N$174                                )&lt;=0),"WeanAlt1","")
&amp;                   IF(AND((EE$44-Sheep!$R$226-Sheep!$N$174                                )&gt;(EE$44-EF$44),(EE$44-Sheep!$R$226-Sheep!$N$174                                )&lt;=0),"WeanAlt2","")
&amp;IFERROR(IF(AND((EE$44-EE46                                                                                     )&gt;(EE$44-EF$44),(EE$44-EE46                                                                                     )&lt;=0),"Join-"    &amp;EE45,""),"")
&amp;IFERROR(IF(AND((EE$44-EE46-INDEX(Sheep!$V$231:$V$238,EE45,1))&gt;(EE$44-EF$44),(EE$44-EE46-INDEX(Sheep!$V$231:$V$238,EE45,1))&lt;=0),"Scan-"  &amp;EE45,""),"")
&amp;IFERROR(IF(AND((EE$44-EE46-150                                                                            )&gt;(EE$44-EF$44),(EE$44-EE46-150                                                                             )&lt;=0),"Birth-" &amp;EE45,""),"")
&amp;IFERROR(IF(AND((EE$44-EE46-150-Sheep!$R$224                                           )&gt;(EE$44-EF$44),(EE$44-EE46-150-Sheep!$R$224                                            )&lt;=0),"Wean-"&amp;EE45,""),"")
&amp;IFERROR(IF(AND((EE$44-EE46-150-Sheep!$R$225                                           )&gt;(EE$44-EF$44),(EE$44-EE46-150-Sheep!$R$225                                            )&lt;=0),"Alt1-"   &amp;EE45,""),"")
&amp;IFERROR(IF(AND((EE$44-EE46-150-Sheep!$R$226                                           )&gt;(EE$44-EF$44),(EE$44-EE46-150-Sheep!$R$226                                            )&lt;=0),"Alt2-"   &amp;EE45,""),"")</f>
        <v/>
      </c>
      <c r="EF47" s="491" t="str">
        <f xml:space="preserve">                    IF(AND((EF$44                                  -Sheep!$N$174                               )&gt;(EF$44-EG$44),(EF$44                                  -Sheep!$N$174                                )&lt;=0),"Born","")
&amp;                   IF(AND((EF$44-Sheep!$R$224-Sheep!$N$174                                )&gt;(EF$44-EG$44),(EF$44-Sheep!$R$224-Sheep!$N$174                                )&lt;=0),"WeanStd","")
&amp;                   IF(AND((EF$44-Sheep!$R$225-Sheep!$N$174                                )&gt;(EF$44-EG$44),(EF$44-Sheep!$R$225-Sheep!$N$174                                )&lt;=0),"WeanAlt1","")
&amp;                   IF(AND((EF$44-Sheep!$R$226-Sheep!$N$174                                )&gt;(EF$44-EG$44),(EF$44-Sheep!$R$226-Sheep!$N$174                                )&lt;=0),"WeanAlt2","")
&amp;IFERROR(IF(AND((EF$44-EF46                                                                                     )&gt;(EF$44-EG$44),(EF$44-EF46                                                                                     )&lt;=0),"Join-"    &amp;EF45,""),"")
&amp;IFERROR(IF(AND((EF$44-EF46-INDEX(Sheep!$V$231:$V$238,EF45,1))&gt;(EF$44-EG$44),(EF$44-EF46-INDEX(Sheep!$V$231:$V$238,EF45,1))&lt;=0),"Scan-"  &amp;EF45,""),"")
&amp;IFERROR(IF(AND((EF$44-EF46-150                                                                            )&gt;(EF$44-EG$44),(EF$44-EF46-150                                                                             )&lt;=0),"Birth-" &amp;EF45,""),"")
&amp;IFERROR(IF(AND((EF$44-EF46-150-Sheep!$R$224                                           )&gt;(EF$44-EG$44),(EF$44-EF46-150-Sheep!$R$224                                            )&lt;=0),"Wean-"&amp;EF45,""),"")
&amp;IFERROR(IF(AND((EF$44-EF46-150-Sheep!$R$225                                           )&gt;(EF$44-EG$44),(EF$44-EF46-150-Sheep!$R$225                                            )&lt;=0),"Alt1-"   &amp;EF45,""),"")
&amp;IFERROR(IF(AND((EF$44-EF46-150-Sheep!$R$226                                           )&gt;(EF$44-EG$44),(EF$44-EF46-150-Sheep!$R$226                                            )&lt;=0),"Alt2-"   &amp;EF45,""),"")</f>
        <v/>
      </c>
      <c r="EG47" s="491" t="str">
        <f xml:space="preserve">                    IF(AND((EG$44                                  -Sheep!$N$174                               )&gt;(EG$44-EH$44),(EG$44                                  -Sheep!$N$174                                )&lt;=0),"Born","")
&amp;                   IF(AND((EG$44-Sheep!$R$224-Sheep!$N$174                                )&gt;(EG$44-EH$44),(EG$44-Sheep!$R$224-Sheep!$N$174                                )&lt;=0),"WeanStd","")
&amp;                   IF(AND((EG$44-Sheep!$R$225-Sheep!$N$174                                )&gt;(EG$44-EH$44),(EG$44-Sheep!$R$225-Sheep!$N$174                                )&lt;=0),"WeanAlt1","")
&amp;                   IF(AND((EG$44-Sheep!$R$226-Sheep!$N$174                                )&gt;(EG$44-EH$44),(EG$44-Sheep!$R$226-Sheep!$N$174                                )&lt;=0),"WeanAlt2","")
&amp;IFERROR(IF(AND((EG$44-EG46                                                                                     )&gt;(EG$44-EH$44),(EG$44-EG46                                                                                     )&lt;=0),"Join-"    &amp;EG45,""),"")
&amp;IFERROR(IF(AND((EG$44-EG46-INDEX(Sheep!$V$231:$V$238,EG45,1))&gt;(EG$44-EH$44),(EG$44-EG46-INDEX(Sheep!$V$231:$V$238,EG45,1))&lt;=0),"Scan-"  &amp;EG45,""),"")
&amp;IFERROR(IF(AND((EG$44-EG46-150                                                                            )&gt;(EG$44-EH$44),(EG$44-EG46-150                                                                             )&lt;=0),"Birth-" &amp;EG45,""),"")
&amp;IFERROR(IF(AND((EG$44-EG46-150-Sheep!$R$224                                           )&gt;(EG$44-EH$44),(EG$44-EG46-150-Sheep!$R$224                                            )&lt;=0),"Wean-"&amp;EG45,""),"")
&amp;IFERROR(IF(AND((EG$44-EG46-150-Sheep!$R$225                                           )&gt;(EG$44-EH$44),(EG$44-EG46-150-Sheep!$R$225                                            )&lt;=0),"Alt1-"   &amp;EG45,""),"")
&amp;IFERROR(IF(AND((EG$44-EG46-150-Sheep!$R$226                                           )&gt;(EG$44-EH$44),(EG$44-EG46-150-Sheep!$R$226                                            )&lt;=0),"Alt2-"   &amp;EG45,""),"")</f>
        <v/>
      </c>
      <c r="EH47" s="491" t="str">
        <f xml:space="preserve">                    IF(AND((EH$44                                  -Sheep!$N$174                               )&gt;(EH$44-EI$44),(EH$44                                  -Sheep!$N$174                                )&lt;=0),"Born","")
&amp;                   IF(AND((EH$44-Sheep!$R$224-Sheep!$N$174                                )&gt;(EH$44-EI$44),(EH$44-Sheep!$R$224-Sheep!$N$174                                )&lt;=0),"WeanStd","")
&amp;                   IF(AND((EH$44-Sheep!$R$225-Sheep!$N$174                                )&gt;(EH$44-EI$44),(EH$44-Sheep!$R$225-Sheep!$N$174                                )&lt;=0),"WeanAlt1","")
&amp;                   IF(AND((EH$44-Sheep!$R$226-Sheep!$N$174                                )&gt;(EH$44-EI$44),(EH$44-Sheep!$R$226-Sheep!$N$174                                )&lt;=0),"WeanAlt2","")
&amp;IFERROR(IF(AND((EH$44-EH46                                                                                     )&gt;(EH$44-EI$44),(EH$44-EH46                                                                                     )&lt;=0),"Join-"    &amp;EH45,""),"")
&amp;IFERROR(IF(AND((EH$44-EH46-INDEX(Sheep!$V$231:$V$238,EH45,1))&gt;(EH$44-EI$44),(EH$44-EH46-INDEX(Sheep!$V$231:$V$238,EH45,1))&lt;=0),"Scan-"  &amp;EH45,""),"")
&amp;IFERROR(IF(AND((EH$44-EH46-150                                                                            )&gt;(EH$44-EI$44),(EH$44-EH46-150                                                                             )&lt;=0),"Birth-" &amp;EH45,""),"")
&amp;IFERROR(IF(AND((EH$44-EH46-150-Sheep!$R$224                                           )&gt;(EH$44-EI$44),(EH$44-EH46-150-Sheep!$R$224                                            )&lt;=0),"Wean-"&amp;EH45,""),"")
&amp;IFERROR(IF(AND((EH$44-EH46-150-Sheep!$R$225                                           )&gt;(EH$44-EI$44),(EH$44-EH46-150-Sheep!$R$225                                            )&lt;=0),"Alt1-"   &amp;EH45,""),"")
&amp;IFERROR(IF(AND((EH$44-EH46-150-Sheep!$R$226                                           )&gt;(EH$44-EI$44),(EH$44-EH46-150-Sheep!$R$226                                            )&lt;=0),"Alt2-"   &amp;EH45,""),"")</f>
        <v/>
      </c>
      <c r="EI47" s="491" t="str">
        <f xml:space="preserve">                    IF(AND((EI$44                                  -Sheep!$N$174                               )&gt;(EI$44-EJ$44),(EI$44                                  -Sheep!$N$174                                )&lt;=0),"Born","")
&amp;                   IF(AND((EI$44-Sheep!$R$224-Sheep!$N$174                                )&gt;(EI$44-EJ$44),(EI$44-Sheep!$R$224-Sheep!$N$174                                )&lt;=0),"WeanStd","")
&amp;                   IF(AND((EI$44-Sheep!$R$225-Sheep!$N$174                                )&gt;(EI$44-EJ$44),(EI$44-Sheep!$R$225-Sheep!$N$174                                )&lt;=0),"WeanAlt1","")
&amp;                   IF(AND((EI$44-Sheep!$R$226-Sheep!$N$174                                )&gt;(EI$44-EJ$44),(EI$44-Sheep!$R$226-Sheep!$N$174                                )&lt;=0),"WeanAlt2","")
&amp;IFERROR(IF(AND((EI$44-EI46                                                                                     )&gt;(EI$44-EJ$44),(EI$44-EI46                                                                                     )&lt;=0),"Join-"    &amp;EI45,""),"")
&amp;IFERROR(IF(AND((EI$44-EI46-INDEX(Sheep!$V$231:$V$238,EI45,1))&gt;(EI$44-EJ$44),(EI$44-EI46-INDEX(Sheep!$V$231:$V$238,EI45,1))&lt;=0),"Scan-"  &amp;EI45,""),"")
&amp;IFERROR(IF(AND((EI$44-EI46-150                                                                            )&gt;(EI$44-EJ$44),(EI$44-EI46-150                                                                             )&lt;=0),"Birth-" &amp;EI45,""),"")
&amp;IFERROR(IF(AND((EI$44-EI46-150-Sheep!$R$224                                           )&gt;(EI$44-EJ$44),(EI$44-EI46-150-Sheep!$R$224                                            )&lt;=0),"Wean-"&amp;EI45,""),"")
&amp;IFERROR(IF(AND((EI$44-EI46-150-Sheep!$R$225                                           )&gt;(EI$44-EJ$44),(EI$44-EI46-150-Sheep!$R$225                                            )&lt;=0),"Alt1-"   &amp;EI45,""),"")
&amp;IFERROR(IF(AND((EI$44-EI46-150-Sheep!$R$226                                           )&gt;(EI$44-EJ$44),(EI$44-EI46-150-Sheep!$R$226                                            )&lt;=0),"Alt2-"   &amp;EI45,""),"")</f>
        <v/>
      </c>
      <c r="EJ47" s="491" t="str">
        <f xml:space="preserve">                    IF(AND((EJ$44                                  -Sheep!$N$174                               )&gt;(EJ$44-EK$44),(EJ$44                                  -Sheep!$N$174                                )&lt;=0),"Born","")
&amp;                   IF(AND((EJ$44-Sheep!$R$224-Sheep!$N$174                                )&gt;(EJ$44-EK$44),(EJ$44-Sheep!$R$224-Sheep!$N$174                                )&lt;=0),"WeanStd","")
&amp;                   IF(AND((EJ$44-Sheep!$R$225-Sheep!$N$174                                )&gt;(EJ$44-EK$44),(EJ$44-Sheep!$R$225-Sheep!$N$174                                )&lt;=0),"WeanAlt1","")
&amp;                   IF(AND((EJ$44-Sheep!$R$226-Sheep!$N$174                                )&gt;(EJ$44-EK$44),(EJ$44-Sheep!$R$226-Sheep!$N$174                                )&lt;=0),"WeanAlt2","")
&amp;IFERROR(IF(AND((EJ$44-EJ46                                                                                     )&gt;(EJ$44-EK$44),(EJ$44-EJ46                                                                                     )&lt;=0),"Join-"    &amp;EJ45,""),"")
&amp;IFERROR(IF(AND((EJ$44-EJ46-INDEX(Sheep!$V$231:$V$238,EJ45,1))&gt;(EJ$44-EK$44),(EJ$44-EJ46-INDEX(Sheep!$V$231:$V$238,EJ45,1))&lt;=0),"Scan-"  &amp;EJ45,""),"")
&amp;IFERROR(IF(AND((EJ$44-EJ46-150                                                                            )&gt;(EJ$44-EK$44),(EJ$44-EJ46-150                                                                             )&lt;=0),"Birth-" &amp;EJ45,""),"")
&amp;IFERROR(IF(AND((EJ$44-EJ46-150-Sheep!$R$224                                           )&gt;(EJ$44-EK$44),(EJ$44-EJ46-150-Sheep!$R$224                                            )&lt;=0),"Wean-"&amp;EJ45,""),"")
&amp;IFERROR(IF(AND((EJ$44-EJ46-150-Sheep!$R$225                                           )&gt;(EJ$44-EK$44),(EJ$44-EJ46-150-Sheep!$R$225                                            )&lt;=0),"Alt1-"   &amp;EJ45,""),"")
&amp;IFERROR(IF(AND((EJ$44-EJ46-150-Sheep!$R$226                                           )&gt;(EJ$44-EK$44),(EJ$44-EJ46-150-Sheep!$R$226                                            )&lt;=0),"Alt2-"   &amp;EJ45,""),"")</f>
        <v/>
      </c>
      <c r="EK47" s="491" t="str">
        <f xml:space="preserve">                    IF(AND((EK$44                                  -Sheep!$N$174                               )&gt;(EK$44-EL$44),(EK$44                                  -Sheep!$N$174                                )&lt;=0),"Born","")
&amp;                   IF(AND((EK$44-Sheep!$R$224-Sheep!$N$174                                )&gt;(EK$44-EL$44),(EK$44-Sheep!$R$224-Sheep!$N$174                                )&lt;=0),"WeanStd","")
&amp;                   IF(AND((EK$44-Sheep!$R$225-Sheep!$N$174                                )&gt;(EK$44-EL$44),(EK$44-Sheep!$R$225-Sheep!$N$174                                )&lt;=0),"WeanAlt1","")
&amp;                   IF(AND((EK$44-Sheep!$R$226-Sheep!$N$174                                )&gt;(EK$44-EL$44),(EK$44-Sheep!$R$226-Sheep!$N$174                                )&lt;=0),"WeanAlt2","")
&amp;IFERROR(IF(AND((EK$44-EK46                                                                                     )&gt;(EK$44-EL$44),(EK$44-EK46                                                                                     )&lt;=0),"Join-"    &amp;EK45,""),"")
&amp;IFERROR(IF(AND((EK$44-EK46-INDEX(Sheep!$V$231:$V$238,EK45,1))&gt;(EK$44-EL$44),(EK$44-EK46-INDEX(Sheep!$V$231:$V$238,EK45,1))&lt;=0),"Scan-"  &amp;EK45,""),"")
&amp;IFERROR(IF(AND((EK$44-EK46-150                                                                            )&gt;(EK$44-EL$44),(EK$44-EK46-150                                                                             )&lt;=0),"Birth-" &amp;EK45,""),"")
&amp;IFERROR(IF(AND((EK$44-EK46-150-Sheep!$R$224                                           )&gt;(EK$44-EL$44),(EK$44-EK46-150-Sheep!$R$224                                            )&lt;=0),"Wean-"&amp;EK45,""),"")
&amp;IFERROR(IF(AND((EK$44-EK46-150-Sheep!$R$225                                           )&gt;(EK$44-EL$44),(EK$44-EK46-150-Sheep!$R$225                                            )&lt;=0),"Alt1-"   &amp;EK45,""),"")
&amp;IFERROR(IF(AND((EK$44-EK46-150-Sheep!$R$226                                           )&gt;(EK$44-EL$44),(EK$44-EK46-150-Sheep!$R$226                                            )&lt;=0),"Alt2-"   &amp;EK45,""),"")</f>
        <v/>
      </c>
      <c r="EL47" s="491" t="str">
        <f xml:space="preserve">                    IF(AND((EL$44                                  -Sheep!$N$174                               )&gt;(EL$44-EM$44),(EL$44                                  -Sheep!$N$174                                )&lt;=0),"Born","")
&amp;                   IF(AND((EL$44-Sheep!$R$224-Sheep!$N$174                                )&gt;(EL$44-EM$44),(EL$44-Sheep!$R$224-Sheep!$N$174                                )&lt;=0),"WeanStd","")
&amp;                   IF(AND((EL$44-Sheep!$R$225-Sheep!$N$174                                )&gt;(EL$44-EM$44),(EL$44-Sheep!$R$225-Sheep!$N$174                                )&lt;=0),"WeanAlt1","")
&amp;                   IF(AND((EL$44-Sheep!$R$226-Sheep!$N$174                                )&gt;(EL$44-EM$44),(EL$44-Sheep!$R$226-Sheep!$N$174                                )&lt;=0),"WeanAlt2","")
&amp;IFERROR(IF(AND((EL$44-EL46                                                                                     )&gt;(EL$44-EM$44),(EL$44-EL46                                                                                     )&lt;=0),"Join-"    &amp;EL45,""),"")
&amp;IFERROR(IF(AND((EL$44-EL46-INDEX(Sheep!$V$231:$V$238,EL45,1))&gt;(EL$44-EM$44),(EL$44-EL46-INDEX(Sheep!$V$231:$V$238,EL45,1))&lt;=0),"Scan-"  &amp;EL45,""),"")
&amp;IFERROR(IF(AND((EL$44-EL46-150                                                                            )&gt;(EL$44-EM$44),(EL$44-EL46-150                                                                             )&lt;=0),"Birth-" &amp;EL45,""),"")
&amp;IFERROR(IF(AND((EL$44-EL46-150-Sheep!$R$224                                           )&gt;(EL$44-EM$44),(EL$44-EL46-150-Sheep!$R$224                                            )&lt;=0),"Wean-"&amp;EL45,""),"")
&amp;IFERROR(IF(AND((EL$44-EL46-150-Sheep!$R$225                                           )&gt;(EL$44-EM$44),(EL$44-EL46-150-Sheep!$R$225                                            )&lt;=0),"Alt1-"   &amp;EL45,""),"")
&amp;IFERROR(IF(AND((EL$44-EL46-150-Sheep!$R$226                                           )&gt;(EL$44-EM$44),(EL$44-EL46-150-Sheep!$R$226                                            )&lt;=0),"Alt2-"   &amp;EL45,""),"")</f>
        <v/>
      </c>
      <c r="EM47" s="491" t="str">
        <f xml:space="preserve">                    IF(AND((EM$44                                  -Sheep!$N$174                               )&gt;(EM$44-EN$44),(EM$44                                  -Sheep!$N$174                                )&lt;=0),"Born","")
&amp;                   IF(AND((EM$44-Sheep!$R$224-Sheep!$N$174                                )&gt;(EM$44-EN$44),(EM$44-Sheep!$R$224-Sheep!$N$174                                )&lt;=0),"WeanStd","")
&amp;                   IF(AND((EM$44-Sheep!$R$225-Sheep!$N$174                                )&gt;(EM$44-EN$44),(EM$44-Sheep!$R$225-Sheep!$N$174                                )&lt;=0),"WeanAlt1","")
&amp;                   IF(AND((EM$44-Sheep!$R$226-Sheep!$N$174                                )&gt;(EM$44-EN$44),(EM$44-Sheep!$R$226-Sheep!$N$174                                )&lt;=0),"WeanAlt2","")
&amp;IFERROR(IF(AND((EM$44-EM46                                                                                     )&gt;(EM$44-EN$44),(EM$44-EM46                                                                                     )&lt;=0),"Join-"    &amp;EM45,""),"")
&amp;IFERROR(IF(AND((EM$44-EM46-INDEX(Sheep!$V$231:$V$238,EM45,1))&gt;(EM$44-EN$44),(EM$44-EM46-INDEX(Sheep!$V$231:$V$238,EM45,1))&lt;=0),"Scan-"  &amp;EM45,""),"")
&amp;IFERROR(IF(AND((EM$44-EM46-150                                                                            )&gt;(EM$44-EN$44),(EM$44-EM46-150                                                                             )&lt;=0),"Birth-" &amp;EM45,""),"")
&amp;IFERROR(IF(AND((EM$44-EM46-150-Sheep!$R$224                                           )&gt;(EM$44-EN$44),(EM$44-EM46-150-Sheep!$R$224                                            )&lt;=0),"Wean-"&amp;EM45,""),"")
&amp;IFERROR(IF(AND((EM$44-EM46-150-Sheep!$R$225                                           )&gt;(EM$44-EN$44),(EM$44-EM46-150-Sheep!$R$225                                            )&lt;=0),"Alt1-"   &amp;EM45,""),"")
&amp;IFERROR(IF(AND((EM$44-EM46-150-Sheep!$R$226                                           )&gt;(EM$44-EN$44),(EM$44-EM46-150-Sheep!$R$226                                            )&lt;=0),"Alt2-"   &amp;EM45,""),"")</f>
        <v/>
      </c>
      <c r="EN47" s="491" t="str">
        <f xml:space="preserve">                    IF(AND((EN$44                                  -Sheep!$N$174                               )&gt;(EN$44-EO$44),(EN$44                                  -Sheep!$N$174                                )&lt;=0),"Born","")
&amp;                   IF(AND((EN$44-Sheep!$R$224-Sheep!$N$174                                )&gt;(EN$44-EO$44),(EN$44-Sheep!$R$224-Sheep!$N$174                                )&lt;=0),"WeanStd","")
&amp;                   IF(AND((EN$44-Sheep!$R$225-Sheep!$N$174                                )&gt;(EN$44-EO$44),(EN$44-Sheep!$R$225-Sheep!$N$174                                )&lt;=0),"WeanAlt1","")
&amp;                   IF(AND((EN$44-Sheep!$R$226-Sheep!$N$174                                )&gt;(EN$44-EO$44),(EN$44-Sheep!$R$226-Sheep!$N$174                                )&lt;=0),"WeanAlt2","")
&amp;IFERROR(IF(AND((EN$44-EN46                                                                                     )&gt;(EN$44-EO$44),(EN$44-EN46                                                                                     )&lt;=0),"Join-"    &amp;EN45,""),"")
&amp;IFERROR(IF(AND((EN$44-EN46-INDEX(Sheep!$V$231:$V$238,EN45,1))&gt;(EN$44-EO$44),(EN$44-EN46-INDEX(Sheep!$V$231:$V$238,EN45,1))&lt;=0),"Scan-"  &amp;EN45,""),"")
&amp;IFERROR(IF(AND((EN$44-EN46-150                                                                            )&gt;(EN$44-EO$44),(EN$44-EN46-150                                                                             )&lt;=0),"Birth-" &amp;EN45,""),"")
&amp;IFERROR(IF(AND((EN$44-EN46-150-Sheep!$R$224                                           )&gt;(EN$44-EO$44),(EN$44-EN46-150-Sheep!$R$224                                            )&lt;=0),"Wean-"&amp;EN45,""),"")
&amp;IFERROR(IF(AND((EN$44-EN46-150-Sheep!$R$225                                           )&gt;(EN$44-EO$44),(EN$44-EN46-150-Sheep!$R$225                                            )&lt;=0),"Alt1-"   &amp;EN45,""),"")
&amp;IFERROR(IF(AND((EN$44-EN46-150-Sheep!$R$226                                           )&gt;(EN$44-EO$44),(EN$44-EN46-150-Sheep!$R$226                                            )&lt;=0),"Alt2-"   &amp;EN45,""),"")</f>
        <v/>
      </c>
      <c r="EO47" s="491" t="str">
        <f xml:space="preserve">                    IF(AND((EO$44                                  -Sheep!$N$174                               )&gt;(EO$44-EP$44),(EO$44                                  -Sheep!$N$174                                )&lt;=0),"Born","")
&amp;                   IF(AND((EO$44-Sheep!$R$224-Sheep!$N$174                                )&gt;(EO$44-EP$44),(EO$44-Sheep!$R$224-Sheep!$N$174                                )&lt;=0),"WeanStd","")
&amp;                   IF(AND((EO$44-Sheep!$R$225-Sheep!$N$174                                )&gt;(EO$44-EP$44),(EO$44-Sheep!$R$225-Sheep!$N$174                                )&lt;=0),"WeanAlt1","")
&amp;                   IF(AND((EO$44-Sheep!$R$226-Sheep!$N$174                                )&gt;(EO$44-EP$44),(EO$44-Sheep!$R$226-Sheep!$N$174                                )&lt;=0),"WeanAlt2","")
&amp;IFERROR(IF(AND((EO$44-EO46                                                                                     )&gt;(EO$44-EP$44),(EO$44-EO46                                                                                     )&lt;=0),"Join-"    &amp;EO45,""),"")
&amp;IFERROR(IF(AND((EO$44-EO46-INDEX(Sheep!$V$231:$V$238,EO45,1))&gt;(EO$44-EP$44),(EO$44-EO46-INDEX(Sheep!$V$231:$V$238,EO45,1))&lt;=0),"Scan-"  &amp;EO45,""),"")
&amp;IFERROR(IF(AND((EO$44-EO46-150                                                                            )&gt;(EO$44-EP$44),(EO$44-EO46-150                                                                             )&lt;=0),"Birth-" &amp;EO45,""),"")
&amp;IFERROR(IF(AND((EO$44-EO46-150-Sheep!$R$224                                           )&gt;(EO$44-EP$44),(EO$44-EO46-150-Sheep!$R$224                                            )&lt;=0),"Wean-"&amp;EO45,""),"")
&amp;IFERROR(IF(AND((EO$44-EO46-150-Sheep!$R$225                                           )&gt;(EO$44-EP$44),(EO$44-EO46-150-Sheep!$R$225                                            )&lt;=0),"Alt1-"   &amp;EO45,""),"")
&amp;IFERROR(IF(AND((EO$44-EO46-150-Sheep!$R$226                                           )&gt;(EO$44-EP$44),(EO$44-EO46-150-Sheep!$R$226                                            )&lt;=0),"Alt2-"   &amp;EO45,""),"")</f>
        <v/>
      </c>
      <c r="EP47" s="491" t="str">
        <f xml:space="preserve">                    IF(AND((EP$44                                  -Sheep!$N$174                               )&gt;(EP$44-EQ$44),(EP$44                                  -Sheep!$N$174                                )&lt;=0),"Born","")
&amp;                   IF(AND((EP$44-Sheep!$R$224-Sheep!$N$174                                )&gt;(EP$44-EQ$44),(EP$44-Sheep!$R$224-Sheep!$N$174                                )&lt;=0),"WeanStd","")
&amp;                   IF(AND((EP$44-Sheep!$R$225-Sheep!$N$174                                )&gt;(EP$44-EQ$44),(EP$44-Sheep!$R$225-Sheep!$N$174                                )&lt;=0),"WeanAlt1","")
&amp;                   IF(AND((EP$44-Sheep!$R$226-Sheep!$N$174                                )&gt;(EP$44-EQ$44),(EP$44-Sheep!$R$226-Sheep!$N$174                                )&lt;=0),"WeanAlt2","")
&amp;IFERROR(IF(AND((EP$44-EP46                                                                                     )&gt;(EP$44-EQ$44),(EP$44-EP46                                                                                     )&lt;=0),"Join-"    &amp;EP45,""),"")
&amp;IFERROR(IF(AND((EP$44-EP46-INDEX(Sheep!$V$231:$V$238,EP45,1))&gt;(EP$44-EQ$44),(EP$44-EP46-INDEX(Sheep!$V$231:$V$238,EP45,1))&lt;=0),"Scan-"  &amp;EP45,""),"")
&amp;IFERROR(IF(AND((EP$44-EP46-150                                                                            )&gt;(EP$44-EQ$44),(EP$44-EP46-150                                                                             )&lt;=0),"Birth-" &amp;EP45,""),"")
&amp;IFERROR(IF(AND((EP$44-EP46-150-Sheep!$R$224                                           )&gt;(EP$44-EQ$44),(EP$44-EP46-150-Sheep!$R$224                                            )&lt;=0),"Wean-"&amp;EP45,""),"")
&amp;IFERROR(IF(AND((EP$44-EP46-150-Sheep!$R$225                                           )&gt;(EP$44-EQ$44),(EP$44-EP46-150-Sheep!$R$225                                            )&lt;=0),"Alt1-"   &amp;EP45,""),"")
&amp;IFERROR(IF(AND((EP$44-EP46-150-Sheep!$R$226                                           )&gt;(EP$44-EQ$44),(EP$44-EP46-150-Sheep!$R$226                                            )&lt;=0),"Alt2-"   &amp;EP45,""),"")</f>
        <v/>
      </c>
      <c r="EQ47" s="491" t="str">
        <f xml:space="preserve">                    IF(AND((EQ$44                                  -Sheep!$N$174                               )&gt;(EQ$44-ER$44),(EQ$44                                  -Sheep!$N$174                                )&lt;=0),"Born","")
&amp;                   IF(AND((EQ$44-Sheep!$R$224-Sheep!$N$174                                )&gt;(EQ$44-ER$44),(EQ$44-Sheep!$R$224-Sheep!$N$174                                )&lt;=0),"WeanStd","")
&amp;                   IF(AND((EQ$44-Sheep!$R$225-Sheep!$N$174                                )&gt;(EQ$44-ER$44),(EQ$44-Sheep!$R$225-Sheep!$N$174                                )&lt;=0),"WeanAlt1","")
&amp;                   IF(AND((EQ$44-Sheep!$R$226-Sheep!$N$174                                )&gt;(EQ$44-ER$44),(EQ$44-Sheep!$R$226-Sheep!$N$174                                )&lt;=0),"WeanAlt2","")
&amp;IFERROR(IF(AND((EQ$44-EQ46                                                                                     )&gt;(EQ$44-ER$44),(EQ$44-EQ46                                                                                     )&lt;=0),"Join-"    &amp;EQ45,""),"")
&amp;IFERROR(IF(AND((EQ$44-EQ46-INDEX(Sheep!$V$231:$V$238,EQ45,1))&gt;(EQ$44-ER$44),(EQ$44-EQ46-INDEX(Sheep!$V$231:$V$238,EQ45,1))&lt;=0),"Scan-"  &amp;EQ45,""),"")
&amp;IFERROR(IF(AND((EQ$44-EQ46-150                                                                            )&gt;(EQ$44-ER$44),(EQ$44-EQ46-150                                                                             )&lt;=0),"Birth-" &amp;EQ45,""),"")
&amp;IFERROR(IF(AND((EQ$44-EQ46-150-Sheep!$R$224                                           )&gt;(EQ$44-ER$44),(EQ$44-EQ46-150-Sheep!$R$224                                            )&lt;=0),"Wean-"&amp;EQ45,""),"")
&amp;IFERROR(IF(AND((EQ$44-EQ46-150-Sheep!$R$225                                           )&gt;(EQ$44-ER$44),(EQ$44-EQ46-150-Sheep!$R$225                                            )&lt;=0),"Alt1-"   &amp;EQ45,""),"")
&amp;IFERROR(IF(AND((EQ$44-EQ46-150-Sheep!$R$226                                           )&gt;(EQ$44-ER$44),(EQ$44-EQ46-150-Sheep!$R$226                                            )&lt;=0),"Alt2-"   &amp;EQ45,""),"")</f>
        <v/>
      </c>
      <c r="ER47" s="491" t="str">
        <f xml:space="preserve">                    IF(AND((ER$44                                  -Sheep!$N$174                               )&gt;(ER$44-ES$44),(ER$44                                  -Sheep!$N$174                                )&lt;=0),"Born","")
&amp;                   IF(AND((ER$44-Sheep!$R$224-Sheep!$N$174                                )&gt;(ER$44-ES$44),(ER$44-Sheep!$R$224-Sheep!$N$174                                )&lt;=0),"WeanStd","")
&amp;                   IF(AND((ER$44-Sheep!$R$225-Sheep!$N$174                                )&gt;(ER$44-ES$44),(ER$44-Sheep!$R$225-Sheep!$N$174                                )&lt;=0),"WeanAlt1","")
&amp;                   IF(AND((ER$44-Sheep!$R$226-Sheep!$N$174                                )&gt;(ER$44-ES$44),(ER$44-Sheep!$R$226-Sheep!$N$174                                )&lt;=0),"WeanAlt2","")
&amp;IFERROR(IF(AND((ER$44-ER46                                                                                     )&gt;(ER$44-ES$44),(ER$44-ER46                                                                                     )&lt;=0),"Join-"    &amp;ER45,""),"")
&amp;IFERROR(IF(AND((ER$44-ER46-INDEX(Sheep!$V$231:$V$238,ER45,1))&gt;(ER$44-ES$44),(ER$44-ER46-INDEX(Sheep!$V$231:$V$238,ER45,1))&lt;=0),"Scan-"  &amp;ER45,""),"")
&amp;IFERROR(IF(AND((ER$44-ER46-150                                                                            )&gt;(ER$44-ES$44),(ER$44-ER46-150                                                                             )&lt;=0),"Birth-" &amp;ER45,""),"")
&amp;IFERROR(IF(AND((ER$44-ER46-150-Sheep!$R$224                                           )&gt;(ER$44-ES$44),(ER$44-ER46-150-Sheep!$R$224                                            )&lt;=0),"Wean-"&amp;ER45,""),"")
&amp;IFERROR(IF(AND((ER$44-ER46-150-Sheep!$R$225                                           )&gt;(ER$44-ES$44),(ER$44-ER46-150-Sheep!$R$225                                            )&lt;=0),"Alt1-"   &amp;ER45,""),"")
&amp;IFERROR(IF(AND((ER$44-ER46-150-Sheep!$R$226                                           )&gt;(ER$44-ES$44),(ER$44-ER46-150-Sheep!$R$226                                            )&lt;=0),"Alt2-"   &amp;ER45,""),"")</f>
        <v/>
      </c>
      <c r="ES47" s="491" t="str">
        <f xml:space="preserve">                    IF(AND((ES$44                                  -Sheep!$N$174                               )&gt;(ES$44-ET$44),(ES$44                                  -Sheep!$N$174                                )&lt;=0),"Born","")
&amp;                   IF(AND((ES$44-Sheep!$R$224-Sheep!$N$174                                )&gt;(ES$44-ET$44),(ES$44-Sheep!$R$224-Sheep!$N$174                                )&lt;=0),"WeanStd","")
&amp;                   IF(AND((ES$44-Sheep!$R$225-Sheep!$N$174                                )&gt;(ES$44-ET$44),(ES$44-Sheep!$R$225-Sheep!$N$174                                )&lt;=0),"WeanAlt1","")
&amp;                   IF(AND((ES$44-Sheep!$R$226-Sheep!$N$174                                )&gt;(ES$44-ET$44),(ES$44-Sheep!$R$226-Sheep!$N$174                                )&lt;=0),"WeanAlt2","")
&amp;IFERROR(IF(AND((ES$44-ES46                                                                                     )&gt;(ES$44-ET$44),(ES$44-ES46                                                                                     )&lt;=0),"Join-"    &amp;ES45,""),"")
&amp;IFERROR(IF(AND((ES$44-ES46-INDEX(Sheep!$V$231:$V$238,ES45,1))&gt;(ES$44-ET$44),(ES$44-ES46-INDEX(Sheep!$V$231:$V$238,ES45,1))&lt;=0),"Scan-"  &amp;ES45,""),"")
&amp;IFERROR(IF(AND((ES$44-ES46-150                                                                            )&gt;(ES$44-ET$44),(ES$44-ES46-150                                                                             )&lt;=0),"Birth-" &amp;ES45,""),"")
&amp;IFERROR(IF(AND((ES$44-ES46-150-Sheep!$R$224                                           )&gt;(ES$44-ET$44),(ES$44-ES46-150-Sheep!$R$224                                            )&lt;=0),"Wean-"&amp;ES45,""),"")
&amp;IFERROR(IF(AND((ES$44-ES46-150-Sheep!$R$225                                           )&gt;(ES$44-ET$44),(ES$44-ES46-150-Sheep!$R$225                                            )&lt;=0),"Alt1-"   &amp;ES45,""),"")
&amp;IFERROR(IF(AND((ES$44-ES46-150-Sheep!$R$226                                           )&gt;(ES$44-ET$44),(ES$44-ES46-150-Sheep!$R$226                                            )&lt;=0),"Alt2-"   &amp;ES45,""),"")</f>
        <v/>
      </c>
      <c r="ET47" s="491" t="str">
        <f xml:space="preserve">                    IF(AND((ET$44                                  -Sheep!$N$174                               )&gt;(ET$44-EU$44),(ET$44                                  -Sheep!$N$174                                )&lt;=0),"Born","")
&amp;                   IF(AND((ET$44-Sheep!$R$224-Sheep!$N$174                                )&gt;(ET$44-EU$44),(ET$44-Sheep!$R$224-Sheep!$N$174                                )&lt;=0),"WeanStd","")
&amp;                   IF(AND((ET$44-Sheep!$R$225-Sheep!$N$174                                )&gt;(ET$44-EU$44),(ET$44-Sheep!$R$225-Sheep!$N$174                                )&lt;=0),"WeanAlt1","")
&amp;                   IF(AND((ET$44-Sheep!$R$226-Sheep!$N$174                                )&gt;(ET$44-EU$44),(ET$44-Sheep!$R$226-Sheep!$N$174                                )&lt;=0),"WeanAlt2","")
&amp;IFERROR(IF(AND((ET$44-ET46                                                                                     )&gt;(ET$44-EU$44),(ET$44-ET46                                                                                     )&lt;=0),"Join-"    &amp;ET45,""),"")
&amp;IFERROR(IF(AND((ET$44-ET46-INDEX(Sheep!$V$231:$V$238,ET45,1))&gt;(ET$44-EU$44),(ET$44-ET46-INDEX(Sheep!$V$231:$V$238,ET45,1))&lt;=0),"Scan-"  &amp;ET45,""),"")
&amp;IFERROR(IF(AND((ET$44-ET46-150                                                                            )&gt;(ET$44-EU$44),(ET$44-ET46-150                                                                             )&lt;=0),"Birth-" &amp;ET45,""),"")
&amp;IFERROR(IF(AND((ET$44-ET46-150-Sheep!$R$224                                           )&gt;(ET$44-EU$44),(ET$44-ET46-150-Sheep!$R$224                                            )&lt;=0),"Wean-"&amp;ET45,""),"")
&amp;IFERROR(IF(AND((ET$44-ET46-150-Sheep!$R$225                                           )&gt;(ET$44-EU$44),(ET$44-ET46-150-Sheep!$R$225                                            )&lt;=0),"Alt1-"   &amp;ET45,""),"")
&amp;IFERROR(IF(AND((ET$44-ET46-150-Sheep!$R$226                                           )&gt;(ET$44-EU$44),(ET$44-ET46-150-Sheep!$R$226                                            )&lt;=0),"Alt2-"   &amp;ET45,""),"")</f>
        <v/>
      </c>
      <c r="EU47" s="491" t="str">
        <f xml:space="preserve">                    IF(AND((EU$44                                  -Sheep!$N$174                               )&gt;(EU$44-EV$44),(EU$44                                  -Sheep!$N$174                                )&lt;=0),"Born","")
&amp;                   IF(AND((EU$44-Sheep!$R$224-Sheep!$N$174                                )&gt;(EU$44-EV$44),(EU$44-Sheep!$R$224-Sheep!$N$174                                )&lt;=0),"WeanStd","")
&amp;                   IF(AND((EU$44-Sheep!$R$225-Sheep!$N$174                                )&gt;(EU$44-EV$44),(EU$44-Sheep!$R$225-Sheep!$N$174                                )&lt;=0),"WeanAlt1","")
&amp;                   IF(AND((EU$44-Sheep!$R$226-Sheep!$N$174                                )&gt;(EU$44-EV$44),(EU$44-Sheep!$R$226-Sheep!$N$174                                )&lt;=0),"WeanAlt2","")
&amp;IFERROR(IF(AND((EU$44-EU46                                                                                     )&gt;(EU$44-EV$44),(EU$44-EU46                                                                                     )&lt;=0),"Join-"    &amp;EU45,""),"")
&amp;IFERROR(IF(AND((EU$44-EU46-INDEX(Sheep!$V$231:$V$238,EU45,1))&gt;(EU$44-EV$44),(EU$44-EU46-INDEX(Sheep!$V$231:$V$238,EU45,1))&lt;=0),"Scan-"  &amp;EU45,""),"")
&amp;IFERROR(IF(AND((EU$44-EU46-150                                                                            )&gt;(EU$44-EV$44),(EU$44-EU46-150                                                                             )&lt;=0),"Birth-" &amp;EU45,""),"")
&amp;IFERROR(IF(AND((EU$44-EU46-150-Sheep!$R$224                                           )&gt;(EU$44-EV$44),(EU$44-EU46-150-Sheep!$R$224                                            )&lt;=0),"Wean-"&amp;EU45,""),"")
&amp;IFERROR(IF(AND((EU$44-EU46-150-Sheep!$R$225                                           )&gt;(EU$44-EV$44),(EU$44-EU46-150-Sheep!$R$225                                            )&lt;=0),"Alt1-"   &amp;EU45,""),"")
&amp;IFERROR(IF(AND((EU$44-EU46-150-Sheep!$R$226                                           )&gt;(EU$44-EV$44),(EU$44-EU46-150-Sheep!$R$226                                            )&lt;=0),"Alt2-"   &amp;EU45,""),"")</f>
        <v/>
      </c>
      <c r="EV47" s="491" t="str">
        <f xml:space="preserve">                    IF(AND((EV$44                                  -Sheep!$N$174                               )&gt;(EV$44-EW$44),(EV$44                                  -Sheep!$N$174                                )&lt;=0),"Born","")
&amp;                   IF(AND((EV$44-Sheep!$R$224-Sheep!$N$174                                )&gt;(EV$44-EW$44),(EV$44-Sheep!$R$224-Sheep!$N$174                                )&lt;=0),"WeanStd","")
&amp;                   IF(AND((EV$44-Sheep!$R$225-Sheep!$N$174                                )&gt;(EV$44-EW$44),(EV$44-Sheep!$R$225-Sheep!$N$174                                )&lt;=0),"WeanAlt1","")
&amp;                   IF(AND((EV$44-Sheep!$R$226-Sheep!$N$174                                )&gt;(EV$44-EW$44),(EV$44-Sheep!$R$226-Sheep!$N$174                                )&lt;=0),"WeanAlt2","")
&amp;IFERROR(IF(AND((EV$44-EV46                                                                                     )&gt;(EV$44-EW$44),(EV$44-EV46                                                                                     )&lt;=0),"Join-"    &amp;EV45,""),"")
&amp;IFERROR(IF(AND((EV$44-EV46-INDEX(Sheep!$V$231:$V$238,EV45,1))&gt;(EV$44-EW$44),(EV$44-EV46-INDEX(Sheep!$V$231:$V$238,EV45,1))&lt;=0),"Scan-"  &amp;EV45,""),"")
&amp;IFERROR(IF(AND((EV$44-EV46-150                                                                            )&gt;(EV$44-EW$44),(EV$44-EV46-150                                                                             )&lt;=0),"Birth-" &amp;EV45,""),"")
&amp;IFERROR(IF(AND((EV$44-EV46-150-Sheep!$R$224                                           )&gt;(EV$44-EW$44),(EV$44-EV46-150-Sheep!$R$224                                            )&lt;=0),"Wean-"&amp;EV45,""),"")
&amp;IFERROR(IF(AND((EV$44-EV46-150-Sheep!$R$225                                           )&gt;(EV$44-EW$44),(EV$44-EV46-150-Sheep!$R$225                                            )&lt;=0),"Alt1-"   &amp;EV45,""),"")
&amp;IFERROR(IF(AND((EV$44-EV46-150-Sheep!$R$226                                           )&gt;(EV$44-EW$44),(EV$44-EV46-150-Sheep!$R$226                                            )&lt;=0),"Alt2-"   &amp;EV45,""),"")</f>
        <v/>
      </c>
      <c r="EW47" s="491" t="str">
        <f xml:space="preserve">                    IF(AND((EW$44                                  -Sheep!$N$174                               )&gt;(EW$44-EX$44),(EW$44                                  -Sheep!$N$174                                )&lt;=0),"Born","")
&amp;                   IF(AND((EW$44-Sheep!$R$224-Sheep!$N$174                                )&gt;(EW$44-EX$44),(EW$44-Sheep!$R$224-Sheep!$N$174                                )&lt;=0),"WeanStd","")
&amp;                   IF(AND((EW$44-Sheep!$R$225-Sheep!$N$174                                )&gt;(EW$44-EX$44),(EW$44-Sheep!$R$225-Sheep!$N$174                                )&lt;=0),"WeanAlt1","")
&amp;                   IF(AND((EW$44-Sheep!$R$226-Sheep!$N$174                                )&gt;(EW$44-EX$44),(EW$44-Sheep!$R$226-Sheep!$N$174                                )&lt;=0),"WeanAlt2","")
&amp;IFERROR(IF(AND((EW$44-EW46                                                                                     )&gt;(EW$44-EX$44),(EW$44-EW46                                                                                     )&lt;=0),"Join-"    &amp;EW45,""),"")
&amp;IFERROR(IF(AND((EW$44-EW46-INDEX(Sheep!$V$231:$V$238,EW45,1))&gt;(EW$44-EX$44),(EW$44-EW46-INDEX(Sheep!$V$231:$V$238,EW45,1))&lt;=0),"Scan-"  &amp;EW45,""),"")
&amp;IFERROR(IF(AND((EW$44-EW46-150                                                                            )&gt;(EW$44-EX$44),(EW$44-EW46-150                                                                             )&lt;=0),"Birth-" &amp;EW45,""),"")
&amp;IFERROR(IF(AND((EW$44-EW46-150-Sheep!$R$224                                           )&gt;(EW$44-EX$44),(EW$44-EW46-150-Sheep!$R$224                                            )&lt;=0),"Wean-"&amp;EW45,""),"")
&amp;IFERROR(IF(AND((EW$44-EW46-150-Sheep!$R$225                                           )&gt;(EW$44-EX$44),(EW$44-EW46-150-Sheep!$R$225                                            )&lt;=0),"Alt1-"   &amp;EW45,""),"")
&amp;IFERROR(IF(AND((EW$44-EW46-150-Sheep!$R$226                                           )&gt;(EW$44-EX$44),(EW$44-EW46-150-Sheep!$R$226                                            )&lt;=0),"Alt2-"   &amp;EW45,""),"")</f>
        <v/>
      </c>
      <c r="EX47" s="491" t="str">
        <f xml:space="preserve">                    IF(AND((EX$44                                  -Sheep!$N$174                               )&gt;(EX$44-EY$44),(EX$44                                  -Sheep!$N$174                                )&lt;=0),"Born","")
&amp;                   IF(AND((EX$44-Sheep!$R$224-Sheep!$N$174                                )&gt;(EX$44-EY$44),(EX$44-Sheep!$R$224-Sheep!$N$174                                )&lt;=0),"WeanStd","")
&amp;                   IF(AND((EX$44-Sheep!$R$225-Sheep!$N$174                                )&gt;(EX$44-EY$44),(EX$44-Sheep!$R$225-Sheep!$N$174                                )&lt;=0),"WeanAlt1","")
&amp;                   IF(AND((EX$44-Sheep!$R$226-Sheep!$N$174                                )&gt;(EX$44-EY$44),(EX$44-Sheep!$R$226-Sheep!$N$174                                )&lt;=0),"WeanAlt2","")
&amp;IFERROR(IF(AND((EX$44-EX46                                                                                     )&gt;(EX$44-EY$44),(EX$44-EX46                                                                                     )&lt;=0),"Join-"    &amp;EX45,""),"")
&amp;IFERROR(IF(AND((EX$44-EX46-INDEX(Sheep!$V$231:$V$238,EX45,1))&gt;(EX$44-EY$44),(EX$44-EX46-INDEX(Sheep!$V$231:$V$238,EX45,1))&lt;=0),"Scan-"  &amp;EX45,""),"")
&amp;IFERROR(IF(AND((EX$44-EX46-150                                                                            )&gt;(EX$44-EY$44),(EX$44-EX46-150                                                                             )&lt;=0),"Birth-" &amp;EX45,""),"")
&amp;IFERROR(IF(AND((EX$44-EX46-150-Sheep!$R$224                                           )&gt;(EX$44-EY$44),(EX$44-EX46-150-Sheep!$R$224                                            )&lt;=0),"Wean-"&amp;EX45,""),"")
&amp;IFERROR(IF(AND((EX$44-EX46-150-Sheep!$R$225                                           )&gt;(EX$44-EY$44),(EX$44-EX46-150-Sheep!$R$225                                            )&lt;=0),"Alt1-"   &amp;EX45,""),"")
&amp;IFERROR(IF(AND((EX$44-EX46-150-Sheep!$R$226                                           )&gt;(EX$44-EY$44),(EX$44-EX46-150-Sheep!$R$226                                            )&lt;=0),"Alt2-"   &amp;EX45,""),"")</f>
        <v/>
      </c>
      <c r="EY47" s="491" t="str">
        <f xml:space="preserve">                    IF(AND((EY$44                                  -Sheep!$N$174                               )&gt;(EY$44-EZ$44),(EY$44                                  -Sheep!$N$174                                )&lt;=0),"Born","")
&amp;                   IF(AND((EY$44-Sheep!$R$224-Sheep!$N$174                                )&gt;(EY$44-EZ$44),(EY$44-Sheep!$R$224-Sheep!$N$174                                )&lt;=0),"WeanStd","")
&amp;                   IF(AND((EY$44-Sheep!$R$225-Sheep!$N$174                                )&gt;(EY$44-EZ$44),(EY$44-Sheep!$R$225-Sheep!$N$174                                )&lt;=0),"WeanAlt1","")
&amp;                   IF(AND((EY$44-Sheep!$R$226-Sheep!$N$174                                )&gt;(EY$44-EZ$44),(EY$44-Sheep!$R$226-Sheep!$N$174                                )&lt;=0),"WeanAlt2","")
&amp;IFERROR(IF(AND((EY$44-EY46                                                                                     )&gt;(EY$44-EZ$44),(EY$44-EY46                                                                                     )&lt;=0),"Join-"    &amp;EY45,""),"")
&amp;IFERROR(IF(AND((EY$44-EY46-INDEX(Sheep!$V$231:$V$238,EY45,1))&gt;(EY$44-EZ$44),(EY$44-EY46-INDEX(Sheep!$V$231:$V$238,EY45,1))&lt;=0),"Scan-"  &amp;EY45,""),"")
&amp;IFERROR(IF(AND((EY$44-EY46-150                                                                            )&gt;(EY$44-EZ$44),(EY$44-EY46-150                                                                             )&lt;=0),"Birth-" &amp;EY45,""),"")
&amp;IFERROR(IF(AND((EY$44-EY46-150-Sheep!$R$224                                           )&gt;(EY$44-EZ$44),(EY$44-EY46-150-Sheep!$R$224                                            )&lt;=0),"Wean-"&amp;EY45,""),"")
&amp;IFERROR(IF(AND((EY$44-EY46-150-Sheep!$R$225                                           )&gt;(EY$44-EZ$44),(EY$44-EY46-150-Sheep!$R$225                                            )&lt;=0),"Alt1-"   &amp;EY45,""),"")
&amp;IFERROR(IF(AND((EY$44-EY46-150-Sheep!$R$226                                           )&gt;(EY$44-EZ$44),(EY$44-EY46-150-Sheep!$R$226                                            )&lt;=0),"Alt2-"   &amp;EY45,""),"")</f>
        <v/>
      </c>
      <c r="EZ47" s="491" t="str">
        <f xml:space="preserve">                    IF(AND((EZ$44                                  -Sheep!$N$174                               )&gt;(EZ$44-FA$44),(EZ$44                                  -Sheep!$N$174                                )&lt;=0),"Born","")
&amp;                   IF(AND((EZ$44-Sheep!$R$224-Sheep!$N$174                                )&gt;(EZ$44-FA$44),(EZ$44-Sheep!$R$224-Sheep!$N$174                                )&lt;=0),"WeanStd","")
&amp;                   IF(AND((EZ$44-Sheep!$R$225-Sheep!$N$174                                )&gt;(EZ$44-FA$44),(EZ$44-Sheep!$R$225-Sheep!$N$174                                )&lt;=0),"WeanAlt1","")
&amp;                   IF(AND((EZ$44-Sheep!$R$226-Sheep!$N$174                                )&gt;(EZ$44-FA$44),(EZ$44-Sheep!$R$226-Sheep!$N$174                                )&lt;=0),"WeanAlt2","")
&amp;IFERROR(IF(AND((EZ$44-EZ46                                                                                     )&gt;(EZ$44-FA$44),(EZ$44-EZ46                                                                                     )&lt;=0),"Join-"    &amp;EZ45,""),"")
&amp;IFERROR(IF(AND((EZ$44-EZ46-INDEX(Sheep!$V$231:$V$238,EZ45,1))&gt;(EZ$44-FA$44),(EZ$44-EZ46-INDEX(Sheep!$V$231:$V$238,EZ45,1))&lt;=0),"Scan-"  &amp;EZ45,""),"")
&amp;IFERROR(IF(AND((EZ$44-EZ46-150                                                                            )&gt;(EZ$44-FA$44),(EZ$44-EZ46-150                                                                             )&lt;=0),"Birth-" &amp;EZ45,""),"")
&amp;IFERROR(IF(AND((EZ$44-EZ46-150-Sheep!$R$224                                           )&gt;(EZ$44-FA$44),(EZ$44-EZ46-150-Sheep!$R$224                                            )&lt;=0),"Wean-"&amp;EZ45,""),"")
&amp;IFERROR(IF(AND((EZ$44-EZ46-150-Sheep!$R$225                                           )&gt;(EZ$44-FA$44),(EZ$44-EZ46-150-Sheep!$R$225                                            )&lt;=0),"Alt1-"   &amp;EZ45,""),"")
&amp;IFERROR(IF(AND((EZ$44-EZ46-150-Sheep!$R$226                                           )&gt;(EZ$44-FA$44),(EZ$44-EZ46-150-Sheep!$R$226                                            )&lt;=0),"Alt2-"   &amp;EZ45,""),"")</f>
        <v/>
      </c>
      <c r="FA47" s="491" t="str">
        <f xml:space="preserve">                    IF(AND((FA$44                                  -Sheep!$N$174                               )&gt;(FA$44-FB$44),(FA$44                                  -Sheep!$N$174                                )&lt;=0),"Born","")
&amp;                   IF(AND((FA$44-Sheep!$R$224-Sheep!$N$174                                )&gt;(FA$44-FB$44),(FA$44-Sheep!$R$224-Sheep!$N$174                                )&lt;=0),"WeanStd","")
&amp;                   IF(AND((FA$44-Sheep!$R$225-Sheep!$N$174                                )&gt;(FA$44-FB$44),(FA$44-Sheep!$R$225-Sheep!$N$174                                )&lt;=0),"WeanAlt1","")
&amp;                   IF(AND((FA$44-Sheep!$R$226-Sheep!$N$174                                )&gt;(FA$44-FB$44),(FA$44-Sheep!$R$226-Sheep!$N$174                                )&lt;=0),"WeanAlt2","")
&amp;IFERROR(IF(AND((FA$44-FA46                                                                                     )&gt;(FA$44-FB$44),(FA$44-FA46                                                                                     )&lt;=0),"Join-"    &amp;FA45,""),"")
&amp;IFERROR(IF(AND((FA$44-FA46-INDEX(Sheep!$V$231:$V$238,FA45,1))&gt;(FA$44-FB$44),(FA$44-FA46-INDEX(Sheep!$V$231:$V$238,FA45,1))&lt;=0),"Scan-"  &amp;FA45,""),"")
&amp;IFERROR(IF(AND((FA$44-FA46-150                                                                            )&gt;(FA$44-FB$44),(FA$44-FA46-150                                                                             )&lt;=0),"Birth-" &amp;FA45,""),"")
&amp;IFERROR(IF(AND((FA$44-FA46-150-Sheep!$R$224                                           )&gt;(FA$44-FB$44),(FA$44-FA46-150-Sheep!$R$224                                            )&lt;=0),"Wean-"&amp;FA45,""),"")
&amp;IFERROR(IF(AND((FA$44-FA46-150-Sheep!$R$225                                           )&gt;(FA$44-FB$44),(FA$44-FA46-150-Sheep!$R$225                                            )&lt;=0),"Alt1-"   &amp;FA45,""),"")
&amp;IFERROR(IF(AND((FA$44-FA46-150-Sheep!$R$226                                           )&gt;(FA$44-FB$44),(FA$44-FA46-150-Sheep!$R$226                                            )&lt;=0),"Alt2-"   &amp;FA45,""),"")</f>
        <v/>
      </c>
      <c r="FB47" s="491" t="str">
        <f xml:space="preserve">                    IF(AND((FB$44                                  -Sheep!$N$174                               )&gt;(FB$44-FC$44),(FB$44                                  -Sheep!$N$174                                )&lt;=0),"Born","")
&amp;                   IF(AND((FB$44-Sheep!$R$224-Sheep!$N$174                                )&gt;(FB$44-FC$44),(FB$44-Sheep!$R$224-Sheep!$N$174                                )&lt;=0),"WeanStd","")
&amp;                   IF(AND((FB$44-Sheep!$R$225-Sheep!$N$174                                )&gt;(FB$44-FC$44),(FB$44-Sheep!$R$225-Sheep!$N$174                                )&lt;=0),"WeanAlt1","")
&amp;                   IF(AND((FB$44-Sheep!$R$226-Sheep!$N$174                                )&gt;(FB$44-FC$44),(FB$44-Sheep!$R$226-Sheep!$N$174                                )&lt;=0),"WeanAlt2","")
&amp;IFERROR(IF(AND((FB$44-FB46                                                                                     )&gt;(FB$44-FC$44),(FB$44-FB46                                                                                     )&lt;=0),"Join-"    &amp;FB45,""),"")
&amp;IFERROR(IF(AND((FB$44-FB46-INDEX(Sheep!$V$231:$V$238,FB45,1))&gt;(FB$44-FC$44),(FB$44-FB46-INDEX(Sheep!$V$231:$V$238,FB45,1))&lt;=0),"Scan-"  &amp;FB45,""),"")
&amp;IFERROR(IF(AND((FB$44-FB46-150                                                                            )&gt;(FB$44-FC$44),(FB$44-FB46-150                                                                             )&lt;=0),"Birth-" &amp;FB45,""),"")
&amp;IFERROR(IF(AND((FB$44-FB46-150-Sheep!$R$224                                           )&gt;(FB$44-FC$44),(FB$44-FB46-150-Sheep!$R$224                                            )&lt;=0),"Wean-"&amp;FB45,""),"")
&amp;IFERROR(IF(AND((FB$44-FB46-150-Sheep!$R$225                                           )&gt;(FB$44-FC$44),(FB$44-FB46-150-Sheep!$R$225                                            )&lt;=0),"Alt1-"   &amp;FB45,""),"")
&amp;IFERROR(IF(AND((FB$44-FB46-150-Sheep!$R$226                                           )&gt;(FB$44-FC$44),(FB$44-FB46-150-Sheep!$R$226                                            )&lt;=0),"Alt2-"   &amp;FB45,""),"")</f>
        <v/>
      </c>
      <c r="FC47" s="491" t="str">
        <f xml:space="preserve">                    IF(AND((FC$44                                  -Sheep!$N$174                               )&gt;(FC$44-FD$44),(FC$44                                  -Sheep!$N$174                                )&lt;=0),"Born","")
&amp;                   IF(AND((FC$44-Sheep!$R$224-Sheep!$N$174                                )&gt;(FC$44-FD$44),(FC$44-Sheep!$R$224-Sheep!$N$174                                )&lt;=0),"WeanStd","")
&amp;                   IF(AND((FC$44-Sheep!$R$225-Sheep!$N$174                                )&gt;(FC$44-FD$44),(FC$44-Sheep!$R$225-Sheep!$N$174                                )&lt;=0),"WeanAlt1","")
&amp;                   IF(AND((FC$44-Sheep!$R$226-Sheep!$N$174                                )&gt;(FC$44-FD$44),(FC$44-Sheep!$R$226-Sheep!$N$174                                )&lt;=0),"WeanAlt2","")
&amp;IFERROR(IF(AND((FC$44-FC46                                                                                     )&gt;(FC$44-FD$44),(FC$44-FC46                                                                                     )&lt;=0),"Join-"    &amp;FC45,""),"")
&amp;IFERROR(IF(AND((FC$44-FC46-INDEX(Sheep!$V$231:$V$238,FC45,1))&gt;(FC$44-FD$44),(FC$44-FC46-INDEX(Sheep!$V$231:$V$238,FC45,1))&lt;=0),"Scan-"  &amp;FC45,""),"")
&amp;IFERROR(IF(AND((FC$44-FC46-150                                                                            )&gt;(FC$44-FD$44),(FC$44-FC46-150                                                                             )&lt;=0),"Birth-" &amp;FC45,""),"")
&amp;IFERROR(IF(AND((FC$44-FC46-150-Sheep!$R$224                                           )&gt;(FC$44-FD$44),(FC$44-FC46-150-Sheep!$R$224                                            )&lt;=0),"Wean-"&amp;FC45,""),"")
&amp;IFERROR(IF(AND((FC$44-FC46-150-Sheep!$R$225                                           )&gt;(FC$44-FD$44),(FC$44-FC46-150-Sheep!$R$225                                            )&lt;=0),"Alt1-"   &amp;FC45,""),"")
&amp;IFERROR(IF(AND((FC$44-FC46-150-Sheep!$R$226                                           )&gt;(FC$44-FD$44),(FC$44-FC46-150-Sheep!$R$226                                            )&lt;=0),"Alt2-"   &amp;FC45,""),"")</f>
        <v/>
      </c>
      <c r="FD47" s="491" t="str">
        <f xml:space="preserve">                    IF(AND((FD$44                                  -Sheep!$N$174                               )&gt;(FD$44-FE$44),(FD$44                                  -Sheep!$N$174                                )&lt;=0),"Born","")
&amp;                   IF(AND((FD$44-Sheep!$R$224-Sheep!$N$174                                )&gt;(FD$44-FE$44),(FD$44-Sheep!$R$224-Sheep!$N$174                                )&lt;=0),"WeanStd","")
&amp;                   IF(AND((FD$44-Sheep!$R$225-Sheep!$N$174                                )&gt;(FD$44-FE$44),(FD$44-Sheep!$R$225-Sheep!$N$174                                )&lt;=0),"WeanAlt1","")
&amp;                   IF(AND((FD$44-Sheep!$R$226-Sheep!$N$174                                )&gt;(FD$44-FE$44),(FD$44-Sheep!$R$226-Sheep!$N$174                                )&lt;=0),"WeanAlt2","")
&amp;IFERROR(IF(AND((FD$44-FD46                                                                                     )&gt;(FD$44-FE$44),(FD$44-FD46                                                                                     )&lt;=0),"Join-"    &amp;FD45,""),"")
&amp;IFERROR(IF(AND((FD$44-FD46-INDEX(Sheep!$V$231:$V$238,FD45,1))&gt;(FD$44-FE$44),(FD$44-FD46-INDEX(Sheep!$V$231:$V$238,FD45,1))&lt;=0),"Scan-"  &amp;FD45,""),"")
&amp;IFERROR(IF(AND((FD$44-FD46-150                                                                            )&gt;(FD$44-FE$44),(FD$44-FD46-150                                                                             )&lt;=0),"Birth-" &amp;FD45,""),"")
&amp;IFERROR(IF(AND((FD$44-FD46-150-Sheep!$R$224                                           )&gt;(FD$44-FE$44),(FD$44-FD46-150-Sheep!$R$224                                            )&lt;=0),"Wean-"&amp;FD45,""),"")
&amp;IFERROR(IF(AND((FD$44-FD46-150-Sheep!$R$225                                           )&gt;(FD$44-FE$44),(FD$44-FD46-150-Sheep!$R$225                                            )&lt;=0),"Alt1-"   &amp;FD45,""),"")
&amp;IFERROR(IF(AND((FD$44-FD46-150-Sheep!$R$226                                           )&gt;(FD$44-FE$44),(FD$44-FD46-150-Sheep!$R$226                                            )&lt;=0),"Alt2-"   &amp;FD45,""),"")</f>
        <v/>
      </c>
      <c r="FE47" s="491" t="str">
        <f xml:space="preserve">                    IF(AND((FE$44                                  -Sheep!$N$174                               )&gt;(FE$44-FF$44),(FE$44                                  -Sheep!$N$174                                )&lt;=0),"Born","")
&amp;                   IF(AND((FE$44-Sheep!$R$224-Sheep!$N$174                                )&gt;(FE$44-FF$44),(FE$44-Sheep!$R$224-Sheep!$N$174                                )&lt;=0),"WeanStd","")
&amp;                   IF(AND((FE$44-Sheep!$R$225-Sheep!$N$174                                )&gt;(FE$44-FF$44),(FE$44-Sheep!$R$225-Sheep!$N$174                                )&lt;=0),"WeanAlt1","")
&amp;                   IF(AND((FE$44-Sheep!$R$226-Sheep!$N$174                                )&gt;(FE$44-FF$44),(FE$44-Sheep!$R$226-Sheep!$N$174                                )&lt;=0),"WeanAlt2","")
&amp;IFERROR(IF(AND((FE$44-FE46                                                                                     )&gt;(FE$44-FF$44),(FE$44-FE46                                                                                     )&lt;=0),"Join-"    &amp;FE45,""),"")
&amp;IFERROR(IF(AND((FE$44-FE46-INDEX(Sheep!$V$231:$V$238,FE45,1))&gt;(FE$44-FF$44),(FE$44-FE46-INDEX(Sheep!$V$231:$V$238,FE45,1))&lt;=0),"Scan-"  &amp;FE45,""),"")
&amp;IFERROR(IF(AND((FE$44-FE46-150                                                                            )&gt;(FE$44-FF$44),(FE$44-FE46-150                                                                             )&lt;=0),"Birth-" &amp;FE45,""),"")
&amp;IFERROR(IF(AND((FE$44-FE46-150-Sheep!$R$224                                           )&gt;(FE$44-FF$44),(FE$44-FE46-150-Sheep!$R$224                                            )&lt;=0),"Wean-"&amp;FE45,""),"")
&amp;IFERROR(IF(AND((FE$44-FE46-150-Sheep!$R$225                                           )&gt;(FE$44-FF$44),(FE$44-FE46-150-Sheep!$R$225                                            )&lt;=0),"Alt1-"   &amp;FE45,""),"")
&amp;IFERROR(IF(AND((FE$44-FE46-150-Sheep!$R$226                                           )&gt;(FE$44-FF$44),(FE$44-FE46-150-Sheep!$R$226                                            )&lt;=0),"Alt2-"   &amp;FE45,""),"")</f>
        <v/>
      </c>
      <c r="FF47" s="491" t="str">
        <f xml:space="preserve">                    IF(AND((FF$44                                  -Sheep!$N$174                               )&gt;(FF$44-FG$44),(FF$44                                  -Sheep!$N$174                                )&lt;=0),"Born","")
&amp;                   IF(AND((FF$44-Sheep!$R$224-Sheep!$N$174                                )&gt;(FF$44-FG$44),(FF$44-Sheep!$R$224-Sheep!$N$174                                )&lt;=0),"WeanStd","")
&amp;                   IF(AND((FF$44-Sheep!$R$225-Sheep!$N$174                                )&gt;(FF$44-FG$44),(FF$44-Sheep!$R$225-Sheep!$N$174                                )&lt;=0),"WeanAlt1","")
&amp;                   IF(AND((FF$44-Sheep!$R$226-Sheep!$N$174                                )&gt;(FF$44-FG$44),(FF$44-Sheep!$R$226-Sheep!$N$174                                )&lt;=0),"WeanAlt2","")
&amp;IFERROR(IF(AND((FF$44-FF46                                                                                     )&gt;(FF$44-FG$44),(FF$44-FF46                                                                                     )&lt;=0),"Join-"    &amp;FF45,""),"")
&amp;IFERROR(IF(AND((FF$44-FF46-INDEX(Sheep!$V$231:$V$238,FF45,1))&gt;(FF$44-FG$44),(FF$44-FF46-INDEX(Sheep!$V$231:$V$238,FF45,1))&lt;=0),"Scan-"  &amp;FF45,""),"")
&amp;IFERROR(IF(AND((FF$44-FF46-150                                                                            )&gt;(FF$44-FG$44),(FF$44-FF46-150                                                                             )&lt;=0),"Birth-" &amp;FF45,""),"")
&amp;IFERROR(IF(AND((FF$44-FF46-150-Sheep!$R$224                                           )&gt;(FF$44-FG$44),(FF$44-FF46-150-Sheep!$R$224                                            )&lt;=0),"Wean-"&amp;FF45,""),"")
&amp;IFERROR(IF(AND((FF$44-FF46-150-Sheep!$R$225                                           )&gt;(FF$44-FG$44),(FF$44-FF46-150-Sheep!$R$225                                            )&lt;=0),"Alt1-"   &amp;FF45,""),"")
&amp;IFERROR(IF(AND((FF$44-FF46-150-Sheep!$R$226                                           )&gt;(FF$44-FG$44),(FF$44-FF46-150-Sheep!$R$226                                            )&lt;=0),"Alt2-"   &amp;FF45,""),"")</f>
        <v/>
      </c>
      <c r="FG47" s="491" t="str">
        <f xml:space="preserve">                    IF(AND((FG$44                                  -Sheep!$N$174                               )&gt;(FG$44-FH$44),(FG$44                                  -Sheep!$N$174                                )&lt;=0),"Born","")
&amp;                   IF(AND((FG$44-Sheep!$R$224-Sheep!$N$174                                )&gt;(FG$44-FH$44),(FG$44-Sheep!$R$224-Sheep!$N$174                                )&lt;=0),"WeanStd","")
&amp;                   IF(AND((FG$44-Sheep!$R$225-Sheep!$N$174                                )&gt;(FG$44-FH$44),(FG$44-Sheep!$R$225-Sheep!$N$174                                )&lt;=0),"WeanAlt1","")
&amp;                   IF(AND((FG$44-Sheep!$R$226-Sheep!$N$174                                )&gt;(FG$44-FH$44),(FG$44-Sheep!$R$226-Sheep!$N$174                                )&lt;=0),"WeanAlt2","")
&amp;IFERROR(IF(AND((FG$44-FG46                                                                                     )&gt;(FG$44-FH$44),(FG$44-FG46                                                                                     )&lt;=0),"Join-"    &amp;FG45,""),"")
&amp;IFERROR(IF(AND((FG$44-FG46-INDEX(Sheep!$V$231:$V$238,FG45,1))&gt;(FG$44-FH$44),(FG$44-FG46-INDEX(Sheep!$V$231:$V$238,FG45,1))&lt;=0),"Scan-"  &amp;FG45,""),"")
&amp;IFERROR(IF(AND((FG$44-FG46-150                                                                            )&gt;(FG$44-FH$44),(FG$44-FG46-150                                                                             )&lt;=0),"Birth-" &amp;FG45,""),"")
&amp;IFERROR(IF(AND((FG$44-FG46-150-Sheep!$R$224                                           )&gt;(FG$44-FH$44),(FG$44-FG46-150-Sheep!$R$224                                            )&lt;=0),"Wean-"&amp;FG45,""),"")
&amp;IFERROR(IF(AND((FG$44-FG46-150-Sheep!$R$225                                           )&gt;(FG$44-FH$44),(FG$44-FG46-150-Sheep!$R$225                                            )&lt;=0),"Alt1-"   &amp;FG45,""),"")
&amp;IFERROR(IF(AND((FG$44-FG46-150-Sheep!$R$226                                           )&gt;(FG$44-FH$44),(FG$44-FG46-150-Sheep!$R$226                                            )&lt;=0),"Alt2-"   &amp;FG45,""),"")</f>
        <v/>
      </c>
      <c r="FH47" s="491" t="str">
        <f xml:space="preserve">                    IF(AND((FH$44                                  -Sheep!$N$174                               )&gt;(FH$44-FI$44),(FH$44                                  -Sheep!$N$174                                )&lt;=0),"Born","")
&amp;                   IF(AND((FH$44-Sheep!$R$224-Sheep!$N$174                                )&gt;(FH$44-FI$44),(FH$44-Sheep!$R$224-Sheep!$N$174                                )&lt;=0),"WeanStd","")
&amp;                   IF(AND((FH$44-Sheep!$R$225-Sheep!$N$174                                )&gt;(FH$44-FI$44),(FH$44-Sheep!$R$225-Sheep!$N$174                                )&lt;=0),"WeanAlt1","")
&amp;                   IF(AND((FH$44-Sheep!$R$226-Sheep!$N$174                                )&gt;(FH$44-FI$44),(FH$44-Sheep!$R$226-Sheep!$N$174                                )&lt;=0),"WeanAlt2","")
&amp;IFERROR(IF(AND((FH$44-FH46                                                                                     )&gt;(FH$44-FI$44),(FH$44-FH46                                                                                     )&lt;=0),"Join-"    &amp;FH45,""),"")
&amp;IFERROR(IF(AND((FH$44-FH46-INDEX(Sheep!$V$231:$V$238,FH45,1))&gt;(FH$44-FI$44),(FH$44-FH46-INDEX(Sheep!$V$231:$V$238,FH45,1))&lt;=0),"Scan-"  &amp;FH45,""),"")
&amp;IFERROR(IF(AND((FH$44-FH46-150                                                                            )&gt;(FH$44-FI$44),(FH$44-FH46-150                                                                             )&lt;=0),"Birth-" &amp;FH45,""),"")
&amp;IFERROR(IF(AND((FH$44-FH46-150-Sheep!$R$224                                           )&gt;(FH$44-FI$44),(FH$44-FH46-150-Sheep!$R$224                                            )&lt;=0),"Wean-"&amp;FH45,""),"")
&amp;IFERROR(IF(AND((FH$44-FH46-150-Sheep!$R$225                                           )&gt;(FH$44-FI$44),(FH$44-FH46-150-Sheep!$R$225                                            )&lt;=0),"Alt1-"   &amp;FH45,""),"")
&amp;IFERROR(IF(AND((FH$44-FH46-150-Sheep!$R$226                                           )&gt;(FH$44-FI$44),(FH$44-FH46-150-Sheep!$R$226                                            )&lt;=0),"Alt2-"   &amp;FH45,""),"")</f>
        <v/>
      </c>
      <c r="FI47" s="491" t="str">
        <f xml:space="preserve">                    IF(AND((FI$44                                  -Sheep!$N$174                               )&gt;(FI$44-FJ$44),(FI$44                                  -Sheep!$N$174                                )&lt;=0),"Born","")
&amp;                   IF(AND((FI$44-Sheep!$R$224-Sheep!$N$174                                )&gt;(FI$44-FJ$44),(FI$44-Sheep!$R$224-Sheep!$N$174                                )&lt;=0),"WeanStd","")
&amp;                   IF(AND((FI$44-Sheep!$R$225-Sheep!$N$174                                )&gt;(FI$44-FJ$44),(FI$44-Sheep!$R$225-Sheep!$N$174                                )&lt;=0),"WeanAlt1","")
&amp;                   IF(AND((FI$44-Sheep!$R$226-Sheep!$N$174                                )&gt;(FI$44-FJ$44),(FI$44-Sheep!$R$226-Sheep!$N$174                                )&lt;=0),"WeanAlt2","")
&amp;IFERROR(IF(AND((FI$44-FI46                                                                                     )&gt;(FI$44-FJ$44),(FI$44-FI46                                                                                     )&lt;=0),"Join-"    &amp;FI45,""),"")
&amp;IFERROR(IF(AND((FI$44-FI46-INDEX(Sheep!$V$231:$V$238,FI45,1))&gt;(FI$44-FJ$44),(FI$44-FI46-INDEX(Sheep!$V$231:$V$238,FI45,1))&lt;=0),"Scan-"  &amp;FI45,""),"")
&amp;IFERROR(IF(AND((FI$44-FI46-150                                                                            )&gt;(FI$44-FJ$44),(FI$44-FI46-150                                                                             )&lt;=0),"Birth-" &amp;FI45,""),"")
&amp;IFERROR(IF(AND((FI$44-FI46-150-Sheep!$R$224                                           )&gt;(FI$44-FJ$44),(FI$44-FI46-150-Sheep!$R$224                                            )&lt;=0),"Wean-"&amp;FI45,""),"")
&amp;IFERROR(IF(AND((FI$44-FI46-150-Sheep!$R$225                                           )&gt;(FI$44-FJ$44),(FI$44-FI46-150-Sheep!$R$225                                            )&lt;=0),"Alt1-"   &amp;FI45,""),"")
&amp;IFERROR(IF(AND((FI$44-FI46-150-Sheep!$R$226                                           )&gt;(FI$44-FJ$44),(FI$44-FI46-150-Sheep!$R$226                                            )&lt;=0),"Alt2-"   &amp;FI45,""),"")</f>
        <v/>
      </c>
      <c r="FJ47" s="491" t="str">
        <f xml:space="preserve">                    IF(AND((FJ$44                                  -Sheep!$N$174                               )&gt;(FJ$44-FK$44),(FJ$44                                  -Sheep!$N$174                                )&lt;=0),"Born","")
&amp;                   IF(AND((FJ$44-Sheep!$R$224-Sheep!$N$174                                )&gt;(FJ$44-FK$44),(FJ$44-Sheep!$R$224-Sheep!$N$174                                )&lt;=0),"WeanStd","")
&amp;                   IF(AND((FJ$44-Sheep!$R$225-Sheep!$N$174                                )&gt;(FJ$44-FK$44),(FJ$44-Sheep!$R$225-Sheep!$N$174                                )&lt;=0),"WeanAlt1","")
&amp;                   IF(AND((FJ$44-Sheep!$R$226-Sheep!$N$174                                )&gt;(FJ$44-FK$44),(FJ$44-Sheep!$R$226-Sheep!$N$174                                )&lt;=0),"WeanAlt2","")
&amp;IFERROR(IF(AND((FJ$44-FJ46                                                                                     )&gt;(FJ$44-FK$44),(FJ$44-FJ46                                                                                     )&lt;=0),"Join-"    &amp;FJ45,""),"")
&amp;IFERROR(IF(AND((FJ$44-FJ46-INDEX(Sheep!$V$231:$V$238,FJ45,1))&gt;(FJ$44-FK$44),(FJ$44-FJ46-INDEX(Sheep!$V$231:$V$238,FJ45,1))&lt;=0),"Scan-"  &amp;FJ45,""),"")
&amp;IFERROR(IF(AND((FJ$44-FJ46-150                                                                            )&gt;(FJ$44-FK$44),(FJ$44-FJ46-150                                                                             )&lt;=0),"Birth-" &amp;FJ45,""),"")
&amp;IFERROR(IF(AND((FJ$44-FJ46-150-Sheep!$R$224                                           )&gt;(FJ$44-FK$44),(FJ$44-FJ46-150-Sheep!$R$224                                            )&lt;=0),"Wean-"&amp;FJ45,""),"")
&amp;IFERROR(IF(AND((FJ$44-FJ46-150-Sheep!$R$225                                           )&gt;(FJ$44-FK$44),(FJ$44-FJ46-150-Sheep!$R$225                                            )&lt;=0),"Alt1-"   &amp;FJ45,""),"")
&amp;IFERROR(IF(AND((FJ$44-FJ46-150-Sheep!$R$226                                           )&gt;(FJ$44-FK$44),(FJ$44-FJ46-150-Sheep!$R$226                                            )&lt;=0),"Alt2-"   &amp;FJ45,""),"")</f>
        <v/>
      </c>
      <c r="FK47" s="491" t="str">
        <f xml:space="preserve">                    IF(AND((FK$44                                  -Sheep!$N$174                               )&gt;(FK$44-FL$44),(FK$44                                  -Sheep!$N$174                                )&lt;=0),"Born","")
&amp;                   IF(AND((FK$44-Sheep!$R$224-Sheep!$N$174                                )&gt;(FK$44-FL$44),(FK$44-Sheep!$R$224-Sheep!$N$174                                )&lt;=0),"WeanStd","")
&amp;                   IF(AND((FK$44-Sheep!$R$225-Sheep!$N$174                                )&gt;(FK$44-FL$44),(FK$44-Sheep!$R$225-Sheep!$N$174                                )&lt;=0),"WeanAlt1","")
&amp;                   IF(AND((FK$44-Sheep!$R$226-Sheep!$N$174                                )&gt;(FK$44-FL$44),(FK$44-Sheep!$R$226-Sheep!$N$174                                )&lt;=0),"WeanAlt2","")
&amp;IFERROR(IF(AND((FK$44-FK46                                                                                     )&gt;(FK$44-FL$44),(FK$44-FK46                                                                                     )&lt;=0),"Join-"    &amp;FK45,""),"")
&amp;IFERROR(IF(AND((FK$44-FK46-INDEX(Sheep!$V$231:$V$238,FK45,1))&gt;(FK$44-FL$44),(FK$44-FK46-INDEX(Sheep!$V$231:$V$238,FK45,1))&lt;=0),"Scan-"  &amp;FK45,""),"")
&amp;IFERROR(IF(AND((FK$44-FK46-150                                                                            )&gt;(FK$44-FL$44),(FK$44-FK46-150                                                                             )&lt;=0),"Birth-" &amp;FK45,""),"")
&amp;IFERROR(IF(AND((FK$44-FK46-150-Sheep!$R$224                                           )&gt;(FK$44-FL$44),(FK$44-FK46-150-Sheep!$R$224                                            )&lt;=0),"Wean-"&amp;FK45,""),"")
&amp;IFERROR(IF(AND((FK$44-FK46-150-Sheep!$R$225                                           )&gt;(FK$44-FL$44),(FK$44-FK46-150-Sheep!$R$225                                            )&lt;=0),"Alt1-"   &amp;FK45,""),"")
&amp;IFERROR(IF(AND((FK$44-FK46-150-Sheep!$R$226                                           )&gt;(FK$44-FL$44),(FK$44-FK46-150-Sheep!$R$226                                            )&lt;=0),"Alt2-"   &amp;FK45,""),"")</f>
        <v/>
      </c>
      <c r="FL47" s="491" t="str">
        <f xml:space="preserve">                    IF(AND((FL$44                                  -Sheep!$N$174                               )&gt;(FL$44-FM$44),(FL$44                                  -Sheep!$N$174                                )&lt;=0),"Born","")
&amp;                   IF(AND((FL$44-Sheep!$R$224-Sheep!$N$174                                )&gt;(FL$44-FM$44),(FL$44-Sheep!$R$224-Sheep!$N$174                                )&lt;=0),"WeanStd","")
&amp;                   IF(AND((FL$44-Sheep!$R$225-Sheep!$N$174                                )&gt;(FL$44-FM$44),(FL$44-Sheep!$R$225-Sheep!$N$174                                )&lt;=0),"WeanAlt1","")
&amp;                   IF(AND((FL$44-Sheep!$R$226-Sheep!$N$174                                )&gt;(FL$44-FM$44),(FL$44-Sheep!$R$226-Sheep!$N$174                                )&lt;=0),"WeanAlt2","")
&amp;IFERROR(IF(AND((FL$44-FL46                                                                                     )&gt;(FL$44-FM$44),(FL$44-FL46                                                                                     )&lt;=0),"Join-"    &amp;FL45,""),"")
&amp;IFERROR(IF(AND((FL$44-FL46-INDEX(Sheep!$V$231:$V$238,FL45,1))&gt;(FL$44-FM$44),(FL$44-FL46-INDEX(Sheep!$V$231:$V$238,FL45,1))&lt;=0),"Scan-"  &amp;FL45,""),"")
&amp;IFERROR(IF(AND((FL$44-FL46-150                                                                            )&gt;(FL$44-FM$44),(FL$44-FL46-150                                                                             )&lt;=0),"Birth-" &amp;FL45,""),"")
&amp;IFERROR(IF(AND((FL$44-FL46-150-Sheep!$R$224                                           )&gt;(FL$44-FM$44),(FL$44-FL46-150-Sheep!$R$224                                            )&lt;=0),"Wean-"&amp;FL45,""),"")
&amp;IFERROR(IF(AND((FL$44-FL46-150-Sheep!$R$225                                           )&gt;(FL$44-FM$44),(FL$44-FL46-150-Sheep!$R$225                                            )&lt;=0),"Alt1-"   &amp;FL45,""),"")
&amp;IFERROR(IF(AND((FL$44-FL46-150-Sheep!$R$226                                           )&gt;(FL$44-FM$44),(FL$44-FL46-150-Sheep!$R$226                                            )&lt;=0),"Alt2-"   &amp;FL45,""),"")</f>
        <v/>
      </c>
      <c r="FM47" s="491" t="str">
        <f xml:space="preserve">                    IF(AND((FM$44                                  -Sheep!$N$174                               )&gt;(FM$44-FN$44),(FM$44                                  -Sheep!$N$174                                )&lt;=0),"Born","")
&amp;                   IF(AND((FM$44-Sheep!$R$224-Sheep!$N$174                                )&gt;(FM$44-FN$44),(FM$44-Sheep!$R$224-Sheep!$N$174                                )&lt;=0),"WeanStd","")
&amp;                   IF(AND((FM$44-Sheep!$R$225-Sheep!$N$174                                )&gt;(FM$44-FN$44),(FM$44-Sheep!$R$225-Sheep!$N$174                                )&lt;=0),"WeanAlt1","")
&amp;                   IF(AND((FM$44-Sheep!$R$226-Sheep!$N$174                                )&gt;(FM$44-FN$44),(FM$44-Sheep!$R$226-Sheep!$N$174                                )&lt;=0),"WeanAlt2","")
&amp;IFERROR(IF(AND((FM$44-FM46                                                                                     )&gt;(FM$44-FN$44),(FM$44-FM46                                                                                     )&lt;=0),"Join-"    &amp;FM45,""),"")
&amp;IFERROR(IF(AND((FM$44-FM46-INDEX(Sheep!$V$231:$V$238,FM45,1))&gt;(FM$44-FN$44),(FM$44-FM46-INDEX(Sheep!$V$231:$V$238,FM45,1))&lt;=0),"Scan-"  &amp;FM45,""),"")
&amp;IFERROR(IF(AND((FM$44-FM46-150                                                                            )&gt;(FM$44-FN$44),(FM$44-FM46-150                                                                             )&lt;=0),"Birth-" &amp;FM45,""),"")
&amp;IFERROR(IF(AND((FM$44-FM46-150-Sheep!$R$224                                           )&gt;(FM$44-FN$44),(FM$44-FM46-150-Sheep!$R$224                                            )&lt;=0),"Wean-"&amp;FM45,""),"")
&amp;IFERROR(IF(AND((FM$44-FM46-150-Sheep!$R$225                                           )&gt;(FM$44-FN$44),(FM$44-FM46-150-Sheep!$R$225                                            )&lt;=0),"Alt1-"   &amp;FM45,""),"")
&amp;IFERROR(IF(AND((FM$44-FM46-150-Sheep!$R$226                                           )&gt;(FM$44-FN$44),(FM$44-FM46-150-Sheep!$R$226                                            )&lt;=0),"Alt2-"   &amp;FM45,""),"")</f>
        <v/>
      </c>
      <c r="FN47" s="491" t="str">
        <f xml:space="preserve">                    IF(AND((FN$44                                  -Sheep!$N$174                               )&gt;(FN$44-FO$44),(FN$44                                  -Sheep!$N$174                                )&lt;=0),"Born","")
&amp;                   IF(AND((FN$44-Sheep!$R$224-Sheep!$N$174                                )&gt;(FN$44-FO$44),(FN$44-Sheep!$R$224-Sheep!$N$174                                )&lt;=0),"WeanStd","")
&amp;                   IF(AND((FN$44-Sheep!$R$225-Sheep!$N$174                                )&gt;(FN$44-FO$44),(FN$44-Sheep!$R$225-Sheep!$N$174                                )&lt;=0),"WeanAlt1","")
&amp;                   IF(AND((FN$44-Sheep!$R$226-Sheep!$N$174                                )&gt;(FN$44-FO$44),(FN$44-Sheep!$R$226-Sheep!$N$174                                )&lt;=0),"WeanAlt2","")
&amp;IFERROR(IF(AND((FN$44-FN46                                                                                     )&gt;(FN$44-FO$44),(FN$44-FN46                                                                                     )&lt;=0),"Join-"    &amp;FN45,""),"")
&amp;IFERROR(IF(AND((FN$44-FN46-INDEX(Sheep!$V$231:$V$238,FN45,1))&gt;(FN$44-FO$44),(FN$44-FN46-INDEX(Sheep!$V$231:$V$238,FN45,1))&lt;=0),"Scan-"  &amp;FN45,""),"")
&amp;IFERROR(IF(AND((FN$44-FN46-150                                                                            )&gt;(FN$44-FO$44),(FN$44-FN46-150                                                                             )&lt;=0),"Birth-" &amp;FN45,""),"")
&amp;IFERROR(IF(AND((FN$44-FN46-150-Sheep!$R$224                                           )&gt;(FN$44-FO$44),(FN$44-FN46-150-Sheep!$R$224                                            )&lt;=0),"Wean-"&amp;FN45,""),"")
&amp;IFERROR(IF(AND((FN$44-FN46-150-Sheep!$R$225                                           )&gt;(FN$44-FO$44),(FN$44-FN46-150-Sheep!$R$225                                            )&lt;=0),"Alt1-"   &amp;FN45,""),"")
&amp;IFERROR(IF(AND((FN$44-FN46-150-Sheep!$R$226                                           )&gt;(FN$44-FO$44),(FN$44-FN46-150-Sheep!$R$226                                            )&lt;=0),"Alt2-"   &amp;FN45,""),"")</f>
        <v/>
      </c>
      <c r="FO47" s="491" t="str">
        <f xml:space="preserve">                    IF(AND((FO$44                                  -Sheep!$N$174                               )&gt;(FO$44-FP$44),(FO$44                                  -Sheep!$N$174                                )&lt;=0),"Born","")
&amp;                   IF(AND((FO$44-Sheep!$R$224-Sheep!$N$174                                )&gt;(FO$44-FP$44),(FO$44-Sheep!$R$224-Sheep!$N$174                                )&lt;=0),"WeanStd","")
&amp;                   IF(AND((FO$44-Sheep!$R$225-Sheep!$N$174                                )&gt;(FO$44-FP$44),(FO$44-Sheep!$R$225-Sheep!$N$174                                )&lt;=0),"WeanAlt1","")
&amp;                   IF(AND((FO$44-Sheep!$R$226-Sheep!$N$174                                )&gt;(FO$44-FP$44),(FO$44-Sheep!$R$226-Sheep!$N$174                                )&lt;=0),"WeanAlt2","")
&amp;IFERROR(IF(AND((FO$44-FO46                                                                                     )&gt;(FO$44-FP$44),(FO$44-FO46                                                                                     )&lt;=0),"Join-"    &amp;FO45,""),"")
&amp;IFERROR(IF(AND((FO$44-FO46-INDEX(Sheep!$V$231:$V$238,FO45,1))&gt;(FO$44-FP$44),(FO$44-FO46-INDEX(Sheep!$V$231:$V$238,FO45,1))&lt;=0),"Scan-"  &amp;FO45,""),"")
&amp;IFERROR(IF(AND((FO$44-FO46-150                                                                            )&gt;(FO$44-FP$44),(FO$44-FO46-150                                                                             )&lt;=0),"Birth-" &amp;FO45,""),"")
&amp;IFERROR(IF(AND((FO$44-FO46-150-Sheep!$R$224                                           )&gt;(FO$44-FP$44),(FO$44-FO46-150-Sheep!$R$224                                            )&lt;=0),"Wean-"&amp;FO45,""),"")
&amp;IFERROR(IF(AND((FO$44-FO46-150-Sheep!$R$225                                           )&gt;(FO$44-FP$44),(FO$44-FO46-150-Sheep!$R$225                                            )&lt;=0),"Alt1-"   &amp;FO45,""),"")
&amp;IFERROR(IF(AND((FO$44-FO46-150-Sheep!$R$226                                           )&gt;(FO$44-FP$44),(FO$44-FO46-150-Sheep!$R$226                                            )&lt;=0),"Alt2-"   &amp;FO45,""),"")</f>
        <v/>
      </c>
      <c r="FP47" s="491" t="str">
        <f xml:space="preserve">                    IF(AND((FP$44                                  -Sheep!$N$174                               )&gt;(FP$44-FQ$44),(FP$44                                  -Sheep!$N$174                                )&lt;=0),"Born","")
&amp;                   IF(AND((FP$44-Sheep!$R$224-Sheep!$N$174                                )&gt;(FP$44-FQ$44),(FP$44-Sheep!$R$224-Sheep!$N$174                                )&lt;=0),"WeanStd","")
&amp;                   IF(AND((FP$44-Sheep!$R$225-Sheep!$N$174                                )&gt;(FP$44-FQ$44),(FP$44-Sheep!$R$225-Sheep!$N$174                                )&lt;=0),"WeanAlt1","")
&amp;                   IF(AND((FP$44-Sheep!$R$226-Sheep!$N$174                                )&gt;(FP$44-FQ$44),(FP$44-Sheep!$R$226-Sheep!$N$174                                )&lt;=0),"WeanAlt2","")
&amp;IFERROR(IF(AND((FP$44-FP46                                                                                     )&gt;(FP$44-FQ$44),(FP$44-FP46                                                                                     )&lt;=0),"Join-"    &amp;FP45,""),"")
&amp;IFERROR(IF(AND((FP$44-FP46-INDEX(Sheep!$V$231:$V$238,FP45,1))&gt;(FP$44-FQ$44),(FP$44-FP46-INDEX(Sheep!$V$231:$V$238,FP45,1))&lt;=0),"Scan-"  &amp;FP45,""),"")
&amp;IFERROR(IF(AND((FP$44-FP46-150                                                                            )&gt;(FP$44-FQ$44),(FP$44-FP46-150                                                                             )&lt;=0),"Birth-" &amp;FP45,""),"")
&amp;IFERROR(IF(AND((FP$44-FP46-150-Sheep!$R$224                                           )&gt;(FP$44-FQ$44),(FP$44-FP46-150-Sheep!$R$224                                            )&lt;=0),"Wean-"&amp;FP45,""),"")
&amp;IFERROR(IF(AND((FP$44-FP46-150-Sheep!$R$225                                           )&gt;(FP$44-FQ$44),(FP$44-FP46-150-Sheep!$R$225                                            )&lt;=0),"Alt1-"   &amp;FP45,""),"")
&amp;IFERROR(IF(AND((FP$44-FP46-150-Sheep!$R$226                                           )&gt;(FP$44-FQ$44),(FP$44-FP46-150-Sheep!$R$226                                            )&lt;=0),"Alt2-"   &amp;FP45,""),"")</f>
        <v/>
      </c>
      <c r="FQ47" s="491" t="str">
        <f xml:space="preserve">                    IF(AND((FQ$44                                  -Sheep!$N$174                               )&gt;(FQ$44-FR$44),(FQ$44                                  -Sheep!$N$174                                )&lt;=0),"Born","")
&amp;                   IF(AND((FQ$44-Sheep!$R$224-Sheep!$N$174                                )&gt;(FQ$44-FR$44),(FQ$44-Sheep!$R$224-Sheep!$N$174                                )&lt;=0),"WeanStd","")
&amp;                   IF(AND((FQ$44-Sheep!$R$225-Sheep!$N$174                                )&gt;(FQ$44-FR$44),(FQ$44-Sheep!$R$225-Sheep!$N$174                                )&lt;=0),"WeanAlt1","")
&amp;                   IF(AND((FQ$44-Sheep!$R$226-Sheep!$N$174                                )&gt;(FQ$44-FR$44),(FQ$44-Sheep!$R$226-Sheep!$N$174                                )&lt;=0),"WeanAlt2","")
&amp;IFERROR(IF(AND((FQ$44-FQ46                                                                                     )&gt;(FQ$44-FR$44),(FQ$44-FQ46                                                                                     )&lt;=0),"Join-"    &amp;FQ45,""),"")
&amp;IFERROR(IF(AND((FQ$44-FQ46-INDEX(Sheep!$V$231:$V$238,FQ45,1))&gt;(FQ$44-FR$44),(FQ$44-FQ46-INDEX(Sheep!$V$231:$V$238,FQ45,1))&lt;=0),"Scan-"  &amp;FQ45,""),"")
&amp;IFERROR(IF(AND((FQ$44-FQ46-150                                                                            )&gt;(FQ$44-FR$44),(FQ$44-FQ46-150                                                                             )&lt;=0),"Birth-" &amp;FQ45,""),"")
&amp;IFERROR(IF(AND((FQ$44-FQ46-150-Sheep!$R$224                                           )&gt;(FQ$44-FR$44),(FQ$44-FQ46-150-Sheep!$R$224                                            )&lt;=0),"Wean-"&amp;FQ45,""),"")
&amp;IFERROR(IF(AND((FQ$44-FQ46-150-Sheep!$R$225                                           )&gt;(FQ$44-FR$44),(FQ$44-FQ46-150-Sheep!$R$225                                            )&lt;=0),"Alt1-"   &amp;FQ45,""),"")
&amp;IFERROR(IF(AND((FQ$44-FQ46-150-Sheep!$R$226                                           )&gt;(FQ$44-FR$44),(FQ$44-FQ46-150-Sheep!$R$226                                            )&lt;=0),"Alt2-"   &amp;FQ45,""),"")</f>
        <v/>
      </c>
      <c r="FR47" s="491" t="str">
        <f xml:space="preserve">                    IF(AND((FR$44                                  -Sheep!$N$174                               )&gt;(FR$44-FS$44),(FR$44                                  -Sheep!$N$174                                )&lt;=0),"Born","")
&amp;                   IF(AND((FR$44-Sheep!$R$224-Sheep!$N$174                                )&gt;(FR$44-FS$44),(FR$44-Sheep!$R$224-Sheep!$N$174                                )&lt;=0),"WeanStd","")
&amp;                   IF(AND((FR$44-Sheep!$R$225-Sheep!$N$174                                )&gt;(FR$44-FS$44),(FR$44-Sheep!$R$225-Sheep!$N$174                                )&lt;=0),"WeanAlt1","")
&amp;                   IF(AND((FR$44-Sheep!$R$226-Sheep!$N$174                                )&gt;(FR$44-FS$44),(FR$44-Sheep!$R$226-Sheep!$N$174                                )&lt;=0),"WeanAlt2","")
&amp;IFERROR(IF(AND((FR$44-FR46                                                                                     )&gt;(FR$44-FS$44),(FR$44-FR46                                                                                     )&lt;=0),"Join-"    &amp;FR45,""),"")
&amp;IFERROR(IF(AND((FR$44-FR46-INDEX(Sheep!$V$231:$V$238,FR45,1))&gt;(FR$44-FS$44),(FR$44-FR46-INDEX(Sheep!$V$231:$V$238,FR45,1))&lt;=0),"Scan-"  &amp;FR45,""),"")
&amp;IFERROR(IF(AND((FR$44-FR46-150                                                                            )&gt;(FR$44-FS$44),(FR$44-FR46-150                                                                             )&lt;=0),"Birth-" &amp;FR45,""),"")
&amp;IFERROR(IF(AND((FR$44-FR46-150-Sheep!$R$224                                           )&gt;(FR$44-FS$44),(FR$44-FR46-150-Sheep!$R$224                                            )&lt;=0),"Wean-"&amp;FR45,""),"")
&amp;IFERROR(IF(AND((FR$44-FR46-150-Sheep!$R$225                                           )&gt;(FR$44-FS$44),(FR$44-FR46-150-Sheep!$R$225                                            )&lt;=0),"Alt1-"   &amp;FR45,""),"")
&amp;IFERROR(IF(AND((FR$44-FR46-150-Sheep!$R$226                                           )&gt;(FR$44-FS$44),(FR$44-FR46-150-Sheep!$R$226                                            )&lt;=0),"Alt2-"   &amp;FR45,""),"")</f>
        <v/>
      </c>
      <c r="FS47" s="491" t="str">
        <f xml:space="preserve">                    IF(AND((FS$44                                  -Sheep!$N$174                               )&gt;(FS$44-FT$44),(FS$44                                  -Sheep!$N$174                                )&lt;=0),"Born","")
&amp;                   IF(AND((FS$44-Sheep!$R$224-Sheep!$N$174                                )&gt;(FS$44-FT$44),(FS$44-Sheep!$R$224-Sheep!$N$174                                )&lt;=0),"WeanStd","")
&amp;                   IF(AND((FS$44-Sheep!$R$225-Sheep!$N$174                                )&gt;(FS$44-FT$44),(FS$44-Sheep!$R$225-Sheep!$N$174                                )&lt;=0),"WeanAlt1","")
&amp;                   IF(AND((FS$44-Sheep!$R$226-Sheep!$N$174                                )&gt;(FS$44-FT$44),(FS$44-Sheep!$R$226-Sheep!$N$174                                )&lt;=0),"WeanAlt2","")
&amp;IFERROR(IF(AND((FS$44-FS46                                                                                     )&gt;(FS$44-FT$44),(FS$44-FS46                                                                                     )&lt;=0),"Join-"    &amp;FS45,""),"")
&amp;IFERROR(IF(AND((FS$44-FS46-INDEX(Sheep!$V$231:$V$238,FS45,1))&gt;(FS$44-FT$44),(FS$44-FS46-INDEX(Sheep!$V$231:$V$238,FS45,1))&lt;=0),"Scan-"  &amp;FS45,""),"")
&amp;IFERROR(IF(AND((FS$44-FS46-150                                                                            )&gt;(FS$44-FT$44),(FS$44-FS46-150                                                                             )&lt;=0),"Birth-" &amp;FS45,""),"")
&amp;IFERROR(IF(AND((FS$44-FS46-150-Sheep!$R$224                                           )&gt;(FS$44-FT$44),(FS$44-FS46-150-Sheep!$R$224                                            )&lt;=0),"Wean-"&amp;FS45,""),"")
&amp;IFERROR(IF(AND((FS$44-FS46-150-Sheep!$R$225                                           )&gt;(FS$44-FT$44),(FS$44-FS46-150-Sheep!$R$225                                            )&lt;=0),"Alt1-"   &amp;FS45,""),"")
&amp;IFERROR(IF(AND((FS$44-FS46-150-Sheep!$R$226                                           )&gt;(FS$44-FT$44),(FS$44-FS46-150-Sheep!$R$226                                            )&lt;=0),"Alt2-"   &amp;FS45,""),"")</f>
        <v/>
      </c>
      <c r="FT47" s="491" t="str">
        <f xml:space="preserve">                    IF(AND((FT$44                                  -Sheep!$N$174                               )&gt;(FT$44-FU$44),(FT$44                                  -Sheep!$N$174                                )&lt;=0),"Born","")
&amp;                   IF(AND((FT$44-Sheep!$R$224-Sheep!$N$174                                )&gt;(FT$44-FU$44),(FT$44-Sheep!$R$224-Sheep!$N$174                                )&lt;=0),"WeanStd","")
&amp;                   IF(AND((FT$44-Sheep!$R$225-Sheep!$N$174                                )&gt;(FT$44-FU$44),(FT$44-Sheep!$R$225-Sheep!$N$174                                )&lt;=0),"WeanAlt1","")
&amp;                   IF(AND((FT$44-Sheep!$R$226-Sheep!$N$174                                )&gt;(FT$44-FU$44),(FT$44-Sheep!$R$226-Sheep!$N$174                                )&lt;=0),"WeanAlt2","")
&amp;IFERROR(IF(AND((FT$44-FT46                                                                                     )&gt;(FT$44-FU$44),(FT$44-FT46                                                                                     )&lt;=0),"Join-"    &amp;FT45,""),"")
&amp;IFERROR(IF(AND((FT$44-FT46-INDEX(Sheep!$V$231:$V$238,FT45,1))&gt;(FT$44-FU$44),(FT$44-FT46-INDEX(Sheep!$V$231:$V$238,FT45,1))&lt;=0),"Scan-"  &amp;FT45,""),"")
&amp;IFERROR(IF(AND((FT$44-FT46-150                                                                            )&gt;(FT$44-FU$44),(FT$44-FT46-150                                                                             )&lt;=0),"Birth-" &amp;FT45,""),"")
&amp;IFERROR(IF(AND((FT$44-FT46-150-Sheep!$R$224                                           )&gt;(FT$44-FU$44),(FT$44-FT46-150-Sheep!$R$224                                            )&lt;=0),"Wean-"&amp;FT45,""),"")
&amp;IFERROR(IF(AND((FT$44-FT46-150-Sheep!$R$225                                           )&gt;(FT$44-FU$44),(FT$44-FT46-150-Sheep!$R$225                                            )&lt;=0),"Alt1-"   &amp;FT45,""),"")
&amp;IFERROR(IF(AND((FT$44-FT46-150-Sheep!$R$226                                           )&gt;(FT$44-FU$44),(FT$44-FT46-150-Sheep!$R$226                                            )&lt;=0),"Alt2-"   &amp;FT45,""),"")</f>
        <v/>
      </c>
      <c r="FU47" s="491" t="str">
        <f xml:space="preserve">                    IF(AND((FU$44                                  -Sheep!$N$174                               )&gt;(FU$44-FV$44),(FU$44                                  -Sheep!$N$174                                )&lt;=0),"Born","")
&amp;                   IF(AND((FU$44-Sheep!$R$224-Sheep!$N$174                                )&gt;(FU$44-FV$44),(FU$44-Sheep!$R$224-Sheep!$N$174                                )&lt;=0),"WeanStd","")
&amp;                   IF(AND((FU$44-Sheep!$R$225-Sheep!$N$174                                )&gt;(FU$44-FV$44),(FU$44-Sheep!$R$225-Sheep!$N$174                                )&lt;=0),"WeanAlt1","")
&amp;                   IF(AND((FU$44-Sheep!$R$226-Sheep!$N$174                                )&gt;(FU$44-FV$44),(FU$44-Sheep!$R$226-Sheep!$N$174                                )&lt;=0),"WeanAlt2","")
&amp;IFERROR(IF(AND((FU$44-FU46                                                                                     )&gt;(FU$44-FV$44),(FU$44-FU46                                                                                     )&lt;=0),"Join-"    &amp;FU45,""),"")
&amp;IFERROR(IF(AND((FU$44-FU46-INDEX(Sheep!$V$231:$V$238,FU45,1))&gt;(FU$44-FV$44),(FU$44-FU46-INDEX(Sheep!$V$231:$V$238,FU45,1))&lt;=0),"Scan-"  &amp;FU45,""),"")
&amp;IFERROR(IF(AND((FU$44-FU46-150                                                                            )&gt;(FU$44-FV$44),(FU$44-FU46-150                                                                             )&lt;=0),"Birth-" &amp;FU45,""),"")
&amp;IFERROR(IF(AND((FU$44-FU46-150-Sheep!$R$224                                           )&gt;(FU$44-FV$44),(FU$44-FU46-150-Sheep!$R$224                                            )&lt;=0),"Wean-"&amp;FU45,""),"")
&amp;IFERROR(IF(AND((FU$44-FU46-150-Sheep!$R$225                                           )&gt;(FU$44-FV$44),(FU$44-FU46-150-Sheep!$R$225                                            )&lt;=0),"Alt1-"   &amp;FU45,""),"")
&amp;IFERROR(IF(AND((FU$44-FU46-150-Sheep!$R$226                                           )&gt;(FU$44-FV$44),(FU$44-FU46-150-Sheep!$R$226                                            )&lt;=0),"Alt2-"   &amp;FU45,""),"")</f>
        <v/>
      </c>
      <c r="FV47" s="491" t="str">
        <f xml:space="preserve">                    IF(AND((FV$44                                  -Sheep!$N$174                               )&gt;(FV$44-FW$44),(FV$44                                  -Sheep!$N$174                                )&lt;=0),"Born","")
&amp;                   IF(AND((FV$44-Sheep!$R$224-Sheep!$N$174                                )&gt;(FV$44-FW$44),(FV$44-Sheep!$R$224-Sheep!$N$174                                )&lt;=0),"WeanStd","")
&amp;                   IF(AND((FV$44-Sheep!$R$225-Sheep!$N$174                                )&gt;(FV$44-FW$44),(FV$44-Sheep!$R$225-Sheep!$N$174                                )&lt;=0),"WeanAlt1","")
&amp;                   IF(AND((FV$44-Sheep!$R$226-Sheep!$N$174                                )&gt;(FV$44-FW$44),(FV$44-Sheep!$R$226-Sheep!$N$174                                )&lt;=0),"WeanAlt2","")
&amp;IFERROR(IF(AND((FV$44-FV46                                                                                     )&gt;(FV$44-FW$44),(FV$44-FV46                                                                                     )&lt;=0),"Join-"    &amp;FV45,""),"")
&amp;IFERROR(IF(AND((FV$44-FV46-INDEX(Sheep!$V$231:$V$238,FV45,1))&gt;(FV$44-FW$44),(FV$44-FV46-INDEX(Sheep!$V$231:$V$238,FV45,1))&lt;=0),"Scan-"  &amp;FV45,""),"")
&amp;IFERROR(IF(AND((FV$44-FV46-150                                                                            )&gt;(FV$44-FW$44),(FV$44-FV46-150                                                                             )&lt;=0),"Birth-" &amp;FV45,""),"")
&amp;IFERROR(IF(AND((FV$44-FV46-150-Sheep!$R$224                                           )&gt;(FV$44-FW$44),(FV$44-FV46-150-Sheep!$R$224                                            )&lt;=0),"Wean-"&amp;FV45,""),"")
&amp;IFERROR(IF(AND((FV$44-FV46-150-Sheep!$R$225                                           )&gt;(FV$44-FW$44),(FV$44-FV46-150-Sheep!$R$225                                            )&lt;=0),"Alt1-"   &amp;FV45,""),"")
&amp;IFERROR(IF(AND((FV$44-FV46-150-Sheep!$R$226                                           )&gt;(FV$44-FW$44),(FV$44-FV46-150-Sheep!$R$226                                            )&lt;=0),"Alt2-"   &amp;FV45,""),"")</f>
        <v/>
      </c>
      <c r="FW47" s="491" t="str">
        <f xml:space="preserve">                    IF(AND((FW$44                                  -Sheep!$N$174                               )&gt;(FW$44-FX$44),(FW$44                                  -Sheep!$N$174                                )&lt;=0),"Born","")
&amp;                   IF(AND((FW$44-Sheep!$R$224-Sheep!$N$174                                )&gt;(FW$44-FX$44),(FW$44-Sheep!$R$224-Sheep!$N$174                                )&lt;=0),"WeanStd","")
&amp;                   IF(AND((FW$44-Sheep!$R$225-Sheep!$N$174                                )&gt;(FW$44-FX$44),(FW$44-Sheep!$R$225-Sheep!$N$174                                )&lt;=0),"WeanAlt1","")
&amp;                   IF(AND((FW$44-Sheep!$R$226-Sheep!$N$174                                )&gt;(FW$44-FX$44),(FW$44-Sheep!$R$226-Sheep!$N$174                                )&lt;=0),"WeanAlt2","")
&amp;IFERROR(IF(AND((FW$44-FW46                                                                                     )&gt;(FW$44-FX$44),(FW$44-FW46                                                                                     )&lt;=0),"Join-"    &amp;FW45,""),"")
&amp;IFERROR(IF(AND((FW$44-FW46-INDEX(Sheep!$V$231:$V$238,FW45,1))&gt;(FW$44-FX$44),(FW$44-FW46-INDEX(Sheep!$V$231:$V$238,FW45,1))&lt;=0),"Scan-"  &amp;FW45,""),"")
&amp;IFERROR(IF(AND((FW$44-FW46-150                                                                            )&gt;(FW$44-FX$44),(FW$44-FW46-150                                                                             )&lt;=0),"Birth-" &amp;FW45,""),"")
&amp;IFERROR(IF(AND((FW$44-FW46-150-Sheep!$R$224                                           )&gt;(FW$44-FX$44),(FW$44-FW46-150-Sheep!$R$224                                            )&lt;=0),"Wean-"&amp;FW45,""),"")
&amp;IFERROR(IF(AND((FW$44-FW46-150-Sheep!$R$225                                           )&gt;(FW$44-FX$44),(FW$44-FW46-150-Sheep!$R$225                                            )&lt;=0),"Alt1-"   &amp;FW45,""),"")
&amp;IFERROR(IF(AND((FW$44-FW46-150-Sheep!$R$226                                           )&gt;(FW$44-FX$44),(FW$44-FW46-150-Sheep!$R$226                                            )&lt;=0),"Alt2-"   &amp;FW45,""),"")</f>
        <v/>
      </c>
      <c r="FX47" s="491" t="str">
        <f xml:space="preserve">                    IF(AND((FX$44                                  -Sheep!$N$174                               )&gt;(FX$44-FY$44),(FX$44                                  -Sheep!$N$174                                )&lt;=0),"Born","")
&amp;                   IF(AND((FX$44-Sheep!$R$224-Sheep!$N$174                                )&gt;(FX$44-FY$44),(FX$44-Sheep!$R$224-Sheep!$N$174                                )&lt;=0),"WeanStd","")
&amp;                   IF(AND((FX$44-Sheep!$R$225-Sheep!$N$174                                )&gt;(FX$44-FY$44),(FX$44-Sheep!$R$225-Sheep!$N$174                                )&lt;=0),"WeanAlt1","")
&amp;                   IF(AND((FX$44-Sheep!$R$226-Sheep!$N$174                                )&gt;(FX$44-FY$44),(FX$44-Sheep!$R$226-Sheep!$N$174                                )&lt;=0),"WeanAlt2","")
&amp;IFERROR(IF(AND((FX$44-FX46                                                                                     )&gt;(FX$44-FY$44),(FX$44-FX46                                                                                     )&lt;=0),"Join-"    &amp;FX45,""),"")
&amp;IFERROR(IF(AND((FX$44-FX46-INDEX(Sheep!$V$231:$V$238,FX45,1))&gt;(FX$44-FY$44),(FX$44-FX46-INDEX(Sheep!$V$231:$V$238,FX45,1))&lt;=0),"Scan-"  &amp;FX45,""),"")
&amp;IFERROR(IF(AND((FX$44-FX46-150                                                                            )&gt;(FX$44-FY$44),(FX$44-FX46-150                                                                             )&lt;=0),"Birth-" &amp;FX45,""),"")
&amp;IFERROR(IF(AND((FX$44-FX46-150-Sheep!$R$224                                           )&gt;(FX$44-FY$44),(FX$44-FX46-150-Sheep!$R$224                                            )&lt;=0),"Wean-"&amp;FX45,""),"")
&amp;IFERROR(IF(AND((FX$44-FX46-150-Sheep!$R$225                                           )&gt;(FX$44-FY$44),(FX$44-FX46-150-Sheep!$R$225                                            )&lt;=0),"Alt1-"   &amp;FX45,""),"")
&amp;IFERROR(IF(AND((FX$44-FX46-150-Sheep!$R$226                                           )&gt;(FX$44-FY$44),(FX$44-FX46-150-Sheep!$R$226                                            )&lt;=0),"Alt2-"   &amp;FX45,""),"")</f>
        <v/>
      </c>
      <c r="FY47" s="491" t="str">
        <f xml:space="preserve">                    IF(AND((FY$44                                  -Sheep!$N$174                               )&gt;(FY$44-FZ$44),(FY$44                                  -Sheep!$N$174                                )&lt;=0),"Born","")
&amp;                   IF(AND((FY$44-Sheep!$R$224-Sheep!$N$174                                )&gt;(FY$44-FZ$44),(FY$44-Sheep!$R$224-Sheep!$N$174                                )&lt;=0),"WeanStd","")
&amp;                   IF(AND((FY$44-Sheep!$R$225-Sheep!$N$174                                )&gt;(FY$44-FZ$44),(FY$44-Sheep!$R$225-Sheep!$N$174                                )&lt;=0),"WeanAlt1","")
&amp;                   IF(AND((FY$44-Sheep!$R$226-Sheep!$N$174                                )&gt;(FY$44-FZ$44),(FY$44-Sheep!$R$226-Sheep!$N$174                                )&lt;=0),"WeanAlt2","")
&amp;IFERROR(IF(AND((FY$44-FY46                                                                                     )&gt;(FY$44-FZ$44),(FY$44-FY46                                                                                     )&lt;=0),"Join-"    &amp;FY45,""),"")
&amp;IFERROR(IF(AND((FY$44-FY46-INDEX(Sheep!$V$231:$V$238,FY45,1))&gt;(FY$44-FZ$44),(FY$44-FY46-INDEX(Sheep!$V$231:$V$238,FY45,1))&lt;=0),"Scan-"  &amp;FY45,""),"")
&amp;IFERROR(IF(AND((FY$44-FY46-150                                                                            )&gt;(FY$44-FZ$44),(FY$44-FY46-150                                                                             )&lt;=0),"Birth-" &amp;FY45,""),"")
&amp;IFERROR(IF(AND((FY$44-FY46-150-Sheep!$R$224                                           )&gt;(FY$44-FZ$44),(FY$44-FY46-150-Sheep!$R$224                                            )&lt;=0),"Wean-"&amp;FY45,""),"")
&amp;IFERROR(IF(AND((FY$44-FY46-150-Sheep!$R$225                                           )&gt;(FY$44-FZ$44),(FY$44-FY46-150-Sheep!$R$225                                            )&lt;=0),"Alt1-"   &amp;FY45,""),"")
&amp;IFERROR(IF(AND((FY$44-FY46-150-Sheep!$R$226                                           )&gt;(FY$44-FZ$44),(FY$44-FY46-150-Sheep!$R$226                                            )&lt;=0),"Alt2-"   &amp;FY45,""),"")</f>
        <v/>
      </c>
      <c r="FZ47" s="491" t="str">
        <f xml:space="preserve">                    IF(AND((FZ$44                                  -Sheep!$N$174                               )&gt;(FZ$44-GA$44),(FZ$44                                  -Sheep!$N$174                                )&lt;=0),"Born","")
&amp;                   IF(AND((FZ$44-Sheep!$R$224-Sheep!$N$174                                )&gt;(FZ$44-GA$44),(FZ$44-Sheep!$R$224-Sheep!$N$174                                )&lt;=0),"WeanStd","")
&amp;                   IF(AND((FZ$44-Sheep!$R$225-Sheep!$N$174                                )&gt;(FZ$44-GA$44),(FZ$44-Sheep!$R$225-Sheep!$N$174                                )&lt;=0),"WeanAlt1","")
&amp;                   IF(AND((FZ$44-Sheep!$R$226-Sheep!$N$174                                )&gt;(FZ$44-GA$44),(FZ$44-Sheep!$R$226-Sheep!$N$174                                )&lt;=0),"WeanAlt2","")
&amp;IFERROR(IF(AND((FZ$44-FZ46                                                                                     )&gt;(FZ$44-GA$44),(FZ$44-FZ46                                                                                     )&lt;=0),"Join-"    &amp;FZ45,""),"")
&amp;IFERROR(IF(AND((FZ$44-FZ46-INDEX(Sheep!$V$231:$V$238,FZ45,1))&gt;(FZ$44-GA$44),(FZ$44-FZ46-INDEX(Sheep!$V$231:$V$238,FZ45,1))&lt;=0),"Scan-"  &amp;FZ45,""),"")
&amp;IFERROR(IF(AND((FZ$44-FZ46-150                                                                            )&gt;(FZ$44-GA$44),(FZ$44-FZ46-150                                                                             )&lt;=0),"Birth-" &amp;FZ45,""),"")
&amp;IFERROR(IF(AND((FZ$44-FZ46-150-Sheep!$R$224                                           )&gt;(FZ$44-GA$44),(FZ$44-FZ46-150-Sheep!$R$224                                            )&lt;=0),"Wean-"&amp;FZ45,""),"")
&amp;IFERROR(IF(AND((FZ$44-FZ46-150-Sheep!$R$225                                           )&gt;(FZ$44-GA$44),(FZ$44-FZ46-150-Sheep!$R$225                                            )&lt;=0),"Alt1-"   &amp;FZ45,""),"")
&amp;IFERROR(IF(AND((FZ$44-FZ46-150-Sheep!$R$226                                           )&gt;(FZ$44-GA$44),(FZ$44-FZ46-150-Sheep!$R$226                                            )&lt;=0),"Alt2-"   &amp;FZ45,""),"")</f>
        <v/>
      </c>
      <c r="GA47" s="491" t="str">
        <f xml:space="preserve">                    IF(AND((GA$44                                  -Sheep!$N$174                               )&gt;(GA$44-GB$44),(GA$44                                  -Sheep!$N$174                                )&lt;=0),"Born","")
&amp;                   IF(AND((GA$44-Sheep!$R$224-Sheep!$N$174                                )&gt;(GA$44-GB$44),(GA$44-Sheep!$R$224-Sheep!$N$174                                )&lt;=0),"WeanStd","")
&amp;                   IF(AND((GA$44-Sheep!$R$225-Sheep!$N$174                                )&gt;(GA$44-GB$44),(GA$44-Sheep!$R$225-Sheep!$N$174                                )&lt;=0),"WeanAlt1","")
&amp;                   IF(AND((GA$44-Sheep!$R$226-Sheep!$N$174                                )&gt;(GA$44-GB$44),(GA$44-Sheep!$R$226-Sheep!$N$174                                )&lt;=0),"WeanAlt2","")
&amp;IFERROR(IF(AND((GA$44-GA46                                                                                     )&gt;(GA$44-GB$44),(GA$44-GA46                                                                                     )&lt;=0),"Join-"    &amp;GA45,""),"")
&amp;IFERROR(IF(AND((GA$44-GA46-INDEX(Sheep!$V$231:$V$238,GA45,1))&gt;(GA$44-GB$44),(GA$44-GA46-INDEX(Sheep!$V$231:$V$238,GA45,1))&lt;=0),"Scan-"  &amp;GA45,""),"")
&amp;IFERROR(IF(AND((GA$44-GA46-150                                                                            )&gt;(GA$44-GB$44),(GA$44-GA46-150                                                                             )&lt;=0),"Birth-" &amp;GA45,""),"")
&amp;IFERROR(IF(AND((GA$44-GA46-150-Sheep!$R$224                                           )&gt;(GA$44-GB$44),(GA$44-GA46-150-Sheep!$R$224                                            )&lt;=0),"Wean-"&amp;GA45,""),"")
&amp;IFERROR(IF(AND((GA$44-GA46-150-Sheep!$R$225                                           )&gt;(GA$44-GB$44),(GA$44-GA46-150-Sheep!$R$225                                            )&lt;=0),"Alt1-"   &amp;GA45,""),"")
&amp;IFERROR(IF(AND((GA$44-GA46-150-Sheep!$R$226                                           )&gt;(GA$44-GB$44),(GA$44-GA46-150-Sheep!$R$226                                            )&lt;=0),"Alt2-"   &amp;GA45,""),"")</f>
        <v/>
      </c>
      <c r="GB47" s="491" t="str">
        <f xml:space="preserve">                    IF(AND((GB$44                                  -Sheep!$N$174                               )&gt;(GB$44-GC$44),(GB$44                                  -Sheep!$N$174                                )&lt;=0),"Born","")
&amp;                   IF(AND((GB$44-Sheep!$R$224-Sheep!$N$174                                )&gt;(GB$44-GC$44),(GB$44-Sheep!$R$224-Sheep!$N$174                                )&lt;=0),"WeanStd","")
&amp;                   IF(AND((GB$44-Sheep!$R$225-Sheep!$N$174                                )&gt;(GB$44-GC$44),(GB$44-Sheep!$R$225-Sheep!$N$174                                )&lt;=0),"WeanAlt1","")
&amp;                   IF(AND((GB$44-Sheep!$R$226-Sheep!$N$174                                )&gt;(GB$44-GC$44),(GB$44-Sheep!$R$226-Sheep!$N$174                                )&lt;=0),"WeanAlt2","")
&amp;IFERROR(IF(AND((GB$44-GB46                                                                                     )&gt;(GB$44-GC$44),(GB$44-GB46                                                                                     )&lt;=0),"Join-"    &amp;GB45,""),"")
&amp;IFERROR(IF(AND((GB$44-GB46-INDEX(Sheep!$V$231:$V$238,GB45,1))&gt;(GB$44-GC$44),(GB$44-GB46-INDEX(Sheep!$V$231:$V$238,GB45,1))&lt;=0),"Scan-"  &amp;GB45,""),"")
&amp;IFERROR(IF(AND((GB$44-GB46-150                                                                            )&gt;(GB$44-GC$44),(GB$44-GB46-150                                                                             )&lt;=0),"Birth-" &amp;GB45,""),"")
&amp;IFERROR(IF(AND((GB$44-GB46-150-Sheep!$R$224                                           )&gt;(GB$44-GC$44),(GB$44-GB46-150-Sheep!$R$224                                            )&lt;=0),"Wean-"&amp;GB45,""),"")
&amp;IFERROR(IF(AND((GB$44-GB46-150-Sheep!$R$225                                           )&gt;(GB$44-GC$44),(GB$44-GB46-150-Sheep!$R$225                                            )&lt;=0),"Alt1-"   &amp;GB45,""),"")
&amp;IFERROR(IF(AND((GB$44-GB46-150-Sheep!$R$226                                           )&gt;(GB$44-GC$44),(GB$44-GB46-150-Sheep!$R$226                                            )&lt;=0),"Alt2-"   &amp;GB45,""),"")</f>
        <v/>
      </c>
      <c r="GC47" s="491" t="str">
        <f xml:space="preserve">                    IF(AND((GC$44                                  -Sheep!$N$174                               )&gt;(GC$44-GD$44),(GC$44                                  -Sheep!$N$174                                )&lt;=0),"Born","")
&amp;                   IF(AND((GC$44-Sheep!$R$224-Sheep!$N$174                                )&gt;(GC$44-GD$44),(GC$44-Sheep!$R$224-Sheep!$N$174                                )&lt;=0),"WeanStd","")
&amp;                   IF(AND((GC$44-Sheep!$R$225-Sheep!$N$174                                )&gt;(GC$44-GD$44),(GC$44-Sheep!$R$225-Sheep!$N$174                                )&lt;=0),"WeanAlt1","")
&amp;                   IF(AND((GC$44-Sheep!$R$226-Sheep!$N$174                                )&gt;(GC$44-GD$44),(GC$44-Sheep!$R$226-Sheep!$N$174                                )&lt;=0),"WeanAlt2","")
&amp;IFERROR(IF(AND((GC$44-GC46                                                                                     )&gt;(GC$44-GD$44),(GC$44-GC46                                                                                     )&lt;=0),"Join-"    &amp;GC45,""),"")
&amp;IFERROR(IF(AND((GC$44-GC46-INDEX(Sheep!$V$231:$V$238,GC45,1))&gt;(GC$44-GD$44),(GC$44-GC46-INDEX(Sheep!$V$231:$V$238,GC45,1))&lt;=0),"Scan-"  &amp;GC45,""),"")
&amp;IFERROR(IF(AND((GC$44-GC46-150                                                                            )&gt;(GC$44-GD$44),(GC$44-GC46-150                                                                             )&lt;=0),"Birth-" &amp;GC45,""),"")
&amp;IFERROR(IF(AND((GC$44-GC46-150-Sheep!$R$224                                           )&gt;(GC$44-GD$44),(GC$44-GC46-150-Sheep!$R$224                                            )&lt;=0),"Wean-"&amp;GC45,""),"")
&amp;IFERROR(IF(AND((GC$44-GC46-150-Sheep!$R$225                                           )&gt;(GC$44-GD$44),(GC$44-GC46-150-Sheep!$R$225                                            )&lt;=0),"Alt1-"   &amp;GC45,""),"")
&amp;IFERROR(IF(AND((GC$44-GC46-150-Sheep!$R$226                                           )&gt;(GC$44-GD$44),(GC$44-GC46-150-Sheep!$R$226                                            )&lt;=0),"Alt2-"   &amp;GC45,""),"")</f>
        <v/>
      </c>
      <c r="GD47" s="491" t="str">
        <f xml:space="preserve">                    IF(AND((GD$44                                  -Sheep!$N$174                               )&gt;(GD$44-GE$44),(GD$44                                  -Sheep!$N$174                                )&lt;=0),"Born","")
&amp;                   IF(AND((GD$44-Sheep!$R$224-Sheep!$N$174                                )&gt;(GD$44-GE$44),(GD$44-Sheep!$R$224-Sheep!$N$174                                )&lt;=0),"WeanStd","")
&amp;                   IF(AND((GD$44-Sheep!$R$225-Sheep!$N$174                                )&gt;(GD$44-GE$44),(GD$44-Sheep!$R$225-Sheep!$N$174                                )&lt;=0),"WeanAlt1","")
&amp;                   IF(AND((GD$44-Sheep!$R$226-Sheep!$N$174                                )&gt;(GD$44-GE$44),(GD$44-Sheep!$R$226-Sheep!$N$174                                )&lt;=0),"WeanAlt2","")
&amp;IFERROR(IF(AND((GD$44-GD46                                                                                     )&gt;(GD$44-GE$44),(GD$44-GD46                                                                                     )&lt;=0),"Join-"    &amp;GD45,""),"")
&amp;IFERROR(IF(AND((GD$44-GD46-INDEX(Sheep!$V$231:$V$238,GD45,1))&gt;(GD$44-GE$44),(GD$44-GD46-INDEX(Sheep!$V$231:$V$238,GD45,1))&lt;=0),"Scan-"  &amp;GD45,""),"")
&amp;IFERROR(IF(AND((GD$44-GD46-150                                                                            )&gt;(GD$44-GE$44),(GD$44-GD46-150                                                                             )&lt;=0),"Birth-" &amp;GD45,""),"")
&amp;IFERROR(IF(AND((GD$44-GD46-150-Sheep!$R$224                                           )&gt;(GD$44-GE$44),(GD$44-GD46-150-Sheep!$R$224                                            )&lt;=0),"Wean-"&amp;GD45,""),"")
&amp;IFERROR(IF(AND((GD$44-GD46-150-Sheep!$R$225                                           )&gt;(GD$44-GE$44),(GD$44-GD46-150-Sheep!$R$225                                            )&lt;=0),"Alt1-"   &amp;GD45,""),"")
&amp;IFERROR(IF(AND((GD$44-GD46-150-Sheep!$R$226                                           )&gt;(GD$44-GE$44),(GD$44-GD46-150-Sheep!$R$226                                            )&lt;=0),"Alt2-"   &amp;GD45,""),"")</f>
        <v/>
      </c>
      <c r="GE47" s="491" t="str">
        <f xml:space="preserve">                    IF(AND((GE$44                                  -Sheep!$N$174                               )&gt;(GE$44-GF$44),(GE$44                                  -Sheep!$N$174                                )&lt;=0),"Born","")
&amp;                   IF(AND((GE$44-Sheep!$R$224-Sheep!$N$174                                )&gt;(GE$44-GF$44),(GE$44-Sheep!$R$224-Sheep!$N$174                                )&lt;=0),"WeanStd","")
&amp;                   IF(AND((GE$44-Sheep!$R$225-Sheep!$N$174                                )&gt;(GE$44-GF$44),(GE$44-Sheep!$R$225-Sheep!$N$174                                )&lt;=0),"WeanAlt1","")
&amp;                   IF(AND((GE$44-Sheep!$R$226-Sheep!$N$174                                )&gt;(GE$44-GF$44),(GE$44-Sheep!$R$226-Sheep!$N$174                                )&lt;=0),"WeanAlt2","")
&amp;IFERROR(IF(AND((GE$44-GE46                                                                                     )&gt;(GE$44-GF$44),(GE$44-GE46                                                                                     )&lt;=0),"Join-"    &amp;GE45,""),"")
&amp;IFERROR(IF(AND((GE$44-GE46-INDEX(Sheep!$V$231:$V$238,GE45,1))&gt;(GE$44-GF$44),(GE$44-GE46-INDEX(Sheep!$V$231:$V$238,GE45,1))&lt;=0),"Scan-"  &amp;GE45,""),"")
&amp;IFERROR(IF(AND((GE$44-GE46-150                                                                            )&gt;(GE$44-GF$44),(GE$44-GE46-150                                                                             )&lt;=0),"Birth-" &amp;GE45,""),"")
&amp;IFERROR(IF(AND((GE$44-GE46-150-Sheep!$R$224                                           )&gt;(GE$44-GF$44),(GE$44-GE46-150-Sheep!$R$224                                            )&lt;=0),"Wean-"&amp;GE45,""),"")
&amp;IFERROR(IF(AND((GE$44-GE46-150-Sheep!$R$225                                           )&gt;(GE$44-GF$44),(GE$44-GE46-150-Sheep!$R$225                                            )&lt;=0),"Alt1-"   &amp;GE45,""),"")
&amp;IFERROR(IF(AND((GE$44-GE46-150-Sheep!$R$226                                           )&gt;(GE$44-GF$44),(GE$44-GE46-150-Sheep!$R$226                                            )&lt;=0),"Alt2-"   &amp;GE45,""),"")</f>
        <v/>
      </c>
      <c r="GF47" s="491" t="str">
        <f xml:space="preserve">                    IF(AND((GF$44                                  -Sheep!$N$174                               )&gt;(GF$44-GG$44),(GF$44                                  -Sheep!$N$174                                )&lt;=0),"Born","")
&amp;                   IF(AND((GF$44-Sheep!$R$224-Sheep!$N$174                                )&gt;(GF$44-GG$44),(GF$44-Sheep!$R$224-Sheep!$N$174                                )&lt;=0),"WeanStd","")
&amp;                   IF(AND((GF$44-Sheep!$R$225-Sheep!$N$174                                )&gt;(GF$44-GG$44),(GF$44-Sheep!$R$225-Sheep!$N$174                                )&lt;=0),"WeanAlt1","")
&amp;                   IF(AND((GF$44-Sheep!$R$226-Sheep!$N$174                                )&gt;(GF$44-GG$44),(GF$44-Sheep!$R$226-Sheep!$N$174                                )&lt;=0),"WeanAlt2","")
&amp;IFERROR(IF(AND((GF$44-GF46                                                                                     )&gt;(GF$44-GG$44),(GF$44-GF46                                                                                     )&lt;=0),"Join-"    &amp;GF45,""),"")
&amp;IFERROR(IF(AND((GF$44-GF46-INDEX(Sheep!$V$231:$V$238,GF45,1))&gt;(GF$44-GG$44),(GF$44-GF46-INDEX(Sheep!$V$231:$V$238,GF45,1))&lt;=0),"Scan-"  &amp;GF45,""),"")
&amp;IFERROR(IF(AND((GF$44-GF46-150                                                                            )&gt;(GF$44-GG$44),(GF$44-GF46-150                                                                             )&lt;=0),"Birth-" &amp;GF45,""),"")
&amp;IFERROR(IF(AND((GF$44-GF46-150-Sheep!$R$224                                           )&gt;(GF$44-GG$44),(GF$44-GF46-150-Sheep!$R$224                                            )&lt;=0),"Wean-"&amp;GF45,""),"")
&amp;IFERROR(IF(AND((GF$44-GF46-150-Sheep!$R$225                                           )&gt;(GF$44-GG$44),(GF$44-GF46-150-Sheep!$R$225                                            )&lt;=0),"Alt1-"   &amp;GF45,""),"")
&amp;IFERROR(IF(AND((GF$44-GF46-150-Sheep!$R$226                                           )&gt;(GF$44-GG$44),(GF$44-GF46-150-Sheep!$R$226                                            )&lt;=0),"Alt2-"   &amp;GF45,""),"")</f>
        <v/>
      </c>
      <c r="GG47" s="491" t="str">
        <f xml:space="preserve">                    IF(AND((GG$44                                  -Sheep!$N$174                               )&gt;(GG$44-GH$44),(GG$44                                  -Sheep!$N$174                                )&lt;=0),"Born","")
&amp;                   IF(AND((GG$44-Sheep!$R$224-Sheep!$N$174                                )&gt;(GG$44-GH$44),(GG$44-Sheep!$R$224-Sheep!$N$174                                )&lt;=0),"WeanStd","")
&amp;                   IF(AND((GG$44-Sheep!$R$225-Sheep!$N$174                                )&gt;(GG$44-GH$44),(GG$44-Sheep!$R$225-Sheep!$N$174                                )&lt;=0),"WeanAlt1","")
&amp;                   IF(AND((GG$44-Sheep!$R$226-Sheep!$N$174                                )&gt;(GG$44-GH$44),(GG$44-Sheep!$R$226-Sheep!$N$174                                )&lt;=0),"WeanAlt2","")
&amp;IFERROR(IF(AND((GG$44-GG46                                                                                     )&gt;(GG$44-GH$44),(GG$44-GG46                                                                                     )&lt;=0),"Join-"    &amp;GG45,""),"")
&amp;IFERROR(IF(AND((GG$44-GG46-INDEX(Sheep!$V$231:$V$238,GG45,1))&gt;(GG$44-GH$44),(GG$44-GG46-INDEX(Sheep!$V$231:$V$238,GG45,1))&lt;=0),"Scan-"  &amp;GG45,""),"")
&amp;IFERROR(IF(AND((GG$44-GG46-150                                                                            )&gt;(GG$44-GH$44),(GG$44-GG46-150                                                                             )&lt;=0),"Birth-" &amp;GG45,""),"")
&amp;IFERROR(IF(AND((GG$44-GG46-150-Sheep!$R$224                                           )&gt;(GG$44-GH$44),(GG$44-GG46-150-Sheep!$R$224                                            )&lt;=0),"Wean-"&amp;GG45,""),"")
&amp;IFERROR(IF(AND((GG$44-GG46-150-Sheep!$R$225                                           )&gt;(GG$44-GH$44),(GG$44-GG46-150-Sheep!$R$225                                            )&lt;=0),"Alt1-"   &amp;GG45,""),"")
&amp;IFERROR(IF(AND((GG$44-GG46-150-Sheep!$R$226                                           )&gt;(GG$44-GH$44),(GG$44-GG46-150-Sheep!$R$226                                            )&lt;=0),"Alt2-"   &amp;GG45,""),"")</f>
        <v/>
      </c>
      <c r="GH47" s="491" t="str">
        <f xml:space="preserve">                    IF(AND((GH$44                                  -Sheep!$N$174                               )&gt;(GH$44-GI$44),(GH$44                                  -Sheep!$N$174                                )&lt;=0),"Born","")
&amp;                   IF(AND((GH$44-Sheep!$R$224-Sheep!$N$174                                )&gt;(GH$44-GI$44),(GH$44-Sheep!$R$224-Sheep!$N$174                                )&lt;=0),"WeanStd","")
&amp;                   IF(AND((GH$44-Sheep!$R$225-Sheep!$N$174                                )&gt;(GH$44-GI$44),(GH$44-Sheep!$R$225-Sheep!$N$174                                )&lt;=0),"WeanAlt1","")
&amp;                   IF(AND((GH$44-Sheep!$R$226-Sheep!$N$174                                )&gt;(GH$44-GI$44),(GH$44-Sheep!$R$226-Sheep!$N$174                                )&lt;=0),"WeanAlt2","")
&amp;IFERROR(IF(AND((GH$44-GH46                                                                                     )&gt;(GH$44-GI$44),(GH$44-GH46                                                                                     )&lt;=0),"Join-"    &amp;GH45,""),"")
&amp;IFERROR(IF(AND((GH$44-GH46-INDEX(Sheep!$V$231:$V$238,GH45,1))&gt;(GH$44-GI$44),(GH$44-GH46-INDEX(Sheep!$V$231:$V$238,GH45,1))&lt;=0),"Scan-"  &amp;GH45,""),"")
&amp;IFERROR(IF(AND((GH$44-GH46-150                                                                            )&gt;(GH$44-GI$44),(GH$44-GH46-150                                                                             )&lt;=0),"Birth-" &amp;GH45,""),"")
&amp;IFERROR(IF(AND((GH$44-GH46-150-Sheep!$R$224                                           )&gt;(GH$44-GI$44),(GH$44-GH46-150-Sheep!$R$224                                            )&lt;=0),"Wean-"&amp;GH45,""),"")
&amp;IFERROR(IF(AND((GH$44-GH46-150-Sheep!$R$225                                           )&gt;(GH$44-GI$44),(GH$44-GH46-150-Sheep!$R$225                                            )&lt;=0),"Alt1-"   &amp;GH45,""),"")
&amp;IFERROR(IF(AND((GH$44-GH46-150-Sheep!$R$226                                           )&gt;(GH$44-GI$44),(GH$44-GH46-150-Sheep!$R$226                                            )&lt;=0),"Alt2-"   &amp;GH45,""),"")</f>
        <v/>
      </c>
      <c r="GI47" s="491" t="str">
        <f xml:space="preserve">                    IF(AND((GI$44                                  -Sheep!$N$174                               )&gt;(GI$44-GJ$44),(GI$44                                  -Sheep!$N$174                                )&lt;=0),"Born","")
&amp;                   IF(AND((GI$44-Sheep!$R$224-Sheep!$N$174                                )&gt;(GI$44-GJ$44),(GI$44-Sheep!$R$224-Sheep!$N$174                                )&lt;=0),"WeanStd","")
&amp;                   IF(AND((GI$44-Sheep!$R$225-Sheep!$N$174                                )&gt;(GI$44-GJ$44),(GI$44-Sheep!$R$225-Sheep!$N$174                                )&lt;=0),"WeanAlt1","")
&amp;                   IF(AND((GI$44-Sheep!$R$226-Sheep!$N$174                                )&gt;(GI$44-GJ$44),(GI$44-Sheep!$R$226-Sheep!$N$174                                )&lt;=0),"WeanAlt2","")
&amp;IFERROR(IF(AND((GI$44-GI46                                                                                     )&gt;(GI$44-GJ$44),(GI$44-GI46                                                                                     )&lt;=0),"Join-"    &amp;GI45,""),"")
&amp;IFERROR(IF(AND((GI$44-GI46-INDEX(Sheep!$V$231:$V$238,GI45,1))&gt;(GI$44-GJ$44),(GI$44-GI46-INDEX(Sheep!$V$231:$V$238,GI45,1))&lt;=0),"Scan-"  &amp;GI45,""),"")
&amp;IFERROR(IF(AND((GI$44-GI46-150                                                                            )&gt;(GI$44-GJ$44),(GI$44-GI46-150                                                                             )&lt;=0),"Birth-" &amp;GI45,""),"")
&amp;IFERROR(IF(AND((GI$44-GI46-150-Sheep!$R$224                                           )&gt;(GI$44-GJ$44),(GI$44-GI46-150-Sheep!$R$224                                            )&lt;=0),"Wean-"&amp;GI45,""),"")
&amp;IFERROR(IF(AND((GI$44-GI46-150-Sheep!$R$225                                           )&gt;(GI$44-GJ$44),(GI$44-GI46-150-Sheep!$R$225                                            )&lt;=0),"Alt1-"   &amp;GI45,""),"")
&amp;IFERROR(IF(AND((GI$44-GI46-150-Sheep!$R$226                                           )&gt;(GI$44-GJ$44),(GI$44-GI46-150-Sheep!$R$226                                            )&lt;=0),"Alt2-"   &amp;GI45,""),"")</f>
        <v/>
      </c>
      <c r="GJ47" s="491" t="str">
        <f xml:space="preserve">                    IF(AND((GJ$44                                  -Sheep!$N$174                               )&gt;(GJ$44-GK$44),(GJ$44                                  -Sheep!$N$174                                )&lt;=0),"Born","")
&amp;                   IF(AND((GJ$44-Sheep!$R$224-Sheep!$N$174                                )&gt;(GJ$44-GK$44),(GJ$44-Sheep!$R$224-Sheep!$N$174                                )&lt;=0),"WeanStd","")
&amp;                   IF(AND((GJ$44-Sheep!$R$225-Sheep!$N$174                                )&gt;(GJ$44-GK$44),(GJ$44-Sheep!$R$225-Sheep!$N$174                                )&lt;=0),"WeanAlt1","")
&amp;                   IF(AND((GJ$44-Sheep!$R$226-Sheep!$N$174                                )&gt;(GJ$44-GK$44),(GJ$44-Sheep!$R$226-Sheep!$N$174                                )&lt;=0),"WeanAlt2","")
&amp;IFERROR(IF(AND((GJ$44-GJ46                                                                                     )&gt;(GJ$44-GK$44),(GJ$44-GJ46                                                                                     )&lt;=0),"Join-"    &amp;GJ45,""),"")
&amp;IFERROR(IF(AND((GJ$44-GJ46-INDEX(Sheep!$V$231:$V$238,GJ45,1))&gt;(GJ$44-GK$44),(GJ$44-GJ46-INDEX(Sheep!$V$231:$V$238,GJ45,1))&lt;=0),"Scan-"  &amp;GJ45,""),"")
&amp;IFERROR(IF(AND((GJ$44-GJ46-150                                                                            )&gt;(GJ$44-GK$44),(GJ$44-GJ46-150                                                                             )&lt;=0),"Birth-" &amp;GJ45,""),"")
&amp;IFERROR(IF(AND((GJ$44-GJ46-150-Sheep!$R$224                                           )&gt;(GJ$44-GK$44),(GJ$44-GJ46-150-Sheep!$R$224                                            )&lt;=0),"Wean-"&amp;GJ45,""),"")
&amp;IFERROR(IF(AND((GJ$44-GJ46-150-Sheep!$R$225                                           )&gt;(GJ$44-GK$44),(GJ$44-GJ46-150-Sheep!$R$225                                            )&lt;=0),"Alt1-"   &amp;GJ45,""),"")
&amp;IFERROR(IF(AND((GJ$44-GJ46-150-Sheep!$R$226                                           )&gt;(GJ$44-GK$44),(GJ$44-GJ46-150-Sheep!$R$226                                            )&lt;=0),"Alt2-"   &amp;GJ45,""),"")</f>
        <v/>
      </c>
      <c r="GK47" s="491" t="str">
        <f xml:space="preserve">                    IF(AND((GK$44                                  -Sheep!$N$174                               )&gt;(GK$44-GL$44),(GK$44                                  -Sheep!$N$174                                )&lt;=0),"Born","")
&amp;                   IF(AND((GK$44-Sheep!$R$224-Sheep!$N$174                                )&gt;(GK$44-GL$44),(GK$44-Sheep!$R$224-Sheep!$N$174                                )&lt;=0),"WeanStd","")
&amp;                   IF(AND((GK$44-Sheep!$R$225-Sheep!$N$174                                )&gt;(GK$44-GL$44),(GK$44-Sheep!$R$225-Sheep!$N$174                                )&lt;=0),"WeanAlt1","")
&amp;                   IF(AND((GK$44-Sheep!$R$226-Sheep!$N$174                                )&gt;(GK$44-GL$44),(GK$44-Sheep!$R$226-Sheep!$N$174                                )&lt;=0),"WeanAlt2","")
&amp;IFERROR(IF(AND((GK$44-GK46                                                                                     )&gt;(GK$44-GL$44),(GK$44-GK46                                                                                     )&lt;=0),"Join-"    &amp;GK45,""),"")
&amp;IFERROR(IF(AND((GK$44-GK46-INDEX(Sheep!$V$231:$V$238,GK45,1))&gt;(GK$44-GL$44),(GK$44-GK46-INDEX(Sheep!$V$231:$V$238,GK45,1))&lt;=0),"Scan-"  &amp;GK45,""),"")
&amp;IFERROR(IF(AND((GK$44-GK46-150                                                                            )&gt;(GK$44-GL$44),(GK$44-GK46-150                                                                             )&lt;=0),"Birth-" &amp;GK45,""),"")
&amp;IFERROR(IF(AND((GK$44-GK46-150-Sheep!$R$224                                           )&gt;(GK$44-GL$44),(GK$44-GK46-150-Sheep!$R$224                                            )&lt;=0),"Wean-"&amp;GK45,""),"")
&amp;IFERROR(IF(AND((GK$44-GK46-150-Sheep!$R$225                                           )&gt;(GK$44-GL$44),(GK$44-GK46-150-Sheep!$R$225                                            )&lt;=0),"Alt1-"   &amp;GK45,""),"")
&amp;IFERROR(IF(AND((GK$44-GK46-150-Sheep!$R$226                                           )&gt;(GK$44-GL$44),(GK$44-GK46-150-Sheep!$R$226                                            )&lt;=0),"Alt2-"   &amp;GK45,""),"")</f>
        <v/>
      </c>
      <c r="GL47" s="491" t="str">
        <f xml:space="preserve">                    IF(AND((GL$44                                  -Sheep!$N$174                               )&gt;(GL$44-GM$44),(GL$44                                  -Sheep!$N$174                                )&lt;=0),"Born","")
&amp;                   IF(AND((GL$44-Sheep!$R$224-Sheep!$N$174                                )&gt;(GL$44-GM$44),(GL$44-Sheep!$R$224-Sheep!$N$174                                )&lt;=0),"WeanStd","")
&amp;                   IF(AND((GL$44-Sheep!$R$225-Sheep!$N$174                                )&gt;(GL$44-GM$44),(GL$44-Sheep!$R$225-Sheep!$N$174                                )&lt;=0),"WeanAlt1","")
&amp;                   IF(AND((GL$44-Sheep!$R$226-Sheep!$N$174                                )&gt;(GL$44-GM$44),(GL$44-Sheep!$R$226-Sheep!$N$174                                )&lt;=0),"WeanAlt2","")
&amp;IFERROR(IF(AND((GL$44-GL46                                                                                     )&gt;(GL$44-GM$44),(GL$44-GL46                                                                                     )&lt;=0),"Join-"    &amp;GL45,""),"")
&amp;IFERROR(IF(AND((GL$44-GL46-INDEX(Sheep!$V$231:$V$238,GL45,1))&gt;(GL$44-GM$44),(GL$44-GL46-INDEX(Sheep!$V$231:$V$238,GL45,1))&lt;=0),"Scan-"  &amp;GL45,""),"")
&amp;IFERROR(IF(AND((GL$44-GL46-150                                                                            )&gt;(GL$44-GM$44),(GL$44-GL46-150                                                                             )&lt;=0),"Birth-" &amp;GL45,""),"")
&amp;IFERROR(IF(AND((GL$44-GL46-150-Sheep!$R$224                                           )&gt;(GL$44-GM$44),(GL$44-GL46-150-Sheep!$R$224                                            )&lt;=0),"Wean-"&amp;GL45,""),"")
&amp;IFERROR(IF(AND((GL$44-GL46-150-Sheep!$R$225                                           )&gt;(GL$44-GM$44),(GL$44-GL46-150-Sheep!$R$225                                            )&lt;=0),"Alt1-"   &amp;GL45,""),"")
&amp;IFERROR(IF(AND((GL$44-GL46-150-Sheep!$R$226                                           )&gt;(GL$44-GM$44),(GL$44-GL46-150-Sheep!$R$226                                            )&lt;=0),"Alt2-"   &amp;GL45,""),"")</f>
        <v/>
      </c>
      <c r="GM47" s="491" t="str">
        <f xml:space="preserve">                    IF(AND((GM$44                                  -Sheep!$N$174                               )&gt;(GM$44-GN$44),(GM$44                                  -Sheep!$N$174                                )&lt;=0),"Born","")
&amp;                   IF(AND((GM$44-Sheep!$R$224-Sheep!$N$174                                )&gt;(GM$44-GN$44),(GM$44-Sheep!$R$224-Sheep!$N$174                                )&lt;=0),"WeanStd","")
&amp;                   IF(AND((GM$44-Sheep!$R$225-Sheep!$N$174                                )&gt;(GM$44-GN$44),(GM$44-Sheep!$R$225-Sheep!$N$174                                )&lt;=0),"WeanAlt1","")
&amp;                   IF(AND((GM$44-Sheep!$R$226-Sheep!$N$174                                )&gt;(GM$44-GN$44),(GM$44-Sheep!$R$226-Sheep!$N$174                                )&lt;=0),"WeanAlt2","")
&amp;IFERROR(IF(AND((GM$44-GM46                                                                                     )&gt;(GM$44-GN$44),(GM$44-GM46                                                                                     )&lt;=0),"Join-"    &amp;GM45,""),"")
&amp;IFERROR(IF(AND((GM$44-GM46-INDEX(Sheep!$V$231:$V$238,GM45,1))&gt;(GM$44-GN$44),(GM$44-GM46-INDEX(Sheep!$V$231:$V$238,GM45,1))&lt;=0),"Scan-"  &amp;GM45,""),"")
&amp;IFERROR(IF(AND((GM$44-GM46-150                                                                            )&gt;(GM$44-GN$44),(GM$44-GM46-150                                                                             )&lt;=0),"Birth-" &amp;GM45,""),"")
&amp;IFERROR(IF(AND((GM$44-GM46-150-Sheep!$R$224                                           )&gt;(GM$44-GN$44),(GM$44-GM46-150-Sheep!$R$224                                            )&lt;=0),"Wean-"&amp;GM45,""),"")
&amp;IFERROR(IF(AND((GM$44-GM46-150-Sheep!$R$225                                           )&gt;(GM$44-GN$44),(GM$44-GM46-150-Sheep!$R$225                                            )&lt;=0),"Alt1-"   &amp;GM45,""),"")
&amp;IFERROR(IF(AND((GM$44-GM46-150-Sheep!$R$226                                           )&gt;(GM$44-GN$44),(GM$44-GM46-150-Sheep!$R$226                                            )&lt;=0),"Alt2-"   &amp;GM45,""),"")</f>
        <v/>
      </c>
      <c r="GN47" s="491" t="str">
        <f xml:space="preserve">                    IF(AND((GN$44                                  -Sheep!$N$174                               )&gt;(GN$44-GO$44),(GN$44                                  -Sheep!$N$174                                )&lt;=0),"Born","")
&amp;                   IF(AND((GN$44-Sheep!$R$224-Sheep!$N$174                                )&gt;(GN$44-GO$44),(GN$44-Sheep!$R$224-Sheep!$N$174                                )&lt;=0),"WeanStd","")
&amp;                   IF(AND((GN$44-Sheep!$R$225-Sheep!$N$174                                )&gt;(GN$44-GO$44),(GN$44-Sheep!$R$225-Sheep!$N$174                                )&lt;=0),"WeanAlt1","")
&amp;                   IF(AND((GN$44-Sheep!$R$226-Sheep!$N$174                                )&gt;(GN$44-GO$44),(GN$44-Sheep!$R$226-Sheep!$N$174                                )&lt;=0),"WeanAlt2","")
&amp;IFERROR(IF(AND((GN$44-GN46                                                                                     )&gt;(GN$44-GO$44),(GN$44-GN46                                                                                     )&lt;=0),"Join-"    &amp;GN45,""),"")
&amp;IFERROR(IF(AND((GN$44-GN46-INDEX(Sheep!$V$231:$V$238,GN45,1))&gt;(GN$44-GO$44),(GN$44-GN46-INDEX(Sheep!$V$231:$V$238,GN45,1))&lt;=0),"Scan-"  &amp;GN45,""),"")
&amp;IFERROR(IF(AND((GN$44-GN46-150                                                                            )&gt;(GN$44-GO$44),(GN$44-GN46-150                                                                             )&lt;=0),"Birth-" &amp;GN45,""),"")
&amp;IFERROR(IF(AND((GN$44-GN46-150-Sheep!$R$224                                           )&gt;(GN$44-GO$44),(GN$44-GN46-150-Sheep!$R$224                                            )&lt;=0),"Wean-"&amp;GN45,""),"")
&amp;IFERROR(IF(AND((GN$44-GN46-150-Sheep!$R$225                                           )&gt;(GN$44-GO$44),(GN$44-GN46-150-Sheep!$R$225                                            )&lt;=0),"Alt1-"   &amp;GN45,""),"")
&amp;IFERROR(IF(AND((GN$44-GN46-150-Sheep!$R$226                                           )&gt;(GN$44-GO$44),(GN$44-GN46-150-Sheep!$R$226                                            )&lt;=0),"Alt2-"   &amp;GN45,""),"")</f>
        <v/>
      </c>
      <c r="GO47" s="491" t="str">
        <f xml:space="preserve">                    IF(AND((GO$44                                  -Sheep!$N$174                               )&gt;(GO$44-GP$44),(GO$44                                  -Sheep!$N$174                                )&lt;=0),"Born","")
&amp;                   IF(AND((GO$44-Sheep!$R$224-Sheep!$N$174                                )&gt;(GO$44-GP$44),(GO$44-Sheep!$R$224-Sheep!$N$174                                )&lt;=0),"WeanStd","")
&amp;                   IF(AND((GO$44-Sheep!$R$225-Sheep!$N$174                                )&gt;(GO$44-GP$44),(GO$44-Sheep!$R$225-Sheep!$N$174                                )&lt;=0),"WeanAlt1","")
&amp;                   IF(AND((GO$44-Sheep!$R$226-Sheep!$N$174                                )&gt;(GO$44-GP$44),(GO$44-Sheep!$R$226-Sheep!$N$174                                )&lt;=0),"WeanAlt2","")
&amp;IFERROR(IF(AND((GO$44-GO46                                                                                     )&gt;(GO$44-GP$44),(GO$44-GO46                                                                                     )&lt;=0),"Join-"    &amp;GO45,""),"")
&amp;IFERROR(IF(AND((GO$44-GO46-INDEX(Sheep!$V$231:$V$238,GO45,1))&gt;(GO$44-GP$44),(GO$44-GO46-INDEX(Sheep!$V$231:$V$238,GO45,1))&lt;=0),"Scan-"  &amp;GO45,""),"")
&amp;IFERROR(IF(AND((GO$44-GO46-150                                                                            )&gt;(GO$44-GP$44),(GO$44-GO46-150                                                                             )&lt;=0),"Birth-" &amp;GO45,""),"")
&amp;IFERROR(IF(AND((GO$44-GO46-150-Sheep!$R$224                                           )&gt;(GO$44-GP$44),(GO$44-GO46-150-Sheep!$R$224                                            )&lt;=0),"Wean-"&amp;GO45,""),"")
&amp;IFERROR(IF(AND((GO$44-GO46-150-Sheep!$R$225                                           )&gt;(GO$44-GP$44),(GO$44-GO46-150-Sheep!$R$225                                            )&lt;=0),"Alt1-"   &amp;GO45,""),"")
&amp;IFERROR(IF(AND((GO$44-GO46-150-Sheep!$R$226                                           )&gt;(GO$44-GP$44),(GO$44-GO46-150-Sheep!$R$226                                            )&lt;=0),"Alt2-"   &amp;GO45,""),"")</f>
        <v/>
      </c>
      <c r="GP47" s="491" t="str">
        <f xml:space="preserve">                    IF(AND((GP$44                                  -Sheep!$N$174                               )&gt;(GP$44-GQ$44),(GP$44                                  -Sheep!$N$174                                )&lt;=0),"Born","")
&amp;                   IF(AND((GP$44-Sheep!$R$224-Sheep!$N$174                                )&gt;(GP$44-GQ$44),(GP$44-Sheep!$R$224-Sheep!$N$174                                )&lt;=0),"WeanStd","")
&amp;                   IF(AND((GP$44-Sheep!$R$225-Sheep!$N$174                                )&gt;(GP$44-GQ$44),(GP$44-Sheep!$R$225-Sheep!$N$174                                )&lt;=0),"WeanAlt1","")
&amp;                   IF(AND((GP$44-Sheep!$R$226-Sheep!$N$174                                )&gt;(GP$44-GQ$44),(GP$44-Sheep!$R$226-Sheep!$N$174                                )&lt;=0),"WeanAlt2","")
&amp;IFERROR(IF(AND((GP$44-GP46                                                                                     )&gt;(GP$44-GQ$44),(GP$44-GP46                                                                                     )&lt;=0),"Join-"    &amp;GP45,""),"")
&amp;IFERROR(IF(AND((GP$44-GP46-INDEX(Sheep!$V$231:$V$238,GP45,1))&gt;(GP$44-GQ$44),(GP$44-GP46-INDEX(Sheep!$V$231:$V$238,GP45,1))&lt;=0),"Scan-"  &amp;GP45,""),"")
&amp;IFERROR(IF(AND((GP$44-GP46-150                                                                            )&gt;(GP$44-GQ$44),(GP$44-GP46-150                                                                             )&lt;=0),"Birth-" &amp;GP45,""),"")
&amp;IFERROR(IF(AND((GP$44-GP46-150-Sheep!$R$224                                           )&gt;(GP$44-GQ$44),(GP$44-GP46-150-Sheep!$R$224                                            )&lt;=0),"Wean-"&amp;GP45,""),"")
&amp;IFERROR(IF(AND((GP$44-GP46-150-Sheep!$R$225                                           )&gt;(GP$44-GQ$44),(GP$44-GP46-150-Sheep!$R$225                                            )&lt;=0),"Alt1-"   &amp;GP45,""),"")
&amp;IFERROR(IF(AND((GP$44-GP46-150-Sheep!$R$226                                           )&gt;(GP$44-GQ$44),(GP$44-GP46-150-Sheep!$R$226                                            )&lt;=0),"Alt2-"   &amp;GP45,""),"")</f>
        <v/>
      </c>
      <c r="GQ47" s="491" t="str">
        <f xml:space="preserve">                    IF(AND((GQ$44                                  -Sheep!$N$174                               )&gt;(GQ$44-GR$44),(GQ$44                                  -Sheep!$N$174                                )&lt;=0),"Born","")
&amp;                   IF(AND((GQ$44-Sheep!$R$224-Sheep!$N$174                                )&gt;(GQ$44-GR$44),(GQ$44-Sheep!$R$224-Sheep!$N$174                                )&lt;=0),"WeanStd","")
&amp;                   IF(AND((GQ$44-Sheep!$R$225-Sheep!$N$174                                )&gt;(GQ$44-GR$44),(GQ$44-Sheep!$R$225-Sheep!$N$174                                )&lt;=0),"WeanAlt1","")
&amp;                   IF(AND((GQ$44-Sheep!$R$226-Sheep!$N$174                                )&gt;(GQ$44-GR$44),(GQ$44-Sheep!$R$226-Sheep!$N$174                                )&lt;=0),"WeanAlt2","")
&amp;IFERROR(IF(AND((GQ$44-GQ46                                                                                     )&gt;(GQ$44-GR$44),(GQ$44-GQ46                                                                                     )&lt;=0),"Join-"    &amp;GQ45,""),"")
&amp;IFERROR(IF(AND((GQ$44-GQ46-INDEX(Sheep!$V$231:$V$238,GQ45,1))&gt;(GQ$44-GR$44),(GQ$44-GQ46-INDEX(Sheep!$V$231:$V$238,GQ45,1))&lt;=0),"Scan-"  &amp;GQ45,""),"")
&amp;IFERROR(IF(AND((GQ$44-GQ46-150                                                                            )&gt;(GQ$44-GR$44),(GQ$44-GQ46-150                                                                             )&lt;=0),"Birth-" &amp;GQ45,""),"")
&amp;IFERROR(IF(AND((GQ$44-GQ46-150-Sheep!$R$224                                           )&gt;(GQ$44-GR$44),(GQ$44-GQ46-150-Sheep!$R$224                                            )&lt;=0),"Wean-"&amp;GQ45,""),"")
&amp;IFERROR(IF(AND((GQ$44-GQ46-150-Sheep!$R$225                                           )&gt;(GQ$44-GR$44),(GQ$44-GQ46-150-Sheep!$R$225                                            )&lt;=0),"Alt1-"   &amp;GQ45,""),"")
&amp;IFERROR(IF(AND((GQ$44-GQ46-150-Sheep!$R$226                                           )&gt;(GQ$44-GR$44),(GQ$44-GQ46-150-Sheep!$R$226                                            )&lt;=0),"Alt2-"   &amp;GQ45,""),"")</f>
        <v/>
      </c>
      <c r="GR47" s="491" t="str">
        <f xml:space="preserve">                    IF(AND((GR$44                                  -Sheep!$N$174                               )&gt;(GR$44-GS$44),(GR$44                                  -Sheep!$N$174                                )&lt;=0),"Born","")
&amp;                   IF(AND((GR$44-Sheep!$R$224-Sheep!$N$174                                )&gt;(GR$44-GS$44),(GR$44-Sheep!$R$224-Sheep!$N$174                                )&lt;=0),"WeanStd","")
&amp;                   IF(AND((GR$44-Sheep!$R$225-Sheep!$N$174                                )&gt;(GR$44-GS$44),(GR$44-Sheep!$R$225-Sheep!$N$174                                )&lt;=0),"WeanAlt1","")
&amp;                   IF(AND((GR$44-Sheep!$R$226-Sheep!$N$174                                )&gt;(GR$44-GS$44),(GR$44-Sheep!$R$226-Sheep!$N$174                                )&lt;=0),"WeanAlt2","")
&amp;IFERROR(IF(AND((GR$44-GR46                                                                                     )&gt;(GR$44-GS$44),(GR$44-GR46                                                                                     )&lt;=0),"Join-"    &amp;GR45,""),"")
&amp;IFERROR(IF(AND((GR$44-GR46-INDEX(Sheep!$V$231:$V$238,GR45,1))&gt;(GR$44-GS$44),(GR$44-GR46-INDEX(Sheep!$V$231:$V$238,GR45,1))&lt;=0),"Scan-"  &amp;GR45,""),"")
&amp;IFERROR(IF(AND((GR$44-GR46-150                                                                            )&gt;(GR$44-GS$44),(GR$44-GR46-150                                                                             )&lt;=0),"Birth-" &amp;GR45,""),"")
&amp;IFERROR(IF(AND((GR$44-GR46-150-Sheep!$R$224                                           )&gt;(GR$44-GS$44),(GR$44-GR46-150-Sheep!$R$224                                            )&lt;=0),"Wean-"&amp;GR45,""),"")
&amp;IFERROR(IF(AND((GR$44-GR46-150-Sheep!$R$225                                           )&gt;(GR$44-GS$44),(GR$44-GR46-150-Sheep!$R$225                                            )&lt;=0),"Alt1-"   &amp;GR45,""),"")
&amp;IFERROR(IF(AND((GR$44-GR46-150-Sheep!$R$226                                           )&gt;(GR$44-GS$44),(GR$44-GR46-150-Sheep!$R$226                                            )&lt;=0),"Alt2-"   &amp;GR45,""),"")</f>
        <v/>
      </c>
      <c r="GS47" s="491" t="str">
        <f xml:space="preserve">                    IF(AND((GS$44                                  -Sheep!$N$174                               )&gt;(GS$44-GT$44),(GS$44                                  -Sheep!$N$174                                )&lt;=0),"Born","")
&amp;                   IF(AND((GS$44-Sheep!$R$224-Sheep!$N$174                                )&gt;(GS$44-GT$44),(GS$44-Sheep!$R$224-Sheep!$N$174                                )&lt;=0),"WeanStd","")
&amp;                   IF(AND((GS$44-Sheep!$R$225-Sheep!$N$174                                )&gt;(GS$44-GT$44),(GS$44-Sheep!$R$225-Sheep!$N$174                                )&lt;=0),"WeanAlt1","")
&amp;                   IF(AND((GS$44-Sheep!$R$226-Sheep!$N$174                                )&gt;(GS$44-GT$44),(GS$44-Sheep!$R$226-Sheep!$N$174                                )&lt;=0),"WeanAlt2","")
&amp;IFERROR(IF(AND((GS$44-GS46                                                                                     )&gt;(GS$44-GT$44),(GS$44-GS46                                                                                     )&lt;=0),"Join-"    &amp;GS45,""),"")
&amp;IFERROR(IF(AND((GS$44-GS46-INDEX(Sheep!$V$231:$V$238,GS45,1))&gt;(GS$44-GT$44),(GS$44-GS46-INDEX(Sheep!$V$231:$V$238,GS45,1))&lt;=0),"Scan-"  &amp;GS45,""),"")
&amp;IFERROR(IF(AND((GS$44-GS46-150                                                                            )&gt;(GS$44-GT$44),(GS$44-GS46-150                                                                             )&lt;=0),"Birth-" &amp;GS45,""),"")
&amp;IFERROR(IF(AND((GS$44-GS46-150-Sheep!$R$224                                           )&gt;(GS$44-GT$44),(GS$44-GS46-150-Sheep!$R$224                                            )&lt;=0),"Wean-"&amp;GS45,""),"")
&amp;IFERROR(IF(AND((GS$44-GS46-150-Sheep!$R$225                                           )&gt;(GS$44-GT$44),(GS$44-GS46-150-Sheep!$R$225                                            )&lt;=0),"Alt1-"   &amp;GS45,""),"")
&amp;IFERROR(IF(AND((GS$44-GS46-150-Sheep!$R$226                                           )&gt;(GS$44-GT$44),(GS$44-GS46-150-Sheep!$R$226                                            )&lt;=0),"Alt2-"   &amp;GS45,""),"")</f>
        <v/>
      </c>
      <c r="GT47" s="491" t="str">
        <f xml:space="preserve">                    IF(AND((GT$44                                  -Sheep!$N$174                               )&gt;(GT$44-GU$44),(GT$44                                  -Sheep!$N$174                                )&lt;=0),"Born","")
&amp;                   IF(AND((GT$44-Sheep!$R$224-Sheep!$N$174                                )&gt;(GT$44-GU$44),(GT$44-Sheep!$R$224-Sheep!$N$174                                )&lt;=0),"WeanStd","")
&amp;                   IF(AND((GT$44-Sheep!$R$225-Sheep!$N$174                                )&gt;(GT$44-GU$44),(GT$44-Sheep!$R$225-Sheep!$N$174                                )&lt;=0),"WeanAlt1","")
&amp;                   IF(AND((GT$44-Sheep!$R$226-Sheep!$N$174                                )&gt;(GT$44-GU$44),(GT$44-Sheep!$R$226-Sheep!$N$174                                )&lt;=0),"WeanAlt2","")
&amp;IFERROR(IF(AND((GT$44-GT46                                                                                     )&gt;(GT$44-GU$44),(GT$44-GT46                                                                                     )&lt;=0),"Join-"    &amp;GT45,""),"")
&amp;IFERROR(IF(AND((GT$44-GT46-INDEX(Sheep!$V$231:$V$238,GT45,1))&gt;(GT$44-GU$44),(GT$44-GT46-INDEX(Sheep!$V$231:$V$238,GT45,1))&lt;=0),"Scan-"  &amp;GT45,""),"")
&amp;IFERROR(IF(AND((GT$44-GT46-150                                                                            )&gt;(GT$44-GU$44),(GT$44-GT46-150                                                                             )&lt;=0),"Birth-" &amp;GT45,""),"")
&amp;IFERROR(IF(AND((GT$44-GT46-150-Sheep!$R$224                                           )&gt;(GT$44-GU$44),(GT$44-GT46-150-Sheep!$R$224                                            )&lt;=0),"Wean-"&amp;GT45,""),"")
&amp;IFERROR(IF(AND((GT$44-GT46-150-Sheep!$R$225                                           )&gt;(GT$44-GU$44),(GT$44-GT46-150-Sheep!$R$225                                            )&lt;=0),"Alt1-"   &amp;GT45,""),"")
&amp;IFERROR(IF(AND((GT$44-GT46-150-Sheep!$R$226                                           )&gt;(GT$44-GU$44),(GT$44-GT46-150-Sheep!$R$226                                            )&lt;=0),"Alt2-"   &amp;GT45,""),"")</f>
        <v/>
      </c>
      <c r="GU47" s="491" t="str">
        <f xml:space="preserve">                    IF(AND((GU$44                                  -Sheep!$N$174                               )&gt;(GU$44-GV$44),(GU$44                                  -Sheep!$N$174                                )&lt;=0),"Born","")
&amp;                   IF(AND((GU$44-Sheep!$R$224-Sheep!$N$174                                )&gt;(GU$44-GV$44),(GU$44-Sheep!$R$224-Sheep!$N$174                                )&lt;=0),"WeanStd","")
&amp;                   IF(AND((GU$44-Sheep!$R$225-Sheep!$N$174                                )&gt;(GU$44-GV$44),(GU$44-Sheep!$R$225-Sheep!$N$174                                )&lt;=0),"WeanAlt1","")
&amp;                   IF(AND((GU$44-Sheep!$R$226-Sheep!$N$174                                )&gt;(GU$44-GV$44),(GU$44-Sheep!$R$226-Sheep!$N$174                                )&lt;=0),"WeanAlt2","")
&amp;IFERROR(IF(AND((GU$44-GU46                                                                                     )&gt;(GU$44-GV$44),(GU$44-GU46                                                                                     )&lt;=0),"Join-"    &amp;GU45,""),"")
&amp;IFERROR(IF(AND((GU$44-GU46-INDEX(Sheep!$V$231:$V$238,GU45,1))&gt;(GU$44-GV$44),(GU$44-GU46-INDEX(Sheep!$V$231:$V$238,GU45,1))&lt;=0),"Scan-"  &amp;GU45,""),"")
&amp;IFERROR(IF(AND((GU$44-GU46-150                                                                            )&gt;(GU$44-GV$44),(GU$44-GU46-150                                                                             )&lt;=0),"Birth-" &amp;GU45,""),"")
&amp;IFERROR(IF(AND((GU$44-GU46-150-Sheep!$R$224                                           )&gt;(GU$44-GV$44),(GU$44-GU46-150-Sheep!$R$224                                            )&lt;=0),"Wean-"&amp;GU45,""),"")
&amp;IFERROR(IF(AND((GU$44-GU46-150-Sheep!$R$225                                           )&gt;(GU$44-GV$44),(GU$44-GU46-150-Sheep!$R$225                                            )&lt;=0),"Alt1-"   &amp;GU45,""),"")
&amp;IFERROR(IF(AND((GU$44-GU46-150-Sheep!$R$226                                           )&gt;(GU$44-GV$44),(GU$44-GU46-150-Sheep!$R$226                                            )&lt;=0),"Alt2-"   &amp;GU45,""),"")</f>
        <v/>
      </c>
      <c r="GV47" s="491" t="str">
        <f xml:space="preserve">                    IF(AND((GV$44                                  -Sheep!$N$174                               )&gt;(GV$44-GW$44),(GV$44                                  -Sheep!$N$174                                )&lt;=0),"Born","")
&amp;                   IF(AND((GV$44-Sheep!$R$224-Sheep!$N$174                                )&gt;(GV$44-GW$44),(GV$44-Sheep!$R$224-Sheep!$N$174                                )&lt;=0),"WeanStd","")
&amp;                   IF(AND((GV$44-Sheep!$R$225-Sheep!$N$174                                )&gt;(GV$44-GW$44),(GV$44-Sheep!$R$225-Sheep!$N$174                                )&lt;=0),"WeanAlt1","")
&amp;                   IF(AND((GV$44-Sheep!$R$226-Sheep!$N$174                                )&gt;(GV$44-GW$44),(GV$44-Sheep!$R$226-Sheep!$N$174                                )&lt;=0),"WeanAlt2","")
&amp;IFERROR(IF(AND((GV$44-GV46                                                                                     )&gt;(GV$44-GW$44),(GV$44-GV46                                                                                     )&lt;=0),"Join-"    &amp;GV45,""),"")
&amp;IFERROR(IF(AND((GV$44-GV46-INDEX(Sheep!$V$231:$V$238,GV45,1))&gt;(GV$44-GW$44),(GV$44-GV46-INDEX(Sheep!$V$231:$V$238,GV45,1))&lt;=0),"Scan-"  &amp;GV45,""),"")
&amp;IFERROR(IF(AND((GV$44-GV46-150                                                                            )&gt;(GV$44-GW$44),(GV$44-GV46-150                                                                             )&lt;=0),"Birth-" &amp;GV45,""),"")
&amp;IFERROR(IF(AND((GV$44-GV46-150-Sheep!$R$224                                           )&gt;(GV$44-GW$44),(GV$44-GV46-150-Sheep!$R$224                                            )&lt;=0),"Wean-"&amp;GV45,""),"")
&amp;IFERROR(IF(AND((GV$44-GV46-150-Sheep!$R$225                                           )&gt;(GV$44-GW$44),(GV$44-GV46-150-Sheep!$R$225                                            )&lt;=0),"Alt1-"   &amp;GV45,""),"")
&amp;IFERROR(IF(AND((GV$44-GV46-150-Sheep!$R$226                                           )&gt;(GV$44-GW$44),(GV$44-GV46-150-Sheep!$R$226                                            )&lt;=0),"Alt2-"   &amp;GV45,""),"")</f>
        <v/>
      </c>
      <c r="GW47" s="491" t="str">
        <f xml:space="preserve">                    IF(AND((GW$44                                  -Sheep!$N$174                               )&gt;(GW$44-GX$44),(GW$44                                  -Sheep!$N$174                                )&lt;=0),"Born","")
&amp;                   IF(AND((GW$44-Sheep!$R$224-Sheep!$N$174                                )&gt;(GW$44-GX$44),(GW$44-Sheep!$R$224-Sheep!$N$174                                )&lt;=0),"WeanStd","")
&amp;                   IF(AND((GW$44-Sheep!$R$225-Sheep!$N$174                                )&gt;(GW$44-GX$44),(GW$44-Sheep!$R$225-Sheep!$N$174                                )&lt;=0),"WeanAlt1","")
&amp;                   IF(AND((GW$44-Sheep!$R$226-Sheep!$N$174                                )&gt;(GW$44-GX$44),(GW$44-Sheep!$R$226-Sheep!$N$174                                )&lt;=0),"WeanAlt2","")
&amp;IFERROR(IF(AND((GW$44-GW46                                                                                     )&gt;(GW$44-GX$44),(GW$44-GW46                                                                                     )&lt;=0),"Join-"    &amp;GW45,""),"")
&amp;IFERROR(IF(AND((GW$44-GW46-INDEX(Sheep!$V$231:$V$238,GW45,1))&gt;(GW$44-GX$44),(GW$44-GW46-INDEX(Sheep!$V$231:$V$238,GW45,1))&lt;=0),"Scan-"  &amp;GW45,""),"")
&amp;IFERROR(IF(AND((GW$44-GW46-150                                                                            )&gt;(GW$44-GX$44),(GW$44-GW46-150                                                                             )&lt;=0),"Birth-" &amp;GW45,""),"")
&amp;IFERROR(IF(AND((GW$44-GW46-150-Sheep!$R$224                                           )&gt;(GW$44-GX$44),(GW$44-GW46-150-Sheep!$R$224                                            )&lt;=0),"Wean-"&amp;GW45,""),"")
&amp;IFERROR(IF(AND((GW$44-GW46-150-Sheep!$R$225                                           )&gt;(GW$44-GX$44),(GW$44-GW46-150-Sheep!$R$225                                            )&lt;=0),"Alt1-"   &amp;GW45,""),"")
&amp;IFERROR(IF(AND((GW$44-GW46-150-Sheep!$R$226                                           )&gt;(GW$44-GX$44),(GW$44-GW46-150-Sheep!$R$226                                            )&lt;=0),"Alt2-"   &amp;GW45,""),"")</f>
        <v/>
      </c>
      <c r="GX47" s="491" t="str">
        <f xml:space="preserve">                    IF(AND((GX$44                                  -Sheep!$N$174                               )&gt;(GX$44-GY$44),(GX$44                                  -Sheep!$N$174                                )&lt;=0),"Born","")
&amp;                   IF(AND((GX$44-Sheep!$R$224-Sheep!$N$174                                )&gt;(GX$44-GY$44),(GX$44-Sheep!$R$224-Sheep!$N$174                                )&lt;=0),"WeanStd","")
&amp;                   IF(AND((GX$44-Sheep!$R$225-Sheep!$N$174                                )&gt;(GX$44-GY$44),(GX$44-Sheep!$R$225-Sheep!$N$174                                )&lt;=0),"WeanAlt1","")
&amp;                   IF(AND((GX$44-Sheep!$R$226-Sheep!$N$174                                )&gt;(GX$44-GY$44),(GX$44-Sheep!$R$226-Sheep!$N$174                                )&lt;=0),"WeanAlt2","")
&amp;IFERROR(IF(AND((GX$44-GX46                                                                                     )&gt;(GX$44-GY$44),(GX$44-GX46                                                                                     )&lt;=0),"Join-"    &amp;GX45,""),"")
&amp;IFERROR(IF(AND((GX$44-GX46-INDEX(Sheep!$V$231:$V$238,GX45,1))&gt;(GX$44-GY$44),(GX$44-GX46-INDEX(Sheep!$V$231:$V$238,GX45,1))&lt;=0),"Scan-"  &amp;GX45,""),"")
&amp;IFERROR(IF(AND((GX$44-GX46-150                                                                            )&gt;(GX$44-GY$44),(GX$44-GX46-150                                                                             )&lt;=0),"Birth-" &amp;GX45,""),"")
&amp;IFERROR(IF(AND((GX$44-GX46-150-Sheep!$R$224                                           )&gt;(GX$44-GY$44),(GX$44-GX46-150-Sheep!$R$224                                            )&lt;=0),"Wean-"&amp;GX45,""),"")
&amp;IFERROR(IF(AND((GX$44-GX46-150-Sheep!$R$225                                           )&gt;(GX$44-GY$44),(GX$44-GX46-150-Sheep!$R$225                                            )&lt;=0),"Alt1-"   &amp;GX45,""),"")
&amp;IFERROR(IF(AND((GX$44-GX46-150-Sheep!$R$226                                           )&gt;(GX$44-GY$44),(GX$44-GX46-150-Sheep!$R$226                                            )&lt;=0),"Alt2-"   &amp;GX45,""),"")</f>
        <v/>
      </c>
      <c r="GY47" s="491" t="str">
        <f xml:space="preserve">                    IF(AND((GY$44                                  -Sheep!$N$174                               )&gt;(GY$44-GZ$44),(GY$44                                  -Sheep!$N$174                                )&lt;=0),"Born","")
&amp;                   IF(AND((GY$44-Sheep!$R$224-Sheep!$N$174                                )&gt;(GY$44-GZ$44),(GY$44-Sheep!$R$224-Sheep!$N$174                                )&lt;=0),"WeanStd","")
&amp;                   IF(AND((GY$44-Sheep!$R$225-Sheep!$N$174                                )&gt;(GY$44-GZ$44),(GY$44-Sheep!$R$225-Sheep!$N$174                                )&lt;=0),"WeanAlt1","")
&amp;                   IF(AND((GY$44-Sheep!$R$226-Sheep!$N$174                                )&gt;(GY$44-GZ$44),(GY$44-Sheep!$R$226-Sheep!$N$174                                )&lt;=0),"WeanAlt2","")
&amp;IFERROR(IF(AND((GY$44-GY46                                                                                     )&gt;(GY$44-GZ$44),(GY$44-GY46                                                                                     )&lt;=0),"Join-"    &amp;GY45,""),"")
&amp;IFERROR(IF(AND((GY$44-GY46-INDEX(Sheep!$V$231:$V$238,GY45,1))&gt;(GY$44-GZ$44),(GY$44-GY46-INDEX(Sheep!$V$231:$V$238,GY45,1))&lt;=0),"Scan-"  &amp;GY45,""),"")
&amp;IFERROR(IF(AND((GY$44-GY46-150                                                                            )&gt;(GY$44-GZ$44),(GY$44-GY46-150                                                                             )&lt;=0),"Birth-" &amp;GY45,""),"")
&amp;IFERROR(IF(AND((GY$44-GY46-150-Sheep!$R$224                                           )&gt;(GY$44-GZ$44),(GY$44-GY46-150-Sheep!$R$224                                            )&lt;=0),"Wean-"&amp;GY45,""),"")
&amp;IFERROR(IF(AND((GY$44-GY46-150-Sheep!$R$225                                           )&gt;(GY$44-GZ$44),(GY$44-GY46-150-Sheep!$R$225                                            )&lt;=0),"Alt1-"   &amp;GY45,""),"")
&amp;IFERROR(IF(AND((GY$44-GY46-150-Sheep!$R$226                                           )&gt;(GY$44-GZ$44),(GY$44-GY46-150-Sheep!$R$226                                            )&lt;=0),"Alt2-"   &amp;GY45,""),"")</f>
        <v/>
      </c>
      <c r="GZ47" s="491" t="str">
        <f xml:space="preserve">                    IF(AND((GZ$44                                  -Sheep!$N$174                               )&gt;(GZ$44-HA$44),(GZ$44                                  -Sheep!$N$174                                )&lt;=0),"Born","")
&amp;                   IF(AND((GZ$44-Sheep!$R$224-Sheep!$N$174                                )&gt;(GZ$44-HA$44),(GZ$44-Sheep!$R$224-Sheep!$N$174                                )&lt;=0),"WeanStd","")
&amp;                   IF(AND((GZ$44-Sheep!$R$225-Sheep!$N$174                                )&gt;(GZ$44-HA$44),(GZ$44-Sheep!$R$225-Sheep!$N$174                                )&lt;=0),"WeanAlt1","")
&amp;                   IF(AND((GZ$44-Sheep!$R$226-Sheep!$N$174                                )&gt;(GZ$44-HA$44),(GZ$44-Sheep!$R$226-Sheep!$N$174                                )&lt;=0),"WeanAlt2","")
&amp;IFERROR(IF(AND((GZ$44-GZ46                                                                                     )&gt;(GZ$44-HA$44),(GZ$44-GZ46                                                                                     )&lt;=0),"Join-"    &amp;GZ45,""),"")
&amp;IFERROR(IF(AND((GZ$44-GZ46-INDEX(Sheep!$V$231:$V$238,GZ45,1))&gt;(GZ$44-HA$44),(GZ$44-GZ46-INDEX(Sheep!$V$231:$V$238,GZ45,1))&lt;=0),"Scan-"  &amp;GZ45,""),"")
&amp;IFERROR(IF(AND((GZ$44-GZ46-150                                                                            )&gt;(GZ$44-HA$44),(GZ$44-GZ46-150                                                                             )&lt;=0),"Birth-" &amp;GZ45,""),"")
&amp;IFERROR(IF(AND((GZ$44-GZ46-150-Sheep!$R$224                                           )&gt;(GZ$44-HA$44),(GZ$44-GZ46-150-Sheep!$R$224                                            )&lt;=0),"Wean-"&amp;GZ45,""),"")
&amp;IFERROR(IF(AND((GZ$44-GZ46-150-Sheep!$R$225                                           )&gt;(GZ$44-HA$44),(GZ$44-GZ46-150-Sheep!$R$225                                            )&lt;=0),"Alt1-"   &amp;GZ45,""),"")
&amp;IFERROR(IF(AND((GZ$44-GZ46-150-Sheep!$R$226                                           )&gt;(GZ$44-HA$44),(GZ$44-GZ46-150-Sheep!$R$226                                            )&lt;=0),"Alt2-"   &amp;GZ45,""),"")</f>
        <v/>
      </c>
      <c r="HA47" s="491" t="str">
        <f xml:space="preserve">                    IF(AND((HA$44                                  -Sheep!$N$174                               )&gt;(HA$44-HB$44),(HA$44                                  -Sheep!$N$174                                )&lt;=0),"Born","")
&amp;                   IF(AND((HA$44-Sheep!$R$224-Sheep!$N$174                                )&gt;(HA$44-HB$44),(HA$44-Sheep!$R$224-Sheep!$N$174                                )&lt;=0),"WeanStd","")
&amp;                   IF(AND((HA$44-Sheep!$R$225-Sheep!$N$174                                )&gt;(HA$44-HB$44),(HA$44-Sheep!$R$225-Sheep!$N$174                                )&lt;=0),"WeanAlt1","")
&amp;                   IF(AND((HA$44-Sheep!$R$226-Sheep!$N$174                                )&gt;(HA$44-HB$44),(HA$44-Sheep!$R$226-Sheep!$N$174                                )&lt;=0),"WeanAlt2","")
&amp;IFERROR(IF(AND((HA$44-HA46                                                                                     )&gt;(HA$44-HB$44),(HA$44-HA46                                                                                     )&lt;=0),"Join-"    &amp;HA45,""),"")
&amp;IFERROR(IF(AND((HA$44-HA46-INDEX(Sheep!$V$231:$V$238,HA45,1))&gt;(HA$44-HB$44),(HA$44-HA46-INDEX(Sheep!$V$231:$V$238,HA45,1))&lt;=0),"Scan-"  &amp;HA45,""),"")
&amp;IFERROR(IF(AND((HA$44-HA46-150                                                                            )&gt;(HA$44-HB$44),(HA$44-HA46-150                                                                             )&lt;=0),"Birth-" &amp;HA45,""),"")
&amp;IFERROR(IF(AND((HA$44-HA46-150-Sheep!$R$224                                           )&gt;(HA$44-HB$44),(HA$44-HA46-150-Sheep!$R$224                                            )&lt;=0),"Wean-"&amp;HA45,""),"")
&amp;IFERROR(IF(AND((HA$44-HA46-150-Sheep!$R$225                                           )&gt;(HA$44-HB$44),(HA$44-HA46-150-Sheep!$R$225                                            )&lt;=0),"Alt1-"   &amp;HA45,""),"")
&amp;IFERROR(IF(AND((HA$44-HA46-150-Sheep!$R$226                                           )&gt;(HA$44-HB$44),(HA$44-HA46-150-Sheep!$R$226                                            )&lt;=0),"Alt2-"   &amp;HA45,""),"")</f>
        <v/>
      </c>
      <c r="HB47" s="491" t="str">
        <f xml:space="preserve">                    IF(AND((HB$44                                  -Sheep!$N$174                               )&gt;(HB$44-HC$44),(HB$44                                  -Sheep!$N$174                                )&lt;=0),"Born","")
&amp;                   IF(AND((HB$44-Sheep!$R$224-Sheep!$N$174                                )&gt;(HB$44-HC$44),(HB$44-Sheep!$R$224-Sheep!$N$174                                )&lt;=0),"WeanStd","")
&amp;                   IF(AND((HB$44-Sheep!$R$225-Sheep!$N$174                                )&gt;(HB$44-HC$44),(HB$44-Sheep!$R$225-Sheep!$N$174                                )&lt;=0),"WeanAlt1","")
&amp;                   IF(AND((HB$44-Sheep!$R$226-Sheep!$N$174                                )&gt;(HB$44-HC$44),(HB$44-Sheep!$R$226-Sheep!$N$174                                )&lt;=0),"WeanAlt2","")
&amp;IFERROR(IF(AND((HB$44-HB46                                                                                     )&gt;(HB$44-HC$44),(HB$44-HB46                                                                                     )&lt;=0),"Join-"    &amp;HB45,""),"")
&amp;IFERROR(IF(AND((HB$44-HB46-INDEX(Sheep!$V$231:$V$238,HB45,1))&gt;(HB$44-HC$44),(HB$44-HB46-INDEX(Sheep!$V$231:$V$238,HB45,1))&lt;=0),"Scan-"  &amp;HB45,""),"")
&amp;IFERROR(IF(AND((HB$44-HB46-150                                                                            )&gt;(HB$44-HC$44),(HB$44-HB46-150                                                                             )&lt;=0),"Birth-" &amp;HB45,""),"")
&amp;IFERROR(IF(AND((HB$44-HB46-150-Sheep!$R$224                                           )&gt;(HB$44-HC$44),(HB$44-HB46-150-Sheep!$R$224                                            )&lt;=0),"Wean-"&amp;HB45,""),"")
&amp;IFERROR(IF(AND((HB$44-HB46-150-Sheep!$R$225                                           )&gt;(HB$44-HC$44),(HB$44-HB46-150-Sheep!$R$225                                            )&lt;=0),"Alt1-"   &amp;HB45,""),"")
&amp;IFERROR(IF(AND((HB$44-HB46-150-Sheep!$R$226                                           )&gt;(HB$44-HC$44),(HB$44-HB46-150-Sheep!$R$226                                            )&lt;=0),"Alt2-"   &amp;HB45,""),"")</f>
        <v/>
      </c>
      <c r="HC47" s="491" t="str">
        <f xml:space="preserve">                    IF(AND((HC$44                                  -Sheep!$N$174                               )&gt;(HC$44-HD$44),(HC$44                                  -Sheep!$N$174                                )&lt;=0),"Born","")
&amp;                   IF(AND((HC$44-Sheep!$R$224-Sheep!$N$174                                )&gt;(HC$44-HD$44),(HC$44-Sheep!$R$224-Sheep!$N$174                                )&lt;=0),"WeanStd","")
&amp;                   IF(AND((HC$44-Sheep!$R$225-Sheep!$N$174                                )&gt;(HC$44-HD$44),(HC$44-Sheep!$R$225-Sheep!$N$174                                )&lt;=0),"WeanAlt1","")
&amp;                   IF(AND((HC$44-Sheep!$R$226-Sheep!$N$174                                )&gt;(HC$44-HD$44),(HC$44-Sheep!$R$226-Sheep!$N$174                                )&lt;=0),"WeanAlt2","")
&amp;IFERROR(IF(AND((HC$44-HC46                                                                                     )&gt;(HC$44-HD$44),(HC$44-HC46                                                                                     )&lt;=0),"Join-"    &amp;HC45,""),"")
&amp;IFERROR(IF(AND((HC$44-HC46-INDEX(Sheep!$V$231:$V$238,HC45,1))&gt;(HC$44-HD$44),(HC$44-HC46-INDEX(Sheep!$V$231:$V$238,HC45,1))&lt;=0),"Scan-"  &amp;HC45,""),"")
&amp;IFERROR(IF(AND((HC$44-HC46-150                                                                            )&gt;(HC$44-HD$44),(HC$44-HC46-150                                                                             )&lt;=0),"Birth-" &amp;HC45,""),"")
&amp;IFERROR(IF(AND((HC$44-HC46-150-Sheep!$R$224                                           )&gt;(HC$44-HD$44),(HC$44-HC46-150-Sheep!$R$224                                            )&lt;=0),"Wean-"&amp;HC45,""),"")
&amp;IFERROR(IF(AND((HC$44-HC46-150-Sheep!$R$225                                           )&gt;(HC$44-HD$44),(HC$44-HC46-150-Sheep!$R$225                                            )&lt;=0),"Alt1-"   &amp;HC45,""),"")
&amp;IFERROR(IF(AND((HC$44-HC46-150-Sheep!$R$226                                           )&gt;(HC$44-HD$44),(HC$44-HC46-150-Sheep!$R$226                                            )&lt;=0),"Alt2-"   &amp;HC45,""),"")</f>
        <v/>
      </c>
      <c r="HD47" s="491" t="str">
        <f xml:space="preserve">                    IF(AND((HD$44                                  -Sheep!$N$174                               )&gt;(HD$44-HE$44),(HD$44                                  -Sheep!$N$174                                )&lt;=0),"Born","")
&amp;                   IF(AND((HD$44-Sheep!$R$224-Sheep!$N$174                                )&gt;(HD$44-HE$44),(HD$44-Sheep!$R$224-Sheep!$N$174                                )&lt;=0),"WeanStd","")
&amp;                   IF(AND((HD$44-Sheep!$R$225-Sheep!$N$174                                )&gt;(HD$44-HE$44),(HD$44-Sheep!$R$225-Sheep!$N$174                                )&lt;=0),"WeanAlt1","")
&amp;                   IF(AND((HD$44-Sheep!$R$226-Sheep!$N$174                                )&gt;(HD$44-HE$44),(HD$44-Sheep!$R$226-Sheep!$N$174                                )&lt;=0),"WeanAlt2","")
&amp;IFERROR(IF(AND((HD$44-HD46                                                                                     )&gt;(HD$44-HE$44),(HD$44-HD46                                                                                     )&lt;=0),"Join-"    &amp;HD45,""),"")
&amp;IFERROR(IF(AND((HD$44-HD46-INDEX(Sheep!$V$231:$V$238,HD45,1))&gt;(HD$44-HE$44),(HD$44-HD46-INDEX(Sheep!$V$231:$V$238,HD45,1))&lt;=0),"Scan-"  &amp;HD45,""),"")
&amp;IFERROR(IF(AND((HD$44-HD46-150                                                                            )&gt;(HD$44-HE$44),(HD$44-HD46-150                                                                             )&lt;=0),"Birth-" &amp;HD45,""),"")
&amp;IFERROR(IF(AND((HD$44-HD46-150-Sheep!$R$224                                           )&gt;(HD$44-HE$44),(HD$44-HD46-150-Sheep!$R$224                                            )&lt;=0),"Wean-"&amp;HD45,""),"")
&amp;IFERROR(IF(AND((HD$44-HD46-150-Sheep!$R$225                                           )&gt;(HD$44-HE$44),(HD$44-HD46-150-Sheep!$R$225                                            )&lt;=0),"Alt1-"   &amp;HD45,""),"")
&amp;IFERROR(IF(AND((HD$44-HD46-150-Sheep!$R$226                                           )&gt;(HD$44-HE$44),(HD$44-HD46-150-Sheep!$R$226                                            )&lt;=0),"Alt2-"   &amp;HD45,""),"")</f>
        <v/>
      </c>
      <c r="HE47" s="491" t="str">
        <f xml:space="preserve">                    IF(AND((HE$44                                  -Sheep!$N$174                               )&gt;(HE$44-HF$44),(HE$44                                  -Sheep!$N$174                                )&lt;=0),"Born","")
&amp;                   IF(AND((HE$44-Sheep!$R$224-Sheep!$N$174                                )&gt;(HE$44-HF$44),(HE$44-Sheep!$R$224-Sheep!$N$174                                )&lt;=0),"WeanStd","")
&amp;                   IF(AND((HE$44-Sheep!$R$225-Sheep!$N$174                                )&gt;(HE$44-HF$44),(HE$44-Sheep!$R$225-Sheep!$N$174                                )&lt;=0),"WeanAlt1","")
&amp;                   IF(AND((HE$44-Sheep!$R$226-Sheep!$N$174                                )&gt;(HE$44-HF$44),(HE$44-Sheep!$R$226-Sheep!$N$174                                )&lt;=0),"WeanAlt2","")
&amp;IFERROR(IF(AND((HE$44-HE46                                                                                     )&gt;(HE$44-HF$44),(HE$44-HE46                                                                                     )&lt;=0),"Join-"    &amp;HE45,""),"")
&amp;IFERROR(IF(AND((HE$44-HE46-INDEX(Sheep!$V$231:$V$238,HE45,1))&gt;(HE$44-HF$44),(HE$44-HE46-INDEX(Sheep!$V$231:$V$238,HE45,1))&lt;=0),"Scan-"  &amp;HE45,""),"")
&amp;IFERROR(IF(AND((HE$44-HE46-150                                                                            )&gt;(HE$44-HF$44),(HE$44-HE46-150                                                                             )&lt;=0),"Birth-" &amp;HE45,""),"")
&amp;IFERROR(IF(AND((HE$44-HE46-150-Sheep!$R$224                                           )&gt;(HE$44-HF$44),(HE$44-HE46-150-Sheep!$R$224                                            )&lt;=0),"Wean-"&amp;HE45,""),"")
&amp;IFERROR(IF(AND((HE$44-HE46-150-Sheep!$R$225                                           )&gt;(HE$44-HF$44),(HE$44-HE46-150-Sheep!$R$225                                            )&lt;=0),"Alt1-"   &amp;HE45,""),"")
&amp;IFERROR(IF(AND((HE$44-HE46-150-Sheep!$R$226                                           )&gt;(HE$44-HF$44),(HE$44-HE46-150-Sheep!$R$226                                            )&lt;=0),"Alt2-"   &amp;HE45,""),"")</f>
        <v/>
      </c>
      <c r="HF47" s="491" t="str">
        <f xml:space="preserve">                    IF(AND((HF$44                                  -Sheep!$N$174                               )&gt;(HF$44-HG$44),(HF$44                                  -Sheep!$N$174                                )&lt;=0),"Born","")
&amp;                   IF(AND((HF$44-Sheep!$R$224-Sheep!$N$174                                )&gt;(HF$44-HG$44),(HF$44-Sheep!$R$224-Sheep!$N$174                                )&lt;=0),"WeanStd","")
&amp;                   IF(AND((HF$44-Sheep!$R$225-Sheep!$N$174                                )&gt;(HF$44-HG$44),(HF$44-Sheep!$R$225-Sheep!$N$174                                )&lt;=0),"WeanAlt1","")
&amp;                   IF(AND((HF$44-Sheep!$R$226-Sheep!$N$174                                )&gt;(HF$44-HG$44),(HF$44-Sheep!$R$226-Sheep!$N$174                                )&lt;=0),"WeanAlt2","")
&amp;IFERROR(IF(AND((HF$44-HF46                                                                                     )&gt;(HF$44-HG$44),(HF$44-HF46                                                                                     )&lt;=0),"Join-"    &amp;HF45,""),"")
&amp;IFERROR(IF(AND((HF$44-HF46-INDEX(Sheep!$V$231:$V$238,HF45,1))&gt;(HF$44-HG$44),(HF$44-HF46-INDEX(Sheep!$V$231:$V$238,HF45,1))&lt;=0),"Scan-"  &amp;HF45,""),"")
&amp;IFERROR(IF(AND((HF$44-HF46-150                                                                            )&gt;(HF$44-HG$44),(HF$44-HF46-150                                                                             )&lt;=0),"Birth-" &amp;HF45,""),"")
&amp;IFERROR(IF(AND((HF$44-HF46-150-Sheep!$R$224                                           )&gt;(HF$44-HG$44),(HF$44-HF46-150-Sheep!$R$224                                            )&lt;=0),"Wean-"&amp;HF45,""),"")
&amp;IFERROR(IF(AND((HF$44-HF46-150-Sheep!$R$225                                           )&gt;(HF$44-HG$44),(HF$44-HF46-150-Sheep!$R$225                                            )&lt;=0),"Alt1-"   &amp;HF45,""),"")
&amp;IFERROR(IF(AND((HF$44-HF46-150-Sheep!$R$226                                           )&gt;(HF$44-HG$44),(HF$44-HF46-150-Sheep!$R$226                                            )&lt;=0),"Alt2-"   &amp;HF45,""),"")</f>
        <v/>
      </c>
      <c r="HG47" s="491" t="str">
        <f xml:space="preserve">                    IF(AND((HG$44                                  -Sheep!$N$174                               )&gt;(HG$44-HH$44),(HG$44                                  -Sheep!$N$174                                )&lt;=0),"Born","")
&amp;                   IF(AND((HG$44-Sheep!$R$224-Sheep!$N$174                                )&gt;(HG$44-HH$44),(HG$44-Sheep!$R$224-Sheep!$N$174                                )&lt;=0),"WeanStd","")
&amp;                   IF(AND((HG$44-Sheep!$R$225-Sheep!$N$174                                )&gt;(HG$44-HH$44),(HG$44-Sheep!$R$225-Sheep!$N$174                                )&lt;=0),"WeanAlt1","")
&amp;                   IF(AND((HG$44-Sheep!$R$226-Sheep!$N$174                                )&gt;(HG$44-HH$44),(HG$44-Sheep!$R$226-Sheep!$N$174                                )&lt;=0),"WeanAlt2","")
&amp;IFERROR(IF(AND((HG$44-HG46                                                                                     )&gt;(HG$44-HH$44),(HG$44-HG46                                                                                     )&lt;=0),"Join-"    &amp;HG45,""),"")
&amp;IFERROR(IF(AND((HG$44-HG46-INDEX(Sheep!$V$231:$V$238,HG45,1))&gt;(HG$44-HH$44),(HG$44-HG46-INDEX(Sheep!$V$231:$V$238,HG45,1))&lt;=0),"Scan-"  &amp;HG45,""),"")
&amp;IFERROR(IF(AND((HG$44-HG46-150                                                                            )&gt;(HG$44-HH$44),(HG$44-HG46-150                                                                             )&lt;=0),"Birth-" &amp;HG45,""),"")
&amp;IFERROR(IF(AND((HG$44-HG46-150-Sheep!$R$224                                           )&gt;(HG$44-HH$44),(HG$44-HG46-150-Sheep!$R$224                                            )&lt;=0),"Wean-"&amp;HG45,""),"")
&amp;IFERROR(IF(AND((HG$44-HG46-150-Sheep!$R$225                                           )&gt;(HG$44-HH$44),(HG$44-HG46-150-Sheep!$R$225                                            )&lt;=0),"Alt1-"   &amp;HG45,""),"")
&amp;IFERROR(IF(AND((HG$44-HG46-150-Sheep!$R$226                                           )&gt;(HG$44-HH$44),(HG$44-HG46-150-Sheep!$R$226                                            )&lt;=0),"Alt2-"   &amp;HG45,""),"")</f>
        <v/>
      </c>
      <c r="HH47" s="491" t="str">
        <f xml:space="preserve">                    IF(AND((HH$44                                  -Sheep!$N$174                               )&gt;(HH$44-HI$44),(HH$44                                  -Sheep!$N$174                                )&lt;=0),"Born","")
&amp;                   IF(AND((HH$44-Sheep!$R$224-Sheep!$N$174                                )&gt;(HH$44-HI$44),(HH$44-Sheep!$R$224-Sheep!$N$174                                )&lt;=0),"WeanStd","")
&amp;                   IF(AND((HH$44-Sheep!$R$225-Sheep!$N$174                                )&gt;(HH$44-HI$44),(HH$44-Sheep!$R$225-Sheep!$N$174                                )&lt;=0),"WeanAlt1","")
&amp;                   IF(AND((HH$44-Sheep!$R$226-Sheep!$N$174                                )&gt;(HH$44-HI$44),(HH$44-Sheep!$R$226-Sheep!$N$174                                )&lt;=0),"WeanAlt2","")
&amp;IFERROR(IF(AND((HH$44-HH46                                                                                     )&gt;(HH$44-HI$44),(HH$44-HH46                                                                                     )&lt;=0),"Join-"    &amp;HH45,""),"")
&amp;IFERROR(IF(AND((HH$44-HH46-INDEX(Sheep!$V$231:$V$238,HH45,1))&gt;(HH$44-HI$44),(HH$44-HH46-INDEX(Sheep!$V$231:$V$238,HH45,1))&lt;=0),"Scan-"  &amp;HH45,""),"")
&amp;IFERROR(IF(AND((HH$44-HH46-150                                                                            )&gt;(HH$44-HI$44),(HH$44-HH46-150                                                                             )&lt;=0),"Birth-" &amp;HH45,""),"")
&amp;IFERROR(IF(AND((HH$44-HH46-150-Sheep!$R$224                                           )&gt;(HH$44-HI$44),(HH$44-HH46-150-Sheep!$R$224                                            )&lt;=0),"Wean-"&amp;HH45,""),"")
&amp;IFERROR(IF(AND((HH$44-HH46-150-Sheep!$R$225                                           )&gt;(HH$44-HI$44),(HH$44-HH46-150-Sheep!$R$225                                            )&lt;=0),"Alt1-"   &amp;HH45,""),"")
&amp;IFERROR(IF(AND((HH$44-HH46-150-Sheep!$R$226                                           )&gt;(HH$44-HI$44),(HH$44-HH46-150-Sheep!$R$226                                            )&lt;=0),"Alt2-"   &amp;HH45,""),"")</f>
        <v/>
      </c>
      <c r="HI47" s="491" t="str">
        <f xml:space="preserve">                    IF(AND((HI$44                                  -Sheep!$N$174                               )&gt;(HI$44-HJ$44),(HI$44                                  -Sheep!$N$174                                )&lt;=0),"Born","")
&amp;                   IF(AND((HI$44-Sheep!$R$224-Sheep!$N$174                                )&gt;(HI$44-HJ$44),(HI$44-Sheep!$R$224-Sheep!$N$174                                )&lt;=0),"WeanStd","")
&amp;                   IF(AND((HI$44-Sheep!$R$225-Sheep!$N$174                                )&gt;(HI$44-HJ$44),(HI$44-Sheep!$R$225-Sheep!$N$174                                )&lt;=0),"WeanAlt1","")
&amp;                   IF(AND((HI$44-Sheep!$R$226-Sheep!$N$174                                )&gt;(HI$44-HJ$44),(HI$44-Sheep!$R$226-Sheep!$N$174                                )&lt;=0),"WeanAlt2","")
&amp;IFERROR(IF(AND((HI$44-HI46                                                                                     )&gt;(HI$44-HJ$44),(HI$44-HI46                                                                                     )&lt;=0),"Join-"    &amp;HI45,""),"")
&amp;IFERROR(IF(AND((HI$44-HI46-INDEX(Sheep!$V$231:$V$238,HI45,1))&gt;(HI$44-HJ$44),(HI$44-HI46-INDEX(Sheep!$V$231:$V$238,HI45,1))&lt;=0),"Scan-"  &amp;HI45,""),"")
&amp;IFERROR(IF(AND((HI$44-HI46-150                                                                            )&gt;(HI$44-HJ$44),(HI$44-HI46-150                                                                             )&lt;=0),"Birth-" &amp;HI45,""),"")
&amp;IFERROR(IF(AND((HI$44-HI46-150-Sheep!$R$224                                           )&gt;(HI$44-HJ$44),(HI$44-HI46-150-Sheep!$R$224                                            )&lt;=0),"Wean-"&amp;HI45,""),"")
&amp;IFERROR(IF(AND((HI$44-HI46-150-Sheep!$R$225                                           )&gt;(HI$44-HJ$44),(HI$44-HI46-150-Sheep!$R$225                                            )&lt;=0),"Alt1-"   &amp;HI45,""),"")
&amp;IFERROR(IF(AND((HI$44-HI46-150-Sheep!$R$226                                           )&gt;(HI$44-HJ$44),(HI$44-HI46-150-Sheep!$R$226                                            )&lt;=0),"Alt2-"   &amp;HI45,""),"")</f>
        <v/>
      </c>
      <c r="HJ47" s="491" t="str">
        <f xml:space="preserve">                    IF(AND((HJ$44                                  -Sheep!$N$174                               )&gt;(HJ$44-HK$44),(HJ$44                                  -Sheep!$N$174                                )&lt;=0),"Born","")
&amp;                   IF(AND((HJ$44-Sheep!$R$224-Sheep!$N$174                                )&gt;(HJ$44-HK$44),(HJ$44-Sheep!$R$224-Sheep!$N$174                                )&lt;=0),"WeanStd","")
&amp;                   IF(AND((HJ$44-Sheep!$R$225-Sheep!$N$174                                )&gt;(HJ$44-HK$44),(HJ$44-Sheep!$R$225-Sheep!$N$174                                )&lt;=0),"WeanAlt1","")
&amp;                   IF(AND((HJ$44-Sheep!$R$226-Sheep!$N$174                                )&gt;(HJ$44-HK$44),(HJ$44-Sheep!$R$226-Sheep!$N$174                                )&lt;=0),"WeanAlt2","")
&amp;IFERROR(IF(AND((HJ$44-HJ46                                                                                     )&gt;(HJ$44-HK$44),(HJ$44-HJ46                                                                                     )&lt;=0),"Join-"    &amp;HJ45,""),"")
&amp;IFERROR(IF(AND((HJ$44-HJ46-INDEX(Sheep!$V$231:$V$238,HJ45,1))&gt;(HJ$44-HK$44),(HJ$44-HJ46-INDEX(Sheep!$V$231:$V$238,HJ45,1))&lt;=0),"Scan-"  &amp;HJ45,""),"")
&amp;IFERROR(IF(AND((HJ$44-HJ46-150                                                                            )&gt;(HJ$44-HK$44),(HJ$44-HJ46-150                                                                             )&lt;=0),"Birth-" &amp;HJ45,""),"")
&amp;IFERROR(IF(AND((HJ$44-HJ46-150-Sheep!$R$224                                           )&gt;(HJ$44-HK$44),(HJ$44-HJ46-150-Sheep!$R$224                                            )&lt;=0),"Wean-"&amp;HJ45,""),"")
&amp;IFERROR(IF(AND((HJ$44-HJ46-150-Sheep!$R$225                                           )&gt;(HJ$44-HK$44),(HJ$44-HJ46-150-Sheep!$R$225                                            )&lt;=0),"Alt1-"   &amp;HJ45,""),"")
&amp;IFERROR(IF(AND((HJ$44-HJ46-150-Sheep!$R$226                                           )&gt;(HJ$44-HK$44),(HJ$44-HJ46-150-Sheep!$R$226                                            )&lt;=0),"Alt2-"   &amp;HJ45,""),"")</f>
        <v/>
      </c>
      <c r="HK47" s="491" t="str">
        <f xml:space="preserve">                    IF(AND((HK$44                                  -Sheep!$N$174                               )&gt;(HK$44-HL$44),(HK$44                                  -Sheep!$N$174                                )&lt;=0),"Born","")
&amp;                   IF(AND((HK$44-Sheep!$R$224-Sheep!$N$174                                )&gt;(HK$44-HL$44),(HK$44-Sheep!$R$224-Sheep!$N$174                                )&lt;=0),"WeanStd","")
&amp;                   IF(AND((HK$44-Sheep!$R$225-Sheep!$N$174                                )&gt;(HK$44-HL$44),(HK$44-Sheep!$R$225-Sheep!$N$174                                )&lt;=0),"WeanAlt1","")
&amp;                   IF(AND((HK$44-Sheep!$R$226-Sheep!$N$174                                )&gt;(HK$44-HL$44),(HK$44-Sheep!$R$226-Sheep!$N$174                                )&lt;=0),"WeanAlt2","")
&amp;IFERROR(IF(AND((HK$44-HK46                                                                                     )&gt;(HK$44-HL$44),(HK$44-HK46                                                                                     )&lt;=0),"Join-"    &amp;HK45,""),"")
&amp;IFERROR(IF(AND((HK$44-HK46-INDEX(Sheep!$V$231:$V$238,HK45,1))&gt;(HK$44-HL$44),(HK$44-HK46-INDEX(Sheep!$V$231:$V$238,HK45,1))&lt;=0),"Scan-"  &amp;HK45,""),"")
&amp;IFERROR(IF(AND((HK$44-HK46-150                                                                            )&gt;(HK$44-HL$44),(HK$44-HK46-150                                                                             )&lt;=0),"Birth-" &amp;HK45,""),"")
&amp;IFERROR(IF(AND((HK$44-HK46-150-Sheep!$R$224                                           )&gt;(HK$44-HL$44),(HK$44-HK46-150-Sheep!$R$224                                            )&lt;=0),"Wean-"&amp;HK45,""),"")
&amp;IFERROR(IF(AND((HK$44-HK46-150-Sheep!$R$225                                           )&gt;(HK$44-HL$44),(HK$44-HK46-150-Sheep!$R$225                                            )&lt;=0),"Alt1-"   &amp;HK45,""),"")
&amp;IFERROR(IF(AND((HK$44-HK46-150-Sheep!$R$226                                           )&gt;(HK$44-HL$44),(HK$44-HK46-150-Sheep!$R$226                                            )&lt;=0),"Alt2-"   &amp;HK45,""),"")</f>
        <v/>
      </c>
      <c r="HL47" s="491" t="str">
        <f xml:space="preserve">                    IF(AND((HL$44                                  -Sheep!$N$174                               )&gt;(HL$44-HM$44),(HL$44                                  -Sheep!$N$174                                )&lt;=0),"Born","")
&amp;                   IF(AND((HL$44-Sheep!$R$224-Sheep!$N$174                                )&gt;(HL$44-HM$44),(HL$44-Sheep!$R$224-Sheep!$N$174                                )&lt;=0),"WeanStd","")
&amp;                   IF(AND((HL$44-Sheep!$R$225-Sheep!$N$174                                )&gt;(HL$44-HM$44),(HL$44-Sheep!$R$225-Sheep!$N$174                                )&lt;=0),"WeanAlt1","")
&amp;                   IF(AND((HL$44-Sheep!$R$226-Sheep!$N$174                                )&gt;(HL$44-HM$44),(HL$44-Sheep!$R$226-Sheep!$N$174                                )&lt;=0),"WeanAlt2","")
&amp;IFERROR(IF(AND((HL$44-HL46                                                                                     )&gt;(HL$44-HM$44),(HL$44-HL46                                                                                     )&lt;=0),"Join-"    &amp;HL45,""),"")
&amp;IFERROR(IF(AND((HL$44-HL46-INDEX(Sheep!$V$231:$V$238,HL45,1))&gt;(HL$44-HM$44),(HL$44-HL46-INDEX(Sheep!$V$231:$V$238,HL45,1))&lt;=0),"Scan-"  &amp;HL45,""),"")
&amp;IFERROR(IF(AND((HL$44-HL46-150                                                                            )&gt;(HL$44-HM$44),(HL$44-HL46-150                                                                             )&lt;=0),"Birth-" &amp;HL45,""),"")
&amp;IFERROR(IF(AND((HL$44-HL46-150-Sheep!$R$224                                           )&gt;(HL$44-HM$44),(HL$44-HL46-150-Sheep!$R$224                                            )&lt;=0),"Wean-"&amp;HL45,""),"")
&amp;IFERROR(IF(AND((HL$44-HL46-150-Sheep!$R$225                                           )&gt;(HL$44-HM$44),(HL$44-HL46-150-Sheep!$R$225                                            )&lt;=0),"Alt1-"   &amp;HL45,""),"")
&amp;IFERROR(IF(AND((HL$44-HL46-150-Sheep!$R$226                                           )&gt;(HL$44-HM$44),(HL$44-HL46-150-Sheep!$R$226                                            )&lt;=0),"Alt2-"   &amp;HL45,""),"")</f>
        <v/>
      </c>
      <c r="HM47" s="491" t="str">
        <f xml:space="preserve">                    IF(AND((HM$44                                  -Sheep!$N$174                               )&gt;(HM$44-HN$44),(HM$44                                  -Sheep!$N$174                                )&lt;=0),"Born","")
&amp;                   IF(AND((HM$44-Sheep!$R$224-Sheep!$N$174                                )&gt;(HM$44-HN$44),(HM$44-Sheep!$R$224-Sheep!$N$174                                )&lt;=0),"WeanStd","")
&amp;                   IF(AND((HM$44-Sheep!$R$225-Sheep!$N$174                                )&gt;(HM$44-HN$44),(HM$44-Sheep!$R$225-Sheep!$N$174                                )&lt;=0),"WeanAlt1","")
&amp;                   IF(AND((HM$44-Sheep!$R$226-Sheep!$N$174                                )&gt;(HM$44-HN$44),(HM$44-Sheep!$R$226-Sheep!$N$174                                )&lt;=0),"WeanAlt2","")
&amp;IFERROR(IF(AND((HM$44-HM46                                                                                     )&gt;(HM$44-HN$44),(HM$44-HM46                                                                                     )&lt;=0),"Join-"    &amp;HM45,""),"")
&amp;IFERROR(IF(AND((HM$44-HM46-INDEX(Sheep!$V$231:$V$238,HM45,1))&gt;(HM$44-HN$44),(HM$44-HM46-INDEX(Sheep!$V$231:$V$238,HM45,1))&lt;=0),"Scan-"  &amp;HM45,""),"")
&amp;IFERROR(IF(AND((HM$44-HM46-150                                                                            )&gt;(HM$44-HN$44),(HM$44-HM46-150                                                                             )&lt;=0),"Birth-" &amp;HM45,""),"")
&amp;IFERROR(IF(AND((HM$44-HM46-150-Sheep!$R$224                                           )&gt;(HM$44-HN$44),(HM$44-HM46-150-Sheep!$R$224                                            )&lt;=0),"Wean-"&amp;HM45,""),"")
&amp;IFERROR(IF(AND((HM$44-HM46-150-Sheep!$R$225                                           )&gt;(HM$44-HN$44),(HM$44-HM46-150-Sheep!$R$225                                            )&lt;=0),"Alt1-"   &amp;HM45,""),"")
&amp;IFERROR(IF(AND((HM$44-HM46-150-Sheep!$R$226                                           )&gt;(HM$44-HN$44),(HM$44-HM46-150-Sheep!$R$226                                            )&lt;=0),"Alt2-"   &amp;HM45,""),"")</f>
        <v/>
      </c>
      <c r="HN47" s="491" t="str">
        <f xml:space="preserve">                    IF(AND((HN$44                                  -Sheep!$N$174                               )&gt;(HN$44-HO$44),(HN$44                                  -Sheep!$N$174                                )&lt;=0),"Born","")
&amp;                   IF(AND((HN$44-Sheep!$R$224-Sheep!$N$174                                )&gt;(HN$44-HO$44),(HN$44-Sheep!$R$224-Sheep!$N$174                                )&lt;=0),"WeanStd","")
&amp;                   IF(AND((HN$44-Sheep!$R$225-Sheep!$N$174                                )&gt;(HN$44-HO$44),(HN$44-Sheep!$R$225-Sheep!$N$174                                )&lt;=0),"WeanAlt1","")
&amp;                   IF(AND((HN$44-Sheep!$R$226-Sheep!$N$174                                )&gt;(HN$44-HO$44),(HN$44-Sheep!$R$226-Sheep!$N$174                                )&lt;=0),"WeanAlt2","")
&amp;IFERROR(IF(AND((HN$44-HN46                                                                                     )&gt;(HN$44-HO$44),(HN$44-HN46                                                                                     )&lt;=0),"Join-"    &amp;HN45,""),"")
&amp;IFERROR(IF(AND((HN$44-HN46-INDEX(Sheep!$V$231:$V$238,HN45,1))&gt;(HN$44-HO$44),(HN$44-HN46-INDEX(Sheep!$V$231:$V$238,HN45,1))&lt;=0),"Scan-"  &amp;HN45,""),"")
&amp;IFERROR(IF(AND((HN$44-HN46-150                                                                            )&gt;(HN$44-HO$44),(HN$44-HN46-150                                                                             )&lt;=0),"Birth-" &amp;HN45,""),"")
&amp;IFERROR(IF(AND((HN$44-HN46-150-Sheep!$R$224                                           )&gt;(HN$44-HO$44),(HN$44-HN46-150-Sheep!$R$224                                            )&lt;=0),"Wean-"&amp;HN45,""),"")
&amp;IFERROR(IF(AND((HN$44-HN46-150-Sheep!$R$225                                           )&gt;(HN$44-HO$44),(HN$44-HN46-150-Sheep!$R$225                                            )&lt;=0),"Alt1-"   &amp;HN45,""),"")
&amp;IFERROR(IF(AND((HN$44-HN46-150-Sheep!$R$226                                           )&gt;(HN$44-HO$44),(HN$44-HN46-150-Sheep!$R$226                                            )&lt;=0),"Alt2-"   &amp;HN45,""),"")</f>
        <v/>
      </c>
      <c r="HO47" s="491" t="str">
        <f xml:space="preserve">                    IF(AND((HO$44                                  -Sheep!$N$174                               )&gt;(HO$44-HP$44),(HO$44                                  -Sheep!$N$174                                )&lt;=0),"Born","")
&amp;                   IF(AND((HO$44-Sheep!$R$224-Sheep!$N$174                                )&gt;(HO$44-HP$44),(HO$44-Sheep!$R$224-Sheep!$N$174                                )&lt;=0),"WeanStd","")
&amp;                   IF(AND((HO$44-Sheep!$R$225-Sheep!$N$174                                )&gt;(HO$44-HP$44),(HO$44-Sheep!$R$225-Sheep!$N$174                                )&lt;=0),"WeanAlt1","")
&amp;                   IF(AND((HO$44-Sheep!$R$226-Sheep!$N$174                                )&gt;(HO$44-HP$44),(HO$44-Sheep!$R$226-Sheep!$N$174                                )&lt;=0),"WeanAlt2","")
&amp;IFERROR(IF(AND((HO$44-HO46                                                                                     )&gt;(HO$44-HP$44),(HO$44-HO46                                                                                     )&lt;=0),"Join-"    &amp;HO45,""),"")
&amp;IFERROR(IF(AND((HO$44-HO46-INDEX(Sheep!$V$231:$V$238,HO45,1))&gt;(HO$44-HP$44),(HO$44-HO46-INDEX(Sheep!$V$231:$V$238,HO45,1))&lt;=0),"Scan-"  &amp;HO45,""),"")
&amp;IFERROR(IF(AND((HO$44-HO46-150                                                                            )&gt;(HO$44-HP$44),(HO$44-HO46-150                                                                             )&lt;=0),"Birth-" &amp;HO45,""),"")
&amp;IFERROR(IF(AND((HO$44-HO46-150-Sheep!$R$224                                           )&gt;(HO$44-HP$44),(HO$44-HO46-150-Sheep!$R$224                                            )&lt;=0),"Wean-"&amp;HO45,""),"")
&amp;IFERROR(IF(AND((HO$44-HO46-150-Sheep!$R$225                                           )&gt;(HO$44-HP$44),(HO$44-HO46-150-Sheep!$R$225                                            )&lt;=0),"Alt1-"   &amp;HO45,""),"")
&amp;IFERROR(IF(AND((HO$44-HO46-150-Sheep!$R$226                                           )&gt;(HO$44-HP$44),(HO$44-HO46-150-Sheep!$R$226                                            )&lt;=0),"Alt2-"   &amp;HO45,""),"")</f>
        <v/>
      </c>
      <c r="HP47" s="491" t="str">
        <f xml:space="preserve">                    IF(AND((HP$44                                  -Sheep!$N$174                               )&gt;(HP$44-HQ$44),(HP$44                                  -Sheep!$N$174                                )&lt;=0),"Born","")
&amp;                   IF(AND((HP$44-Sheep!$R$224-Sheep!$N$174                                )&gt;(HP$44-HQ$44),(HP$44-Sheep!$R$224-Sheep!$N$174                                )&lt;=0),"WeanStd","")
&amp;                   IF(AND((HP$44-Sheep!$R$225-Sheep!$N$174                                )&gt;(HP$44-HQ$44),(HP$44-Sheep!$R$225-Sheep!$N$174                                )&lt;=0),"WeanAlt1","")
&amp;                   IF(AND((HP$44-Sheep!$R$226-Sheep!$N$174                                )&gt;(HP$44-HQ$44),(HP$44-Sheep!$R$226-Sheep!$N$174                                )&lt;=0),"WeanAlt2","")
&amp;IFERROR(IF(AND((HP$44-HP46                                                                                     )&gt;(HP$44-HQ$44),(HP$44-HP46                                                                                     )&lt;=0),"Join-"    &amp;HP45,""),"")
&amp;IFERROR(IF(AND((HP$44-HP46-INDEX(Sheep!$V$231:$V$238,HP45,1))&gt;(HP$44-HQ$44),(HP$44-HP46-INDEX(Sheep!$V$231:$V$238,HP45,1))&lt;=0),"Scan-"  &amp;HP45,""),"")
&amp;IFERROR(IF(AND((HP$44-HP46-150                                                                            )&gt;(HP$44-HQ$44),(HP$44-HP46-150                                                                             )&lt;=0),"Birth-" &amp;HP45,""),"")
&amp;IFERROR(IF(AND((HP$44-HP46-150-Sheep!$R$224                                           )&gt;(HP$44-HQ$44),(HP$44-HP46-150-Sheep!$R$224                                            )&lt;=0),"Wean-"&amp;HP45,""),"")
&amp;IFERROR(IF(AND((HP$44-HP46-150-Sheep!$R$225                                           )&gt;(HP$44-HQ$44),(HP$44-HP46-150-Sheep!$R$225                                            )&lt;=0),"Alt1-"   &amp;HP45,""),"")
&amp;IFERROR(IF(AND((HP$44-HP46-150-Sheep!$R$226                                           )&gt;(HP$44-HQ$44),(HP$44-HP46-150-Sheep!$R$226                                            )&lt;=0),"Alt2-"   &amp;HP45,""),"")</f>
        <v/>
      </c>
      <c r="HQ47" s="491" t="str">
        <f xml:space="preserve">                    IF(AND((HQ$44                                  -Sheep!$N$174                               )&gt;(HQ$44-HR$44),(HQ$44                                  -Sheep!$N$174                                )&lt;=0),"Born","")
&amp;                   IF(AND((HQ$44-Sheep!$R$224-Sheep!$N$174                                )&gt;(HQ$44-HR$44),(HQ$44-Sheep!$R$224-Sheep!$N$174                                )&lt;=0),"WeanStd","")
&amp;                   IF(AND((HQ$44-Sheep!$R$225-Sheep!$N$174                                )&gt;(HQ$44-HR$44),(HQ$44-Sheep!$R$225-Sheep!$N$174                                )&lt;=0),"WeanAlt1","")
&amp;                   IF(AND((HQ$44-Sheep!$R$226-Sheep!$N$174                                )&gt;(HQ$44-HR$44),(HQ$44-Sheep!$R$226-Sheep!$N$174                                )&lt;=0),"WeanAlt2","")
&amp;IFERROR(IF(AND((HQ$44-HQ46                                                                                     )&gt;(HQ$44-HR$44),(HQ$44-HQ46                                                                                     )&lt;=0),"Join-"    &amp;HQ45,""),"")
&amp;IFERROR(IF(AND((HQ$44-HQ46-INDEX(Sheep!$V$231:$V$238,HQ45,1))&gt;(HQ$44-HR$44),(HQ$44-HQ46-INDEX(Sheep!$V$231:$V$238,HQ45,1))&lt;=0),"Scan-"  &amp;HQ45,""),"")
&amp;IFERROR(IF(AND((HQ$44-HQ46-150                                                                            )&gt;(HQ$44-HR$44),(HQ$44-HQ46-150                                                                             )&lt;=0),"Birth-" &amp;HQ45,""),"")
&amp;IFERROR(IF(AND((HQ$44-HQ46-150-Sheep!$R$224                                           )&gt;(HQ$44-HR$44),(HQ$44-HQ46-150-Sheep!$R$224                                            )&lt;=0),"Wean-"&amp;HQ45,""),"")
&amp;IFERROR(IF(AND((HQ$44-HQ46-150-Sheep!$R$225                                           )&gt;(HQ$44-HR$44),(HQ$44-HQ46-150-Sheep!$R$225                                            )&lt;=0),"Alt1-"   &amp;HQ45,""),"")
&amp;IFERROR(IF(AND((HQ$44-HQ46-150-Sheep!$R$226                                           )&gt;(HQ$44-HR$44),(HQ$44-HQ46-150-Sheep!$R$226                                            )&lt;=0),"Alt2-"   &amp;HQ45,""),"")</f>
        <v/>
      </c>
      <c r="HR47" s="491" t="str">
        <f xml:space="preserve">                    IF(AND((HR$44                                  -Sheep!$N$174                               )&gt;(HR$44-HS$44),(HR$44                                  -Sheep!$N$174                                )&lt;=0),"Born","")
&amp;                   IF(AND((HR$44-Sheep!$R$224-Sheep!$N$174                                )&gt;(HR$44-HS$44),(HR$44-Sheep!$R$224-Sheep!$N$174                                )&lt;=0),"WeanStd","")
&amp;                   IF(AND((HR$44-Sheep!$R$225-Sheep!$N$174                                )&gt;(HR$44-HS$44),(HR$44-Sheep!$R$225-Sheep!$N$174                                )&lt;=0),"WeanAlt1","")
&amp;                   IF(AND((HR$44-Sheep!$R$226-Sheep!$N$174                                )&gt;(HR$44-HS$44),(HR$44-Sheep!$R$226-Sheep!$N$174                                )&lt;=0),"WeanAlt2","")
&amp;IFERROR(IF(AND((HR$44-HR46                                                                                     )&gt;(HR$44-HS$44),(HR$44-HR46                                                                                     )&lt;=0),"Join-"    &amp;HR45,""),"")
&amp;IFERROR(IF(AND((HR$44-HR46-INDEX(Sheep!$V$231:$V$238,HR45,1))&gt;(HR$44-HS$44),(HR$44-HR46-INDEX(Sheep!$V$231:$V$238,HR45,1))&lt;=0),"Scan-"  &amp;HR45,""),"")
&amp;IFERROR(IF(AND((HR$44-HR46-150                                                                            )&gt;(HR$44-HS$44),(HR$44-HR46-150                                                                             )&lt;=0),"Birth-" &amp;HR45,""),"")
&amp;IFERROR(IF(AND((HR$44-HR46-150-Sheep!$R$224                                           )&gt;(HR$44-HS$44),(HR$44-HR46-150-Sheep!$R$224                                            )&lt;=0),"Wean-"&amp;HR45,""),"")
&amp;IFERROR(IF(AND((HR$44-HR46-150-Sheep!$R$225                                           )&gt;(HR$44-HS$44),(HR$44-HR46-150-Sheep!$R$225                                            )&lt;=0),"Alt1-"   &amp;HR45,""),"")
&amp;IFERROR(IF(AND((HR$44-HR46-150-Sheep!$R$226                                           )&gt;(HR$44-HS$44),(HR$44-HR46-150-Sheep!$R$226                                            )&lt;=0),"Alt2-"   &amp;HR45,""),"")</f>
        <v/>
      </c>
      <c r="HS47" s="491" t="str">
        <f xml:space="preserve">                    IF(AND((HS$44                                  -Sheep!$N$174                               )&gt;(HS$44-HT$44),(HS$44                                  -Sheep!$N$174                                )&lt;=0),"Born","")
&amp;                   IF(AND((HS$44-Sheep!$R$224-Sheep!$N$174                                )&gt;(HS$44-HT$44),(HS$44-Sheep!$R$224-Sheep!$N$174                                )&lt;=0),"WeanStd","")
&amp;                   IF(AND((HS$44-Sheep!$R$225-Sheep!$N$174                                )&gt;(HS$44-HT$44),(HS$44-Sheep!$R$225-Sheep!$N$174                                )&lt;=0),"WeanAlt1","")
&amp;                   IF(AND((HS$44-Sheep!$R$226-Sheep!$N$174                                )&gt;(HS$44-HT$44),(HS$44-Sheep!$R$226-Sheep!$N$174                                )&lt;=0),"WeanAlt2","")
&amp;IFERROR(IF(AND((HS$44-HS46                                                                                     )&gt;(HS$44-HT$44),(HS$44-HS46                                                                                     )&lt;=0),"Join-"    &amp;HS45,""),"")
&amp;IFERROR(IF(AND((HS$44-HS46-INDEX(Sheep!$V$231:$V$238,HS45,1))&gt;(HS$44-HT$44),(HS$44-HS46-INDEX(Sheep!$V$231:$V$238,HS45,1))&lt;=0),"Scan-"  &amp;HS45,""),"")
&amp;IFERROR(IF(AND((HS$44-HS46-150                                                                            )&gt;(HS$44-HT$44),(HS$44-HS46-150                                                                             )&lt;=0),"Birth-" &amp;HS45,""),"")
&amp;IFERROR(IF(AND((HS$44-HS46-150-Sheep!$R$224                                           )&gt;(HS$44-HT$44),(HS$44-HS46-150-Sheep!$R$224                                            )&lt;=0),"Wean-"&amp;HS45,""),"")
&amp;IFERROR(IF(AND((HS$44-HS46-150-Sheep!$R$225                                           )&gt;(HS$44-HT$44),(HS$44-HS46-150-Sheep!$R$225                                            )&lt;=0),"Alt1-"   &amp;HS45,""),"")
&amp;IFERROR(IF(AND((HS$44-HS46-150-Sheep!$R$226                                           )&gt;(HS$44-HT$44),(HS$44-HS46-150-Sheep!$R$226                                            )&lt;=0),"Alt2-"   &amp;HS45,""),"")</f>
        <v/>
      </c>
      <c r="HT47" s="491" t="str">
        <f xml:space="preserve">                    IF(AND((HT$44                                  -Sheep!$N$174                               )&gt;(HT$44-HU$44),(HT$44                                  -Sheep!$N$174                                )&lt;=0),"Born","")
&amp;                   IF(AND((HT$44-Sheep!$R$224-Sheep!$N$174                                )&gt;(HT$44-HU$44),(HT$44-Sheep!$R$224-Sheep!$N$174                                )&lt;=0),"WeanStd","")
&amp;                   IF(AND((HT$44-Sheep!$R$225-Sheep!$N$174                                )&gt;(HT$44-HU$44),(HT$44-Sheep!$R$225-Sheep!$N$174                                )&lt;=0),"WeanAlt1","")
&amp;                   IF(AND((HT$44-Sheep!$R$226-Sheep!$N$174                                )&gt;(HT$44-HU$44),(HT$44-Sheep!$R$226-Sheep!$N$174                                )&lt;=0),"WeanAlt2","")
&amp;IFERROR(IF(AND((HT$44-HT46                                                                                     )&gt;(HT$44-HU$44),(HT$44-HT46                                                                                     )&lt;=0),"Join-"    &amp;HT45,""),"")
&amp;IFERROR(IF(AND((HT$44-HT46-INDEX(Sheep!$V$231:$V$238,HT45,1))&gt;(HT$44-HU$44),(HT$44-HT46-INDEX(Sheep!$V$231:$V$238,HT45,1))&lt;=0),"Scan-"  &amp;HT45,""),"")
&amp;IFERROR(IF(AND((HT$44-HT46-150                                                                            )&gt;(HT$44-HU$44),(HT$44-HT46-150                                                                             )&lt;=0),"Birth-" &amp;HT45,""),"")
&amp;IFERROR(IF(AND((HT$44-HT46-150-Sheep!$R$224                                           )&gt;(HT$44-HU$44),(HT$44-HT46-150-Sheep!$R$224                                            )&lt;=0),"Wean-"&amp;HT45,""),"")
&amp;IFERROR(IF(AND((HT$44-HT46-150-Sheep!$R$225                                           )&gt;(HT$44-HU$44),(HT$44-HT46-150-Sheep!$R$225                                            )&lt;=0),"Alt1-"   &amp;HT45,""),"")
&amp;IFERROR(IF(AND((HT$44-HT46-150-Sheep!$R$226                                           )&gt;(HT$44-HU$44),(HT$44-HT46-150-Sheep!$R$226                                            )&lt;=0),"Alt2-"   &amp;HT45,""),"")</f>
        <v/>
      </c>
      <c r="HU47" s="491" t="str">
        <f xml:space="preserve">                    IF(AND((HU$44                                  -Sheep!$N$174                               )&gt;(HU$44-HV$44),(HU$44                                  -Sheep!$N$174                                )&lt;=0),"Born","")
&amp;                   IF(AND((HU$44-Sheep!$R$224-Sheep!$N$174                                )&gt;(HU$44-HV$44),(HU$44-Sheep!$R$224-Sheep!$N$174                                )&lt;=0),"WeanStd","")
&amp;                   IF(AND((HU$44-Sheep!$R$225-Sheep!$N$174                                )&gt;(HU$44-HV$44),(HU$44-Sheep!$R$225-Sheep!$N$174                                )&lt;=0),"WeanAlt1","")
&amp;                   IF(AND((HU$44-Sheep!$R$226-Sheep!$N$174                                )&gt;(HU$44-HV$44),(HU$44-Sheep!$R$226-Sheep!$N$174                                )&lt;=0),"WeanAlt2","")
&amp;IFERROR(IF(AND((HU$44-HU46                                                                                     )&gt;(HU$44-HV$44),(HU$44-HU46                                                                                     )&lt;=0),"Join-"    &amp;HU45,""),"")
&amp;IFERROR(IF(AND((HU$44-HU46-INDEX(Sheep!$V$231:$V$238,HU45,1))&gt;(HU$44-HV$44),(HU$44-HU46-INDEX(Sheep!$V$231:$V$238,HU45,1))&lt;=0),"Scan-"  &amp;HU45,""),"")
&amp;IFERROR(IF(AND((HU$44-HU46-150                                                                            )&gt;(HU$44-HV$44),(HU$44-HU46-150                                                                             )&lt;=0),"Birth-" &amp;HU45,""),"")
&amp;IFERROR(IF(AND((HU$44-HU46-150-Sheep!$R$224                                           )&gt;(HU$44-HV$44),(HU$44-HU46-150-Sheep!$R$224                                            )&lt;=0),"Wean-"&amp;HU45,""),"")
&amp;IFERROR(IF(AND((HU$44-HU46-150-Sheep!$R$225                                           )&gt;(HU$44-HV$44),(HU$44-HU46-150-Sheep!$R$225                                            )&lt;=0),"Alt1-"   &amp;HU45,""),"")
&amp;IFERROR(IF(AND((HU$44-HU46-150-Sheep!$R$226                                           )&gt;(HU$44-HV$44),(HU$44-HU46-150-Sheep!$R$226                                            )&lt;=0),"Alt2-"   &amp;HU45,""),"")</f>
        <v/>
      </c>
      <c r="HV47" s="491" t="str">
        <f xml:space="preserve">                    IF(AND((HV$44                                  -Sheep!$N$174                               )&gt;(HV$44-HW$44),(HV$44                                  -Sheep!$N$174                                )&lt;=0),"Born","")
&amp;                   IF(AND((HV$44-Sheep!$R$224-Sheep!$N$174                                )&gt;(HV$44-HW$44),(HV$44-Sheep!$R$224-Sheep!$N$174                                )&lt;=0),"WeanStd","")
&amp;                   IF(AND((HV$44-Sheep!$R$225-Sheep!$N$174                                )&gt;(HV$44-HW$44),(HV$44-Sheep!$R$225-Sheep!$N$174                                )&lt;=0),"WeanAlt1","")
&amp;                   IF(AND((HV$44-Sheep!$R$226-Sheep!$N$174                                )&gt;(HV$44-HW$44),(HV$44-Sheep!$R$226-Sheep!$N$174                                )&lt;=0),"WeanAlt2","")
&amp;IFERROR(IF(AND((HV$44-HV46                                                                                     )&gt;(HV$44-HW$44),(HV$44-HV46                                                                                     )&lt;=0),"Join-"    &amp;HV45,""),"")
&amp;IFERROR(IF(AND((HV$44-HV46-INDEX(Sheep!$V$231:$V$238,HV45,1))&gt;(HV$44-HW$44),(HV$44-HV46-INDEX(Sheep!$V$231:$V$238,HV45,1))&lt;=0),"Scan-"  &amp;HV45,""),"")
&amp;IFERROR(IF(AND((HV$44-HV46-150                                                                            )&gt;(HV$44-HW$44),(HV$44-HV46-150                                                                             )&lt;=0),"Birth-" &amp;HV45,""),"")
&amp;IFERROR(IF(AND((HV$44-HV46-150-Sheep!$R$224                                           )&gt;(HV$44-HW$44),(HV$44-HV46-150-Sheep!$R$224                                            )&lt;=0),"Wean-"&amp;HV45,""),"")
&amp;IFERROR(IF(AND((HV$44-HV46-150-Sheep!$R$225                                           )&gt;(HV$44-HW$44),(HV$44-HV46-150-Sheep!$R$225                                            )&lt;=0),"Alt1-"   &amp;HV45,""),"")
&amp;IFERROR(IF(AND((HV$44-HV46-150-Sheep!$R$226                                           )&gt;(HV$44-HW$44),(HV$44-HV46-150-Sheep!$R$226                                            )&lt;=0),"Alt2-"   &amp;HV45,""),"")</f>
        <v/>
      </c>
      <c r="HW47" s="491" t="str">
        <f xml:space="preserve">                    IF(AND((HW$44                                  -Sheep!$N$174                               )&gt;(HW$44-HX$44),(HW$44                                  -Sheep!$N$174                                )&lt;=0),"Born","")
&amp;                   IF(AND((HW$44-Sheep!$R$224-Sheep!$N$174                                )&gt;(HW$44-HX$44),(HW$44-Sheep!$R$224-Sheep!$N$174                                )&lt;=0),"WeanStd","")
&amp;                   IF(AND((HW$44-Sheep!$R$225-Sheep!$N$174                                )&gt;(HW$44-HX$44),(HW$44-Sheep!$R$225-Sheep!$N$174                                )&lt;=0),"WeanAlt1","")
&amp;                   IF(AND((HW$44-Sheep!$R$226-Sheep!$N$174                                )&gt;(HW$44-HX$44),(HW$44-Sheep!$R$226-Sheep!$N$174                                )&lt;=0),"WeanAlt2","")
&amp;IFERROR(IF(AND((HW$44-HW46                                                                                     )&gt;(HW$44-HX$44),(HW$44-HW46                                                                                     )&lt;=0),"Join-"    &amp;HW45,""),"")
&amp;IFERROR(IF(AND((HW$44-HW46-INDEX(Sheep!$V$231:$V$238,HW45,1))&gt;(HW$44-HX$44),(HW$44-HW46-INDEX(Sheep!$V$231:$V$238,HW45,1))&lt;=0),"Scan-"  &amp;HW45,""),"")
&amp;IFERROR(IF(AND((HW$44-HW46-150                                                                            )&gt;(HW$44-HX$44),(HW$44-HW46-150                                                                             )&lt;=0),"Birth-" &amp;HW45,""),"")
&amp;IFERROR(IF(AND((HW$44-HW46-150-Sheep!$R$224                                           )&gt;(HW$44-HX$44),(HW$44-HW46-150-Sheep!$R$224                                            )&lt;=0),"Wean-"&amp;HW45,""),"")
&amp;IFERROR(IF(AND((HW$44-HW46-150-Sheep!$R$225                                           )&gt;(HW$44-HX$44),(HW$44-HW46-150-Sheep!$R$225                                            )&lt;=0),"Alt1-"   &amp;HW45,""),"")
&amp;IFERROR(IF(AND((HW$44-HW46-150-Sheep!$R$226                                           )&gt;(HW$44-HX$44),(HW$44-HW46-150-Sheep!$R$226                                            )&lt;=0),"Alt2-"   &amp;HW45,""),"")</f>
        <v/>
      </c>
      <c r="HX47" s="491" t="str">
        <f xml:space="preserve">                    IF(AND((HX$44                                  -Sheep!$N$174                               )&gt;(HX$44-HY$44),(HX$44                                  -Sheep!$N$174                                )&lt;=0),"Born","")
&amp;                   IF(AND((HX$44-Sheep!$R$224-Sheep!$N$174                                )&gt;(HX$44-HY$44),(HX$44-Sheep!$R$224-Sheep!$N$174                                )&lt;=0),"WeanStd","")
&amp;                   IF(AND((HX$44-Sheep!$R$225-Sheep!$N$174                                )&gt;(HX$44-HY$44),(HX$44-Sheep!$R$225-Sheep!$N$174                                )&lt;=0),"WeanAlt1","")
&amp;                   IF(AND((HX$44-Sheep!$R$226-Sheep!$N$174                                )&gt;(HX$44-HY$44),(HX$44-Sheep!$R$226-Sheep!$N$174                                )&lt;=0),"WeanAlt2","")
&amp;IFERROR(IF(AND((HX$44-HX46                                                                                     )&gt;(HX$44-HY$44),(HX$44-HX46                                                                                     )&lt;=0),"Join-"    &amp;HX45,""),"")
&amp;IFERROR(IF(AND((HX$44-HX46-INDEX(Sheep!$V$231:$V$238,HX45,1))&gt;(HX$44-HY$44),(HX$44-HX46-INDEX(Sheep!$V$231:$V$238,HX45,1))&lt;=0),"Scan-"  &amp;HX45,""),"")
&amp;IFERROR(IF(AND((HX$44-HX46-150                                                                            )&gt;(HX$44-HY$44),(HX$44-HX46-150                                                                             )&lt;=0),"Birth-" &amp;HX45,""),"")
&amp;IFERROR(IF(AND((HX$44-HX46-150-Sheep!$R$224                                           )&gt;(HX$44-HY$44),(HX$44-HX46-150-Sheep!$R$224                                            )&lt;=0),"Wean-"&amp;HX45,""),"")
&amp;IFERROR(IF(AND((HX$44-HX46-150-Sheep!$R$225                                           )&gt;(HX$44-HY$44),(HX$44-HX46-150-Sheep!$R$225                                            )&lt;=0),"Alt1-"   &amp;HX45,""),"")
&amp;IFERROR(IF(AND((HX$44-HX46-150-Sheep!$R$226                                           )&gt;(HX$44-HY$44),(HX$44-HX46-150-Sheep!$R$226                                            )&lt;=0),"Alt2-"   &amp;HX45,""),"")</f>
        <v/>
      </c>
      <c r="HY47" s="491" t="str">
        <f xml:space="preserve">                    IF(AND((HY$44                                  -Sheep!$N$174                               )&gt;(HY$44-HZ$44),(HY$44                                  -Sheep!$N$174                                )&lt;=0),"Born","")
&amp;                   IF(AND((HY$44-Sheep!$R$224-Sheep!$N$174                                )&gt;(HY$44-HZ$44),(HY$44-Sheep!$R$224-Sheep!$N$174                                )&lt;=0),"WeanStd","")
&amp;                   IF(AND((HY$44-Sheep!$R$225-Sheep!$N$174                                )&gt;(HY$44-HZ$44),(HY$44-Sheep!$R$225-Sheep!$N$174                                )&lt;=0),"WeanAlt1","")
&amp;                   IF(AND((HY$44-Sheep!$R$226-Sheep!$N$174                                )&gt;(HY$44-HZ$44),(HY$44-Sheep!$R$226-Sheep!$N$174                                )&lt;=0),"WeanAlt2","")
&amp;IFERROR(IF(AND((HY$44-HY46                                                                                     )&gt;(HY$44-HZ$44),(HY$44-HY46                                                                                     )&lt;=0),"Join-"    &amp;HY45,""),"")
&amp;IFERROR(IF(AND((HY$44-HY46-INDEX(Sheep!$V$231:$V$238,HY45,1))&gt;(HY$44-HZ$44),(HY$44-HY46-INDEX(Sheep!$V$231:$V$238,HY45,1))&lt;=0),"Scan-"  &amp;HY45,""),"")
&amp;IFERROR(IF(AND((HY$44-HY46-150                                                                            )&gt;(HY$44-HZ$44),(HY$44-HY46-150                                                                             )&lt;=0),"Birth-" &amp;HY45,""),"")
&amp;IFERROR(IF(AND((HY$44-HY46-150-Sheep!$R$224                                           )&gt;(HY$44-HZ$44),(HY$44-HY46-150-Sheep!$R$224                                            )&lt;=0),"Wean-"&amp;HY45,""),"")
&amp;IFERROR(IF(AND((HY$44-HY46-150-Sheep!$R$225                                           )&gt;(HY$44-HZ$44),(HY$44-HY46-150-Sheep!$R$225                                            )&lt;=0),"Alt1-"   &amp;HY45,""),"")
&amp;IFERROR(IF(AND((HY$44-HY46-150-Sheep!$R$226                                           )&gt;(HY$44-HZ$44),(HY$44-HY46-150-Sheep!$R$226                                            )&lt;=0),"Alt2-"   &amp;HY45,""),"")</f>
        <v/>
      </c>
      <c r="HZ47" s="491" t="str">
        <f xml:space="preserve">                    IF(AND((HZ$44                                  -Sheep!$N$174                               )&gt;(HZ$44-IA$44),(HZ$44                                  -Sheep!$N$174                                )&lt;=0),"Born","")
&amp;                   IF(AND((HZ$44-Sheep!$R$224-Sheep!$N$174                                )&gt;(HZ$44-IA$44),(HZ$44-Sheep!$R$224-Sheep!$N$174                                )&lt;=0),"WeanStd","")
&amp;                   IF(AND((HZ$44-Sheep!$R$225-Sheep!$N$174                                )&gt;(HZ$44-IA$44),(HZ$44-Sheep!$R$225-Sheep!$N$174                                )&lt;=0),"WeanAlt1","")
&amp;                   IF(AND((HZ$44-Sheep!$R$226-Sheep!$N$174                                )&gt;(HZ$44-IA$44),(HZ$44-Sheep!$R$226-Sheep!$N$174                                )&lt;=0),"WeanAlt2","")
&amp;IFERROR(IF(AND((HZ$44-HZ46                                                                                     )&gt;(HZ$44-IA$44),(HZ$44-HZ46                                                                                     )&lt;=0),"Join-"    &amp;HZ45,""),"")
&amp;IFERROR(IF(AND((HZ$44-HZ46-INDEX(Sheep!$V$231:$V$238,HZ45,1))&gt;(HZ$44-IA$44),(HZ$44-HZ46-INDEX(Sheep!$V$231:$V$238,HZ45,1))&lt;=0),"Scan-"  &amp;HZ45,""),"")
&amp;IFERROR(IF(AND((HZ$44-HZ46-150                                                                            )&gt;(HZ$44-IA$44),(HZ$44-HZ46-150                                                                             )&lt;=0),"Birth-" &amp;HZ45,""),"")
&amp;IFERROR(IF(AND((HZ$44-HZ46-150-Sheep!$R$224                                           )&gt;(HZ$44-IA$44),(HZ$44-HZ46-150-Sheep!$R$224                                            )&lt;=0),"Wean-"&amp;HZ45,""),"")
&amp;IFERROR(IF(AND((HZ$44-HZ46-150-Sheep!$R$225                                           )&gt;(HZ$44-IA$44),(HZ$44-HZ46-150-Sheep!$R$225                                            )&lt;=0),"Alt1-"   &amp;HZ45,""),"")
&amp;IFERROR(IF(AND((HZ$44-HZ46-150-Sheep!$R$226                                           )&gt;(HZ$44-IA$44),(HZ$44-HZ46-150-Sheep!$R$226                                            )&lt;=0),"Alt2-"   &amp;HZ45,""),"")</f>
        <v/>
      </c>
      <c r="IA47" s="491" t="str">
        <f xml:space="preserve">                    IF(AND((IA$44                                  -Sheep!$N$174                               )&gt;(IA$44-IB$44),(IA$44                                  -Sheep!$N$174                                )&lt;=0),"Born","")
&amp;                   IF(AND((IA$44-Sheep!$R$224-Sheep!$N$174                                )&gt;(IA$44-IB$44),(IA$44-Sheep!$R$224-Sheep!$N$174                                )&lt;=0),"WeanStd","")
&amp;                   IF(AND((IA$44-Sheep!$R$225-Sheep!$N$174                                )&gt;(IA$44-IB$44),(IA$44-Sheep!$R$225-Sheep!$N$174                                )&lt;=0),"WeanAlt1","")
&amp;                   IF(AND((IA$44-Sheep!$R$226-Sheep!$N$174                                )&gt;(IA$44-IB$44),(IA$44-Sheep!$R$226-Sheep!$N$174                                )&lt;=0),"WeanAlt2","")
&amp;IFERROR(IF(AND((IA$44-IA46                                                                                     )&gt;(IA$44-IB$44),(IA$44-IA46                                                                                     )&lt;=0),"Join-"    &amp;IA45,""),"")
&amp;IFERROR(IF(AND((IA$44-IA46-INDEX(Sheep!$V$231:$V$238,IA45,1))&gt;(IA$44-IB$44),(IA$44-IA46-INDEX(Sheep!$V$231:$V$238,IA45,1))&lt;=0),"Scan-"  &amp;IA45,""),"")
&amp;IFERROR(IF(AND((IA$44-IA46-150                                                                            )&gt;(IA$44-IB$44),(IA$44-IA46-150                                                                             )&lt;=0),"Birth-" &amp;IA45,""),"")
&amp;IFERROR(IF(AND((IA$44-IA46-150-Sheep!$R$224                                           )&gt;(IA$44-IB$44),(IA$44-IA46-150-Sheep!$R$224                                            )&lt;=0),"Wean-"&amp;IA45,""),"")
&amp;IFERROR(IF(AND((IA$44-IA46-150-Sheep!$R$225                                           )&gt;(IA$44-IB$44),(IA$44-IA46-150-Sheep!$R$225                                            )&lt;=0),"Alt1-"   &amp;IA45,""),"")
&amp;IFERROR(IF(AND((IA$44-IA46-150-Sheep!$R$226                                           )&gt;(IA$44-IB$44),(IA$44-IA46-150-Sheep!$R$226                                            )&lt;=0),"Alt2-"   &amp;IA45,""),"")</f>
        <v/>
      </c>
      <c r="IB47" s="491" t="str">
        <f xml:space="preserve">                    IF(AND((IB$44                                  -Sheep!$N$174                               )&gt;(IB$44-IC$44),(IB$44                                  -Sheep!$N$174                                )&lt;=0),"Born","")
&amp;                   IF(AND((IB$44-Sheep!$R$224-Sheep!$N$174                                )&gt;(IB$44-IC$44),(IB$44-Sheep!$R$224-Sheep!$N$174                                )&lt;=0),"WeanStd","")
&amp;                   IF(AND((IB$44-Sheep!$R$225-Sheep!$N$174                                )&gt;(IB$44-IC$44),(IB$44-Sheep!$R$225-Sheep!$N$174                                )&lt;=0),"WeanAlt1","")
&amp;                   IF(AND((IB$44-Sheep!$R$226-Sheep!$N$174                                )&gt;(IB$44-IC$44),(IB$44-Sheep!$R$226-Sheep!$N$174                                )&lt;=0),"WeanAlt2","")
&amp;IFERROR(IF(AND((IB$44-IB46                                                                                     )&gt;(IB$44-IC$44),(IB$44-IB46                                                                                     )&lt;=0),"Join-"    &amp;IB45,""),"")
&amp;IFERROR(IF(AND((IB$44-IB46-INDEX(Sheep!$V$231:$V$238,IB45,1))&gt;(IB$44-IC$44),(IB$44-IB46-INDEX(Sheep!$V$231:$V$238,IB45,1))&lt;=0),"Scan-"  &amp;IB45,""),"")
&amp;IFERROR(IF(AND((IB$44-IB46-150                                                                            )&gt;(IB$44-IC$44),(IB$44-IB46-150                                                                             )&lt;=0),"Birth-" &amp;IB45,""),"")
&amp;IFERROR(IF(AND((IB$44-IB46-150-Sheep!$R$224                                           )&gt;(IB$44-IC$44),(IB$44-IB46-150-Sheep!$R$224                                            )&lt;=0),"Wean-"&amp;IB45,""),"")
&amp;IFERROR(IF(AND((IB$44-IB46-150-Sheep!$R$225                                           )&gt;(IB$44-IC$44),(IB$44-IB46-150-Sheep!$R$225                                            )&lt;=0),"Alt1-"   &amp;IB45,""),"")
&amp;IFERROR(IF(AND((IB$44-IB46-150-Sheep!$R$226                                           )&gt;(IB$44-IC$44),(IB$44-IB46-150-Sheep!$R$226                                            )&lt;=0),"Alt2-"   &amp;IB45,""),"")</f>
        <v/>
      </c>
      <c r="IC47" s="491" t="str">
        <f xml:space="preserve">                    IF(AND((IC$44                                  -Sheep!$N$174                               )&gt;(IC$44-ID$44),(IC$44                                  -Sheep!$N$174                                )&lt;=0),"Born","")
&amp;                   IF(AND((IC$44-Sheep!$R$224-Sheep!$N$174                                )&gt;(IC$44-ID$44),(IC$44-Sheep!$R$224-Sheep!$N$174                                )&lt;=0),"WeanStd","")
&amp;                   IF(AND((IC$44-Sheep!$R$225-Sheep!$N$174                                )&gt;(IC$44-ID$44),(IC$44-Sheep!$R$225-Sheep!$N$174                                )&lt;=0),"WeanAlt1","")
&amp;                   IF(AND((IC$44-Sheep!$R$226-Sheep!$N$174                                )&gt;(IC$44-ID$44),(IC$44-Sheep!$R$226-Sheep!$N$174                                )&lt;=0),"WeanAlt2","")
&amp;IFERROR(IF(AND((IC$44-IC46                                                                                     )&gt;(IC$44-ID$44),(IC$44-IC46                                                                                     )&lt;=0),"Join-"    &amp;IC45,""),"")
&amp;IFERROR(IF(AND((IC$44-IC46-INDEX(Sheep!$V$231:$V$238,IC45,1))&gt;(IC$44-ID$44),(IC$44-IC46-INDEX(Sheep!$V$231:$V$238,IC45,1))&lt;=0),"Scan-"  &amp;IC45,""),"")
&amp;IFERROR(IF(AND((IC$44-IC46-150                                                                            )&gt;(IC$44-ID$44),(IC$44-IC46-150                                                                             )&lt;=0),"Birth-" &amp;IC45,""),"")
&amp;IFERROR(IF(AND((IC$44-IC46-150-Sheep!$R$224                                           )&gt;(IC$44-ID$44),(IC$44-IC46-150-Sheep!$R$224                                            )&lt;=0),"Wean-"&amp;IC45,""),"")
&amp;IFERROR(IF(AND((IC$44-IC46-150-Sheep!$R$225                                           )&gt;(IC$44-ID$44),(IC$44-IC46-150-Sheep!$R$225                                            )&lt;=0),"Alt1-"   &amp;IC45,""),"")
&amp;IFERROR(IF(AND((IC$44-IC46-150-Sheep!$R$226                                           )&gt;(IC$44-ID$44),(IC$44-IC46-150-Sheep!$R$226                                            )&lt;=0),"Alt2-"   &amp;IC45,""),"")</f>
        <v/>
      </c>
      <c r="ID47" s="491" t="str">
        <f xml:space="preserve">                    IF(AND((ID$44                                  -Sheep!$N$174                               )&gt;(ID$44-IE$44),(ID$44                                  -Sheep!$N$174                                )&lt;=0),"Born","")
&amp;                   IF(AND((ID$44-Sheep!$R$224-Sheep!$N$174                                )&gt;(ID$44-IE$44),(ID$44-Sheep!$R$224-Sheep!$N$174                                )&lt;=0),"WeanStd","")
&amp;                   IF(AND((ID$44-Sheep!$R$225-Sheep!$N$174                                )&gt;(ID$44-IE$44),(ID$44-Sheep!$R$225-Sheep!$N$174                                )&lt;=0),"WeanAlt1","")
&amp;                   IF(AND((ID$44-Sheep!$R$226-Sheep!$N$174                                )&gt;(ID$44-IE$44),(ID$44-Sheep!$R$226-Sheep!$N$174                                )&lt;=0),"WeanAlt2","")
&amp;IFERROR(IF(AND((ID$44-ID46                                                                                     )&gt;(ID$44-IE$44),(ID$44-ID46                                                                                     )&lt;=0),"Join-"    &amp;ID45,""),"")
&amp;IFERROR(IF(AND((ID$44-ID46-INDEX(Sheep!$V$231:$V$238,ID45,1))&gt;(ID$44-IE$44),(ID$44-ID46-INDEX(Sheep!$V$231:$V$238,ID45,1))&lt;=0),"Scan-"  &amp;ID45,""),"")
&amp;IFERROR(IF(AND((ID$44-ID46-150                                                                            )&gt;(ID$44-IE$44),(ID$44-ID46-150                                                                             )&lt;=0),"Birth-" &amp;ID45,""),"")
&amp;IFERROR(IF(AND((ID$44-ID46-150-Sheep!$R$224                                           )&gt;(ID$44-IE$44),(ID$44-ID46-150-Sheep!$R$224                                            )&lt;=0),"Wean-"&amp;ID45,""),"")
&amp;IFERROR(IF(AND((ID$44-ID46-150-Sheep!$R$225                                           )&gt;(ID$44-IE$44),(ID$44-ID46-150-Sheep!$R$225                                            )&lt;=0),"Alt1-"   &amp;ID45,""),"")
&amp;IFERROR(IF(AND((ID$44-ID46-150-Sheep!$R$226                                           )&gt;(ID$44-IE$44),(ID$44-ID46-150-Sheep!$R$226                                            )&lt;=0),"Alt2-"   &amp;ID45,""),"")</f>
        <v/>
      </c>
      <c r="IE47" s="491" t="str">
        <f xml:space="preserve">                    IF(AND((IE$44                                  -Sheep!$N$174                               )&gt;(IE$44-IF$44),(IE$44                                  -Sheep!$N$174                                )&lt;=0),"Born","")
&amp;                   IF(AND((IE$44-Sheep!$R$224-Sheep!$N$174                                )&gt;(IE$44-IF$44),(IE$44-Sheep!$R$224-Sheep!$N$174                                )&lt;=0),"WeanStd","")
&amp;                   IF(AND((IE$44-Sheep!$R$225-Sheep!$N$174                                )&gt;(IE$44-IF$44),(IE$44-Sheep!$R$225-Sheep!$N$174                                )&lt;=0),"WeanAlt1","")
&amp;                   IF(AND((IE$44-Sheep!$R$226-Sheep!$N$174                                )&gt;(IE$44-IF$44),(IE$44-Sheep!$R$226-Sheep!$N$174                                )&lt;=0),"WeanAlt2","")
&amp;IFERROR(IF(AND((IE$44-IE46                                                                                     )&gt;(IE$44-IF$44),(IE$44-IE46                                                                                     )&lt;=0),"Join-"    &amp;IE45,""),"")
&amp;IFERROR(IF(AND((IE$44-IE46-INDEX(Sheep!$V$231:$V$238,IE45,1))&gt;(IE$44-IF$44),(IE$44-IE46-INDEX(Sheep!$V$231:$V$238,IE45,1))&lt;=0),"Scan-"  &amp;IE45,""),"")
&amp;IFERROR(IF(AND((IE$44-IE46-150                                                                            )&gt;(IE$44-IF$44),(IE$44-IE46-150                                                                             )&lt;=0),"Birth-" &amp;IE45,""),"")
&amp;IFERROR(IF(AND((IE$44-IE46-150-Sheep!$R$224                                           )&gt;(IE$44-IF$44),(IE$44-IE46-150-Sheep!$R$224                                            )&lt;=0),"Wean-"&amp;IE45,""),"")
&amp;IFERROR(IF(AND((IE$44-IE46-150-Sheep!$R$225                                           )&gt;(IE$44-IF$44),(IE$44-IE46-150-Sheep!$R$225                                            )&lt;=0),"Alt1-"   &amp;IE45,""),"")
&amp;IFERROR(IF(AND((IE$44-IE46-150-Sheep!$R$226                                           )&gt;(IE$44-IF$44),(IE$44-IE46-150-Sheep!$R$226                                            )&lt;=0),"Alt2-"   &amp;IE45,""),"")</f>
        <v/>
      </c>
      <c r="IF47" s="491" t="str">
        <f xml:space="preserve">                    IF(AND((IF$44                                  -Sheep!$N$174                               )&gt;(IF$44-IG$44),(IF$44                                  -Sheep!$N$174                                )&lt;=0),"Born","")
&amp;                   IF(AND((IF$44-Sheep!$R$224-Sheep!$N$174                                )&gt;(IF$44-IG$44),(IF$44-Sheep!$R$224-Sheep!$N$174                                )&lt;=0),"WeanStd","")
&amp;                   IF(AND((IF$44-Sheep!$R$225-Sheep!$N$174                                )&gt;(IF$44-IG$44),(IF$44-Sheep!$R$225-Sheep!$N$174                                )&lt;=0),"WeanAlt1","")
&amp;                   IF(AND((IF$44-Sheep!$R$226-Sheep!$N$174                                )&gt;(IF$44-IG$44),(IF$44-Sheep!$R$226-Sheep!$N$174                                )&lt;=0),"WeanAlt2","")
&amp;IFERROR(IF(AND((IF$44-IF46                                                                                     )&gt;(IF$44-IG$44),(IF$44-IF46                                                                                     )&lt;=0),"Join-"    &amp;IF45,""),"")
&amp;IFERROR(IF(AND((IF$44-IF46-INDEX(Sheep!$V$231:$V$238,IF45,1))&gt;(IF$44-IG$44),(IF$44-IF46-INDEX(Sheep!$V$231:$V$238,IF45,1))&lt;=0),"Scan-"  &amp;IF45,""),"")
&amp;IFERROR(IF(AND((IF$44-IF46-150                                                                            )&gt;(IF$44-IG$44),(IF$44-IF46-150                                                                             )&lt;=0),"Birth-" &amp;IF45,""),"")
&amp;IFERROR(IF(AND((IF$44-IF46-150-Sheep!$R$224                                           )&gt;(IF$44-IG$44),(IF$44-IF46-150-Sheep!$R$224                                            )&lt;=0),"Wean-"&amp;IF45,""),"")
&amp;IFERROR(IF(AND((IF$44-IF46-150-Sheep!$R$225                                           )&gt;(IF$44-IG$44),(IF$44-IF46-150-Sheep!$R$225                                            )&lt;=0),"Alt1-"   &amp;IF45,""),"")
&amp;IFERROR(IF(AND((IF$44-IF46-150-Sheep!$R$226                                           )&gt;(IF$44-IG$44),(IF$44-IF46-150-Sheep!$R$226                                            )&lt;=0),"Alt2-"   &amp;IF45,""),"")</f>
        <v/>
      </c>
      <c r="IG47" s="491" t="str">
        <f xml:space="preserve">                    IF(AND((IG$44                                  -Sheep!$N$174                               )&gt;(IG$44-IH$44),(IG$44                                  -Sheep!$N$174                                )&lt;=0),"Born","")
&amp;                   IF(AND((IG$44-Sheep!$R$224-Sheep!$N$174                                )&gt;(IG$44-IH$44),(IG$44-Sheep!$R$224-Sheep!$N$174                                )&lt;=0),"WeanStd","")
&amp;                   IF(AND((IG$44-Sheep!$R$225-Sheep!$N$174                                )&gt;(IG$44-IH$44),(IG$44-Sheep!$R$225-Sheep!$N$174                                )&lt;=0),"WeanAlt1","")
&amp;                   IF(AND((IG$44-Sheep!$R$226-Sheep!$N$174                                )&gt;(IG$44-IH$44),(IG$44-Sheep!$R$226-Sheep!$N$174                                )&lt;=0),"WeanAlt2","")
&amp;IFERROR(IF(AND((IG$44-IG46                                                                                     )&gt;(IG$44-IH$44),(IG$44-IG46                                                                                     )&lt;=0),"Join-"    &amp;IG45,""),"")
&amp;IFERROR(IF(AND((IG$44-IG46-INDEX(Sheep!$V$231:$V$238,IG45,1))&gt;(IG$44-IH$44),(IG$44-IG46-INDEX(Sheep!$V$231:$V$238,IG45,1))&lt;=0),"Scan-"  &amp;IG45,""),"")
&amp;IFERROR(IF(AND((IG$44-IG46-150                                                                            )&gt;(IG$44-IH$44),(IG$44-IG46-150                                                                             )&lt;=0),"Birth-" &amp;IG45,""),"")
&amp;IFERROR(IF(AND((IG$44-IG46-150-Sheep!$R$224                                           )&gt;(IG$44-IH$44),(IG$44-IG46-150-Sheep!$R$224                                            )&lt;=0),"Wean-"&amp;IG45,""),"")
&amp;IFERROR(IF(AND((IG$44-IG46-150-Sheep!$R$225                                           )&gt;(IG$44-IH$44),(IG$44-IG46-150-Sheep!$R$225                                            )&lt;=0),"Alt1-"   &amp;IG45,""),"")
&amp;IFERROR(IF(AND((IG$44-IG46-150-Sheep!$R$226                                           )&gt;(IG$44-IH$44),(IG$44-IG46-150-Sheep!$R$226                                            )&lt;=0),"Alt2-"   &amp;IG45,""),"")</f>
        <v/>
      </c>
      <c r="IH47" s="491" t="str">
        <f xml:space="preserve">                    IF(AND((IH$44                                  -Sheep!$N$174                               )&gt;(IH$44-II$44),(IH$44                                  -Sheep!$N$174                                )&lt;=0),"Born","")
&amp;                   IF(AND((IH$44-Sheep!$R$224-Sheep!$N$174                                )&gt;(IH$44-II$44),(IH$44-Sheep!$R$224-Sheep!$N$174                                )&lt;=0),"WeanStd","")
&amp;                   IF(AND((IH$44-Sheep!$R$225-Sheep!$N$174                                )&gt;(IH$44-II$44),(IH$44-Sheep!$R$225-Sheep!$N$174                                )&lt;=0),"WeanAlt1","")
&amp;                   IF(AND((IH$44-Sheep!$R$226-Sheep!$N$174                                )&gt;(IH$44-II$44),(IH$44-Sheep!$R$226-Sheep!$N$174                                )&lt;=0),"WeanAlt2","")
&amp;IFERROR(IF(AND((IH$44-IH46                                                                                     )&gt;(IH$44-II$44),(IH$44-IH46                                                                                     )&lt;=0),"Join-"    &amp;IH45,""),"")
&amp;IFERROR(IF(AND((IH$44-IH46-INDEX(Sheep!$V$231:$V$238,IH45,1))&gt;(IH$44-II$44),(IH$44-IH46-INDEX(Sheep!$V$231:$V$238,IH45,1))&lt;=0),"Scan-"  &amp;IH45,""),"")
&amp;IFERROR(IF(AND((IH$44-IH46-150                                                                            )&gt;(IH$44-II$44),(IH$44-IH46-150                                                                             )&lt;=0),"Birth-" &amp;IH45,""),"")
&amp;IFERROR(IF(AND((IH$44-IH46-150-Sheep!$R$224                                           )&gt;(IH$44-II$44),(IH$44-IH46-150-Sheep!$R$224                                            )&lt;=0),"Wean-"&amp;IH45,""),"")
&amp;IFERROR(IF(AND((IH$44-IH46-150-Sheep!$R$225                                           )&gt;(IH$44-II$44),(IH$44-IH46-150-Sheep!$R$225                                            )&lt;=0),"Alt1-"   &amp;IH45,""),"")
&amp;IFERROR(IF(AND((IH$44-IH46-150-Sheep!$R$226                                           )&gt;(IH$44-II$44),(IH$44-IH46-150-Sheep!$R$226                                            )&lt;=0),"Alt2-"   &amp;IH45,""),"")</f>
        <v/>
      </c>
      <c r="II47" s="491" t="str">
        <f xml:space="preserve">                    IF(AND((II$44                                  -Sheep!$N$174                               )&gt;(II$44-IJ$44),(II$44                                  -Sheep!$N$174                                )&lt;=0),"Born","")
&amp;                   IF(AND((II$44-Sheep!$R$224-Sheep!$N$174                                )&gt;(II$44-IJ$44),(II$44-Sheep!$R$224-Sheep!$N$174                                )&lt;=0),"WeanStd","")
&amp;                   IF(AND((II$44-Sheep!$R$225-Sheep!$N$174                                )&gt;(II$44-IJ$44),(II$44-Sheep!$R$225-Sheep!$N$174                                )&lt;=0),"WeanAlt1","")
&amp;                   IF(AND((II$44-Sheep!$R$226-Sheep!$N$174                                )&gt;(II$44-IJ$44),(II$44-Sheep!$R$226-Sheep!$N$174                                )&lt;=0),"WeanAlt2","")
&amp;IFERROR(IF(AND((II$44-II46                                                                                     )&gt;(II$44-IJ$44),(II$44-II46                                                                                     )&lt;=0),"Join-"    &amp;II45,""),"")
&amp;IFERROR(IF(AND((II$44-II46-INDEX(Sheep!$V$231:$V$238,II45,1))&gt;(II$44-IJ$44),(II$44-II46-INDEX(Sheep!$V$231:$V$238,II45,1))&lt;=0),"Scan-"  &amp;II45,""),"")
&amp;IFERROR(IF(AND((II$44-II46-150                                                                            )&gt;(II$44-IJ$44),(II$44-II46-150                                                                             )&lt;=0),"Birth-" &amp;II45,""),"")
&amp;IFERROR(IF(AND((II$44-II46-150-Sheep!$R$224                                           )&gt;(II$44-IJ$44),(II$44-II46-150-Sheep!$R$224                                            )&lt;=0),"Wean-"&amp;II45,""),"")
&amp;IFERROR(IF(AND((II$44-II46-150-Sheep!$R$225                                           )&gt;(II$44-IJ$44),(II$44-II46-150-Sheep!$R$225                                            )&lt;=0),"Alt1-"   &amp;II45,""),"")
&amp;IFERROR(IF(AND((II$44-II46-150-Sheep!$R$226                                           )&gt;(II$44-IJ$44),(II$44-II46-150-Sheep!$R$226                                            )&lt;=0),"Alt2-"   &amp;II45,""),"")</f>
        <v/>
      </c>
      <c r="IJ47" s="491" t="str">
        <f xml:space="preserve">                    IF(AND((IJ$44                                  -Sheep!$N$174                               )&gt;(IJ$44-IK$44),(IJ$44                                  -Sheep!$N$174                                )&lt;=0),"Born","")
&amp;                   IF(AND((IJ$44-Sheep!$R$224-Sheep!$N$174                                )&gt;(IJ$44-IK$44),(IJ$44-Sheep!$R$224-Sheep!$N$174                                )&lt;=0),"WeanStd","")
&amp;                   IF(AND((IJ$44-Sheep!$R$225-Sheep!$N$174                                )&gt;(IJ$44-IK$44),(IJ$44-Sheep!$R$225-Sheep!$N$174                                )&lt;=0),"WeanAlt1","")
&amp;                   IF(AND((IJ$44-Sheep!$R$226-Sheep!$N$174                                )&gt;(IJ$44-IK$44),(IJ$44-Sheep!$R$226-Sheep!$N$174                                )&lt;=0),"WeanAlt2","")
&amp;IFERROR(IF(AND((IJ$44-IJ46                                                                                     )&gt;(IJ$44-IK$44),(IJ$44-IJ46                                                                                     )&lt;=0),"Join-"    &amp;IJ45,""),"")
&amp;IFERROR(IF(AND((IJ$44-IJ46-INDEX(Sheep!$V$231:$V$238,IJ45,1))&gt;(IJ$44-IK$44),(IJ$44-IJ46-INDEX(Sheep!$V$231:$V$238,IJ45,1))&lt;=0),"Scan-"  &amp;IJ45,""),"")
&amp;IFERROR(IF(AND((IJ$44-IJ46-150                                                                            )&gt;(IJ$44-IK$44),(IJ$44-IJ46-150                                                                             )&lt;=0),"Birth-" &amp;IJ45,""),"")
&amp;IFERROR(IF(AND((IJ$44-IJ46-150-Sheep!$R$224                                           )&gt;(IJ$44-IK$44),(IJ$44-IJ46-150-Sheep!$R$224                                            )&lt;=0),"Wean-"&amp;IJ45,""),"")
&amp;IFERROR(IF(AND((IJ$44-IJ46-150-Sheep!$R$225                                           )&gt;(IJ$44-IK$44),(IJ$44-IJ46-150-Sheep!$R$225                                            )&lt;=0),"Alt1-"   &amp;IJ45,""),"")
&amp;IFERROR(IF(AND((IJ$44-IJ46-150-Sheep!$R$226                                           )&gt;(IJ$44-IK$44),(IJ$44-IJ46-150-Sheep!$R$226                                            )&lt;=0),"Alt2-"   &amp;IJ45,""),"")</f>
        <v/>
      </c>
      <c r="IK47" s="491" t="str">
        <f xml:space="preserve">                    IF(AND((IK$44                                  -Sheep!$N$174                               )&gt;(IK$44-IL$44),(IK$44                                  -Sheep!$N$174                                )&lt;=0),"Born","")
&amp;                   IF(AND((IK$44-Sheep!$R$224-Sheep!$N$174                                )&gt;(IK$44-IL$44),(IK$44-Sheep!$R$224-Sheep!$N$174                                )&lt;=0),"WeanStd","")
&amp;                   IF(AND((IK$44-Sheep!$R$225-Sheep!$N$174                                )&gt;(IK$44-IL$44),(IK$44-Sheep!$R$225-Sheep!$N$174                                )&lt;=0),"WeanAlt1","")
&amp;                   IF(AND((IK$44-Sheep!$R$226-Sheep!$N$174                                )&gt;(IK$44-IL$44),(IK$44-Sheep!$R$226-Sheep!$N$174                                )&lt;=0),"WeanAlt2","")
&amp;IFERROR(IF(AND((IK$44-IK46                                                                                     )&gt;(IK$44-IL$44),(IK$44-IK46                                                                                     )&lt;=0),"Join-"    &amp;IK45,""),"")
&amp;IFERROR(IF(AND((IK$44-IK46-INDEX(Sheep!$V$231:$V$238,IK45,1))&gt;(IK$44-IL$44),(IK$44-IK46-INDEX(Sheep!$V$231:$V$238,IK45,1))&lt;=0),"Scan-"  &amp;IK45,""),"")
&amp;IFERROR(IF(AND((IK$44-IK46-150                                                                            )&gt;(IK$44-IL$44),(IK$44-IK46-150                                                                             )&lt;=0),"Birth-" &amp;IK45,""),"")
&amp;IFERROR(IF(AND((IK$44-IK46-150-Sheep!$R$224                                           )&gt;(IK$44-IL$44),(IK$44-IK46-150-Sheep!$R$224                                            )&lt;=0),"Wean-"&amp;IK45,""),"")
&amp;IFERROR(IF(AND((IK$44-IK46-150-Sheep!$R$225                                           )&gt;(IK$44-IL$44),(IK$44-IK46-150-Sheep!$R$225                                            )&lt;=0),"Alt1-"   &amp;IK45,""),"")
&amp;IFERROR(IF(AND((IK$44-IK46-150-Sheep!$R$226                                           )&gt;(IK$44-IL$44),(IK$44-IK46-150-Sheep!$R$226                                            )&lt;=0),"Alt2-"   &amp;IK45,""),"")</f>
        <v/>
      </c>
      <c r="IL47" s="491" t="str">
        <f xml:space="preserve">                    IF(AND((IL$44                                  -Sheep!$N$174                               )&gt;(IL$44-IM$44),(IL$44                                  -Sheep!$N$174                                )&lt;=0),"Born","")
&amp;                   IF(AND((IL$44-Sheep!$R$224-Sheep!$N$174                                )&gt;(IL$44-IM$44),(IL$44-Sheep!$R$224-Sheep!$N$174                                )&lt;=0),"WeanStd","")
&amp;                   IF(AND((IL$44-Sheep!$R$225-Sheep!$N$174                                )&gt;(IL$44-IM$44),(IL$44-Sheep!$R$225-Sheep!$N$174                                )&lt;=0),"WeanAlt1","")
&amp;                   IF(AND((IL$44-Sheep!$R$226-Sheep!$N$174                                )&gt;(IL$44-IM$44),(IL$44-Sheep!$R$226-Sheep!$N$174                                )&lt;=0),"WeanAlt2","")
&amp;IFERROR(IF(AND((IL$44-IL46                                                                                     )&gt;(IL$44-IM$44),(IL$44-IL46                                                                                     )&lt;=0),"Join-"    &amp;IL45,""),"")
&amp;IFERROR(IF(AND((IL$44-IL46-INDEX(Sheep!$V$231:$V$238,IL45,1))&gt;(IL$44-IM$44),(IL$44-IL46-INDEX(Sheep!$V$231:$V$238,IL45,1))&lt;=0),"Scan-"  &amp;IL45,""),"")
&amp;IFERROR(IF(AND((IL$44-IL46-150                                                                            )&gt;(IL$44-IM$44),(IL$44-IL46-150                                                                             )&lt;=0),"Birth-" &amp;IL45,""),"")
&amp;IFERROR(IF(AND((IL$44-IL46-150-Sheep!$R$224                                           )&gt;(IL$44-IM$44),(IL$44-IL46-150-Sheep!$R$224                                            )&lt;=0),"Wean-"&amp;IL45,""),"")
&amp;IFERROR(IF(AND((IL$44-IL46-150-Sheep!$R$225                                           )&gt;(IL$44-IM$44),(IL$44-IL46-150-Sheep!$R$225                                            )&lt;=0),"Alt1-"   &amp;IL45,""),"")
&amp;IFERROR(IF(AND((IL$44-IL46-150-Sheep!$R$226                                           )&gt;(IL$44-IM$44),(IL$44-IL46-150-Sheep!$R$226                                            )&lt;=0),"Alt2-"   &amp;IL45,""),"")</f>
        <v/>
      </c>
      <c r="IM47" s="491" t="str">
        <f xml:space="preserve">                    IF(AND((IM$44                                  -Sheep!$N$174                               )&gt;(IM$44-IN$44),(IM$44                                  -Sheep!$N$174                                )&lt;=0),"Born","")
&amp;                   IF(AND((IM$44-Sheep!$R$224-Sheep!$N$174                                )&gt;(IM$44-IN$44),(IM$44-Sheep!$R$224-Sheep!$N$174                                )&lt;=0),"WeanStd","")
&amp;                   IF(AND((IM$44-Sheep!$R$225-Sheep!$N$174                                )&gt;(IM$44-IN$44),(IM$44-Sheep!$R$225-Sheep!$N$174                                )&lt;=0),"WeanAlt1","")
&amp;                   IF(AND((IM$44-Sheep!$R$226-Sheep!$N$174                                )&gt;(IM$44-IN$44),(IM$44-Sheep!$R$226-Sheep!$N$174                                )&lt;=0),"WeanAlt2","")
&amp;IFERROR(IF(AND((IM$44-IM46                                                                                     )&gt;(IM$44-IN$44),(IM$44-IM46                                                                                     )&lt;=0),"Join-"    &amp;IM45,""),"")
&amp;IFERROR(IF(AND((IM$44-IM46-INDEX(Sheep!$V$231:$V$238,IM45,1))&gt;(IM$44-IN$44),(IM$44-IM46-INDEX(Sheep!$V$231:$V$238,IM45,1))&lt;=0),"Scan-"  &amp;IM45,""),"")
&amp;IFERROR(IF(AND((IM$44-IM46-150                                                                            )&gt;(IM$44-IN$44),(IM$44-IM46-150                                                                             )&lt;=0),"Birth-" &amp;IM45,""),"")
&amp;IFERROR(IF(AND((IM$44-IM46-150-Sheep!$R$224                                           )&gt;(IM$44-IN$44),(IM$44-IM46-150-Sheep!$R$224                                            )&lt;=0),"Wean-"&amp;IM45,""),"")
&amp;IFERROR(IF(AND((IM$44-IM46-150-Sheep!$R$225                                           )&gt;(IM$44-IN$44),(IM$44-IM46-150-Sheep!$R$225                                            )&lt;=0),"Alt1-"   &amp;IM45,""),"")
&amp;IFERROR(IF(AND((IM$44-IM46-150-Sheep!$R$226                                           )&gt;(IM$44-IN$44),(IM$44-IM46-150-Sheep!$R$226                                            )&lt;=0),"Alt2-"   &amp;IM45,""),"")</f>
        <v/>
      </c>
      <c r="IN47" s="491" t="str">
        <f xml:space="preserve">                    IF(AND((IN$44                                  -Sheep!$N$174                               )&gt;(IN$44-IO$44),(IN$44                                  -Sheep!$N$174                                )&lt;=0),"Born","")
&amp;                   IF(AND((IN$44-Sheep!$R$224-Sheep!$N$174                                )&gt;(IN$44-IO$44),(IN$44-Sheep!$R$224-Sheep!$N$174                                )&lt;=0),"WeanStd","")
&amp;                   IF(AND((IN$44-Sheep!$R$225-Sheep!$N$174                                )&gt;(IN$44-IO$44),(IN$44-Sheep!$R$225-Sheep!$N$174                                )&lt;=0),"WeanAlt1","")
&amp;                   IF(AND((IN$44-Sheep!$R$226-Sheep!$N$174                                )&gt;(IN$44-IO$44),(IN$44-Sheep!$R$226-Sheep!$N$174                                )&lt;=0),"WeanAlt2","")
&amp;IFERROR(IF(AND((IN$44-IN46                                                                                     )&gt;(IN$44-IO$44),(IN$44-IN46                                                                                     )&lt;=0),"Join-"    &amp;IN45,""),"")
&amp;IFERROR(IF(AND((IN$44-IN46-INDEX(Sheep!$V$231:$V$238,IN45,1))&gt;(IN$44-IO$44),(IN$44-IN46-INDEX(Sheep!$V$231:$V$238,IN45,1))&lt;=0),"Scan-"  &amp;IN45,""),"")
&amp;IFERROR(IF(AND((IN$44-IN46-150                                                                            )&gt;(IN$44-IO$44),(IN$44-IN46-150                                                                             )&lt;=0),"Birth-" &amp;IN45,""),"")
&amp;IFERROR(IF(AND((IN$44-IN46-150-Sheep!$R$224                                           )&gt;(IN$44-IO$44),(IN$44-IN46-150-Sheep!$R$224                                            )&lt;=0),"Wean-"&amp;IN45,""),"")
&amp;IFERROR(IF(AND((IN$44-IN46-150-Sheep!$R$225                                           )&gt;(IN$44-IO$44),(IN$44-IN46-150-Sheep!$R$225                                            )&lt;=0),"Alt1-"   &amp;IN45,""),"")
&amp;IFERROR(IF(AND((IN$44-IN46-150-Sheep!$R$226                                           )&gt;(IN$44-IO$44),(IN$44-IN46-150-Sheep!$R$226                                            )&lt;=0),"Alt2-"   &amp;IN45,""),"")</f>
        <v/>
      </c>
      <c r="IO47" s="491" t="str">
        <f xml:space="preserve">                    IF(AND((IO$44                                  -Sheep!$N$174                               )&gt;(IO$44-IP$44),(IO$44                                  -Sheep!$N$174                                )&lt;=0),"Born","")
&amp;                   IF(AND((IO$44-Sheep!$R$224-Sheep!$N$174                                )&gt;(IO$44-IP$44),(IO$44-Sheep!$R$224-Sheep!$N$174                                )&lt;=0),"WeanStd","")
&amp;                   IF(AND((IO$44-Sheep!$R$225-Sheep!$N$174                                )&gt;(IO$44-IP$44),(IO$44-Sheep!$R$225-Sheep!$N$174                                )&lt;=0),"WeanAlt1","")
&amp;                   IF(AND((IO$44-Sheep!$R$226-Sheep!$N$174                                )&gt;(IO$44-IP$44),(IO$44-Sheep!$R$226-Sheep!$N$174                                )&lt;=0),"WeanAlt2","")
&amp;IFERROR(IF(AND((IO$44-IO46                                                                                     )&gt;(IO$44-IP$44),(IO$44-IO46                                                                                     )&lt;=0),"Join-"    &amp;IO45,""),"")
&amp;IFERROR(IF(AND((IO$44-IO46-INDEX(Sheep!$V$231:$V$238,IO45,1))&gt;(IO$44-IP$44),(IO$44-IO46-INDEX(Sheep!$V$231:$V$238,IO45,1))&lt;=0),"Scan-"  &amp;IO45,""),"")
&amp;IFERROR(IF(AND((IO$44-IO46-150                                                                            )&gt;(IO$44-IP$44),(IO$44-IO46-150                                                                             )&lt;=0),"Birth-" &amp;IO45,""),"")
&amp;IFERROR(IF(AND((IO$44-IO46-150-Sheep!$R$224                                           )&gt;(IO$44-IP$44),(IO$44-IO46-150-Sheep!$R$224                                            )&lt;=0),"Wean-"&amp;IO45,""),"")
&amp;IFERROR(IF(AND((IO$44-IO46-150-Sheep!$R$225                                           )&gt;(IO$44-IP$44),(IO$44-IO46-150-Sheep!$R$225                                            )&lt;=0),"Alt1-"   &amp;IO45,""),"")
&amp;IFERROR(IF(AND((IO$44-IO46-150-Sheep!$R$226                                           )&gt;(IO$44-IP$44),(IO$44-IO46-150-Sheep!$R$226                                            )&lt;=0),"Alt2-"   &amp;IO45,""),"")</f>
        <v/>
      </c>
      <c r="IP47" s="491" t="str">
        <f xml:space="preserve">                    IF(AND((IP$44                                  -Sheep!$N$174                               )&gt;(IP$44-IQ$44),(IP$44                                  -Sheep!$N$174                                )&lt;=0),"Born","")
&amp;                   IF(AND((IP$44-Sheep!$R$224-Sheep!$N$174                                )&gt;(IP$44-IQ$44),(IP$44-Sheep!$R$224-Sheep!$N$174                                )&lt;=0),"WeanStd","")
&amp;                   IF(AND((IP$44-Sheep!$R$225-Sheep!$N$174                                )&gt;(IP$44-IQ$44),(IP$44-Sheep!$R$225-Sheep!$N$174                                )&lt;=0),"WeanAlt1","")
&amp;                   IF(AND((IP$44-Sheep!$R$226-Sheep!$N$174                                )&gt;(IP$44-IQ$44),(IP$44-Sheep!$R$226-Sheep!$N$174                                )&lt;=0),"WeanAlt2","")
&amp;IFERROR(IF(AND((IP$44-IP46                                                                                     )&gt;(IP$44-IQ$44),(IP$44-IP46                                                                                     )&lt;=0),"Join-"    &amp;IP45,""),"")
&amp;IFERROR(IF(AND((IP$44-IP46-INDEX(Sheep!$V$231:$V$238,IP45,1))&gt;(IP$44-IQ$44),(IP$44-IP46-INDEX(Sheep!$V$231:$V$238,IP45,1))&lt;=0),"Scan-"  &amp;IP45,""),"")
&amp;IFERROR(IF(AND((IP$44-IP46-150                                                                            )&gt;(IP$44-IQ$44),(IP$44-IP46-150                                                                             )&lt;=0),"Birth-" &amp;IP45,""),"")
&amp;IFERROR(IF(AND((IP$44-IP46-150-Sheep!$R$224                                           )&gt;(IP$44-IQ$44),(IP$44-IP46-150-Sheep!$R$224                                            )&lt;=0),"Wean-"&amp;IP45,""),"")
&amp;IFERROR(IF(AND((IP$44-IP46-150-Sheep!$R$225                                           )&gt;(IP$44-IQ$44),(IP$44-IP46-150-Sheep!$R$225                                            )&lt;=0),"Alt1-"   &amp;IP45,""),"")
&amp;IFERROR(IF(AND((IP$44-IP46-150-Sheep!$R$226                                           )&gt;(IP$44-IQ$44),(IP$44-IP46-150-Sheep!$R$226                                            )&lt;=0),"Alt2-"   &amp;IP45,""),"")</f>
        <v/>
      </c>
      <c r="IQ47" s="491" t="str">
        <f xml:space="preserve">                    IF(AND((IQ$44                                  -Sheep!$N$174                               )&gt;(IQ$44-IR$44),(IQ$44                                  -Sheep!$N$174                                )&lt;=0),"Born","")
&amp;                   IF(AND((IQ$44-Sheep!$R$224-Sheep!$N$174                                )&gt;(IQ$44-IR$44),(IQ$44-Sheep!$R$224-Sheep!$N$174                                )&lt;=0),"WeanStd","")
&amp;                   IF(AND((IQ$44-Sheep!$R$225-Sheep!$N$174                                )&gt;(IQ$44-IR$44),(IQ$44-Sheep!$R$225-Sheep!$N$174                                )&lt;=0),"WeanAlt1","")
&amp;                   IF(AND((IQ$44-Sheep!$R$226-Sheep!$N$174                                )&gt;(IQ$44-IR$44),(IQ$44-Sheep!$R$226-Sheep!$N$174                                )&lt;=0),"WeanAlt2","")
&amp;IFERROR(IF(AND((IQ$44-IQ46                                                                                     )&gt;(IQ$44-IR$44),(IQ$44-IQ46                                                                                     )&lt;=0),"Join-"    &amp;IQ45,""),"")
&amp;IFERROR(IF(AND((IQ$44-IQ46-INDEX(Sheep!$V$231:$V$238,IQ45,1))&gt;(IQ$44-IR$44),(IQ$44-IQ46-INDEX(Sheep!$V$231:$V$238,IQ45,1))&lt;=0),"Scan-"  &amp;IQ45,""),"")
&amp;IFERROR(IF(AND((IQ$44-IQ46-150                                                                            )&gt;(IQ$44-IR$44),(IQ$44-IQ46-150                                                                             )&lt;=0),"Birth-" &amp;IQ45,""),"")
&amp;IFERROR(IF(AND((IQ$44-IQ46-150-Sheep!$R$224                                           )&gt;(IQ$44-IR$44),(IQ$44-IQ46-150-Sheep!$R$224                                            )&lt;=0),"Wean-"&amp;IQ45,""),"")
&amp;IFERROR(IF(AND((IQ$44-IQ46-150-Sheep!$R$225                                           )&gt;(IQ$44-IR$44),(IQ$44-IQ46-150-Sheep!$R$225                                            )&lt;=0),"Alt1-"   &amp;IQ45,""),"")
&amp;IFERROR(IF(AND((IQ$44-IQ46-150-Sheep!$R$226                                           )&gt;(IQ$44-IR$44),(IQ$44-IQ46-150-Sheep!$R$226                                            )&lt;=0),"Alt2-"   &amp;IQ45,""),"")</f>
        <v/>
      </c>
      <c r="IR47" s="491" t="str">
        <f xml:space="preserve">                    IF(AND((IR$44                                  -Sheep!$N$174                               )&gt;(IR$44-IS$44),(IR$44                                  -Sheep!$N$174                                )&lt;=0),"Born","")
&amp;                   IF(AND((IR$44-Sheep!$R$224-Sheep!$N$174                                )&gt;(IR$44-IS$44),(IR$44-Sheep!$R$224-Sheep!$N$174                                )&lt;=0),"WeanStd","")
&amp;                   IF(AND((IR$44-Sheep!$R$225-Sheep!$N$174                                )&gt;(IR$44-IS$44),(IR$44-Sheep!$R$225-Sheep!$N$174                                )&lt;=0),"WeanAlt1","")
&amp;                   IF(AND((IR$44-Sheep!$R$226-Sheep!$N$174                                )&gt;(IR$44-IS$44),(IR$44-Sheep!$R$226-Sheep!$N$174                                )&lt;=0),"WeanAlt2","")
&amp;IFERROR(IF(AND((IR$44-IR46                                                                                     )&gt;(IR$44-IS$44),(IR$44-IR46                                                                                     )&lt;=0),"Join-"    &amp;IR45,""),"")
&amp;IFERROR(IF(AND((IR$44-IR46-INDEX(Sheep!$V$231:$V$238,IR45,1))&gt;(IR$44-IS$44),(IR$44-IR46-INDEX(Sheep!$V$231:$V$238,IR45,1))&lt;=0),"Scan-"  &amp;IR45,""),"")
&amp;IFERROR(IF(AND((IR$44-IR46-150                                                                            )&gt;(IR$44-IS$44),(IR$44-IR46-150                                                                             )&lt;=0),"Birth-" &amp;IR45,""),"")
&amp;IFERROR(IF(AND((IR$44-IR46-150-Sheep!$R$224                                           )&gt;(IR$44-IS$44),(IR$44-IR46-150-Sheep!$R$224                                            )&lt;=0),"Wean-"&amp;IR45,""),"")
&amp;IFERROR(IF(AND((IR$44-IR46-150-Sheep!$R$225                                           )&gt;(IR$44-IS$44),(IR$44-IR46-150-Sheep!$R$225                                            )&lt;=0),"Alt1-"   &amp;IR45,""),"")
&amp;IFERROR(IF(AND((IR$44-IR46-150-Sheep!$R$226                                           )&gt;(IR$44-IS$44),(IR$44-IR46-150-Sheep!$R$226                                            )&lt;=0),"Alt2-"   &amp;IR45,""),"")</f>
        <v/>
      </c>
      <c r="IS47" s="491" t="str">
        <f xml:space="preserve">                    IF(AND((IS$44                                  -Sheep!$N$174                               )&gt;(IS$44-IT$44),(IS$44                                  -Sheep!$N$174                                )&lt;=0),"Born","")
&amp;                   IF(AND((IS$44-Sheep!$R$224-Sheep!$N$174                                )&gt;(IS$44-IT$44),(IS$44-Sheep!$R$224-Sheep!$N$174                                )&lt;=0),"WeanStd","")
&amp;                   IF(AND((IS$44-Sheep!$R$225-Sheep!$N$174                                )&gt;(IS$44-IT$44),(IS$44-Sheep!$R$225-Sheep!$N$174                                )&lt;=0),"WeanAlt1","")
&amp;                   IF(AND((IS$44-Sheep!$R$226-Sheep!$N$174                                )&gt;(IS$44-IT$44),(IS$44-Sheep!$R$226-Sheep!$N$174                                )&lt;=0),"WeanAlt2","")
&amp;IFERROR(IF(AND((IS$44-IS46                                                                                     )&gt;(IS$44-IT$44),(IS$44-IS46                                                                                     )&lt;=0),"Join-"    &amp;IS45,""),"")
&amp;IFERROR(IF(AND((IS$44-IS46-INDEX(Sheep!$V$231:$V$238,IS45,1))&gt;(IS$44-IT$44),(IS$44-IS46-INDEX(Sheep!$V$231:$V$238,IS45,1))&lt;=0),"Scan-"  &amp;IS45,""),"")
&amp;IFERROR(IF(AND((IS$44-IS46-150                                                                            )&gt;(IS$44-IT$44),(IS$44-IS46-150                                                                             )&lt;=0),"Birth-" &amp;IS45,""),"")
&amp;IFERROR(IF(AND((IS$44-IS46-150-Sheep!$R$224                                           )&gt;(IS$44-IT$44),(IS$44-IS46-150-Sheep!$R$224                                            )&lt;=0),"Wean-"&amp;IS45,""),"")
&amp;IFERROR(IF(AND((IS$44-IS46-150-Sheep!$R$225                                           )&gt;(IS$44-IT$44),(IS$44-IS46-150-Sheep!$R$225                                            )&lt;=0),"Alt1-"   &amp;IS45,""),"")
&amp;IFERROR(IF(AND((IS$44-IS46-150-Sheep!$R$226                                           )&gt;(IS$44-IT$44),(IS$44-IS46-150-Sheep!$R$226                                            )&lt;=0),"Alt2-"   &amp;IS45,""),"")</f>
        <v/>
      </c>
      <c r="IT47" s="491" t="str">
        <f xml:space="preserve">                    IF(AND((IT$44                                  -Sheep!$N$174                               )&gt;(IT$44-IU$44),(IT$44                                  -Sheep!$N$174                                )&lt;=0),"Born","")
&amp;                   IF(AND((IT$44-Sheep!$R$224-Sheep!$N$174                                )&gt;(IT$44-IU$44),(IT$44-Sheep!$R$224-Sheep!$N$174                                )&lt;=0),"WeanStd","")
&amp;                   IF(AND((IT$44-Sheep!$R$225-Sheep!$N$174                                )&gt;(IT$44-IU$44),(IT$44-Sheep!$R$225-Sheep!$N$174                                )&lt;=0),"WeanAlt1","")
&amp;                   IF(AND((IT$44-Sheep!$R$226-Sheep!$N$174                                )&gt;(IT$44-IU$44),(IT$44-Sheep!$R$226-Sheep!$N$174                                )&lt;=0),"WeanAlt2","")
&amp;IFERROR(IF(AND((IT$44-IT46                                                                                     )&gt;(IT$44-IU$44),(IT$44-IT46                                                                                     )&lt;=0),"Join-"    &amp;IT45,""),"")
&amp;IFERROR(IF(AND((IT$44-IT46-INDEX(Sheep!$V$231:$V$238,IT45,1))&gt;(IT$44-IU$44),(IT$44-IT46-INDEX(Sheep!$V$231:$V$238,IT45,1))&lt;=0),"Scan-"  &amp;IT45,""),"")
&amp;IFERROR(IF(AND((IT$44-IT46-150                                                                            )&gt;(IT$44-IU$44),(IT$44-IT46-150                                                                             )&lt;=0),"Birth-" &amp;IT45,""),"")
&amp;IFERROR(IF(AND((IT$44-IT46-150-Sheep!$R$224                                           )&gt;(IT$44-IU$44),(IT$44-IT46-150-Sheep!$R$224                                            )&lt;=0),"Wean-"&amp;IT45,""),"")
&amp;IFERROR(IF(AND((IT$44-IT46-150-Sheep!$R$225                                           )&gt;(IT$44-IU$44),(IT$44-IT46-150-Sheep!$R$225                                            )&lt;=0),"Alt1-"   &amp;IT45,""),"")
&amp;IFERROR(IF(AND((IT$44-IT46-150-Sheep!$R$226                                           )&gt;(IT$44-IU$44),(IT$44-IT46-150-Sheep!$R$226                                            )&lt;=0),"Alt2-"   &amp;IT45,""),"")</f>
        <v/>
      </c>
      <c r="IU47" s="491" t="str">
        <f xml:space="preserve">                    IF(AND((IU$44                                  -Sheep!$N$174                               )&gt;(IU$44-IV$44),(IU$44                                  -Sheep!$N$174                                )&lt;=0),"Born","")
&amp;                   IF(AND((IU$44-Sheep!$R$224-Sheep!$N$174                                )&gt;(IU$44-IV$44),(IU$44-Sheep!$R$224-Sheep!$N$174                                )&lt;=0),"WeanStd","")
&amp;                   IF(AND((IU$44-Sheep!$R$225-Sheep!$N$174                                )&gt;(IU$44-IV$44),(IU$44-Sheep!$R$225-Sheep!$N$174                                )&lt;=0),"WeanAlt1","")
&amp;                   IF(AND((IU$44-Sheep!$R$226-Sheep!$N$174                                )&gt;(IU$44-IV$44),(IU$44-Sheep!$R$226-Sheep!$N$174                                )&lt;=0),"WeanAlt2","")
&amp;IFERROR(IF(AND((IU$44-IU46                                                                                     )&gt;(IU$44-IV$44),(IU$44-IU46                                                                                     )&lt;=0),"Join-"    &amp;IU45,""),"")
&amp;IFERROR(IF(AND((IU$44-IU46-INDEX(Sheep!$V$231:$V$238,IU45,1))&gt;(IU$44-IV$44),(IU$44-IU46-INDEX(Sheep!$V$231:$V$238,IU45,1))&lt;=0),"Scan-"  &amp;IU45,""),"")
&amp;IFERROR(IF(AND((IU$44-IU46-150                                                                            )&gt;(IU$44-IV$44),(IU$44-IU46-150                                                                             )&lt;=0),"Birth-" &amp;IU45,""),"")
&amp;IFERROR(IF(AND((IU$44-IU46-150-Sheep!$R$224                                           )&gt;(IU$44-IV$44),(IU$44-IU46-150-Sheep!$R$224                                            )&lt;=0),"Wean-"&amp;IU45,""),"")
&amp;IFERROR(IF(AND((IU$44-IU46-150-Sheep!$R$225                                           )&gt;(IU$44-IV$44),(IU$44-IU46-150-Sheep!$R$225                                            )&lt;=0),"Alt1-"   &amp;IU45,""),"")
&amp;IFERROR(IF(AND((IU$44-IU46-150-Sheep!$R$226                                           )&gt;(IU$44-IV$44),(IU$44-IU46-150-Sheep!$R$226                                            )&lt;=0),"Alt2-"   &amp;IU45,""),"")</f>
        <v/>
      </c>
      <c r="IV47" s="491" t="str">
        <f xml:space="preserve">                    IF(AND((IV$44                                  -Sheep!$N$174                               )&gt;(IV$44-IW$44),(IV$44                                  -Sheep!$N$174                                )&lt;=0),"Born","")
&amp;                   IF(AND((IV$44-Sheep!$R$224-Sheep!$N$174                                )&gt;(IV$44-IW$44),(IV$44-Sheep!$R$224-Sheep!$N$174                                )&lt;=0),"WeanStd","")
&amp;                   IF(AND((IV$44-Sheep!$R$225-Sheep!$N$174                                )&gt;(IV$44-IW$44),(IV$44-Sheep!$R$225-Sheep!$N$174                                )&lt;=0),"WeanAlt1","")
&amp;                   IF(AND((IV$44-Sheep!$R$226-Sheep!$N$174                                )&gt;(IV$44-IW$44),(IV$44-Sheep!$R$226-Sheep!$N$174                                )&lt;=0),"WeanAlt2","")
&amp;IFERROR(IF(AND((IV$44-IV46                                                                                     )&gt;(IV$44-IW$44),(IV$44-IV46                                                                                     )&lt;=0),"Join-"    &amp;IV45,""),"")
&amp;IFERROR(IF(AND((IV$44-IV46-INDEX(Sheep!$V$231:$V$238,IV45,1))&gt;(IV$44-IW$44),(IV$44-IV46-INDEX(Sheep!$V$231:$V$238,IV45,1))&lt;=0),"Scan-"  &amp;IV45,""),"")
&amp;IFERROR(IF(AND((IV$44-IV46-150                                                                            )&gt;(IV$44-IW$44),(IV$44-IV46-150                                                                             )&lt;=0),"Birth-" &amp;IV45,""),"")
&amp;IFERROR(IF(AND((IV$44-IV46-150-Sheep!$R$224                                           )&gt;(IV$44-IW$44),(IV$44-IV46-150-Sheep!$R$224                                            )&lt;=0),"Wean-"&amp;IV45,""),"")
&amp;IFERROR(IF(AND((IV$44-IV46-150-Sheep!$R$225                                           )&gt;(IV$44-IW$44),(IV$44-IV46-150-Sheep!$R$225                                            )&lt;=0),"Alt1-"   &amp;IV45,""),"")
&amp;IFERROR(IF(AND((IV$44-IV46-150-Sheep!$R$226                                           )&gt;(IV$44-IW$44),(IV$44-IV46-150-Sheep!$R$226                                            )&lt;=0),"Alt2-"   &amp;IV45,""),"")</f>
        <v/>
      </c>
      <c r="IW47" s="491" t="str">
        <f xml:space="preserve">                    IF(AND((IW$44                                  -Sheep!$N$174                               )&gt;(IW$44-IX$44),(IW$44                                  -Sheep!$N$174                                )&lt;=0),"Born","")
&amp;                   IF(AND((IW$44-Sheep!$R$224-Sheep!$N$174                                )&gt;(IW$44-IX$44),(IW$44-Sheep!$R$224-Sheep!$N$174                                )&lt;=0),"WeanStd","")
&amp;                   IF(AND((IW$44-Sheep!$R$225-Sheep!$N$174                                )&gt;(IW$44-IX$44),(IW$44-Sheep!$R$225-Sheep!$N$174                                )&lt;=0),"WeanAlt1","")
&amp;                   IF(AND((IW$44-Sheep!$R$226-Sheep!$N$174                                )&gt;(IW$44-IX$44),(IW$44-Sheep!$R$226-Sheep!$N$174                                )&lt;=0),"WeanAlt2","")
&amp;IFERROR(IF(AND((IW$44-IW46                                                                                     )&gt;(IW$44-IX$44),(IW$44-IW46                                                                                     )&lt;=0),"Join-"    &amp;IW45,""),"")
&amp;IFERROR(IF(AND((IW$44-IW46-INDEX(Sheep!$V$231:$V$238,IW45,1))&gt;(IW$44-IX$44),(IW$44-IW46-INDEX(Sheep!$V$231:$V$238,IW45,1))&lt;=0),"Scan-"  &amp;IW45,""),"")
&amp;IFERROR(IF(AND((IW$44-IW46-150                                                                            )&gt;(IW$44-IX$44),(IW$44-IW46-150                                                                             )&lt;=0),"Birth-" &amp;IW45,""),"")
&amp;IFERROR(IF(AND((IW$44-IW46-150-Sheep!$R$224                                           )&gt;(IW$44-IX$44),(IW$44-IW46-150-Sheep!$R$224                                            )&lt;=0),"Wean-"&amp;IW45,""),"")
&amp;IFERROR(IF(AND((IW$44-IW46-150-Sheep!$R$225                                           )&gt;(IW$44-IX$44),(IW$44-IW46-150-Sheep!$R$225                                            )&lt;=0),"Alt1-"   &amp;IW45,""),"")
&amp;IFERROR(IF(AND((IW$44-IW46-150-Sheep!$R$226                                           )&gt;(IW$44-IX$44),(IW$44-IW46-150-Sheep!$R$226                                            )&lt;=0),"Alt2-"   &amp;IW45,""),"")</f>
        <v/>
      </c>
      <c r="IX47" s="491" t="str">
        <f xml:space="preserve">                    IF(AND((IX$44                                  -Sheep!$N$174                               )&gt;(IX$44-IY$44),(IX$44                                  -Sheep!$N$174                                )&lt;=0),"Born","")
&amp;                   IF(AND((IX$44-Sheep!$R$224-Sheep!$N$174                                )&gt;(IX$44-IY$44),(IX$44-Sheep!$R$224-Sheep!$N$174                                )&lt;=0),"WeanStd","")
&amp;                   IF(AND((IX$44-Sheep!$R$225-Sheep!$N$174                                )&gt;(IX$44-IY$44),(IX$44-Sheep!$R$225-Sheep!$N$174                                )&lt;=0),"WeanAlt1","")
&amp;                   IF(AND((IX$44-Sheep!$R$226-Sheep!$N$174                                )&gt;(IX$44-IY$44),(IX$44-Sheep!$R$226-Sheep!$N$174                                )&lt;=0),"WeanAlt2","")
&amp;IFERROR(IF(AND((IX$44-IX46                                                                                     )&gt;(IX$44-IY$44),(IX$44-IX46                                                                                     )&lt;=0),"Join-"    &amp;IX45,""),"")
&amp;IFERROR(IF(AND((IX$44-IX46-INDEX(Sheep!$V$231:$V$238,IX45,1))&gt;(IX$44-IY$44),(IX$44-IX46-INDEX(Sheep!$V$231:$V$238,IX45,1))&lt;=0),"Scan-"  &amp;IX45,""),"")
&amp;IFERROR(IF(AND((IX$44-IX46-150                                                                            )&gt;(IX$44-IY$44),(IX$44-IX46-150                                                                             )&lt;=0),"Birth-" &amp;IX45,""),"")
&amp;IFERROR(IF(AND((IX$44-IX46-150-Sheep!$R$224                                           )&gt;(IX$44-IY$44),(IX$44-IX46-150-Sheep!$R$224                                            )&lt;=0),"Wean-"&amp;IX45,""),"")
&amp;IFERROR(IF(AND((IX$44-IX46-150-Sheep!$R$225                                           )&gt;(IX$44-IY$44),(IX$44-IX46-150-Sheep!$R$225                                            )&lt;=0),"Alt1-"   &amp;IX45,""),"")
&amp;IFERROR(IF(AND((IX$44-IX46-150-Sheep!$R$226                                           )&gt;(IX$44-IY$44),(IX$44-IX46-150-Sheep!$R$226                                            )&lt;=0),"Alt2-"   &amp;IX45,""),"")</f>
        <v/>
      </c>
      <c r="IY47" s="491" t="str">
        <f xml:space="preserve">                    IF(AND((IY$44                                  -Sheep!$N$174                               )&gt;(IY$44-IZ$44),(IY$44                                  -Sheep!$N$174                                )&lt;=0),"Born","")
&amp;                   IF(AND((IY$44-Sheep!$R$224-Sheep!$N$174                                )&gt;(IY$44-IZ$44),(IY$44-Sheep!$R$224-Sheep!$N$174                                )&lt;=0),"WeanStd","")
&amp;                   IF(AND((IY$44-Sheep!$R$225-Sheep!$N$174                                )&gt;(IY$44-IZ$44),(IY$44-Sheep!$R$225-Sheep!$N$174                                )&lt;=0),"WeanAlt1","")
&amp;                   IF(AND((IY$44-Sheep!$R$226-Sheep!$N$174                                )&gt;(IY$44-IZ$44),(IY$44-Sheep!$R$226-Sheep!$N$174                                )&lt;=0),"WeanAlt2","")
&amp;IFERROR(IF(AND((IY$44-IY46                                                                                     )&gt;(IY$44-IZ$44),(IY$44-IY46                                                                                     )&lt;=0),"Join-"    &amp;IY45,""),"")
&amp;IFERROR(IF(AND((IY$44-IY46-INDEX(Sheep!$V$231:$V$238,IY45,1))&gt;(IY$44-IZ$44),(IY$44-IY46-INDEX(Sheep!$V$231:$V$238,IY45,1))&lt;=0),"Scan-"  &amp;IY45,""),"")
&amp;IFERROR(IF(AND((IY$44-IY46-150                                                                            )&gt;(IY$44-IZ$44),(IY$44-IY46-150                                                                             )&lt;=0),"Birth-" &amp;IY45,""),"")
&amp;IFERROR(IF(AND((IY$44-IY46-150-Sheep!$R$224                                           )&gt;(IY$44-IZ$44),(IY$44-IY46-150-Sheep!$R$224                                            )&lt;=0),"Wean-"&amp;IY45,""),"")
&amp;IFERROR(IF(AND((IY$44-IY46-150-Sheep!$R$225                                           )&gt;(IY$44-IZ$44),(IY$44-IY46-150-Sheep!$R$225                                            )&lt;=0),"Alt1-"   &amp;IY45,""),"")
&amp;IFERROR(IF(AND((IY$44-IY46-150-Sheep!$R$226                                           )&gt;(IY$44-IZ$44),(IY$44-IY46-150-Sheep!$R$226                                            )&lt;=0),"Alt2-"   &amp;IY45,""),"")</f>
        <v/>
      </c>
      <c r="IZ47" s="491" t="str">
        <f xml:space="preserve">                    IF(AND((IZ$44                                  -Sheep!$N$174                               )&gt;(IZ$44-JA$44),(IZ$44                                  -Sheep!$N$174                                )&lt;=0),"Born","")
&amp;                   IF(AND((IZ$44-Sheep!$R$224-Sheep!$N$174                                )&gt;(IZ$44-JA$44),(IZ$44-Sheep!$R$224-Sheep!$N$174                                )&lt;=0),"WeanStd","")
&amp;                   IF(AND((IZ$44-Sheep!$R$225-Sheep!$N$174                                )&gt;(IZ$44-JA$44),(IZ$44-Sheep!$R$225-Sheep!$N$174                                )&lt;=0),"WeanAlt1","")
&amp;                   IF(AND((IZ$44-Sheep!$R$226-Sheep!$N$174                                )&gt;(IZ$44-JA$44),(IZ$44-Sheep!$R$226-Sheep!$N$174                                )&lt;=0),"WeanAlt2","")
&amp;IFERROR(IF(AND((IZ$44-IZ46                                                                                     )&gt;(IZ$44-JA$44),(IZ$44-IZ46                                                                                     )&lt;=0),"Join-"    &amp;IZ45,""),"")
&amp;IFERROR(IF(AND((IZ$44-IZ46-INDEX(Sheep!$V$231:$V$238,IZ45,1))&gt;(IZ$44-JA$44),(IZ$44-IZ46-INDEX(Sheep!$V$231:$V$238,IZ45,1))&lt;=0),"Scan-"  &amp;IZ45,""),"")
&amp;IFERROR(IF(AND((IZ$44-IZ46-150                                                                            )&gt;(IZ$44-JA$44),(IZ$44-IZ46-150                                                                             )&lt;=0),"Birth-" &amp;IZ45,""),"")
&amp;IFERROR(IF(AND((IZ$44-IZ46-150-Sheep!$R$224                                           )&gt;(IZ$44-JA$44),(IZ$44-IZ46-150-Sheep!$R$224                                            )&lt;=0),"Wean-"&amp;IZ45,""),"")
&amp;IFERROR(IF(AND((IZ$44-IZ46-150-Sheep!$R$225                                           )&gt;(IZ$44-JA$44),(IZ$44-IZ46-150-Sheep!$R$225                                            )&lt;=0),"Alt1-"   &amp;IZ45,""),"")
&amp;IFERROR(IF(AND((IZ$44-IZ46-150-Sheep!$R$226                                           )&gt;(IZ$44-JA$44),(IZ$44-IZ46-150-Sheep!$R$226                                            )&lt;=0),"Alt2-"   &amp;IZ45,""),"")</f>
        <v/>
      </c>
      <c r="JA47" s="491" t="str">
        <f xml:space="preserve">                    IF(AND((JA$44                                  -Sheep!$N$174                               )&gt;(JA$44-JB$44),(JA$44                                  -Sheep!$N$174                                )&lt;=0),"Born","")
&amp;                   IF(AND((JA$44-Sheep!$R$224-Sheep!$N$174                                )&gt;(JA$44-JB$44),(JA$44-Sheep!$R$224-Sheep!$N$174                                )&lt;=0),"WeanStd","")
&amp;                   IF(AND((JA$44-Sheep!$R$225-Sheep!$N$174                                )&gt;(JA$44-JB$44),(JA$44-Sheep!$R$225-Sheep!$N$174                                )&lt;=0),"WeanAlt1","")
&amp;                   IF(AND((JA$44-Sheep!$R$226-Sheep!$N$174                                )&gt;(JA$44-JB$44),(JA$44-Sheep!$R$226-Sheep!$N$174                                )&lt;=0),"WeanAlt2","")
&amp;IFERROR(IF(AND((JA$44-JA46                                                                                     )&gt;(JA$44-JB$44),(JA$44-JA46                                                                                     )&lt;=0),"Join-"    &amp;JA45,""),"")
&amp;IFERROR(IF(AND((JA$44-JA46-INDEX(Sheep!$V$231:$V$238,JA45,1))&gt;(JA$44-JB$44),(JA$44-JA46-INDEX(Sheep!$V$231:$V$238,JA45,1))&lt;=0),"Scan-"  &amp;JA45,""),"")
&amp;IFERROR(IF(AND((JA$44-JA46-150                                                                            )&gt;(JA$44-JB$44),(JA$44-JA46-150                                                                             )&lt;=0),"Birth-" &amp;JA45,""),"")
&amp;IFERROR(IF(AND((JA$44-JA46-150-Sheep!$R$224                                           )&gt;(JA$44-JB$44),(JA$44-JA46-150-Sheep!$R$224                                            )&lt;=0),"Wean-"&amp;JA45,""),"")
&amp;IFERROR(IF(AND((JA$44-JA46-150-Sheep!$R$225                                           )&gt;(JA$44-JB$44),(JA$44-JA46-150-Sheep!$R$225                                            )&lt;=0),"Alt1-"   &amp;JA45,""),"")
&amp;IFERROR(IF(AND((JA$44-JA46-150-Sheep!$R$226                                           )&gt;(JA$44-JB$44),(JA$44-JA46-150-Sheep!$R$226                                            )&lt;=0),"Alt2-"   &amp;JA45,""),"")</f>
        <v/>
      </c>
      <c r="JB47" s="491" t="str">
        <f xml:space="preserve">                    IF(AND((JB$44                                  -Sheep!$N$174                               )&gt;(JB$44-JC$44),(JB$44                                  -Sheep!$N$174                                )&lt;=0),"Born","")
&amp;                   IF(AND((JB$44-Sheep!$R$224-Sheep!$N$174                                )&gt;(JB$44-JC$44),(JB$44-Sheep!$R$224-Sheep!$N$174                                )&lt;=0),"WeanStd","")
&amp;                   IF(AND((JB$44-Sheep!$R$225-Sheep!$N$174                                )&gt;(JB$44-JC$44),(JB$44-Sheep!$R$225-Sheep!$N$174                                )&lt;=0),"WeanAlt1","")
&amp;                   IF(AND((JB$44-Sheep!$R$226-Sheep!$N$174                                )&gt;(JB$44-JC$44),(JB$44-Sheep!$R$226-Sheep!$N$174                                )&lt;=0),"WeanAlt2","")
&amp;IFERROR(IF(AND((JB$44-JB46                                                                                     )&gt;(JB$44-JC$44),(JB$44-JB46                                                                                     )&lt;=0),"Join-"    &amp;JB45,""),"")
&amp;IFERROR(IF(AND((JB$44-JB46-INDEX(Sheep!$V$231:$V$238,JB45,1))&gt;(JB$44-JC$44),(JB$44-JB46-INDEX(Sheep!$V$231:$V$238,JB45,1))&lt;=0),"Scan-"  &amp;JB45,""),"")
&amp;IFERROR(IF(AND((JB$44-JB46-150                                                                            )&gt;(JB$44-JC$44),(JB$44-JB46-150                                                                             )&lt;=0),"Birth-" &amp;JB45,""),"")
&amp;IFERROR(IF(AND((JB$44-JB46-150-Sheep!$R$224                                           )&gt;(JB$44-JC$44),(JB$44-JB46-150-Sheep!$R$224                                            )&lt;=0),"Wean-"&amp;JB45,""),"")
&amp;IFERROR(IF(AND((JB$44-JB46-150-Sheep!$R$225                                           )&gt;(JB$44-JC$44),(JB$44-JB46-150-Sheep!$R$225                                            )&lt;=0),"Alt1-"   &amp;JB45,""),"")
&amp;IFERROR(IF(AND((JB$44-JB46-150-Sheep!$R$226                                           )&gt;(JB$44-JC$44),(JB$44-JB46-150-Sheep!$R$226                                            )&lt;=0),"Alt2-"   &amp;JB45,""),"")</f>
        <v/>
      </c>
      <c r="JC47" s="491" t="str">
        <f xml:space="preserve">                    IF(AND((JC$44                                  -Sheep!$N$174                               )&gt;(JC$44-JD$44),(JC$44                                  -Sheep!$N$174                                )&lt;=0),"Born","")
&amp;                   IF(AND((JC$44-Sheep!$R$224-Sheep!$N$174                                )&gt;(JC$44-JD$44),(JC$44-Sheep!$R$224-Sheep!$N$174                                )&lt;=0),"WeanStd","")
&amp;                   IF(AND((JC$44-Sheep!$R$225-Sheep!$N$174                                )&gt;(JC$44-JD$44),(JC$44-Sheep!$R$225-Sheep!$N$174                                )&lt;=0),"WeanAlt1","")
&amp;                   IF(AND((JC$44-Sheep!$R$226-Sheep!$N$174                                )&gt;(JC$44-JD$44),(JC$44-Sheep!$R$226-Sheep!$N$174                                )&lt;=0),"WeanAlt2","")
&amp;IFERROR(IF(AND((JC$44-JC46                                                                                     )&gt;(JC$44-JD$44),(JC$44-JC46                                                                                     )&lt;=0),"Join-"    &amp;JC45,""),"")
&amp;IFERROR(IF(AND((JC$44-JC46-INDEX(Sheep!$V$231:$V$238,JC45,1))&gt;(JC$44-JD$44),(JC$44-JC46-INDEX(Sheep!$V$231:$V$238,JC45,1))&lt;=0),"Scan-"  &amp;JC45,""),"")
&amp;IFERROR(IF(AND((JC$44-JC46-150                                                                            )&gt;(JC$44-JD$44),(JC$44-JC46-150                                                                             )&lt;=0),"Birth-" &amp;JC45,""),"")
&amp;IFERROR(IF(AND((JC$44-JC46-150-Sheep!$R$224                                           )&gt;(JC$44-JD$44),(JC$44-JC46-150-Sheep!$R$224                                            )&lt;=0),"Wean-"&amp;JC45,""),"")
&amp;IFERROR(IF(AND((JC$44-JC46-150-Sheep!$R$225                                           )&gt;(JC$44-JD$44),(JC$44-JC46-150-Sheep!$R$225                                            )&lt;=0),"Alt1-"   &amp;JC45,""),"")
&amp;IFERROR(IF(AND((JC$44-JC46-150-Sheep!$R$226                                           )&gt;(JC$44-JD$44),(JC$44-JC46-150-Sheep!$R$226                                            )&lt;=0),"Alt2-"   &amp;JC45,""),"")</f>
        <v/>
      </c>
      <c r="JD47" s="491" t="str">
        <f xml:space="preserve">                    IF(AND((JD$44                                  -Sheep!$N$174                               )&gt;(JD$44-JE$44),(JD$44                                  -Sheep!$N$174                                )&lt;=0),"Born","")
&amp;                   IF(AND((JD$44-Sheep!$R$224-Sheep!$N$174                                )&gt;(JD$44-JE$44),(JD$44-Sheep!$R$224-Sheep!$N$174                                )&lt;=0),"WeanStd","")
&amp;                   IF(AND((JD$44-Sheep!$R$225-Sheep!$N$174                                )&gt;(JD$44-JE$44),(JD$44-Sheep!$R$225-Sheep!$N$174                                )&lt;=0),"WeanAlt1","")
&amp;                   IF(AND((JD$44-Sheep!$R$226-Sheep!$N$174                                )&gt;(JD$44-JE$44),(JD$44-Sheep!$R$226-Sheep!$N$174                                )&lt;=0),"WeanAlt2","")
&amp;IFERROR(IF(AND((JD$44-JD46                                                                                     )&gt;(JD$44-JE$44),(JD$44-JD46                                                                                     )&lt;=0),"Join-"    &amp;JD45,""),"")
&amp;IFERROR(IF(AND((JD$44-JD46-INDEX(Sheep!$V$231:$V$238,JD45,1))&gt;(JD$44-JE$44),(JD$44-JD46-INDEX(Sheep!$V$231:$V$238,JD45,1))&lt;=0),"Scan-"  &amp;JD45,""),"")
&amp;IFERROR(IF(AND((JD$44-JD46-150                                                                            )&gt;(JD$44-JE$44),(JD$44-JD46-150                                                                             )&lt;=0),"Birth-" &amp;JD45,""),"")
&amp;IFERROR(IF(AND((JD$44-JD46-150-Sheep!$R$224                                           )&gt;(JD$44-JE$44),(JD$44-JD46-150-Sheep!$R$224                                            )&lt;=0),"Wean-"&amp;JD45,""),"")
&amp;IFERROR(IF(AND((JD$44-JD46-150-Sheep!$R$225                                           )&gt;(JD$44-JE$44),(JD$44-JD46-150-Sheep!$R$225                                            )&lt;=0),"Alt1-"   &amp;JD45,""),"")
&amp;IFERROR(IF(AND((JD$44-JD46-150-Sheep!$R$226                                           )&gt;(JD$44-JE$44),(JD$44-JD46-150-Sheep!$R$226                                            )&lt;=0),"Alt2-"   &amp;JD45,""),"")</f>
        <v/>
      </c>
      <c r="JE47" s="491" t="str">
        <f xml:space="preserve">                    IF(AND((JE$44                                  -Sheep!$N$174                               )&gt;(JE$44-JF$44),(JE$44                                  -Sheep!$N$174                                )&lt;=0),"Born","")
&amp;                   IF(AND((JE$44-Sheep!$R$224-Sheep!$N$174                                )&gt;(JE$44-JF$44),(JE$44-Sheep!$R$224-Sheep!$N$174                                )&lt;=0),"WeanStd","")
&amp;                   IF(AND((JE$44-Sheep!$R$225-Sheep!$N$174                                )&gt;(JE$44-JF$44),(JE$44-Sheep!$R$225-Sheep!$N$174                                )&lt;=0),"WeanAlt1","")
&amp;                   IF(AND((JE$44-Sheep!$R$226-Sheep!$N$174                                )&gt;(JE$44-JF$44),(JE$44-Sheep!$R$226-Sheep!$N$174                                )&lt;=0),"WeanAlt2","")
&amp;IFERROR(IF(AND((JE$44-JE46                                                                                     )&gt;(JE$44-JF$44),(JE$44-JE46                                                                                     )&lt;=0),"Join-"    &amp;JE45,""),"")
&amp;IFERROR(IF(AND((JE$44-JE46-INDEX(Sheep!$V$231:$V$238,JE45,1))&gt;(JE$44-JF$44),(JE$44-JE46-INDEX(Sheep!$V$231:$V$238,JE45,1))&lt;=0),"Scan-"  &amp;JE45,""),"")
&amp;IFERROR(IF(AND((JE$44-JE46-150                                                                            )&gt;(JE$44-JF$44),(JE$44-JE46-150                                                                             )&lt;=0),"Birth-" &amp;JE45,""),"")
&amp;IFERROR(IF(AND((JE$44-JE46-150-Sheep!$R$224                                           )&gt;(JE$44-JF$44),(JE$44-JE46-150-Sheep!$R$224                                            )&lt;=0),"Wean-"&amp;JE45,""),"")
&amp;IFERROR(IF(AND((JE$44-JE46-150-Sheep!$R$225                                           )&gt;(JE$44-JF$44),(JE$44-JE46-150-Sheep!$R$225                                            )&lt;=0),"Alt1-"   &amp;JE45,""),"")
&amp;IFERROR(IF(AND((JE$44-JE46-150-Sheep!$R$226                                           )&gt;(JE$44-JF$44),(JE$44-JE46-150-Sheep!$R$226                                            )&lt;=0),"Alt2-"   &amp;JE45,""),"")</f>
        <v/>
      </c>
      <c r="JF47" s="491" t="str">
        <f xml:space="preserve">                    IF(AND((JF$44                                  -Sheep!$N$174                               )&gt;(JF$44-JG$44),(JF$44                                  -Sheep!$N$174                                )&lt;=0),"Born","")
&amp;                   IF(AND((JF$44-Sheep!$R$224-Sheep!$N$174                                )&gt;(JF$44-JG$44),(JF$44-Sheep!$R$224-Sheep!$N$174                                )&lt;=0),"WeanStd","")
&amp;                   IF(AND((JF$44-Sheep!$R$225-Sheep!$N$174                                )&gt;(JF$44-JG$44),(JF$44-Sheep!$R$225-Sheep!$N$174                                )&lt;=0),"WeanAlt1","")
&amp;                   IF(AND((JF$44-Sheep!$R$226-Sheep!$N$174                                )&gt;(JF$44-JG$44),(JF$44-Sheep!$R$226-Sheep!$N$174                                )&lt;=0),"WeanAlt2","")
&amp;IFERROR(IF(AND((JF$44-JF46                                                                                     )&gt;(JF$44-JG$44),(JF$44-JF46                                                                                     )&lt;=0),"Join-"    &amp;JF45,""),"")
&amp;IFERROR(IF(AND((JF$44-JF46-INDEX(Sheep!$V$231:$V$238,JF45,1))&gt;(JF$44-JG$44),(JF$44-JF46-INDEX(Sheep!$V$231:$V$238,JF45,1))&lt;=0),"Scan-"  &amp;JF45,""),"")
&amp;IFERROR(IF(AND((JF$44-JF46-150                                                                            )&gt;(JF$44-JG$44),(JF$44-JF46-150                                                                             )&lt;=0),"Birth-" &amp;JF45,""),"")
&amp;IFERROR(IF(AND((JF$44-JF46-150-Sheep!$R$224                                           )&gt;(JF$44-JG$44),(JF$44-JF46-150-Sheep!$R$224                                            )&lt;=0),"Wean-"&amp;JF45,""),"")
&amp;IFERROR(IF(AND((JF$44-JF46-150-Sheep!$R$225                                           )&gt;(JF$44-JG$44),(JF$44-JF46-150-Sheep!$R$225                                            )&lt;=0),"Alt1-"   &amp;JF45,""),"")
&amp;IFERROR(IF(AND((JF$44-JF46-150-Sheep!$R$226                                           )&gt;(JF$44-JG$44),(JF$44-JF46-150-Sheep!$R$226                                            )&lt;=0),"Alt2-"   &amp;JF45,""),"")</f>
        <v/>
      </c>
      <c r="JG47" s="491" t="str">
        <f xml:space="preserve">                    IF(AND((JG$44                                  -Sheep!$N$174                               )&gt;(JG$44-JH$44),(JG$44                                  -Sheep!$N$174                                )&lt;=0),"Born","")
&amp;                   IF(AND((JG$44-Sheep!$R$224-Sheep!$N$174                                )&gt;(JG$44-JH$44),(JG$44-Sheep!$R$224-Sheep!$N$174                                )&lt;=0),"WeanStd","")
&amp;                   IF(AND((JG$44-Sheep!$R$225-Sheep!$N$174                                )&gt;(JG$44-JH$44),(JG$44-Sheep!$R$225-Sheep!$N$174                                )&lt;=0),"WeanAlt1","")
&amp;                   IF(AND((JG$44-Sheep!$R$226-Sheep!$N$174                                )&gt;(JG$44-JH$44),(JG$44-Sheep!$R$226-Sheep!$N$174                                )&lt;=0),"WeanAlt2","")
&amp;IFERROR(IF(AND((JG$44-JG46                                                                                     )&gt;(JG$44-JH$44),(JG$44-JG46                                                                                     )&lt;=0),"Join-"    &amp;JG45,""),"")
&amp;IFERROR(IF(AND((JG$44-JG46-INDEX(Sheep!$V$231:$V$238,JG45,1))&gt;(JG$44-JH$44),(JG$44-JG46-INDEX(Sheep!$V$231:$V$238,JG45,1))&lt;=0),"Scan-"  &amp;JG45,""),"")
&amp;IFERROR(IF(AND((JG$44-JG46-150                                                                            )&gt;(JG$44-JH$44),(JG$44-JG46-150                                                                             )&lt;=0),"Birth-" &amp;JG45,""),"")
&amp;IFERROR(IF(AND((JG$44-JG46-150-Sheep!$R$224                                           )&gt;(JG$44-JH$44),(JG$44-JG46-150-Sheep!$R$224                                            )&lt;=0),"Wean-"&amp;JG45,""),"")
&amp;IFERROR(IF(AND((JG$44-JG46-150-Sheep!$R$225                                           )&gt;(JG$44-JH$44),(JG$44-JG46-150-Sheep!$R$225                                            )&lt;=0),"Alt1-"   &amp;JG45,""),"")
&amp;IFERROR(IF(AND((JG$44-JG46-150-Sheep!$R$226                                           )&gt;(JG$44-JH$44),(JG$44-JG46-150-Sheep!$R$226                                            )&lt;=0),"Alt2-"   &amp;JG45,""),"")</f>
        <v/>
      </c>
      <c r="JH47" s="491" t="str">
        <f xml:space="preserve">                    IF(AND((JH$44                                  -Sheep!$N$174                               )&gt;(JH$44-JI$44),(JH$44                                  -Sheep!$N$174                                )&lt;=0),"Born","")
&amp;                   IF(AND((JH$44-Sheep!$R$224-Sheep!$N$174                                )&gt;(JH$44-JI$44),(JH$44-Sheep!$R$224-Sheep!$N$174                                )&lt;=0),"WeanStd","")
&amp;                   IF(AND((JH$44-Sheep!$R$225-Sheep!$N$174                                )&gt;(JH$44-JI$44),(JH$44-Sheep!$R$225-Sheep!$N$174                                )&lt;=0),"WeanAlt1","")
&amp;                   IF(AND((JH$44-Sheep!$R$226-Sheep!$N$174                                )&gt;(JH$44-JI$44),(JH$44-Sheep!$R$226-Sheep!$N$174                                )&lt;=0),"WeanAlt2","")
&amp;IFERROR(IF(AND((JH$44-JH46                                                                                     )&gt;(JH$44-JI$44),(JH$44-JH46                                                                                     )&lt;=0),"Join-"    &amp;JH45,""),"")
&amp;IFERROR(IF(AND((JH$44-JH46-INDEX(Sheep!$V$231:$V$238,JH45,1))&gt;(JH$44-JI$44),(JH$44-JH46-INDEX(Sheep!$V$231:$V$238,JH45,1))&lt;=0),"Scan-"  &amp;JH45,""),"")
&amp;IFERROR(IF(AND((JH$44-JH46-150                                                                            )&gt;(JH$44-JI$44),(JH$44-JH46-150                                                                             )&lt;=0),"Birth-" &amp;JH45,""),"")
&amp;IFERROR(IF(AND((JH$44-JH46-150-Sheep!$R$224                                           )&gt;(JH$44-JI$44),(JH$44-JH46-150-Sheep!$R$224                                            )&lt;=0),"Wean-"&amp;JH45,""),"")
&amp;IFERROR(IF(AND((JH$44-JH46-150-Sheep!$R$225                                           )&gt;(JH$44-JI$44),(JH$44-JH46-150-Sheep!$R$225                                            )&lt;=0),"Alt1-"   &amp;JH45,""),"")
&amp;IFERROR(IF(AND((JH$44-JH46-150-Sheep!$R$226                                           )&gt;(JH$44-JI$44),(JH$44-JH46-150-Sheep!$R$226                                            )&lt;=0),"Alt2-"   &amp;JH45,""),"")</f>
        <v/>
      </c>
      <c r="JI47" s="491" t="str">
        <f xml:space="preserve">                    IF(AND((JI$44                                  -Sheep!$N$174                               )&gt;(JI$44-JJ$44),(JI$44                                  -Sheep!$N$174                                )&lt;=0),"Born","")
&amp;                   IF(AND((JI$44-Sheep!$R$224-Sheep!$N$174                                )&gt;(JI$44-JJ$44),(JI$44-Sheep!$R$224-Sheep!$N$174                                )&lt;=0),"WeanStd","")
&amp;                   IF(AND((JI$44-Sheep!$R$225-Sheep!$N$174                                )&gt;(JI$44-JJ$44),(JI$44-Sheep!$R$225-Sheep!$N$174                                )&lt;=0),"WeanAlt1","")
&amp;                   IF(AND((JI$44-Sheep!$R$226-Sheep!$N$174                                )&gt;(JI$44-JJ$44),(JI$44-Sheep!$R$226-Sheep!$N$174                                )&lt;=0),"WeanAlt2","")
&amp;IFERROR(IF(AND((JI$44-JI46                                                                                     )&gt;(JI$44-JJ$44),(JI$44-JI46                                                                                     )&lt;=0),"Join-"    &amp;JI45,""),"")
&amp;IFERROR(IF(AND((JI$44-JI46-INDEX(Sheep!$V$231:$V$238,JI45,1))&gt;(JI$44-JJ$44),(JI$44-JI46-INDEX(Sheep!$V$231:$V$238,JI45,1))&lt;=0),"Scan-"  &amp;JI45,""),"")
&amp;IFERROR(IF(AND((JI$44-JI46-150                                                                            )&gt;(JI$44-JJ$44),(JI$44-JI46-150                                                                             )&lt;=0),"Birth-" &amp;JI45,""),"")
&amp;IFERROR(IF(AND((JI$44-JI46-150-Sheep!$R$224                                           )&gt;(JI$44-JJ$44),(JI$44-JI46-150-Sheep!$R$224                                            )&lt;=0),"Wean-"&amp;JI45,""),"")
&amp;IFERROR(IF(AND((JI$44-JI46-150-Sheep!$R$225                                           )&gt;(JI$44-JJ$44),(JI$44-JI46-150-Sheep!$R$225                                            )&lt;=0),"Alt1-"   &amp;JI45,""),"")
&amp;IFERROR(IF(AND((JI$44-JI46-150-Sheep!$R$226                                           )&gt;(JI$44-JJ$44),(JI$44-JI46-150-Sheep!$R$226                                            )&lt;=0),"Alt2-"   &amp;JI45,""),"")</f>
        <v/>
      </c>
      <c r="JJ47" s="491" t="str">
        <f xml:space="preserve">                    IF(AND((JJ$44                                  -Sheep!$N$174                               )&gt;(JJ$44-JK$44),(JJ$44                                  -Sheep!$N$174                                )&lt;=0),"Born","")
&amp;                   IF(AND((JJ$44-Sheep!$R$224-Sheep!$N$174                                )&gt;(JJ$44-JK$44),(JJ$44-Sheep!$R$224-Sheep!$N$174                                )&lt;=0),"WeanStd","")
&amp;                   IF(AND((JJ$44-Sheep!$R$225-Sheep!$N$174                                )&gt;(JJ$44-JK$44),(JJ$44-Sheep!$R$225-Sheep!$N$174                                )&lt;=0),"WeanAlt1","")
&amp;                   IF(AND((JJ$44-Sheep!$R$226-Sheep!$N$174                                )&gt;(JJ$44-JK$44),(JJ$44-Sheep!$R$226-Sheep!$N$174                                )&lt;=0),"WeanAlt2","")
&amp;IFERROR(IF(AND((JJ$44-JJ46                                                                                     )&gt;(JJ$44-JK$44),(JJ$44-JJ46                                                                                     )&lt;=0),"Join-"    &amp;JJ45,""),"")
&amp;IFERROR(IF(AND((JJ$44-JJ46-INDEX(Sheep!$V$231:$V$238,JJ45,1))&gt;(JJ$44-JK$44),(JJ$44-JJ46-INDEX(Sheep!$V$231:$V$238,JJ45,1))&lt;=0),"Scan-"  &amp;JJ45,""),"")
&amp;IFERROR(IF(AND((JJ$44-JJ46-150                                                                            )&gt;(JJ$44-JK$44),(JJ$44-JJ46-150                                                                             )&lt;=0),"Birth-" &amp;JJ45,""),"")
&amp;IFERROR(IF(AND((JJ$44-JJ46-150-Sheep!$R$224                                           )&gt;(JJ$44-JK$44),(JJ$44-JJ46-150-Sheep!$R$224                                            )&lt;=0),"Wean-"&amp;JJ45,""),"")
&amp;IFERROR(IF(AND((JJ$44-JJ46-150-Sheep!$R$225                                           )&gt;(JJ$44-JK$44),(JJ$44-JJ46-150-Sheep!$R$225                                            )&lt;=0),"Alt1-"   &amp;JJ45,""),"")
&amp;IFERROR(IF(AND((JJ$44-JJ46-150-Sheep!$R$226                                           )&gt;(JJ$44-JK$44),(JJ$44-JJ46-150-Sheep!$R$226                                            )&lt;=0),"Alt2-"   &amp;JJ45,""),"")</f>
        <v/>
      </c>
      <c r="JK47" s="491" t="str">
        <f xml:space="preserve">                    IF(AND((JK$44                                  -Sheep!$N$174                               )&gt;(JK$44-JL$44),(JK$44                                  -Sheep!$N$174                                )&lt;=0),"Born","")
&amp;                   IF(AND((JK$44-Sheep!$R$224-Sheep!$N$174                                )&gt;(JK$44-JL$44),(JK$44-Sheep!$R$224-Sheep!$N$174                                )&lt;=0),"WeanStd","")
&amp;                   IF(AND((JK$44-Sheep!$R$225-Sheep!$N$174                                )&gt;(JK$44-JL$44),(JK$44-Sheep!$R$225-Sheep!$N$174                                )&lt;=0),"WeanAlt1","")
&amp;                   IF(AND((JK$44-Sheep!$R$226-Sheep!$N$174                                )&gt;(JK$44-JL$44),(JK$44-Sheep!$R$226-Sheep!$N$174                                )&lt;=0),"WeanAlt2","")
&amp;IFERROR(IF(AND((JK$44-JK46                                                                                     )&gt;(JK$44-JL$44),(JK$44-JK46                                                                                     )&lt;=0),"Join-"    &amp;JK45,""),"")
&amp;IFERROR(IF(AND((JK$44-JK46-INDEX(Sheep!$V$231:$V$238,JK45,1))&gt;(JK$44-JL$44),(JK$44-JK46-INDEX(Sheep!$V$231:$V$238,JK45,1))&lt;=0),"Scan-"  &amp;JK45,""),"")
&amp;IFERROR(IF(AND((JK$44-JK46-150                                                                            )&gt;(JK$44-JL$44),(JK$44-JK46-150                                                                             )&lt;=0),"Birth-" &amp;JK45,""),"")
&amp;IFERROR(IF(AND((JK$44-JK46-150-Sheep!$R$224                                           )&gt;(JK$44-JL$44),(JK$44-JK46-150-Sheep!$R$224                                            )&lt;=0),"Wean-"&amp;JK45,""),"")
&amp;IFERROR(IF(AND((JK$44-JK46-150-Sheep!$R$225                                           )&gt;(JK$44-JL$44),(JK$44-JK46-150-Sheep!$R$225                                            )&lt;=0),"Alt1-"   &amp;JK45,""),"")
&amp;IFERROR(IF(AND((JK$44-JK46-150-Sheep!$R$226                                           )&gt;(JK$44-JL$44),(JK$44-JK46-150-Sheep!$R$226                                            )&lt;=0),"Alt2-"   &amp;JK45,""),"")</f>
        <v/>
      </c>
      <c r="JL47" s="491" t="str">
        <f xml:space="preserve">                    IF(AND((JL$44                                  -Sheep!$N$174                               )&gt;(JL$44-JM$44),(JL$44                                  -Sheep!$N$174                                )&lt;=0),"Born","")
&amp;                   IF(AND((JL$44-Sheep!$R$224-Sheep!$N$174                                )&gt;(JL$44-JM$44),(JL$44-Sheep!$R$224-Sheep!$N$174                                )&lt;=0),"WeanStd","")
&amp;                   IF(AND((JL$44-Sheep!$R$225-Sheep!$N$174                                )&gt;(JL$44-JM$44),(JL$44-Sheep!$R$225-Sheep!$N$174                                )&lt;=0),"WeanAlt1","")
&amp;                   IF(AND((JL$44-Sheep!$R$226-Sheep!$N$174                                )&gt;(JL$44-JM$44),(JL$44-Sheep!$R$226-Sheep!$N$174                                )&lt;=0),"WeanAlt2","")
&amp;IFERROR(IF(AND((JL$44-JL46                                                                                     )&gt;(JL$44-JM$44),(JL$44-JL46                                                                                     )&lt;=0),"Join-"    &amp;JL45,""),"")
&amp;IFERROR(IF(AND((JL$44-JL46-INDEX(Sheep!$V$231:$V$238,JL45,1))&gt;(JL$44-JM$44),(JL$44-JL46-INDEX(Sheep!$V$231:$V$238,JL45,1))&lt;=0),"Scan-"  &amp;JL45,""),"")
&amp;IFERROR(IF(AND((JL$44-JL46-150                                                                            )&gt;(JL$44-JM$44),(JL$44-JL46-150                                                                             )&lt;=0),"Birth-" &amp;JL45,""),"")
&amp;IFERROR(IF(AND((JL$44-JL46-150-Sheep!$R$224                                           )&gt;(JL$44-JM$44),(JL$44-JL46-150-Sheep!$R$224                                            )&lt;=0),"Wean-"&amp;JL45,""),"")
&amp;IFERROR(IF(AND((JL$44-JL46-150-Sheep!$R$225                                           )&gt;(JL$44-JM$44),(JL$44-JL46-150-Sheep!$R$225                                            )&lt;=0),"Alt1-"   &amp;JL45,""),"")
&amp;IFERROR(IF(AND((JL$44-JL46-150-Sheep!$R$226                                           )&gt;(JL$44-JM$44),(JL$44-JL46-150-Sheep!$R$226                                            )&lt;=0),"Alt2-"   &amp;JL45,""),"")</f>
        <v/>
      </c>
      <c r="JM47" s="491" t="str">
        <f xml:space="preserve">                    IF(AND((JM$44                                  -Sheep!$N$174                               )&gt;(JM$44-JN$44),(JM$44                                  -Sheep!$N$174                                )&lt;=0),"Born","")
&amp;                   IF(AND((JM$44-Sheep!$R$224-Sheep!$N$174                                )&gt;(JM$44-JN$44),(JM$44-Sheep!$R$224-Sheep!$N$174                                )&lt;=0),"WeanStd","")
&amp;                   IF(AND((JM$44-Sheep!$R$225-Sheep!$N$174                                )&gt;(JM$44-JN$44),(JM$44-Sheep!$R$225-Sheep!$N$174                                )&lt;=0),"WeanAlt1","")
&amp;                   IF(AND((JM$44-Sheep!$R$226-Sheep!$N$174                                )&gt;(JM$44-JN$44),(JM$44-Sheep!$R$226-Sheep!$N$174                                )&lt;=0),"WeanAlt2","")
&amp;IFERROR(IF(AND((JM$44-JM46                                                                                     )&gt;(JM$44-JN$44),(JM$44-JM46                                                                                     )&lt;=0),"Join-"    &amp;JM45,""),"")
&amp;IFERROR(IF(AND((JM$44-JM46-INDEX(Sheep!$V$231:$V$238,JM45,1))&gt;(JM$44-JN$44),(JM$44-JM46-INDEX(Sheep!$V$231:$V$238,JM45,1))&lt;=0),"Scan-"  &amp;JM45,""),"")
&amp;IFERROR(IF(AND((JM$44-JM46-150                                                                            )&gt;(JM$44-JN$44),(JM$44-JM46-150                                                                             )&lt;=0),"Birth-" &amp;JM45,""),"")
&amp;IFERROR(IF(AND((JM$44-JM46-150-Sheep!$R$224                                           )&gt;(JM$44-JN$44),(JM$44-JM46-150-Sheep!$R$224                                            )&lt;=0),"Wean-"&amp;JM45,""),"")
&amp;IFERROR(IF(AND((JM$44-JM46-150-Sheep!$R$225                                           )&gt;(JM$44-JN$44),(JM$44-JM46-150-Sheep!$R$225                                            )&lt;=0),"Alt1-"   &amp;JM45,""),"")
&amp;IFERROR(IF(AND((JM$44-JM46-150-Sheep!$R$226                                           )&gt;(JM$44-JN$44),(JM$44-JM46-150-Sheep!$R$226                                            )&lt;=0),"Alt2-"   &amp;JM45,""),"")</f>
        <v/>
      </c>
      <c r="JN47" s="491" t="str">
        <f xml:space="preserve">                    IF(AND((JN$44                                  -Sheep!$N$174                               )&gt;(JN$44-JO$44),(JN$44                                  -Sheep!$N$174                                )&lt;=0),"Born","")
&amp;                   IF(AND((JN$44-Sheep!$R$224-Sheep!$N$174                                )&gt;(JN$44-JO$44),(JN$44-Sheep!$R$224-Sheep!$N$174                                )&lt;=0),"WeanStd","")
&amp;                   IF(AND((JN$44-Sheep!$R$225-Sheep!$N$174                                )&gt;(JN$44-JO$44),(JN$44-Sheep!$R$225-Sheep!$N$174                                )&lt;=0),"WeanAlt1","")
&amp;                   IF(AND((JN$44-Sheep!$R$226-Sheep!$N$174                                )&gt;(JN$44-JO$44),(JN$44-Sheep!$R$226-Sheep!$N$174                                )&lt;=0),"WeanAlt2","")
&amp;IFERROR(IF(AND((JN$44-JN46                                                                                     )&gt;(JN$44-JO$44),(JN$44-JN46                                                                                     )&lt;=0),"Join-"    &amp;JN45,""),"")
&amp;IFERROR(IF(AND((JN$44-JN46-INDEX(Sheep!$V$231:$V$238,JN45,1))&gt;(JN$44-JO$44),(JN$44-JN46-INDEX(Sheep!$V$231:$V$238,JN45,1))&lt;=0),"Scan-"  &amp;JN45,""),"")
&amp;IFERROR(IF(AND((JN$44-JN46-150                                                                            )&gt;(JN$44-JO$44),(JN$44-JN46-150                                                                             )&lt;=0),"Birth-" &amp;JN45,""),"")
&amp;IFERROR(IF(AND((JN$44-JN46-150-Sheep!$R$224                                           )&gt;(JN$44-JO$44),(JN$44-JN46-150-Sheep!$R$224                                            )&lt;=0),"Wean-"&amp;JN45,""),"")
&amp;IFERROR(IF(AND((JN$44-JN46-150-Sheep!$R$225                                           )&gt;(JN$44-JO$44),(JN$44-JN46-150-Sheep!$R$225                                            )&lt;=0),"Alt1-"   &amp;JN45,""),"")
&amp;IFERROR(IF(AND((JN$44-JN46-150-Sheep!$R$226                                           )&gt;(JN$44-JO$44),(JN$44-JN46-150-Sheep!$R$226                                            )&lt;=0),"Alt2-"   &amp;JN45,""),"")</f>
        <v/>
      </c>
      <c r="JO47" s="491" t="str">
        <f xml:space="preserve">                    IF(AND((JO$44                                  -Sheep!$N$174                               )&gt;(JO$44-JP$44),(JO$44                                  -Sheep!$N$174                                )&lt;=0),"Born","")
&amp;                   IF(AND((JO$44-Sheep!$R$224-Sheep!$N$174                                )&gt;(JO$44-JP$44),(JO$44-Sheep!$R$224-Sheep!$N$174                                )&lt;=0),"WeanStd","")
&amp;                   IF(AND((JO$44-Sheep!$R$225-Sheep!$N$174                                )&gt;(JO$44-JP$44),(JO$44-Sheep!$R$225-Sheep!$N$174                                )&lt;=0),"WeanAlt1","")
&amp;                   IF(AND((JO$44-Sheep!$R$226-Sheep!$N$174                                )&gt;(JO$44-JP$44),(JO$44-Sheep!$R$226-Sheep!$N$174                                )&lt;=0),"WeanAlt2","")
&amp;IFERROR(IF(AND((JO$44-JO46                                                                                     )&gt;(JO$44-JP$44),(JO$44-JO46                                                                                     )&lt;=0),"Join-"    &amp;JO45,""),"")
&amp;IFERROR(IF(AND((JO$44-JO46-INDEX(Sheep!$V$231:$V$238,JO45,1))&gt;(JO$44-JP$44),(JO$44-JO46-INDEX(Sheep!$V$231:$V$238,JO45,1))&lt;=0),"Scan-"  &amp;JO45,""),"")
&amp;IFERROR(IF(AND((JO$44-JO46-150                                                                            )&gt;(JO$44-JP$44),(JO$44-JO46-150                                                                             )&lt;=0),"Birth-" &amp;JO45,""),"")
&amp;IFERROR(IF(AND((JO$44-JO46-150-Sheep!$R$224                                           )&gt;(JO$44-JP$44),(JO$44-JO46-150-Sheep!$R$224                                            )&lt;=0),"Wean-"&amp;JO45,""),"")
&amp;IFERROR(IF(AND((JO$44-JO46-150-Sheep!$R$225                                           )&gt;(JO$44-JP$44),(JO$44-JO46-150-Sheep!$R$225                                            )&lt;=0),"Alt1-"   &amp;JO45,""),"")
&amp;IFERROR(IF(AND((JO$44-JO46-150-Sheep!$R$226                                           )&gt;(JO$44-JP$44),(JO$44-JO46-150-Sheep!$R$226                                            )&lt;=0),"Alt2-"   &amp;JO45,""),"")</f>
        <v/>
      </c>
      <c r="JP47" s="491" t="str">
        <f xml:space="preserve">                    IF(AND((JP$44                                  -Sheep!$N$174                               )&gt;(JP$44-JQ$44),(JP$44                                  -Sheep!$N$174                                )&lt;=0),"Born","")
&amp;                   IF(AND((JP$44-Sheep!$R$224-Sheep!$N$174                                )&gt;(JP$44-JQ$44),(JP$44-Sheep!$R$224-Sheep!$N$174                                )&lt;=0),"WeanStd","")
&amp;                   IF(AND((JP$44-Sheep!$R$225-Sheep!$N$174                                )&gt;(JP$44-JQ$44),(JP$44-Sheep!$R$225-Sheep!$N$174                                )&lt;=0),"WeanAlt1","")
&amp;                   IF(AND((JP$44-Sheep!$R$226-Sheep!$N$174                                )&gt;(JP$44-JQ$44),(JP$44-Sheep!$R$226-Sheep!$N$174                                )&lt;=0),"WeanAlt2","")
&amp;IFERROR(IF(AND((JP$44-JP46                                                                                     )&gt;(JP$44-JQ$44),(JP$44-JP46                                                                                     )&lt;=0),"Join-"    &amp;JP45,""),"")
&amp;IFERROR(IF(AND((JP$44-JP46-INDEX(Sheep!$V$231:$V$238,JP45,1))&gt;(JP$44-JQ$44),(JP$44-JP46-INDEX(Sheep!$V$231:$V$238,JP45,1))&lt;=0),"Scan-"  &amp;JP45,""),"")
&amp;IFERROR(IF(AND((JP$44-JP46-150                                                                            )&gt;(JP$44-JQ$44),(JP$44-JP46-150                                                                             )&lt;=0),"Birth-" &amp;JP45,""),"")
&amp;IFERROR(IF(AND((JP$44-JP46-150-Sheep!$R$224                                           )&gt;(JP$44-JQ$44),(JP$44-JP46-150-Sheep!$R$224                                            )&lt;=0),"Wean-"&amp;JP45,""),"")
&amp;IFERROR(IF(AND((JP$44-JP46-150-Sheep!$R$225                                           )&gt;(JP$44-JQ$44),(JP$44-JP46-150-Sheep!$R$225                                            )&lt;=0),"Alt1-"   &amp;JP45,""),"")
&amp;IFERROR(IF(AND((JP$44-JP46-150-Sheep!$R$226                                           )&gt;(JP$44-JQ$44),(JP$44-JP46-150-Sheep!$R$226                                            )&lt;=0),"Alt2-"   &amp;JP45,""),"")</f>
        <v/>
      </c>
      <c r="JQ47" s="491" t="str">
        <f xml:space="preserve">                    IF(AND((JQ$44                                  -Sheep!$N$174                               )&gt;(JQ$44-JR$44),(JQ$44                                  -Sheep!$N$174                                )&lt;=0),"Born","")
&amp;                   IF(AND((JQ$44-Sheep!$R$224-Sheep!$N$174                                )&gt;(JQ$44-JR$44),(JQ$44-Sheep!$R$224-Sheep!$N$174                                )&lt;=0),"WeanStd","")
&amp;                   IF(AND((JQ$44-Sheep!$R$225-Sheep!$N$174                                )&gt;(JQ$44-JR$44),(JQ$44-Sheep!$R$225-Sheep!$N$174                                )&lt;=0),"WeanAlt1","")
&amp;                   IF(AND((JQ$44-Sheep!$R$226-Sheep!$N$174                                )&gt;(JQ$44-JR$44),(JQ$44-Sheep!$R$226-Sheep!$N$174                                )&lt;=0),"WeanAlt2","")
&amp;IFERROR(IF(AND((JQ$44-JQ46                                                                                     )&gt;(JQ$44-JR$44),(JQ$44-JQ46                                                                                     )&lt;=0),"Join-"    &amp;JQ45,""),"")
&amp;IFERROR(IF(AND((JQ$44-JQ46-INDEX(Sheep!$V$231:$V$238,JQ45,1))&gt;(JQ$44-JR$44),(JQ$44-JQ46-INDEX(Sheep!$V$231:$V$238,JQ45,1))&lt;=0),"Scan-"  &amp;JQ45,""),"")
&amp;IFERROR(IF(AND((JQ$44-JQ46-150                                                                            )&gt;(JQ$44-JR$44),(JQ$44-JQ46-150                                                                             )&lt;=0),"Birth-" &amp;JQ45,""),"")
&amp;IFERROR(IF(AND((JQ$44-JQ46-150-Sheep!$R$224                                           )&gt;(JQ$44-JR$44),(JQ$44-JQ46-150-Sheep!$R$224                                            )&lt;=0),"Wean-"&amp;JQ45,""),"")
&amp;IFERROR(IF(AND((JQ$44-JQ46-150-Sheep!$R$225                                           )&gt;(JQ$44-JR$44),(JQ$44-JQ46-150-Sheep!$R$225                                            )&lt;=0),"Alt1-"   &amp;JQ45,""),"")
&amp;IFERROR(IF(AND((JQ$44-JQ46-150-Sheep!$R$226                                           )&gt;(JQ$44-JR$44),(JQ$44-JQ46-150-Sheep!$R$226                                            )&lt;=0),"Alt2-"   &amp;JQ45,""),"")</f>
        <v/>
      </c>
      <c r="JR47" s="491" t="str">
        <f xml:space="preserve">                    IF(AND((JR$44                                  -Sheep!$N$174                               )&gt;(JR$44-JS$44),(JR$44                                  -Sheep!$N$174                                )&lt;=0),"Born","")
&amp;                   IF(AND((JR$44-Sheep!$R$224-Sheep!$N$174                                )&gt;(JR$44-JS$44),(JR$44-Sheep!$R$224-Sheep!$N$174                                )&lt;=0),"WeanStd","")
&amp;                   IF(AND((JR$44-Sheep!$R$225-Sheep!$N$174                                )&gt;(JR$44-JS$44),(JR$44-Sheep!$R$225-Sheep!$N$174                                )&lt;=0),"WeanAlt1","")
&amp;                   IF(AND((JR$44-Sheep!$R$226-Sheep!$N$174                                )&gt;(JR$44-JS$44),(JR$44-Sheep!$R$226-Sheep!$N$174                                )&lt;=0),"WeanAlt2","")
&amp;IFERROR(IF(AND((JR$44-JR46                                                                                     )&gt;(JR$44-JS$44),(JR$44-JR46                                                                                     )&lt;=0),"Join-"    &amp;JR45,""),"")
&amp;IFERROR(IF(AND((JR$44-JR46-INDEX(Sheep!$V$231:$V$238,JR45,1))&gt;(JR$44-JS$44),(JR$44-JR46-INDEX(Sheep!$V$231:$V$238,JR45,1))&lt;=0),"Scan-"  &amp;JR45,""),"")
&amp;IFERROR(IF(AND((JR$44-JR46-150                                                                            )&gt;(JR$44-JS$44),(JR$44-JR46-150                                                                             )&lt;=0),"Birth-" &amp;JR45,""),"")
&amp;IFERROR(IF(AND((JR$44-JR46-150-Sheep!$R$224                                           )&gt;(JR$44-JS$44),(JR$44-JR46-150-Sheep!$R$224                                            )&lt;=0),"Wean-"&amp;JR45,""),"")
&amp;IFERROR(IF(AND((JR$44-JR46-150-Sheep!$R$225                                           )&gt;(JR$44-JS$44),(JR$44-JR46-150-Sheep!$R$225                                            )&lt;=0),"Alt1-"   &amp;JR45,""),"")
&amp;IFERROR(IF(AND((JR$44-JR46-150-Sheep!$R$226                                           )&gt;(JR$44-JS$44),(JR$44-JR46-150-Sheep!$R$226                                            )&lt;=0),"Alt2-"   &amp;JR45,""),"")</f>
        <v/>
      </c>
      <c r="JS47" s="491" t="str">
        <f xml:space="preserve">                    IF(AND((JS$44                                  -Sheep!$N$174                               )&gt;(JS$44-JT$44),(JS$44                                  -Sheep!$N$174                                )&lt;=0),"Born","")
&amp;                   IF(AND((JS$44-Sheep!$R$224-Sheep!$N$174                                )&gt;(JS$44-JT$44),(JS$44-Sheep!$R$224-Sheep!$N$174                                )&lt;=0),"WeanStd","")
&amp;                   IF(AND((JS$44-Sheep!$R$225-Sheep!$N$174                                )&gt;(JS$44-JT$44),(JS$44-Sheep!$R$225-Sheep!$N$174                                )&lt;=0),"WeanAlt1","")
&amp;                   IF(AND((JS$44-Sheep!$R$226-Sheep!$N$174                                )&gt;(JS$44-JT$44),(JS$44-Sheep!$R$226-Sheep!$N$174                                )&lt;=0),"WeanAlt2","")
&amp;IFERROR(IF(AND((JS$44-JS46                                                                                     )&gt;(JS$44-JT$44),(JS$44-JS46                                                                                     )&lt;=0),"Join-"    &amp;JS45,""),"")
&amp;IFERROR(IF(AND((JS$44-JS46-INDEX(Sheep!$V$231:$V$238,JS45,1))&gt;(JS$44-JT$44),(JS$44-JS46-INDEX(Sheep!$V$231:$V$238,JS45,1))&lt;=0),"Scan-"  &amp;JS45,""),"")
&amp;IFERROR(IF(AND((JS$44-JS46-150                                                                            )&gt;(JS$44-JT$44),(JS$44-JS46-150                                                                             )&lt;=0),"Birth-" &amp;JS45,""),"")
&amp;IFERROR(IF(AND((JS$44-JS46-150-Sheep!$R$224                                           )&gt;(JS$44-JT$44),(JS$44-JS46-150-Sheep!$R$224                                            )&lt;=0),"Wean-"&amp;JS45,""),"")
&amp;IFERROR(IF(AND((JS$44-JS46-150-Sheep!$R$225                                           )&gt;(JS$44-JT$44),(JS$44-JS46-150-Sheep!$R$225                                            )&lt;=0),"Alt1-"   &amp;JS45,""),"")
&amp;IFERROR(IF(AND((JS$44-JS46-150-Sheep!$R$226                                           )&gt;(JS$44-JT$44),(JS$44-JS46-150-Sheep!$R$226                                            )&lt;=0),"Alt2-"   &amp;JS45,""),"")</f>
        <v/>
      </c>
      <c r="JT47" s="491" t="str">
        <f xml:space="preserve">                    IF(AND((JT$44                                  -Sheep!$N$174                               )&gt;(JT$44-JU$44),(JT$44                                  -Sheep!$N$174                                )&lt;=0),"Born","")
&amp;                   IF(AND((JT$44-Sheep!$R$224-Sheep!$N$174                                )&gt;(JT$44-JU$44),(JT$44-Sheep!$R$224-Sheep!$N$174                                )&lt;=0),"WeanStd","")
&amp;                   IF(AND((JT$44-Sheep!$R$225-Sheep!$N$174                                )&gt;(JT$44-JU$44),(JT$44-Sheep!$R$225-Sheep!$N$174                                )&lt;=0),"WeanAlt1","")
&amp;                   IF(AND((JT$44-Sheep!$R$226-Sheep!$N$174                                )&gt;(JT$44-JU$44),(JT$44-Sheep!$R$226-Sheep!$N$174                                )&lt;=0),"WeanAlt2","")
&amp;IFERROR(IF(AND((JT$44-JT46                                                                                     )&gt;(JT$44-JU$44),(JT$44-JT46                                                                                     )&lt;=0),"Join-"    &amp;JT45,""),"")
&amp;IFERROR(IF(AND((JT$44-JT46-INDEX(Sheep!$V$231:$V$238,JT45,1))&gt;(JT$44-JU$44),(JT$44-JT46-INDEX(Sheep!$V$231:$V$238,JT45,1))&lt;=0),"Scan-"  &amp;JT45,""),"")
&amp;IFERROR(IF(AND((JT$44-JT46-150                                                                            )&gt;(JT$44-JU$44),(JT$44-JT46-150                                                                             )&lt;=0),"Birth-" &amp;JT45,""),"")
&amp;IFERROR(IF(AND((JT$44-JT46-150-Sheep!$R$224                                           )&gt;(JT$44-JU$44),(JT$44-JT46-150-Sheep!$R$224                                            )&lt;=0),"Wean-"&amp;JT45,""),"")
&amp;IFERROR(IF(AND((JT$44-JT46-150-Sheep!$R$225                                           )&gt;(JT$44-JU$44),(JT$44-JT46-150-Sheep!$R$225                                            )&lt;=0),"Alt1-"   &amp;JT45,""),"")
&amp;IFERROR(IF(AND((JT$44-JT46-150-Sheep!$R$226                                           )&gt;(JT$44-JU$44),(JT$44-JT46-150-Sheep!$R$226                                            )&lt;=0),"Alt2-"   &amp;JT45,""),"")</f>
        <v/>
      </c>
      <c r="JU47" s="491" t="str">
        <f xml:space="preserve">                    IF(AND((JU$44                                  -Sheep!$N$174                               )&gt;(JU$44-JV$44),(JU$44                                  -Sheep!$N$174                                )&lt;=0),"Born","")
&amp;                   IF(AND((JU$44-Sheep!$R$224-Sheep!$N$174                                )&gt;(JU$44-JV$44),(JU$44-Sheep!$R$224-Sheep!$N$174                                )&lt;=0),"WeanStd","")
&amp;                   IF(AND((JU$44-Sheep!$R$225-Sheep!$N$174                                )&gt;(JU$44-JV$44),(JU$44-Sheep!$R$225-Sheep!$N$174                                )&lt;=0),"WeanAlt1","")
&amp;                   IF(AND((JU$44-Sheep!$R$226-Sheep!$N$174                                )&gt;(JU$44-JV$44),(JU$44-Sheep!$R$226-Sheep!$N$174                                )&lt;=0),"WeanAlt2","")
&amp;IFERROR(IF(AND((JU$44-JU46                                                                                     )&gt;(JU$44-JV$44),(JU$44-JU46                                                                                     )&lt;=0),"Join-"    &amp;JU45,""),"")
&amp;IFERROR(IF(AND((JU$44-JU46-INDEX(Sheep!$V$231:$V$238,JU45,1))&gt;(JU$44-JV$44),(JU$44-JU46-INDEX(Sheep!$V$231:$V$238,JU45,1))&lt;=0),"Scan-"  &amp;JU45,""),"")
&amp;IFERROR(IF(AND((JU$44-JU46-150                                                                            )&gt;(JU$44-JV$44),(JU$44-JU46-150                                                                             )&lt;=0),"Birth-" &amp;JU45,""),"")
&amp;IFERROR(IF(AND((JU$44-JU46-150-Sheep!$R$224                                           )&gt;(JU$44-JV$44),(JU$44-JU46-150-Sheep!$R$224                                            )&lt;=0),"Wean-"&amp;JU45,""),"")
&amp;IFERROR(IF(AND((JU$44-JU46-150-Sheep!$R$225                                           )&gt;(JU$44-JV$44),(JU$44-JU46-150-Sheep!$R$225                                            )&lt;=0),"Alt1-"   &amp;JU45,""),"")
&amp;IFERROR(IF(AND((JU$44-JU46-150-Sheep!$R$226                                           )&gt;(JU$44-JV$44),(JU$44-JU46-150-Sheep!$R$226                                            )&lt;=0),"Alt2-"   &amp;JU45,""),"")</f>
        <v/>
      </c>
      <c r="JV47" s="491" t="str">
        <f xml:space="preserve">                    IF(AND((JV$44                                  -Sheep!$N$174                               )&gt;(JV$44-JW$44),(JV$44                                  -Sheep!$N$174                                )&lt;=0),"Born","")
&amp;                   IF(AND((JV$44-Sheep!$R$224-Sheep!$N$174                                )&gt;(JV$44-JW$44),(JV$44-Sheep!$R$224-Sheep!$N$174                                )&lt;=0),"WeanStd","")
&amp;                   IF(AND((JV$44-Sheep!$R$225-Sheep!$N$174                                )&gt;(JV$44-JW$44),(JV$44-Sheep!$R$225-Sheep!$N$174                                )&lt;=0),"WeanAlt1","")
&amp;                   IF(AND((JV$44-Sheep!$R$226-Sheep!$N$174                                )&gt;(JV$44-JW$44),(JV$44-Sheep!$R$226-Sheep!$N$174                                )&lt;=0),"WeanAlt2","")
&amp;IFERROR(IF(AND((JV$44-JV46                                                                                     )&gt;(JV$44-JW$44),(JV$44-JV46                                                                                     )&lt;=0),"Join-"    &amp;JV45,""),"")
&amp;IFERROR(IF(AND((JV$44-JV46-INDEX(Sheep!$V$231:$V$238,JV45,1))&gt;(JV$44-JW$44),(JV$44-JV46-INDEX(Sheep!$V$231:$V$238,JV45,1))&lt;=0),"Scan-"  &amp;JV45,""),"")
&amp;IFERROR(IF(AND((JV$44-JV46-150                                                                            )&gt;(JV$44-JW$44),(JV$44-JV46-150                                                                             )&lt;=0),"Birth-" &amp;JV45,""),"")
&amp;IFERROR(IF(AND((JV$44-JV46-150-Sheep!$R$224                                           )&gt;(JV$44-JW$44),(JV$44-JV46-150-Sheep!$R$224                                            )&lt;=0),"Wean-"&amp;JV45,""),"")
&amp;IFERROR(IF(AND((JV$44-JV46-150-Sheep!$R$225                                           )&gt;(JV$44-JW$44),(JV$44-JV46-150-Sheep!$R$225                                            )&lt;=0),"Alt1-"   &amp;JV45,""),"")
&amp;IFERROR(IF(AND((JV$44-JV46-150-Sheep!$R$226                                           )&gt;(JV$44-JW$44),(JV$44-JV46-150-Sheep!$R$226                                            )&lt;=0),"Alt2-"   &amp;JV45,""),"")</f>
        <v/>
      </c>
      <c r="JW47" s="491" t="str">
        <f xml:space="preserve">                    IF(AND((JW$44                                  -Sheep!$N$174                               )&gt;(JW$44-JX$44),(JW$44                                  -Sheep!$N$174                                )&lt;=0),"Born","")
&amp;                   IF(AND((JW$44-Sheep!$R$224-Sheep!$N$174                                )&gt;(JW$44-JX$44),(JW$44-Sheep!$R$224-Sheep!$N$174                                )&lt;=0),"WeanStd","")
&amp;                   IF(AND((JW$44-Sheep!$R$225-Sheep!$N$174                                )&gt;(JW$44-JX$44),(JW$44-Sheep!$R$225-Sheep!$N$174                                )&lt;=0),"WeanAlt1","")
&amp;                   IF(AND((JW$44-Sheep!$R$226-Sheep!$N$174                                )&gt;(JW$44-JX$44),(JW$44-Sheep!$R$226-Sheep!$N$174                                )&lt;=0),"WeanAlt2","")
&amp;IFERROR(IF(AND((JW$44-JW46                                                                                     )&gt;(JW$44-JX$44),(JW$44-JW46                                                                                     )&lt;=0),"Join-"    &amp;JW45,""),"")
&amp;IFERROR(IF(AND((JW$44-JW46-INDEX(Sheep!$V$231:$V$238,JW45,1))&gt;(JW$44-JX$44),(JW$44-JW46-INDEX(Sheep!$V$231:$V$238,JW45,1))&lt;=0),"Scan-"  &amp;JW45,""),"")
&amp;IFERROR(IF(AND((JW$44-JW46-150                                                                            )&gt;(JW$44-JX$44),(JW$44-JW46-150                                                                             )&lt;=0),"Birth-" &amp;JW45,""),"")
&amp;IFERROR(IF(AND((JW$44-JW46-150-Sheep!$R$224                                           )&gt;(JW$44-JX$44),(JW$44-JW46-150-Sheep!$R$224                                            )&lt;=0),"Wean-"&amp;JW45,""),"")
&amp;IFERROR(IF(AND((JW$44-JW46-150-Sheep!$R$225                                           )&gt;(JW$44-JX$44),(JW$44-JW46-150-Sheep!$R$225                                            )&lt;=0),"Alt1-"   &amp;JW45,""),"")
&amp;IFERROR(IF(AND((JW$44-JW46-150-Sheep!$R$226                                           )&gt;(JW$44-JX$44),(JW$44-JW46-150-Sheep!$R$226                                            )&lt;=0),"Alt2-"   &amp;JW45,""),"")</f>
        <v/>
      </c>
      <c r="JX47" s="491" t="str">
        <f xml:space="preserve">                    IF(AND((JX$44                                  -Sheep!$N$174                               )&gt;(JX$44-JY$44),(JX$44                                  -Sheep!$N$174                                )&lt;=0),"Born","")
&amp;                   IF(AND((JX$44-Sheep!$R$224-Sheep!$N$174                                )&gt;(JX$44-JY$44),(JX$44-Sheep!$R$224-Sheep!$N$174                                )&lt;=0),"WeanStd","")
&amp;                   IF(AND((JX$44-Sheep!$R$225-Sheep!$N$174                                )&gt;(JX$44-JY$44),(JX$44-Sheep!$R$225-Sheep!$N$174                                )&lt;=0),"WeanAlt1","")
&amp;                   IF(AND((JX$44-Sheep!$R$226-Sheep!$N$174                                )&gt;(JX$44-JY$44),(JX$44-Sheep!$R$226-Sheep!$N$174                                )&lt;=0),"WeanAlt2","")
&amp;IFERROR(IF(AND((JX$44-JX46                                                                                     )&gt;(JX$44-JY$44),(JX$44-JX46                                                                                     )&lt;=0),"Join-"    &amp;JX45,""),"")
&amp;IFERROR(IF(AND((JX$44-JX46-INDEX(Sheep!$V$231:$V$238,JX45,1))&gt;(JX$44-JY$44),(JX$44-JX46-INDEX(Sheep!$V$231:$V$238,JX45,1))&lt;=0),"Scan-"  &amp;JX45,""),"")
&amp;IFERROR(IF(AND((JX$44-JX46-150                                                                            )&gt;(JX$44-JY$44),(JX$44-JX46-150                                                                             )&lt;=0),"Birth-" &amp;JX45,""),"")
&amp;IFERROR(IF(AND((JX$44-JX46-150-Sheep!$R$224                                           )&gt;(JX$44-JY$44),(JX$44-JX46-150-Sheep!$R$224                                            )&lt;=0),"Wean-"&amp;JX45,""),"")
&amp;IFERROR(IF(AND((JX$44-JX46-150-Sheep!$R$225                                           )&gt;(JX$44-JY$44),(JX$44-JX46-150-Sheep!$R$225                                            )&lt;=0),"Alt1-"   &amp;JX45,""),"")
&amp;IFERROR(IF(AND((JX$44-JX46-150-Sheep!$R$226                                           )&gt;(JX$44-JY$44),(JX$44-JX46-150-Sheep!$R$226                                            )&lt;=0),"Alt2-"   &amp;JX45,""),"")</f>
        <v/>
      </c>
      <c r="JY47" s="491" t="str">
        <f xml:space="preserve">                    IF(AND((JY$44                                  -Sheep!$N$174                               )&gt;(JY$44-JZ$44),(JY$44                                  -Sheep!$N$174                                )&lt;=0),"Born","")
&amp;                   IF(AND((JY$44-Sheep!$R$224-Sheep!$N$174                                )&gt;(JY$44-JZ$44),(JY$44-Sheep!$R$224-Sheep!$N$174                                )&lt;=0),"WeanStd","")
&amp;                   IF(AND((JY$44-Sheep!$R$225-Sheep!$N$174                                )&gt;(JY$44-JZ$44),(JY$44-Sheep!$R$225-Sheep!$N$174                                )&lt;=0),"WeanAlt1","")
&amp;                   IF(AND((JY$44-Sheep!$R$226-Sheep!$N$174                                )&gt;(JY$44-JZ$44),(JY$44-Sheep!$R$226-Sheep!$N$174                                )&lt;=0),"WeanAlt2","")
&amp;IFERROR(IF(AND((JY$44-JY46                                                                                     )&gt;(JY$44-JZ$44),(JY$44-JY46                                                                                     )&lt;=0),"Join-"    &amp;JY45,""),"")
&amp;IFERROR(IF(AND((JY$44-JY46-INDEX(Sheep!$V$231:$V$238,JY45,1))&gt;(JY$44-JZ$44),(JY$44-JY46-INDEX(Sheep!$V$231:$V$238,JY45,1))&lt;=0),"Scan-"  &amp;JY45,""),"")
&amp;IFERROR(IF(AND((JY$44-JY46-150                                                                            )&gt;(JY$44-JZ$44),(JY$44-JY46-150                                                                             )&lt;=0),"Birth-" &amp;JY45,""),"")
&amp;IFERROR(IF(AND((JY$44-JY46-150-Sheep!$R$224                                           )&gt;(JY$44-JZ$44),(JY$44-JY46-150-Sheep!$R$224                                            )&lt;=0),"Wean-"&amp;JY45,""),"")
&amp;IFERROR(IF(AND((JY$44-JY46-150-Sheep!$R$225                                           )&gt;(JY$44-JZ$44),(JY$44-JY46-150-Sheep!$R$225                                            )&lt;=0),"Alt1-"   &amp;JY45,""),"")
&amp;IFERROR(IF(AND((JY$44-JY46-150-Sheep!$R$226                                           )&gt;(JY$44-JZ$44),(JY$44-JY46-150-Sheep!$R$226                                            )&lt;=0),"Alt2-"   &amp;JY45,""),"")</f>
        <v/>
      </c>
      <c r="JZ47" s="491" t="str">
        <f xml:space="preserve">                    IF(AND((JZ$44                                  -Sheep!$N$174                               )&gt;(JZ$44-KA$44),(JZ$44                                  -Sheep!$N$174                                )&lt;=0),"Born","")
&amp;                   IF(AND((JZ$44-Sheep!$R$224-Sheep!$N$174                                )&gt;(JZ$44-KA$44),(JZ$44-Sheep!$R$224-Sheep!$N$174                                )&lt;=0),"WeanStd","")
&amp;                   IF(AND((JZ$44-Sheep!$R$225-Sheep!$N$174                                )&gt;(JZ$44-KA$44),(JZ$44-Sheep!$R$225-Sheep!$N$174                                )&lt;=0),"WeanAlt1","")
&amp;                   IF(AND((JZ$44-Sheep!$R$226-Sheep!$N$174                                )&gt;(JZ$44-KA$44),(JZ$44-Sheep!$R$226-Sheep!$N$174                                )&lt;=0),"WeanAlt2","")
&amp;IFERROR(IF(AND((JZ$44-JZ46                                                                                     )&gt;(JZ$44-KA$44),(JZ$44-JZ46                                                                                     )&lt;=0),"Join-"    &amp;JZ45,""),"")
&amp;IFERROR(IF(AND((JZ$44-JZ46-INDEX(Sheep!$V$231:$V$238,JZ45,1))&gt;(JZ$44-KA$44),(JZ$44-JZ46-INDEX(Sheep!$V$231:$V$238,JZ45,1))&lt;=0),"Scan-"  &amp;JZ45,""),"")
&amp;IFERROR(IF(AND((JZ$44-JZ46-150                                                                            )&gt;(JZ$44-KA$44),(JZ$44-JZ46-150                                                                             )&lt;=0),"Birth-" &amp;JZ45,""),"")
&amp;IFERROR(IF(AND((JZ$44-JZ46-150-Sheep!$R$224                                           )&gt;(JZ$44-KA$44),(JZ$44-JZ46-150-Sheep!$R$224                                            )&lt;=0),"Wean-"&amp;JZ45,""),"")
&amp;IFERROR(IF(AND((JZ$44-JZ46-150-Sheep!$R$225                                           )&gt;(JZ$44-KA$44),(JZ$44-JZ46-150-Sheep!$R$225                                            )&lt;=0),"Alt1-"   &amp;JZ45,""),"")
&amp;IFERROR(IF(AND((JZ$44-JZ46-150-Sheep!$R$226                                           )&gt;(JZ$44-KA$44),(JZ$44-JZ46-150-Sheep!$R$226                                            )&lt;=0),"Alt2-"   &amp;JZ45,""),"")</f>
        <v/>
      </c>
      <c r="KA47" s="491" t="str">
        <f xml:space="preserve">                    IF(AND((KA$44                                  -Sheep!$N$174                               )&gt;(KA$44-KB$44),(KA$44                                  -Sheep!$N$174                                )&lt;=0),"Born","")
&amp;                   IF(AND((KA$44-Sheep!$R$224-Sheep!$N$174                                )&gt;(KA$44-KB$44),(KA$44-Sheep!$R$224-Sheep!$N$174                                )&lt;=0),"WeanStd","")
&amp;                   IF(AND((KA$44-Sheep!$R$225-Sheep!$N$174                                )&gt;(KA$44-KB$44),(KA$44-Sheep!$R$225-Sheep!$N$174                                )&lt;=0),"WeanAlt1","")
&amp;                   IF(AND((KA$44-Sheep!$R$226-Sheep!$N$174                                )&gt;(KA$44-KB$44),(KA$44-Sheep!$R$226-Sheep!$N$174                                )&lt;=0),"WeanAlt2","")
&amp;IFERROR(IF(AND((KA$44-KA46                                                                                     )&gt;(KA$44-KB$44),(KA$44-KA46                                                                                     )&lt;=0),"Join-"    &amp;KA45,""),"")
&amp;IFERROR(IF(AND((KA$44-KA46-INDEX(Sheep!$V$231:$V$238,KA45,1))&gt;(KA$44-KB$44),(KA$44-KA46-INDEX(Sheep!$V$231:$V$238,KA45,1))&lt;=0),"Scan-"  &amp;KA45,""),"")
&amp;IFERROR(IF(AND((KA$44-KA46-150                                                                            )&gt;(KA$44-KB$44),(KA$44-KA46-150                                                                             )&lt;=0),"Birth-" &amp;KA45,""),"")
&amp;IFERROR(IF(AND((KA$44-KA46-150-Sheep!$R$224                                           )&gt;(KA$44-KB$44),(KA$44-KA46-150-Sheep!$R$224                                            )&lt;=0),"Wean-"&amp;KA45,""),"")
&amp;IFERROR(IF(AND((KA$44-KA46-150-Sheep!$R$225                                           )&gt;(KA$44-KB$44),(KA$44-KA46-150-Sheep!$R$225                                            )&lt;=0),"Alt1-"   &amp;KA45,""),"")
&amp;IFERROR(IF(AND((KA$44-KA46-150-Sheep!$R$226                                           )&gt;(KA$44-KB$44),(KA$44-KA46-150-Sheep!$R$226                                            )&lt;=0),"Alt2-"   &amp;KA45,""),"")</f>
        <v/>
      </c>
      <c r="KB47" s="491" t="str">
        <f xml:space="preserve">                    IF(AND((KB$44                                  -Sheep!$N$174                               )&gt;(KB$44-KC$44),(KB$44                                  -Sheep!$N$174                                )&lt;=0),"Born","")
&amp;                   IF(AND((KB$44-Sheep!$R$224-Sheep!$N$174                                )&gt;(KB$44-KC$44),(KB$44-Sheep!$R$224-Sheep!$N$174                                )&lt;=0),"WeanStd","")
&amp;                   IF(AND((KB$44-Sheep!$R$225-Sheep!$N$174                                )&gt;(KB$44-KC$44),(KB$44-Sheep!$R$225-Sheep!$N$174                                )&lt;=0),"WeanAlt1","")
&amp;                   IF(AND((KB$44-Sheep!$R$226-Sheep!$N$174                                )&gt;(KB$44-KC$44),(KB$44-Sheep!$R$226-Sheep!$N$174                                )&lt;=0),"WeanAlt2","")
&amp;IFERROR(IF(AND((KB$44-KB46                                                                                     )&gt;(KB$44-KC$44),(KB$44-KB46                                                                                     )&lt;=0),"Join-"    &amp;KB45,""),"")
&amp;IFERROR(IF(AND((KB$44-KB46-INDEX(Sheep!$V$231:$V$238,KB45,1))&gt;(KB$44-KC$44),(KB$44-KB46-INDEX(Sheep!$V$231:$V$238,KB45,1))&lt;=0),"Scan-"  &amp;KB45,""),"")
&amp;IFERROR(IF(AND((KB$44-KB46-150                                                                            )&gt;(KB$44-KC$44),(KB$44-KB46-150                                                                             )&lt;=0),"Birth-" &amp;KB45,""),"")
&amp;IFERROR(IF(AND((KB$44-KB46-150-Sheep!$R$224                                           )&gt;(KB$44-KC$44),(KB$44-KB46-150-Sheep!$R$224                                            )&lt;=0),"Wean-"&amp;KB45,""),"")
&amp;IFERROR(IF(AND((KB$44-KB46-150-Sheep!$R$225                                           )&gt;(KB$44-KC$44),(KB$44-KB46-150-Sheep!$R$225                                            )&lt;=0),"Alt1-"   &amp;KB45,""),"")
&amp;IFERROR(IF(AND((KB$44-KB46-150-Sheep!$R$226                                           )&gt;(KB$44-KC$44),(KB$44-KB46-150-Sheep!$R$226                                            )&lt;=0),"Alt2-"   &amp;KB45,""),"")</f>
        <v/>
      </c>
      <c r="KC47" s="491" t="str">
        <f xml:space="preserve">                    IF(AND((KC$44                                  -Sheep!$N$174                               )&gt;(KC$44-KD$44),(KC$44                                  -Sheep!$N$174                                )&lt;=0),"Born","")
&amp;                   IF(AND((KC$44-Sheep!$R$224-Sheep!$N$174                                )&gt;(KC$44-KD$44),(KC$44-Sheep!$R$224-Sheep!$N$174                                )&lt;=0),"WeanStd","")
&amp;                   IF(AND((KC$44-Sheep!$R$225-Sheep!$N$174                                )&gt;(KC$44-KD$44),(KC$44-Sheep!$R$225-Sheep!$N$174                                )&lt;=0),"WeanAlt1","")
&amp;                   IF(AND((KC$44-Sheep!$R$226-Sheep!$N$174                                )&gt;(KC$44-KD$44),(KC$44-Sheep!$R$226-Sheep!$N$174                                )&lt;=0),"WeanAlt2","")
&amp;IFERROR(IF(AND((KC$44-KC46                                                                                     )&gt;(KC$44-KD$44),(KC$44-KC46                                                                                     )&lt;=0),"Join-"    &amp;KC45,""),"")
&amp;IFERROR(IF(AND((KC$44-KC46-INDEX(Sheep!$V$231:$V$238,KC45,1))&gt;(KC$44-KD$44),(KC$44-KC46-INDEX(Sheep!$V$231:$V$238,KC45,1))&lt;=0),"Scan-"  &amp;KC45,""),"")
&amp;IFERROR(IF(AND((KC$44-KC46-150                                                                            )&gt;(KC$44-KD$44),(KC$44-KC46-150                                                                             )&lt;=0),"Birth-" &amp;KC45,""),"")
&amp;IFERROR(IF(AND((KC$44-KC46-150-Sheep!$R$224                                           )&gt;(KC$44-KD$44),(KC$44-KC46-150-Sheep!$R$224                                            )&lt;=0),"Wean-"&amp;KC45,""),"")
&amp;IFERROR(IF(AND((KC$44-KC46-150-Sheep!$R$225                                           )&gt;(KC$44-KD$44),(KC$44-KC46-150-Sheep!$R$225                                            )&lt;=0),"Alt1-"   &amp;KC45,""),"")
&amp;IFERROR(IF(AND((KC$44-KC46-150-Sheep!$R$226                                           )&gt;(KC$44-KD$44),(KC$44-KC46-150-Sheep!$R$226                                            )&lt;=0),"Alt2-"   &amp;KC45,""),"")</f>
        <v/>
      </c>
      <c r="KD47" s="491" t="str">
        <f xml:space="preserve">                    IF(AND((KD$44                                  -Sheep!$N$174                               )&gt;(KD$44-KE$44),(KD$44                                  -Sheep!$N$174                                )&lt;=0),"Born","")
&amp;                   IF(AND((KD$44-Sheep!$R$224-Sheep!$N$174                                )&gt;(KD$44-KE$44),(KD$44-Sheep!$R$224-Sheep!$N$174                                )&lt;=0),"WeanStd","")
&amp;                   IF(AND((KD$44-Sheep!$R$225-Sheep!$N$174                                )&gt;(KD$44-KE$44),(KD$44-Sheep!$R$225-Sheep!$N$174                                )&lt;=0),"WeanAlt1","")
&amp;                   IF(AND((KD$44-Sheep!$R$226-Sheep!$N$174                                )&gt;(KD$44-KE$44),(KD$44-Sheep!$R$226-Sheep!$N$174                                )&lt;=0),"WeanAlt2","")
&amp;IFERROR(IF(AND((KD$44-KD46                                                                                     )&gt;(KD$44-KE$44),(KD$44-KD46                                                                                     )&lt;=0),"Join-"    &amp;KD45,""),"")
&amp;IFERROR(IF(AND((KD$44-KD46-INDEX(Sheep!$V$231:$V$238,KD45,1))&gt;(KD$44-KE$44),(KD$44-KD46-INDEX(Sheep!$V$231:$V$238,KD45,1))&lt;=0),"Scan-"  &amp;KD45,""),"")
&amp;IFERROR(IF(AND((KD$44-KD46-150                                                                            )&gt;(KD$44-KE$44),(KD$44-KD46-150                                                                             )&lt;=0),"Birth-" &amp;KD45,""),"")
&amp;IFERROR(IF(AND((KD$44-KD46-150-Sheep!$R$224                                           )&gt;(KD$44-KE$44),(KD$44-KD46-150-Sheep!$R$224                                            )&lt;=0),"Wean-"&amp;KD45,""),"")
&amp;IFERROR(IF(AND((KD$44-KD46-150-Sheep!$R$225                                           )&gt;(KD$44-KE$44),(KD$44-KD46-150-Sheep!$R$225                                            )&lt;=0),"Alt1-"   &amp;KD45,""),"")
&amp;IFERROR(IF(AND((KD$44-KD46-150-Sheep!$R$226                                           )&gt;(KD$44-KE$44),(KD$44-KD46-150-Sheep!$R$226                                            )&lt;=0),"Alt2-"   &amp;KD45,""),"")</f>
        <v/>
      </c>
      <c r="KE47" s="491" t="str">
        <f xml:space="preserve">                    IF(AND((KE$44                                  -Sheep!$N$174                               )&gt;(KE$44-KF$44),(KE$44                                  -Sheep!$N$174                                )&lt;=0),"Born","")
&amp;                   IF(AND((KE$44-Sheep!$R$224-Sheep!$N$174                                )&gt;(KE$44-KF$44),(KE$44-Sheep!$R$224-Sheep!$N$174                                )&lt;=0),"WeanStd","")
&amp;                   IF(AND((KE$44-Sheep!$R$225-Sheep!$N$174                                )&gt;(KE$44-KF$44),(KE$44-Sheep!$R$225-Sheep!$N$174                                )&lt;=0),"WeanAlt1","")
&amp;                   IF(AND((KE$44-Sheep!$R$226-Sheep!$N$174                                )&gt;(KE$44-KF$44),(KE$44-Sheep!$R$226-Sheep!$N$174                                )&lt;=0),"WeanAlt2","")
&amp;IFERROR(IF(AND((KE$44-KE46                                                                                     )&gt;(KE$44-KF$44),(KE$44-KE46                                                                                     )&lt;=0),"Join-"    &amp;KE45,""),"")
&amp;IFERROR(IF(AND((KE$44-KE46-INDEX(Sheep!$V$231:$V$238,KE45,1))&gt;(KE$44-KF$44),(KE$44-KE46-INDEX(Sheep!$V$231:$V$238,KE45,1))&lt;=0),"Scan-"  &amp;KE45,""),"")
&amp;IFERROR(IF(AND((KE$44-KE46-150                                                                            )&gt;(KE$44-KF$44),(KE$44-KE46-150                                                                             )&lt;=0),"Birth-" &amp;KE45,""),"")
&amp;IFERROR(IF(AND((KE$44-KE46-150-Sheep!$R$224                                           )&gt;(KE$44-KF$44),(KE$44-KE46-150-Sheep!$R$224                                            )&lt;=0),"Wean-"&amp;KE45,""),"")
&amp;IFERROR(IF(AND((KE$44-KE46-150-Sheep!$R$225                                           )&gt;(KE$44-KF$44),(KE$44-KE46-150-Sheep!$R$225                                            )&lt;=0),"Alt1-"   &amp;KE45,""),"")
&amp;IFERROR(IF(AND((KE$44-KE46-150-Sheep!$R$226                                           )&gt;(KE$44-KF$44),(KE$44-KE46-150-Sheep!$R$226                                            )&lt;=0),"Alt2-"   &amp;KE45,""),"")</f>
        <v/>
      </c>
      <c r="KF47" s="491" t="str">
        <f xml:space="preserve">                    IF(AND((KF$44                                  -Sheep!$N$174                               )&gt;(KF$44-KG$44),(KF$44                                  -Sheep!$N$174                                )&lt;=0),"Born","")
&amp;                   IF(AND((KF$44-Sheep!$R$224-Sheep!$N$174                                )&gt;(KF$44-KG$44),(KF$44-Sheep!$R$224-Sheep!$N$174                                )&lt;=0),"WeanStd","")
&amp;                   IF(AND((KF$44-Sheep!$R$225-Sheep!$N$174                                )&gt;(KF$44-KG$44),(KF$44-Sheep!$R$225-Sheep!$N$174                                )&lt;=0),"WeanAlt1","")
&amp;                   IF(AND((KF$44-Sheep!$R$226-Sheep!$N$174                                )&gt;(KF$44-KG$44),(KF$44-Sheep!$R$226-Sheep!$N$174                                )&lt;=0),"WeanAlt2","")
&amp;IFERROR(IF(AND((KF$44-KF46                                                                                     )&gt;(KF$44-KG$44),(KF$44-KF46                                                                                     )&lt;=0),"Join-"    &amp;KF45,""),"")
&amp;IFERROR(IF(AND((KF$44-KF46-INDEX(Sheep!$V$231:$V$238,KF45,1))&gt;(KF$44-KG$44),(KF$44-KF46-INDEX(Sheep!$V$231:$V$238,KF45,1))&lt;=0),"Scan-"  &amp;KF45,""),"")
&amp;IFERROR(IF(AND((KF$44-KF46-150                                                                            )&gt;(KF$44-KG$44),(KF$44-KF46-150                                                                             )&lt;=0),"Birth-" &amp;KF45,""),"")
&amp;IFERROR(IF(AND((KF$44-KF46-150-Sheep!$R$224                                           )&gt;(KF$44-KG$44),(KF$44-KF46-150-Sheep!$R$224                                            )&lt;=0),"Wean-"&amp;KF45,""),"")
&amp;IFERROR(IF(AND((KF$44-KF46-150-Sheep!$R$225                                           )&gt;(KF$44-KG$44),(KF$44-KF46-150-Sheep!$R$225                                            )&lt;=0),"Alt1-"   &amp;KF45,""),"")
&amp;IFERROR(IF(AND((KF$44-KF46-150-Sheep!$R$226                                           )&gt;(KF$44-KG$44),(KF$44-KF46-150-Sheep!$R$226                                            )&lt;=0),"Alt2-"   &amp;KF45,""),"")</f>
        <v/>
      </c>
      <c r="KG47" s="491" t="str">
        <f xml:space="preserve">                    IF(AND((KG$44                                  -Sheep!$N$174                               )&gt;(KG$44-KH$44),(KG$44                                  -Sheep!$N$174                                )&lt;=0),"Born","")
&amp;                   IF(AND((KG$44-Sheep!$R$224-Sheep!$N$174                                )&gt;(KG$44-KH$44),(KG$44-Sheep!$R$224-Sheep!$N$174                                )&lt;=0),"WeanStd","")
&amp;                   IF(AND((KG$44-Sheep!$R$225-Sheep!$N$174                                )&gt;(KG$44-KH$44),(KG$44-Sheep!$R$225-Sheep!$N$174                                )&lt;=0),"WeanAlt1","")
&amp;                   IF(AND((KG$44-Sheep!$R$226-Sheep!$N$174                                )&gt;(KG$44-KH$44),(KG$44-Sheep!$R$226-Sheep!$N$174                                )&lt;=0),"WeanAlt2","")
&amp;IFERROR(IF(AND((KG$44-KG46                                                                                     )&gt;(KG$44-KH$44),(KG$44-KG46                                                                                     )&lt;=0),"Join-"    &amp;KG45,""),"")
&amp;IFERROR(IF(AND((KG$44-KG46-INDEX(Sheep!$V$231:$V$238,KG45,1))&gt;(KG$44-KH$44),(KG$44-KG46-INDEX(Sheep!$V$231:$V$238,KG45,1))&lt;=0),"Scan-"  &amp;KG45,""),"")
&amp;IFERROR(IF(AND((KG$44-KG46-150                                                                            )&gt;(KG$44-KH$44),(KG$44-KG46-150                                                                             )&lt;=0),"Birth-" &amp;KG45,""),"")
&amp;IFERROR(IF(AND((KG$44-KG46-150-Sheep!$R$224                                           )&gt;(KG$44-KH$44),(KG$44-KG46-150-Sheep!$R$224                                            )&lt;=0),"Wean-"&amp;KG45,""),"")
&amp;IFERROR(IF(AND((KG$44-KG46-150-Sheep!$R$225                                           )&gt;(KG$44-KH$44),(KG$44-KG46-150-Sheep!$R$225                                            )&lt;=0),"Alt1-"   &amp;KG45,""),"")
&amp;IFERROR(IF(AND((KG$44-KG46-150-Sheep!$R$226                                           )&gt;(KG$44-KH$44),(KG$44-KG46-150-Sheep!$R$226                                            )&lt;=0),"Alt2-"   &amp;KG45,""),"")</f>
        <v/>
      </c>
      <c r="KH47" s="491" t="str">
        <f xml:space="preserve">                    IF(AND((KH$44                                  -Sheep!$N$174                               )&gt;(KH$44-KI$44),(KH$44                                  -Sheep!$N$174                                )&lt;=0),"Born","")
&amp;                   IF(AND((KH$44-Sheep!$R$224-Sheep!$N$174                                )&gt;(KH$44-KI$44),(KH$44-Sheep!$R$224-Sheep!$N$174                                )&lt;=0),"WeanStd","")
&amp;                   IF(AND((KH$44-Sheep!$R$225-Sheep!$N$174                                )&gt;(KH$44-KI$44),(KH$44-Sheep!$R$225-Sheep!$N$174                                )&lt;=0),"WeanAlt1","")
&amp;                   IF(AND((KH$44-Sheep!$R$226-Sheep!$N$174                                )&gt;(KH$44-KI$44),(KH$44-Sheep!$R$226-Sheep!$N$174                                )&lt;=0),"WeanAlt2","")
&amp;IFERROR(IF(AND((KH$44-KH46                                                                                     )&gt;(KH$44-KI$44),(KH$44-KH46                                                                                     )&lt;=0),"Join-"    &amp;KH45,""),"")
&amp;IFERROR(IF(AND((KH$44-KH46-INDEX(Sheep!$V$231:$V$238,KH45,1))&gt;(KH$44-KI$44),(KH$44-KH46-INDEX(Sheep!$V$231:$V$238,KH45,1))&lt;=0),"Scan-"  &amp;KH45,""),"")
&amp;IFERROR(IF(AND((KH$44-KH46-150                                                                            )&gt;(KH$44-KI$44),(KH$44-KH46-150                                                                             )&lt;=0),"Birth-" &amp;KH45,""),"")
&amp;IFERROR(IF(AND((KH$44-KH46-150-Sheep!$R$224                                           )&gt;(KH$44-KI$44),(KH$44-KH46-150-Sheep!$R$224                                            )&lt;=0),"Wean-"&amp;KH45,""),"")
&amp;IFERROR(IF(AND((KH$44-KH46-150-Sheep!$R$225                                           )&gt;(KH$44-KI$44),(KH$44-KH46-150-Sheep!$R$225                                            )&lt;=0),"Alt1-"   &amp;KH45,""),"")
&amp;IFERROR(IF(AND((KH$44-KH46-150-Sheep!$R$226                                           )&gt;(KH$44-KI$44),(KH$44-KH46-150-Sheep!$R$226                                            )&lt;=0),"Alt2-"   &amp;KH45,""),"")</f>
        <v/>
      </c>
      <c r="KI47" s="491" t="str">
        <f xml:space="preserve">                    IF(AND((KI$44                                  -Sheep!$N$174                               )&gt;(KI$44-KJ$44),(KI$44                                  -Sheep!$N$174                                )&lt;=0),"Born","")
&amp;                   IF(AND((KI$44-Sheep!$R$224-Sheep!$N$174                                )&gt;(KI$44-KJ$44),(KI$44-Sheep!$R$224-Sheep!$N$174                                )&lt;=0),"WeanStd","")
&amp;                   IF(AND((KI$44-Sheep!$R$225-Sheep!$N$174                                )&gt;(KI$44-KJ$44),(KI$44-Sheep!$R$225-Sheep!$N$174                                )&lt;=0),"WeanAlt1","")
&amp;                   IF(AND((KI$44-Sheep!$R$226-Sheep!$N$174                                )&gt;(KI$44-KJ$44),(KI$44-Sheep!$R$226-Sheep!$N$174                                )&lt;=0),"WeanAlt2","")
&amp;IFERROR(IF(AND((KI$44-KI46                                                                                     )&gt;(KI$44-KJ$44),(KI$44-KI46                                                                                     )&lt;=0),"Join-"    &amp;KI45,""),"")
&amp;IFERROR(IF(AND((KI$44-KI46-INDEX(Sheep!$V$231:$V$238,KI45,1))&gt;(KI$44-KJ$44),(KI$44-KI46-INDEX(Sheep!$V$231:$V$238,KI45,1))&lt;=0),"Scan-"  &amp;KI45,""),"")
&amp;IFERROR(IF(AND((KI$44-KI46-150                                                                            )&gt;(KI$44-KJ$44),(KI$44-KI46-150                                                                             )&lt;=0),"Birth-" &amp;KI45,""),"")
&amp;IFERROR(IF(AND((KI$44-KI46-150-Sheep!$R$224                                           )&gt;(KI$44-KJ$44),(KI$44-KI46-150-Sheep!$R$224                                            )&lt;=0),"Wean-"&amp;KI45,""),"")
&amp;IFERROR(IF(AND((KI$44-KI46-150-Sheep!$R$225                                           )&gt;(KI$44-KJ$44),(KI$44-KI46-150-Sheep!$R$225                                            )&lt;=0),"Alt1-"   &amp;KI45,""),"")
&amp;IFERROR(IF(AND((KI$44-KI46-150-Sheep!$R$226                                           )&gt;(KI$44-KJ$44),(KI$44-KI46-150-Sheep!$R$226                                            )&lt;=0),"Alt2-"   &amp;KI45,""),"")</f>
        <v/>
      </c>
      <c r="KJ47" s="491" t="str">
        <f xml:space="preserve">                    IF(AND((KJ$44                                  -Sheep!$N$174                               )&gt;(KJ$44-KK$44),(KJ$44                                  -Sheep!$N$174                                )&lt;=0),"Born","")
&amp;                   IF(AND((KJ$44-Sheep!$R$224-Sheep!$N$174                                )&gt;(KJ$44-KK$44),(KJ$44-Sheep!$R$224-Sheep!$N$174                                )&lt;=0),"WeanStd","")
&amp;                   IF(AND((KJ$44-Sheep!$R$225-Sheep!$N$174                                )&gt;(KJ$44-KK$44),(KJ$44-Sheep!$R$225-Sheep!$N$174                                )&lt;=0),"WeanAlt1","")
&amp;                   IF(AND((KJ$44-Sheep!$R$226-Sheep!$N$174                                )&gt;(KJ$44-KK$44),(KJ$44-Sheep!$R$226-Sheep!$N$174                                )&lt;=0),"WeanAlt2","")
&amp;IFERROR(IF(AND((KJ$44-KJ46                                                                                     )&gt;(KJ$44-KK$44),(KJ$44-KJ46                                                                                     )&lt;=0),"Join-"    &amp;KJ45,""),"")
&amp;IFERROR(IF(AND((KJ$44-KJ46-INDEX(Sheep!$V$231:$V$238,KJ45,1))&gt;(KJ$44-KK$44),(KJ$44-KJ46-INDEX(Sheep!$V$231:$V$238,KJ45,1))&lt;=0),"Scan-"  &amp;KJ45,""),"")
&amp;IFERROR(IF(AND((KJ$44-KJ46-150                                                                            )&gt;(KJ$44-KK$44),(KJ$44-KJ46-150                                                                             )&lt;=0),"Birth-" &amp;KJ45,""),"")
&amp;IFERROR(IF(AND((KJ$44-KJ46-150-Sheep!$R$224                                           )&gt;(KJ$44-KK$44),(KJ$44-KJ46-150-Sheep!$R$224                                            )&lt;=0),"Wean-"&amp;KJ45,""),"")
&amp;IFERROR(IF(AND((KJ$44-KJ46-150-Sheep!$R$225                                           )&gt;(KJ$44-KK$44),(KJ$44-KJ46-150-Sheep!$R$225                                            )&lt;=0),"Alt1-"   &amp;KJ45,""),"")
&amp;IFERROR(IF(AND((KJ$44-KJ46-150-Sheep!$R$226                                           )&gt;(KJ$44-KK$44),(KJ$44-KJ46-150-Sheep!$R$226                                            )&lt;=0),"Alt2-"   &amp;KJ45,""),"")</f>
        <v/>
      </c>
      <c r="KK47" s="491" t="str">
        <f xml:space="preserve">                    IF(AND((KK$44                                  -Sheep!$N$174                               )&gt;(KK$44-KL$44),(KK$44                                  -Sheep!$N$174                                )&lt;=0),"Born","")
&amp;                   IF(AND((KK$44-Sheep!$R$224-Sheep!$N$174                                )&gt;(KK$44-KL$44),(KK$44-Sheep!$R$224-Sheep!$N$174                                )&lt;=0),"WeanStd","")
&amp;                   IF(AND((KK$44-Sheep!$R$225-Sheep!$N$174                                )&gt;(KK$44-KL$44),(KK$44-Sheep!$R$225-Sheep!$N$174                                )&lt;=0),"WeanAlt1","")
&amp;                   IF(AND((KK$44-Sheep!$R$226-Sheep!$N$174                                )&gt;(KK$44-KL$44),(KK$44-Sheep!$R$226-Sheep!$N$174                                )&lt;=0),"WeanAlt2","")
&amp;IFERROR(IF(AND((KK$44-KK46                                                                                     )&gt;(KK$44-KL$44),(KK$44-KK46                                                                                     )&lt;=0),"Join-"    &amp;KK45,""),"")
&amp;IFERROR(IF(AND((KK$44-KK46-INDEX(Sheep!$V$231:$V$238,KK45,1))&gt;(KK$44-KL$44),(KK$44-KK46-INDEX(Sheep!$V$231:$V$238,KK45,1))&lt;=0),"Scan-"  &amp;KK45,""),"")
&amp;IFERROR(IF(AND((KK$44-KK46-150                                                                            )&gt;(KK$44-KL$44),(KK$44-KK46-150                                                                             )&lt;=0),"Birth-" &amp;KK45,""),"")
&amp;IFERROR(IF(AND((KK$44-KK46-150-Sheep!$R$224                                           )&gt;(KK$44-KL$44),(KK$44-KK46-150-Sheep!$R$224                                            )&lt;=0),"Wean-"&amp;KK45,""),"")
&amp;IFERROR(IF(AND((KK$44-KK46-150-Sheep!$R$225                                           )&gt;(KK$44-KL$44),(KK$44-KK46-150-Sheep!$R$225                                            )&lt;=0),"Alt1-"   &amp;KK45,""),"")
&amp;IFERROR(IF(AND((KK$44-KK46-150-Sheep!$R$226                                           )&gt;(KK$44-KL$44),(KK$44-KK46-150-Sheep!$R$226                                            )&lt;=0),"Alt2-"   &amp;KK45,""),"")</f>
        <v/>
      </c>
      <c r="KL47" s="491" t="str">
        <f xml:space="preserve">                    IF(AND((KL$44                                  -Sheep!$N$174                               )&gt;(KL$44-KM$44),(KL$44                                  -Sheep!$N$174                                )&lt;=0),"Born","")
&amp;                   IF(AND((KL$44-Sheep!$R$224-Sheep!$N$174                                )&gt;(KL$44-KM$44),(KL$44-Sheep!$R$224-Sheep!$N$174                                )&lt;=0),"WeanStd","")
&amp;                   IF(AND((KL$44-Sheep!$R$225-Sheep!$N$174                                )&gt;(KL$44-KM$44),(KL$44-Sheep!$R$225-Sheep!$N$174                                )&lt;=0),"WeanAlt1","")
&amp;                   IF(AND((KL$44-Sheep!$R$226-Sheep!$N$174                                )&gt;(KL$44-KM$44),(KL$44-Sheep!$R$226-Sheep!$N$174                                )&lt;=0),"WeanAlt2","")
&amp;IFERROR(IF(AND((KL$44-KL46                                                                                     )&gt;(KL$44-KM$44),(KL$44-KL46                                                                                     )&lt;=0),"Join-"    &amp;KL45,""),"")
&amp;IFERROR(IF(AND((KL$44-KL46-INDEX(Sheep!$V$231:$V$238,KL45,1))&gt;(KL$44-KM$44),(KL$44-KL46-INDEX(Sheep!$V$231:$V$238,KL45,1))&lt;=0),"Scan-"  &amp;KL45,""),"")
&amp;IFERROR(IF(AND((KL$44-KL46-150                                                                            )&gt;(KL$44-KM$44),(KL$44-KL46-150                                                                             )&lt;=0),"Birth-" &amp;KL45,""),"")
&amp;IFERROR(IF(AND((KL$44-KL46-150-Sheep!$R$224                                           )&gt;(KL$44-KM$44),(KL$44-KL46-150-Sheep!$R$224                                            )&lt;=0),"Wean-"&amp;KL45,""),"")
&amp;IFERROR(IF(AND((KL$44-KL46-150-Sheep!$R$225                                           )&gt;(KL$44-KM$44),(KL$44-KL46-150-Sheep!$R$225                                            )&lt;=0),"Alt1-"   &amp;KL45,""),"")
&amp;IFERROR(IF(AND((KL$44-KL46-150-Sheep!$R$226                                           )&gt;(KL$44-KM$44),(KL$44-KL46-150-Sheep!$R$226                                            )&lt;=0),"Alt2-"   &amp;KL45,""),"")</f>
        <v/>
      </c>
      <c r="KM47" s="491" t="str">
        <f xml:space="preserve">                    IF(AND((KM$44                                  -Sheep!$N$174                               )&gt;(KM$44-KN$44),(KM$44                                  -Sheep!$N$174                                )&lt;=0),"Born","")
&amp;                   IF(AND((KM$44-Sheep!$R$224-Sheep!$N$174                                )&gt;(KM$44-KN$44),(KM$44-Sheep!$R$224-Sheep!$N$174                                )&lt;=0),"WeanStd","")
&amp;                   IF(AND((KM$44-Sheep!$R$225-Sheep!$N$174                                )&gt;(KM$44-KN$44),(KM$44-Sheep!$R$225-Sheep!$N$174                                )&lt;=0),"WeanAlt1","")
&amp;                   IF(AND((KM$44-Sheep!$R$226-Sheep!$N$174                                )&gt;(KM$44-KN$44),(KM$44-Sheep!$R$226-Sheep!$N$174                                )&lt;=0),"WeanAlt2","")
&amp;IFERROR(IF(AND((KM$44-KM46                                                                                     )&gt;(KM$44-KN$44),(KM$44-KM46                                                                                     )&lt;=0),"Join-"    &amp;KM45,""),"")
&amp;IFERROR(IF(AND((KM$44-KM46-INDEX(Sheep!$V$231:$V$238,KM45,1))&gt;(KM$44-KN$44),(KM$44-KM46-INDEX(Sheep!$V$231:$V$238,KM45,1))&lt;=0),"Scan-"  &amp;KM45,""),"")
&amp;IFERROR(IF(AND((KM$44-KM46-150                                                                            )&gt;(KM$44-KN$44),(KM$44-KM46-150                                                                             )&lt;=0),"Birth-" &amp;KM45,""),"")
&amp;IFERROR(IF(AND((KM$44-KM46-150-Sheep!$R$224                                           )&gt;(KM$44-KN$44),(KM$44-KM46-150-Sheep!$R$224                                            )&lt;=0),"Wean-"&amp;KM45,""),"")
&amp;IFERROR(IF(AND((KM$44-KM46-150-Sheep!$R$225                                           )&gt;(KM$44-KN$44),(KM$44-KM46-150-Sheep!$R$225                                            )&lt;=0),"Alt1-"   &amp;KM45,""),"")
&amp;IFERROR(IF(AND((KM$44-KM46-150-Sheep!$R$226                                           )&gt;(KM$44-KN$44),(KM$44-KM46-150-Sheep!$R$226                                            )&lt;=0),"Alt2-"   &amp;KM45,""),"")</f>
        <v/>
      </c>
      <c r="KN47" s="491" t="str">
        <f xml:space="preserve">                    IF(AND((KN$44                                  -Sheep!$N$174                               )&gt;(KN$44-KO$44),(KN$44                                  -Sheep!$N$174                                )&lt;=0),"Born","")
&amp;                   IF(AND((KN$44-Sheep!$R$224-Sheep!$N$174                                )&gt;(KN$44-KO$44),(KN$44-Sheep!$R$224-Sheep!$N$174                                )&lt;=0),"WeanStd","")
&amp;                   IF(AND((KN$44-Sheep!$R$225-Sheep!$N$174                                )&gt;(KN$44-KO$44),(KN$44-Sheep!$R$225-Sheep!$N$174                                )&lt;=0),"WeanAlt1","")
&amp;                   IF(AND((KN$44-Sheep!$R$226-Sheep!$N$174                                )&gt;(KN$44-KO$44),(KN$44-Sheep!$R$226-Sheep!$N$174                                )&lt;=0),"WeanAlt2","")
&amp;IFERROR(IF(AND((KN$44-KN46                                                                                     )&gt;(KN$44-KO$44),(KN$44-KN46                                                                                     )&lt;=0),"Join-"    &amp;KN45,""),"")
&amp;IFERROR(IF(AND((KN$44-KN46-INDEX(Sheep!$V$231:$V$238,KN45,1))&gt;(KN$44-KO$44),(KN$44-KN46-INDEX(Sheep!$V$231:$V$238,KN45,1))&lt;=0),"Scan-"  &amp;KN45,""),"")
&amp;IFERROR(IF(AND((KN$44-KN46-150                                                                            )&gt;(KN$44-KO$44),(KN$44-KN46-150                                                                             )&lt;=0),"Birth-" &amp;KN45,""),"")
&amp;IFERROR(IF(AND((KN$44-KN46-150-Sheep!$R$224                                           )&gt;(KN$44-KO$44),(KN$44-KN46-150-Sheep!$R$224                                            )&lt;=0),"Wean-"&amp;KN45,""),"")
&amp;IFERROR(IF(AND((KN$44-KN46-150-Sheep!$R$225                                           )&gt;(KN$44-KO$44),(KN$44-KN46-150-Sheep!$R$225                                            )&lt;=0),"Alt1-"   &amp;KN45,""),"")
&amp;IFERROR(IF(AND((KN$44-KN46-150-Sheep!$R$226                                           )&gt;(KN$44-KO$44),(KN$44-KN46-150-Sheep!$R$226                                            )&lt;=0),"Alt2-"   &amp;KN45,""),"")</f>
        <v/>
      </c>
      <c r="KO47" s="491" t="str">
        <f xml:space="preserve">                    IF(AND((KO$44                                  -Sheep!$N$174                               )&gt;(KO$44-KP$44),(KO$44                                  -Sheep!$N$174                                )&lt;=0),"Born","")
&amp;                   IF(AND((KO$44-Sheep!$R$224-Sheep!$N$174                                )&gt;(KO$44-KP$44),(KO$44-Sheep!$R$224-Sheep!$N$174                                )&lt;=0),"WeanStd","")
&amp;                   IF(AND((KO$44-Sheep!$R$225-Sheep!$N$174                                )&gt;(KO$44-KP$44),(KO$44-Sheep!$R$225-Sheep!$N$174                                )&lt;=0),"WeanAlt1","")
&amp;                   IF(AND((KO$44-Sheep!$R$226-Sheep!$N$174                                )&gt;(KO$44-KP$44),(KO$44-Sheep!$R$226-Sheep!$N$174                                )&lt;=0),"WeanAlt2","")
&amp;IFERROR(IF(AND((KO$44-KO46                                                                                     )&gt;(KO$44-KP$44),(KO$44-KO46                                                                                     )&lt;=0),"Join-"    &amp;KO45,""),"")
&amp;IFERROR(IF(AND((KO$44-KO46-INDEX(Sheep!$V$231:$V$238,KO45,1))&gt;(KO$44-KP$44),(KO$44-KO46-INDEX(Sheep!$V$231:$V$238,KO45,1))&lt;=0),"Scan-"  &amp;KO45,""),"")
&amp;IFERROR(IF(AND((KO$44-KO46-150                                                                            )&gt;(KO$44-KP$44),(KO$44-KO46-150                                                                             )&lt;=0),"Birth-" &amp;KO45,""),"")
&amp;IFERROR(IF(AND((KO$44-KO46-150-Sheep!$R$224                                           )&gt;(KO$44-KP$44),(KO$44-KO46-150-Sheep!$R$224                                            )&lt;=0),"Wean-"&amp;KO45,""),"")
&amp;IFERROR(IF(AND((KO$44-KO46-150-Sheep!$R$225                                           )&gt;(KO$44-KP$44),(KO$44-KO46-150-Sheep!$R$225                                            )&lt;=0),"Alt1-"   &amp;KO45,""),"")
&amp;IFERROR(IF(AND((KO$44-KO46-150-Sheep!$R$226                                           )&gt;(KO$44-KP$44),(KO$44-KO46-150-Sheep!$R$226                                            )&lt;=0),"Alt2-"   &amp;KO45,""),"")</f>
        <v/>
      </c>
      <c r="KP47" s="491" t="str">
        <f xml:space="preserve">                    IF(AND((KP$44                                  -Sheep!$N$174                               )&gt;(KP$44-KQ$44),(KP$44                                  -Sheep!$N$174                                )&lt;=0),"Born","")
&amp;                   IF(AND((KP$44-Sheep!$R$224-Sheep!$N$174                                )&gt;(KP$44-KQ$44),(KP$44-Sheep!$R$224-Sheep!$N$174                                )&lt;=0),"WeanStd","")
&amp;                   IF(AND((KP$44-Sheep!$R$225-Sheep!$N$174                                )&gt;(KP$44-KQ$44),(KP$44-Sheep!$R$225-Sheep!$N$174                                )&lt;=0),"WeanAlt1","")
&amp;                   IF(AND((KP$44-Sheep!$R$226-Sheep!$N$174                                )&gt;(KP$44-KQ$44),(KP$44-Sheep!$R$226-Sheep!$N$174                                )&lt;=0),"WeanAlt2","")
&amp;IFERROR(IF(AND((KP$44-KP46                                                                                     )&gt;(KP$44-KQ$44),(KP$44-KP46                                                                                     )&lt;=0),"Join-"    &amp;KP45,""),"")
&amp;IFERROR(IF(AND((KP$44-KP46-INDEX(Sheep!$V$231:$V$238,KP45,1))&gt;(KP$44-KQ$44),(KP$44-KP46-INDEX(Sheep!$V$231:$V$238,KP45,1))&lt;=0),"Scan-"  &amp;KP45,""),"")
&amp;IFERROR(IF(AND((KP$44-KP46-150                                                                            )&gt;(KP$44-KQ$44),(KP$44-KP46-150                                                                             )&lt;=0),"Birth-" &amp;KP45,""),"")
&amp;IFERROR(IF(AND((KP$44-KP46-150-Sheep!$R$224                                           )&gt;(KP$44-KQ$44),(KP$44-KP46-150-Sheep!$R$224                                            )&lt;=0),"Wean-"&amp;KP45,""),"")
&amp;IFERROR(IF(AND((KP$44-KP46-150-Sheep!$R$225                                           )&gt;(KP$44-KQ$44),(KP$44-KP46-150-Sheep!$R$225                                            )&lt;=0),"Alt1-"   &amp;KP45,""),"")
&amp;IFERROR(IF(AND((KP$44-KP46-150-Sheep!$R$226                                           )&gt;(KP$44-KQ$44),(KP$44-KP46-150-Sheep!$R$226                                            )&lt;=0),"Alt2-"   &amp;KP45,""),"")</f>
        <v/>
      </c>
      <c r="KQ47" s="491" t="str">
        <f xml:space="preserve">                    IF(AND((KQ$44                                  -Sheep!$N$174                               )&gt;(KQ$44-KR$44),(KQ$44                                  -Sheep!$N$174                                )&lt;=0),"Born","")
&amp;                   IF(AND((KQ$44-Sheep!$R$224-Sheep!$N$174                                )&gt;(KQ$44-KR$44),(KQ$44-Sheep!$R$224-Sheep!$N$174                                )&lt;=0),"WeanStd","")
&amp;                   IF(AND((KQ$44-Sheep!$R$225-Sheep!$N$174                                )&gt;(KQ$44-KR$44),(KQ$44-Sheep!$R$225-Sheep!$N$174                                )&lt;=0),"WeanAlt1","")
&amp;                   IF(AND((KQ$44-Sheep!$R$226-Sheep!$N$174                                )&gt;(KQ$44-KR$44),(KQ$44-Sheep!$R$226-Sheep!$N$174                                )&lt;=0),"WeanAlt2","")
&amp;IFERROR(IF(AND((KQ$44-KQ46                                                                                     )&gt;(KQ$44-KR$44),(KQ$44-KQ46                                                                                     )&lt;=0),"Join-"    &amp;KQ45,""),"")
&amp;IFERROR(IF(AND((KQ$44-KQ46-INDEX(Sheep!$V$231:$V$238,KQ45,1))&gt;(KQ$44-KR$44),(KQ$44-KQ46-INDEX(Sheep!$V$231:$V$238,KQ45,1))&lt;=0),"Scan-"  &amp;KQ45,""),"")
&amp;IFERROR(IF(AND((KQ$44-KQ46-150                                                                            )&gt;(KQ$44-KR$44),(KQ$44-KQ46-150                                                                             )&lt;=0),"Birth-" &amp;KQ45,""),"")
&amp;IFERROR(IF(AND((KQ$44-KQ46-150-Sheep!$R$224                                           )&gt;(KQ$44-KR$44),(KQ$44-KQ46-150-Sheep!$R$224                                            )&lt;=0),"Wean-"&amp;KQ45,""),"")
&amp;IFERROR(IF(AND((KQ$44-KQ46-150-Sheep!$R$225                                           )&gt;(KQ$44-KR$44),(KQ$44-KQ46-150-Sheep!$R$225                                            )&lt;=0),"Alt1-"   &amp;KQ45,""),"")
&amp;IFERROR(IF(AND((KQ$44-KQ46-150-Sheep!$R$226                                           )&gt;(KQ$44-KR$44),(KQ$44-KQ46-150-Sheep!$R$226                                            )&lt;=0),"Alt2-"   &amp;KQ45,""),"")</f>
        <v/>
      </c>
      <c r="KR47" s="491" t="str">
        <f xml:space="preserve">                    IF(AND((KR$44                                  -Sheep!$N$174                               )&gt;(KR$44-KS$44),(KR$44                                  -Sheep!$N$174                                )&lt;=0),"Born","")
&amp;                   IF(AND((KR$44-Sheep!$R$224-Sheep!$N$174                                )&gt;(KR$44-KS$44),(KR$44-Sheep!$R$224-Sheep!$N$174                                )&lt;=0),"WeanStd","")
&amp;                   IF(AND((KR$44-Sheep!$R$225-Sheep!$N$174                                )&gt;(KR$44-KS$44),(KR$44-Sheep!$R$225-Sheep!$N$174                                )&lt;=0),"WeanAlt1","")
&amp;                   IF(AND((KR$44-Sheep!$R$226-Sheep!$N$174                                )&gt;(KR$44-KS$44),(KR$44-Sheep!$R$226-Sheep!$N$174                                )&lt;=0),"WeanAlt2","")
&amp;IFERROR(IF(AND((KR$44-KR46                                                                                     )&gt;(KR$44-KS$44),(KR$44-KR46                                                                                     )&lt;=0),"Join-"    &amp;KR45,""),"")
&amp;IFERROR(IF(AND((KR$44-KR46-INDEX(Sheep!$V$231:$V$238,KR45,1))&gt;(KR$44-KS$44),(KR$44-KR46-INDEX(Sheep!$V$231:$V$238,KR45,1))&lt;=0),"Scan-"  &amp;KR45,""),"")
&amp;IFERROR(IF(AND((KR$44-KR46-150                                                                            )&gt;(KR$44-KS$44),(KR$44-KR46-150                                                                             )&lt;=0),"Birth-" &amp;KR45,""),"")
&amp;IFERROR(IF(AND((KR$44-KR46-150-Sheep!$R$224                                           )&gt;(KR$44-KS$44),(KR$44-KR46-150-Sheep!$R$224                                            )&lt;=0),"Wean-"&amp;KR45,""),"")
&amp;IFERROR(IF(AND((KR$44-KR46-150-Sheep!$R$225                                           )&gt;(KR$44-KS$44),(KR$44-KR46-150-Sheep!$R$225                                            )&lt;=0),"Alt1-"   &amp;KR45,""),"")
&amp;IFERROR(IF(AND((KR$44-KR46-150-Sheep!$R$226                                           )&gt;(KR$44-KS$44),(KR$44-KR46-150-Sheep!$R$226                                            )&lt;=0),"Alt2-"   &amp;KR45,""),"")</f>
        <v/>
      </c>
      <c r="KS47" s="491" t="str">
        <f xml:space="preserve">                    IF(AND((KS$44                                  -Sheep!$N$174                               )&gt;(KS$44-KT$44),(KS$44                                  -Sheep!$N$174                                )&lt;=0),"Born","")
&amp;                   IF(AND((KS$44-Sheep!$R$224-Sheep!$N$174                                )&gt;(KS$44-KT$44),(KS$44-Sheep!$R$224-Sheep!$N$174                                )&lt;=0),"WeanStd","")
&amp;                   IF(AND((KS$44-Sheep!$R$225-Sheep!$N$174                                )&gt;(KS$44-KT$44),(KS$44-Sheep!$R$225-Sheep!$N$174                                )&lt;=0),"WeanAlt1","")
&amp;                   IF(AND((KS$44-Sheep!$R$226-Sheep!$N$174                                )&gt;(KS$44-KT$44),(KS$44-Sheep!$R$226-Sheep!$N$174                                )&lt;=0),"WeanAlt2","")
&amp;IFERROR(IF(AND((KS$44-KS46                                                                                     )&gt;(KS$44-KT$44),(KS$44-KS46                                                                                     )&lt;=0),"Join-"    &amp;KS45,""),"")
&amp;IFERROR(IF(AND((KS$44-KS46-INDEX(Sheep!$V$231:$V$238,KS45,1))&gt;(KS$44-KT$44),(KS$44-KS46-INDEX(Sheep!$V$231:$V$238,KS45,1))&lt;=0),"Scan-"  &amp;KS45,""),"")
&amp;IFERROR(IF(AND((KS$44-KS46-150                                                                            )&gt;(KS$44-KT$44),(KS$44-KS46-150                                                                             )&lt;=0),"Birth-" &amp;KS45,""),"")
&amp;IFERROR(IF(AND((KS$44-KS46-150-Sheep!$R$224                                           )&gt;(KS$44-KT$44),(KS$44-KS46-150-Sheep!$R$224                                            )&lt;=0),"Wean-"&amp;KS45,""),"")
&amp;IFERROR(IF(AND((KS$44-KS46-150-Sheep!$R$225                                           )&gt;(KS$44-KT$44),(KS$44-KS46-150-Sheep!$R$225                                            )&lt;=0),"Alt1-"   &amp;KS45,""),"")
&amp;IFERROR(IF(AND((KS$44-KS46-150-Sheep!$R$226                                           )&gt;(KS$44-KT$44),(KS$44-KS46-150-Sheep!$R$226                                            )&lt;=0),"Alt2-"   &amp;KS45,""),"")</f>
        <v/>
      </c>
      <c r="KT47" s="491" t="str">
        <f xml:space="preserve">                    IF(AND((KT$44                                  -Sheep!$N$174                               )&gt;(KT$44-KU$44),(KT$44                                  -Sheep!$N$174                                )&lt;=0),"Born","")
&amp;                   IF(AND((KT$44-Sheep!$R$224-Sheep!$N$174                                )&gt;(KT$44-KU$44),(KT$44-Sheep!$R$224-Sheep!$N$174                                )&lt;=0),"WeanStd","")
&amp;                   IF(AND((KT$44-Sheep!$R$225-Sheep!$N$174                                )&gt;(KT$44-KU$44),(KT$44-Sheep!$R$225-Sheep!$N$174                                )&lt;=0),"WeanAlt1","")
&amp;                   IF(AND((KT$44-Sheep!$R$226-Sheep!$N$174                                )&gt;(KT$44-KU$44),(KT$44-Sheep!$R$226-Sheep!$N$174                                )&lt;=0),"WeanAlt2","")
&amp;IFERROR(IF(AND((KT$44-KT46                                                                                     )&gt;(KT$44-KU$44),(KT$44-KT46                                                                                     )&lt;=0),"Join-"    &amp;KT45,""),"")
&amp;IFERROR(IF(AND((KT$44-KT46-INDEX(Sheep!$V$231:$V$238,KT45,1))&gt;(KT$44-KU$44),(KT$44-KT46-INDEX(Sheep!$V$231:$V$238,KT45,1))&lt;=0),"Scan-"  &amp;KT45,""),"")
&amp;IFERROR(IF(AND((KT$44-KT46-150                                                                            )&gt;(KT$44-KU$44),(KT$44-KT46-150                                                                             )&lt;=0),"Birth-" &amp;KT45,""),"")
&amp;IFERROR(IF(AND((KT$44-KT46-150-Sheep!$R$224                                           )&gt;(KT$44-KU$44),(KT$44-KT46-150-Sheep!$R$224                                            )&lt;=0),"Wean-"&amp;KT45,""),"")
&amp;IFERROR(IF(AND((KT$44-KT46-150-Sheep!$R$225                                           )&gt;(KT$44-KU$44),(KT$44-KT46-150-Sheep!$R$225                                            )&lt;=0),"Alt1-"   &amp;KT45,""),"")
&amp;IFERROR(IF(AND((KT$44-KT46-150-Sheep!$R$226                                           )&gt;(KT$44-KU$44),(KT$44-KT46-150-Sheep!$R$226                                            )&lt;=0),"Alt2-"   &amp;KT45,""),"")</f>
        <v/>
      </c>
      <c r="KU47" s="491" t="str">
        <f xml:space="preserve">                    IF(AND((KU$44                                  -Sheep!$N$174                               )&gt;(KU$44-KV$44),(KU$44                                  -Sheep!$N$174                                )&lt;=0),"Born","")
&amp;                   IF(AND((KU$44-Sheep!$R$224-Sheep!$N$174                                )&gt;(KU$44-KV$44),(KU$44-Sheep!$R$224-Sheep!$N$174                                )&lt;=0),"WeanStd","")
&amp;                   IF(AND((KU$44-Sheep!$R$225-Sheep!$N$174                                )&gt;(KU$44-KV$44),(KU$44-Sheep!$R$225-Sheep!$N$174                                )&lt;=0),"WeanAlt1","")
&amp;                   IF(AND((KU$44-Sheep!$R$226-Sheep!$N$174                                )&gt;(KU$44-KV$44),(KU$44-Sheep!$R$226-Sheep!$N$174                                )&lt;=0),"WeanAlt2","")
&amp;IFERROR(IF(AND((KU$44-KU46                                                                                     )&gt;(KU$44-KV$44),(KU$44-KU46                                                                                     )&lt;=0),"Join-"    &amp;KU45,""),"")
&amp;IFERROR(IF(AND((KU$44-KU46-INDEX(Sheep!$V$231:$V$238,KU45,1))&gt;(KU$44-KV$44),(KU$44-KU46-INDEX(Sheep!$V$231:$V$238,KU45,1))&lt;=0),"Scan-"  &amp;KU45,""),"")
&amp;IFERROR(IF(AND((KU$44-KU46-150                                                                            )&gt;(KU$44-KV$44),(KU$44-KU46-150                                                                             )&lt;=0),"Birth-" &amp;KU45,""),"")
&amp;IFERROR(IF(AND((KU$44-KU46-150-Sheep!$R$224                                           )&gt;(KU$44-KV$44),(KU$44-KU46-150-Sheep!$R$224                                            )&lt;=0),"Wean-"&amp;KU45,""),"")
&amp;IFERROR(IF(AND((KU$44-KU46-150-Sheep!$R$225                                           )&gt;(KU$44-KV$44),(KU$44-KU46-150-Sheep!$R$225                                            )&lt;=0),"Alt1-"   &amp;KU45,""),"")
&amp;IFERROR(IF(AND((KU$44-KU46-150-Sheep!$R$226                                           )&gt;(KU$44-KV$44),(KU$44-KU46-150-Sheep!$R$226                                            )&lt;=0),"Alt2-"   &amp;KU45,""),"")</f>
        <v/>
      </c>
      <c r="KV47" s="491" t="str">
        <f xml:space="preserve">                    IF(AND((KV$44                                  -Sheep!$N$174                               )&gt;(KV$44-KW$44),(KV$44                                  -Sheep!$N$174                                )&lt;=0),"Born","")
&amp;                   IF(AND((KV$44-Sheep!$R$224-Sheep!$N$174                                )&gt;(KV$44-KW$44),(KV$44-Sheep!$R$224-Sheep!$N$174                                )&lt;=0),"WeanStd","")
&amp;                   IF(AND((KV$44-Sheep!$R$225-Sheep!$N$174                                )&gt;(KV$44-KW$44),(KV$44-Sheep!$R$225-Sheep!$N$174                                )&lt;=0),"WeanAlt1","")
&amp;                   IF(AND((KV$44-Sheep!$R$226-Sheep!$N$174                                )&gt;(KV$44-KW$44),(KV$44-Sheep!$R$226-Sheep!$N$174                                )&lt;=0),"WeanAlt2","")
&amp;IFERROR(IF(AND((KV$44-KV46                                                                                     )&gt;(KV$44-KW$44),(KV$44-KV46                                                                                     )&lt;=0),"Join-"    &amp;KV45,""),"")
&amp;IFERROR(IF(AND((KV$44-KV46-INDEX(Sheep!$V$231:$V$238,KV45,1))&gt;(KV$44-KW$44),(KV$44-KV46-INDEX(Sheep!$V$231:$V$238,KV45,1))&lt;=0),"Scan-"  &amp;KV45,""),"")
&amp;IFERROR(IF(AND((KV$44-KV46-150                                                                            )&gt;(KV$44-KW$44),(KV$44-KV46-150                                                                             )&lt;=0),"Birth-" &amp;KV45,""),"")
&amp;IFERROR(IF(AND((KV$44-KV46-150-Sheep!$R$224                                           )&gt;(KV$44-KW$44),(KV$44-KV46-150-Sheep!$R$224                                            )&lt;=0),"Wean-"&amp;KV45,""),"")
&amp;IFERROR(IF(AND((KV$44-KV46-150-Sheep!$R$225                                           )&gt;(KV$44-KW$44),(KV$44-KV46-150-Sheep!$R$225                                            )&lt;=0),"Alt1-"   &amp;KV45,""),"")
&amp;IFERROR(IF(AND((KV$44-KV46-150-Sheep!$R$226                                           )&gt;(KV$44-KW$44),(KV$44-KV46-150-Sheep!$R$226                                            )&lt;=0),"Alt2-"   &amp;KV45,""),"")</f>
        <v/>
      </c>
      <c r="KW47" s="491" t="str">
        <f xml:space="preserve">                    IF(AND((KW$44                                  -Sheep!$N$174                               )&gt;(KW$44-KX$44),(KW$44                                  -Sheep!$N$174                                )&lt;=0),"Born","")
&amp;                   IF(AND((KW$44-Sheep!$R$224-Sheep!$N$174                                )&gt;(KW$44-KX$44),(KW$44-Sheep!$R$224-Sheep!$N$174                                )&lt;=0),"WeanStd","")
&amp;                   IF(AND((KW$44-Sheep!$R$225-Sheep!$N$174                                )&gt;(KW$44-KX$44),(KW$44-Sheep!$R$225-Sheep!$N$174                                )&lt;=0),"WeanAlt1","")
&amp;                   IF(AND((KW$44-Sheep!$R$226-Sheep!$N$174                                )&gt;(KW$44-KX$44),(KW$44-Sheep!$R$226-Sheep!$N$174                                )&lt;=0),"WeanAlt2","")
&amp;IFERROR(IF(AND((KW$44-KW46                                                                                     )&gt;(KW$44-KX$44),(KW$44-KW46                                                                                     )&lt;=0),"Join-"    &amp;KW45,""),"")
&amp;IFERROR(IF(AND((KW$44-KW46-INDEX(Sheep!$V$231:$V$238,KW45,1))&gt;(KW$44-KX$44),(KW$44-KW46-INDEX(Sheep!$V$231:$V$238,KW45,1))&lt;=0),"Scan-"  &amp;KW45,""),"")
&amp;IFERROR(IF(AND((KW$44-KW46-150                                                                            )&gt;(KW$44-KX$44),(KW$44-KW46-150                                                                             )&lt;=0),"Birth-" &amp;KW45,""),"")
&amp;IFERROR(IF(AND((KW$44-KW46-150-Sheep!$R$224                                           )&gt;(KW$44-KX$44),(KW$44-KW46-150-Sheep!$R$224                                            )&lt;=0),"Wean-"&amp;KW45,""),"")
&amp;IFERROR(IF(AND((KW$44-KW46-150-Sheep!$R$225                                           )&gt;(KW$44-KX$44),(KW$44-KW46-150-Sheep!$R$225                                            )&lt;=0),"Alt1-"   &amp;KW45,""),"")
&amp;IFERROR(IF(AND((KW$44-KW46-150-Sheep!$R$226                                           )&gt;(KW$44-KX$44),(KW$44-KW46-150-Sheep!$R$226                                            )&lt;=0),"Alt2-"   &amp;KW45,""),"")</f>
        <v/>
      </c>
      <c r="KX47" s="491" t="str">
        <f xml:space="preserve">                    IF(AND((KX$44                                  -Sheep!$N$174                               )&gt;(KX$44-KY$44),(KX$44                                  -Sheep!$N$174                                )&lt;=0),"Born","")
&amp;                   IF(AND((KX$44-Sheep!$R$224-Sheep!$N$174                                )&gt;(KX$44-KY$44),(KX$44-Sheep!$R$224-Sheep!$N$174                                )&lt;=0),"WeanStd","")
&amp;                   IF(AND((KX$44-Sheep!$R$225-Sheep!$N$174                                )&gt;(KX$44-KY$44),(KX$44-Sheep!$R$225-Sheep!$N$174                                )&lt;=0),"WeanAlt1","")
&amp;                   IF(AND((KX$44-Sheep!$R$226-Sheep!$N$174                                )&gt;(KX$44-KY$44),(KX$44-Sheep!$R$226-Sheep!$N$174                                )&lt;=0),"WeanAlt2","")
&amp;IFERROR(IF(AND((KX$44-KX46                                                                                     )&gt;(KX$44-KY$44),(KX$44-KX46                                                                                     )&lt;=0),"Join-"    &amp;KX45,""),"")
&amp;IFERROR(IF(AND((KX$44-KX46-INDEX(Sheep!$V$231:$V$238,KX45,1))&gt;(KX$44-KY$44),(KX$44-KX46-INDEX(Sheep!$V$231:$V$238,KX45,1))&lt;=0),"Scan-"  &amp;KX45,""),"")
&amp;IFERROR(IF(AND((KX$44-KX46-150                                                                            )&gt;(KX$44-KY$44),(KX$44-KX46-150                                                                             )&lt;=0),"Birth-" &amp;KX45,""),"")
&amp;IFERROR(IF(AND((KX$44-KX46-150-Sheep!$R$224                                           )&gt;(KX$44-KY$44),(KX$44-KX46-150-Sheep!$R$224                                            )&lt;=0),"Wean-"&amp;KX45,""),"")
&amp;IFERROR(IF(AND((KX$44-KX46-150-Sheep!$R$225                                           )&gt;(KX$44-KY$44),(KX$44-KX46-150-Sheep!$R$225                                            )&lt;=0),"Alt1-"   &amp;KX45,""),"")
&amp;IFERROR(IF(AND((KX$44-KX46-150-Sheep!$R$226                                           )&gt;(KX$44-KY$44),(KX$44-KX46-150-Sheep!$R$226                                            )&lt;=0),"Alt2-"   &amp;KX45,""),"")</f>
        <v/>
      </c>
      <c r="KY47" s="491" t="str">
        <f xml:space="preserve">                    IF(AND((KY$44                                  -Sheep!$N$174                               )&gt;(KY$44-KZ$44),(KY$44                                  -Sheep!$N$174                                )&lt;=0),"Born","")
&amp;                   IF(AND((KY$44-Sheep!$R$224-Sheep!$N$174                                )&gt;(KY$44-KZ$44),(KY$44-Sheep!$R$224-Sheep!$N$174                                )&lt;=0),"WeanStd","")
&amp;                   IF(AND((KY$44-Sheep!$R$225-Sheep!$N$174                                )&gt;(KY$44-KZ$44),(KY$44-Sheep!$R$225-Sheep!$N$174                                )&lt;=0),"WeanAlt1","")
&amp;                   IF(AND((KY$44-Sheep!$R$226-Sheep!$N$174                                )&gt;(KY$44-KZ$44),(KY$44-Sheep!$R$226-Sheep!$N$174                                )&lt;=0),"WeanAlt2","")
&amp;IFERROR(IF(AND((KY$44-KY46                                                                                     )&gt;(KY$44-KZ$44),(KY$44-KY46                                                                                     )&lt;=0),"Join-"    &amp;KY45,""),"")
&amp;IFERROR(IF(AND((KY$44-KY46-INDEX(Sheep!$V$231:$V$238,KY45,1))&gt;(KY$44-KZ$44),(KY$44-KY46-INDEX(Sheep!$V$231:$V$238,KY45,1))&lt;=0),"Scan-"  &amp;KY45,""),"")
&amp;IFERROR(IF(AND((KY$44-KY46-150                                                                            )&gt;(KY$44-KZ$44),(KY$44-KY46-150                                                                             )&lt;=0),"Birth-" &amp;KY45,""),"")
&amp;IFERROR(IF(AND((KY$44-KY46-150-Sheep!$R$224                                           )&gt;(KY$44-KZ$44),(KY$44-KY46-150-Sheep!$R$224                                            )&lt;=0),"Wean-"&amp;KY45,""),"")
&amp;IFERROR(IF(AND((KY$44-KY46-150-Sheep!$R$225                                           )&gt;(KY$44-KZ$44),(KY$44-KY46-150-Sheep!$R$225                                            )&lt;=0),"Alt1-"   &amp;KY45,""),"")
&amp;IFERROR(IF(AND((KY$44-KY46-150-Sheep!$R$226                                           )&gt;(KY$44-KZ$44),(KY$44-KY46-150-Sheep!$R$226                                            )&lt;=0),"Alt2-"   &amp;KY45,""),"")</f>
        <v/>
      </c>
      <c r="KZ47" s="491" t="str">
        <f xml:space="preserve">                    IF(AND((KZ$44                                  -Sheep!$N$174                               )&gt;(KZ$44-LA$44),(KZ$44                                  -Sheep!$N$174                                )&lt;=0),"Born","")
&amp;                   IF(AND((KZ$44-Sheep!$R$224-Sheep!$N$174                                )&gt;(KZ$44-LA$44),(KZ$44-Sheep!$R$224-Sheep!$N$174                                )&lt;=0),"WeanStd","")
&amp;                   IF(AND((KZ$44-Sheep!$R$225-Sheep!$N$174                                )&gt;(KZ$44-LA$44),(KZ$44-Sheep!$R$225-Sheep!$N$174                                )&lt;=0),"WeanAlt1","")
&amp;                   IF(AND((KZ$44-Sheep!$R$226-Sheep!$N$174                                )&gt;(KZ$44-LA$44),(KZ$44-Sheep!$R$226-Sheep!$N$174                                )&lt;=0),"WeanAlt2","")
&amp;IFERROR(IF(AND((KZ$44-KZ46                                                                                     )&gt;(KZ$44-LA$44),(KZ$44-KZ46                                                                                     )&lt;=0),"Join-"    &amp;KZ45,""),"")
&amp;IFERROR(IF(AND((KZ$44-KZ46-INDEX(Sheep!$V$231:$V$238,KZ45,1))&gt;(KZ$44-LA$44),(KZ$44-KZ46-INDEX(Sheep!$V$231:$V$238,KZ45,1))&lt;=0),"Scan-"  &amp;KZ45,""),"")
&amp;IFERROR(IF(AND((KZ$44-KZ46-150                                                                            )&gt;(KZ$44-LA$44),(KZ$44-KZ46-150                                                                             )&lt;=0),"Birth-" &amp;KZ45,""),"")
&amp;IFERROR(IF(AND((KZ$44-KZ46-150-Sheep!$R$224                                           )&gt;(KZ$44-LA$44),(KZ$44-KZ46-150-Sheep!$R$224                                            )&lt;=0),"Wean-"&amp;KZ45,""),"")
&amp;IFERROR(IF(AND((KZ$44-KZ46-150-Sheep!$R$225                                           )&gt;(KZ$44-LA$44),(KZ$44-KZ46-150-Sheep!$R$225                                            )&lt;=0),"Alt1-"   &amp;KZ45,""),"")
&amp;IFERROR(IF(AND((KZ$44-KZ46-150-Sheep!$R$226                                           )&gt;(KZ$44-LA$44),(KZ$44-KZ46-150-Sheep!$R$226                                            )&lt;=0),"Alt2-"   &amp;KZ45,""),"")</f>
        <v/>
      </c>
      <c r="LA47" s="491" t="str">
        <f xml:space="preserve">                    IF(AND((LA$44                                  -Sheep!$N$174                               )&gt;(LA$44-LB$44),(LA$44                                  -Sheep!$N$174                                )&lt;=0),"Born","")
&amp;                   IF(AND((LA$44-Sheep!$R$224-Sheep!$N$174                                )&gt;(LA$44-LB$44),(LA$44-Sheep!$R$224-Sheep!$N$174                                )&lt;=0),"WeanStd","")
&amp;                   IF(AND((LA$44-Sheep!$R$225-Sheep!$N$174                                )&gt;(LA$44-LB$44),(LA$44-Sheep!$R$225-Sheep!$N$174                                )&lt;=0),"WeanAlt1","")
&amp;                   IF(AND((LA$44-Sheep!$R$226-Sheep!$N$174                                )&gt;(LA$44-LB$44),(LA$44-Sheep!$R$226-Sheep!$N$174                                )&lt;=0),"WeanAlt2","")
&amp;IFERROR(IF(AND((LA$44-LA46                                                                                     )&gt;(LA$44-LB$44),(LA$44-LA46                                                                                     )&lt;=0),"Join-"    &amp;LA45,""),"")
&amp;IFERROR(IF(AND((LA$44-LA46-INDEX(Sheep!$V$231:$V$238,LA45,1))&gt;(LA$44-LB$44),(LA$44-LA46-INDEX(Sheep!$V$231:$V$238,LA45,1))&lt;=0),"Scan-"  &amp;LA45,""),"")
&amp;IFERROR(IF(AND((LA$44-LA46-150                                                                            )&gt;(LA$44-LB$44),(LA$44-LA46-150                                                                             )&lt;=0),"Birth-" &amp;LA45,""),"")
&amp;IFERROR(IF(AND((LA$44-LA46-150-Sheep!$R$224                                           )&gt;(LA$44-LB$44),(LA$44-LA46-150-Sheep!$R$224                                            )&lt;=0),"Wean-"&amp;LA45,""),"")
&amp;IFERROR(IF(AND((LA$44-LA46-150-Sheep!$R$225                                           )&gt;(LA$44-LB$44),(LA$44-LA46-150-Sheep!$R$225                                            )&lt;=0),"Alt1-"   &amp;LA45,""),"")
&amp;IFERROR(IF(AND((LA$44-LA46-150-Sheep!$R$226                                           )&gt;(LA$44-LB$44),(LA$44-LA46-150-Sheep!$R$226                                            )&lt;=0),"Alt2-"   &amp;LA45,""),"")</f>
        <v/>
      </c>
      <c r="LB47" s="491" t="str">
        <f xml:space="preserve">                    IF(AND((LB$44                                  -Sheep!$N$174                               )&gt;(LB$44-LC$44),(LB$44                                  -Sheep!$N$174                                )&lt;=0),"Born","")
&amp;                   IF(AND((LB$44-Sheep!$R$224-Sheep!$N$174                                )&gt;(LB$44-LC$44),(LB$44-Sheep!$R$224-Sheep!$N$174                                )&lt;=0),"WeanStd","")
&amp;                   IF(AND((LB$44-Sheep!$R$225-Sheep!$N$174                                )&gt;(LB$44-LC$44),(LB$44-Sheep!$R$225-Sheep!$N$174                                )&lt;=0),"WeanAlt1","")
&amp;                   IF(AND((LB$44-Sheep!$R$226-Sheep!$N$174                                )&gt;(LB$44-LC$44),(LB$44-Sheep!$R$226-Sheep!$N$174                                )&lt;=0),"WeanAlt2","")
&amp;IFERROR(IF(AND((LB$44-LB46                                                                                     )&gt;(LB$44-LC$44),(LB$44-LB46                                                                                     )&lt;=0),"Join-"    &amp;LB45,""),"")
&amp;IFERROR(IF(AND((LB$44-LB46-INDEX(Sheep!$V$231:$V$238,LB45,1))&gt;(LB$44-LC$44),(LB$44-LB46-INDEX(Sheep!$V$231:$V$238,LB45,1))&lt;=0),"Scan-"  &amp;LB45,""),"")
&amp;IFERROR(IF(AND((LB$44-LB46-150                                                                            )&gt;(LB$44-LC$44),(LB$44-LB46-150                                                                             )&lt;=0),"Birth-" &amp;LB45,""),"")
&amp;IFERROR(IF(AND((LB$44-LB46-150-Sheep!$R$224                                           )&gt;(LB$44-LC$44),(LB$44-LB46-150-Sheep!$R$224                                            )&lt;=0),"Wean-"&amp;LB45,""),"")
&amp;IFERROR(IF(AND((LB$44-LB46-150-Sheep!$R$225                                           )&gt;(LB$44-LC$44),(LB$44-LB46-150-Sheep!$R$225                                            )&lt;=0),"Alt1-"   &amp;LB45,""),"")
&amp;IFERROR(IF(AND((LB$44-LB46-150-Sheep!$R$226                                           )&gt;(LB$44-LC$44),(LB$44-LB46-150-Sheep!$R$226                                            )&lt;=0),"Alt2-"   &amp;LB45,""),"")</f>
        <v/>
      </c>
      <c r="LC47" s="491" t="str">
        <f xml:space="preserve">                    IF(AND((LC$44                                  -Sheep!$N$174                               )&gt;(LC$44-LD$44),(LC$44                                  -Sheep!$N$174                                )&lt;=0),"Born","")
&amp;                   IF(AND((LC$44-Sheep!$R$224-Sheep!$N$174                                )&gt;(LC$44-LD$44),(LC$44-Sheep!$R$224-Sheep!$N$174                                )&lt;=0),"WeanStd","")
&amp;                   IF(AND((LC$44-Sheep!$R$225-Sheep!$N$174                                )&gt;(LC$44-LD$44),(LC$44-Sheep!$R$225-Sheep!$N$174                                )&lt;=0),"WeanAlt1","")
&amp;                   IF(AND((LC$44-Sheep!$R$226-Sheep!$N$174                                )&gt;(LC$44-LD$44),(LC$44-Sheep!$R$226-Sheep!$N$174                                )&lt;=0),"WeanAlt2","")
&amp;IFERROR(IF(AND((LC$44-LC46                                                                                     )&gt;(LC$44-LD$44),(LC$44-LC46                                                                                     )&lt;=0),"Join-"    &amp;LC45,""),"")
&amp;IFERROR(IF(AND((LC$44-LC46-INDEX(Sheep!$V$231:$V$238,LC45,1))&gt;(LC$44-LD$44),(LC$44-LC46-INDEX(Sheep!$V$231:$V$238,LC45,1))&lt;=0),"Scan-"  &amp;LC45,""),"")
&amp;IFERROR(IF(AND((LC$44-LC46-150                                                                            )&gt;(LC$44-LD$44),(LC$44-LC46-150                                                                             )&lt;=0),"Birth-" &amp;LC45,""),"")
&amp;IFERROR(IF(AND((LC$44-LC46-150-Sheep!$R$224                                           )&gt;(LC$44-LD$44),(LC$44-LC46-150-Sheep!$R$224                                            )&lt;=0),"Wean-"&amp;LC45,""),"")
&amp;IFERROR(IF(AND((LC$44-LC46-150-Sheep!$R$225                                           )&gt;(LC$44-LD$44),(LC$44-LC46-150-Sheep!$R$225                                            )&lt;=0),"Alt1-"   &amp;LC45,""),"")
&amp;IFERROR(IF(AND((LC$44-LC46-150-Sheep!$R$226                                           )&gt;(LC$44-LD$44),(LC$44-LC46-150-Sheep!$R$226                                            )&lt;=0),"Alt2-"   &amp;LC45,""),"")</f>
        <v/>
      </c>
      <c r="LD47" s="491" t="str">
        <f xml:space="preserve">                    IF(AND((LD$44                                  -Sheep!$N$174                               )&gt;(LD$44-LE$44),(LD$44                                  -Sheep!$N$174                                )&lt;=0),"Born","")
&amp;                   IF(AND((LD$44-Sheep!$R$224-Sheep!$N$174                                )&gt;(LD$44-LE$44),(LD$44-Sheep!$R$224-Sheep!$N$174                                )&lt;=0),"WeanStd","")
&amp;                   IF(AND((LD$44-Sheep!$R$225-Sheep!$N$174                                )&gt;(LD$44-LE$44),(LD$44-Sheep!$R$225-Sheep!$N$174                                )&lt;=0),"WeanAlt1","")
&amp;                   IF(AND((LD$44-Sheep!$R$226-Sheep!$N$174                                )&gt;(LD$44-LE$44),(LD$44-Sheep!$R$226-Sheep!$N$174                                )&lt;=0),"WeanAlt2","")
&amp;IFERROR(IF(AND((LD$44-LD46                                                                                     )&gt;(LD$44-LE$44),(LD$44-LD46                                                                                     )&lt;=0),"Join-"    &amp;LD45,""),"")
&amp;IFERROR(IF(AND((LD$44-LD46-INDEX(Sheep!$V$231:$V$238,LD45,1))&gt;(LD$44-LE$44),(LD$44-LD46-INDEX(Sheep!$V$231:$V$238,LD45,1))&lt;=0),"Scan-"  &amp;LD45,""),"")
&amp;IFERROR(IF(AND((LD$44-LD46-150                                                                            )&gt;(LD$44-LE$44),(LD$44-LD46-150                                                                             )&lt;=0),"Birth-" &amp;LD45,""),"")
&amp;IFERROR(IF(AND((LD$44-LD46-150-Sheep!$R$224                                           )&gt;(LD$44-LE$44),(LD$44-LD46-150-Sheep!$R$224                                            )&lt;=0),"Wean-"&amp;LD45,""),"")
&amp;IFERROR(IF(AND((LD$44-LD46-150-Sheep!$R$225                                           )&gt;(LD$44-LE$44),(LD$44-LD46-150-Sheep!$R$225                                            )&lt;=0),"Alt1-"   &amp;LD45,""),"")
&amp;IFERROR(IF(AND((LD$44-LD46-150-Sheep!$R$226                                           )&gt;(LD$44-LE$44),(LD$44-LD46-150-Sheep!$R$226                                            )&lt;=0),"Alt2-"   &amp;LD45,""),"")</f>
        <v/>
      </c>
      <c r="LE47" s="491" t="str">
        <f xml:space="preserve">                    IF(AND((LE$44                                  -Sheep!$N$174                               )&gt;(LE$44-LF$44),(LE$44                                  -Sheep!$N$174                                )&lt;=0),"Born","")
&amp;                   IF(AND((LE$44-Sheep!$R$224-Sheep!$N$174                                )&gt;(LE$44-LF$44),(LE$44-Sheep!$R$224-Sheep!$N$174                                )&lt;=0),"WeanStd","")
&amp;                   IF(AND((LE$44-Sheep!$R$225-Sheep!$N$174                                )&gt;(LE$44-LF$44),(LE$44-Sheep!$R$225-Sheep!$N$174                                )&lt;=0),"WeanAlt1","")
&amp;                   IF(AND((LE$44-Sheep!$R$226-Sheep!$N$174                                )&gt;(LE$44-LF$44),(LE$44-Sheep!$R$226-Sheep!$N$174                                )&lt;=0),"WeanAlt2","")
&amp;IFERROR(IF(AND((LE$44-LE46                                                                                     )&gt;(LE$44-LF$44),(LE$44-LE46                                                                                     )&lt;=0),"Join-"    &amp;LE45,""),"")
&amp;IFERROR(IF(AND((LE$44-LE46-INDEX(Sheep!$V$231:$V$238,LE45,1))&gt;(LE$44-LF$44),(LE$44-LE46-INDEX(Sheep!$V$231:$V$238,LE45,1))&lt;=0),"Scan-"  &amp;LE45,""),"")
&amp;IFERROR(IF(AND((LE$44-LE46-150                                                                            )&gt;(LE$44-LF$44),(LE$44-LE46-150                                                                             )&lt;=0),"Birth-" &amp;LE45,""),"")
&amp;IFERROR(IF(AND((LE$44-LE46-150-Sheep!$R$224                                           )&gt;(LE$44-LF$44),(LE$44-LE46-150-Sheep!$R$224                                            )&lt;=0),"Wean-"&amp;LE45,""),"")
&amp;IFERROR(IF(AND((LE$44-LE46-150-Sheep!$R$225                                           )&gt;(LE$44-LF$44),(LE$44-LE46-150-Sheep!$R$225                                            )&lt;=0),"Alt1-"   &amp;LE45,""),"")
&amp;IFERROR(IF(AND((LE$44-LE46-150-Sheep!$R$226                                           )&gt;(LE$44-LF$44),(LE$44-LE46-150-Sheep!$R$226                                            )&lt;=0),"Alt2-"   &amp;LE45,""),"")</f>
        <v/>
      </c>
      <c r="LF47" s="491" t="str">
        <f xml:space="preserve">                    IF(AND((LF$44                                  -Sheep!$N$174                               )&gt;(LF$44-LG$44),(LF$44                                  -Sheep!$N$174                                )&lt;=0),"Born","")
&amp;                   IF(AND((LF$44-Sheep!$R$224-Sheep!$N$174                                )&gt;(LF$44-LG$44),(LF$44-Sheep!$R$224-Sheep!$N$174                                )&lt;=0),"WeanStd","")
&amp;                   IF(AND((LF$44-Sheep!$R$225-Sheep!$N$174                                )&gt;(LF$44-LG$44),(LF$44-Sheep!$R$225-Sheep!$N$174                                )&lt;=0),"WeanAlt1","")
&amp;                   IF(AND((LF$44-Sheep!$R$226-Sheep!$N$174                                )&gt;(LF$44-LG$44),(LF$44-Sheep!$R$226-Sheep!$N$174                                )&lt;=0),"WeanAlt2","")
&amp;IFERROR(IF(AND((LF$44-LF46                                                                                     )&gt;(LF$44-LG$44),(LF$44-LF46                                                                                     )&lt;=0),"Join-"    &amp;LF45,""),"")
&amp;IFERROR(IF(AND((LF$44-LF46-INDEX(Sheep!$V$231:$V$238,LF45,1))&gt;(LF$44-LG$44),(LF$44-LF46-INDEX(Sheep!$V$231:$V$238,LF45,1))&lt;=0),"Scan-"  &amp;LF45,""),"")
&amp;IFERROR(IF(AND((LF$44-LF46-150                                                                            )&gt;(LF$44-LG$44),(LF$44-LF46-150                                                                             )&lt;=0),"Birth-" &amp;LF45,""),"")
&amp;IFERROR(IF(AND((LF$44-LF46-150-Sheep!$R$224                                           )&gt;(LF$44-LG$44),(LF$44-LF46-150-Sheep!$R$224                                            )&lt;=0),"Wean-"&amp;LF45,""),"")
&amp;IFERROR(IF(AND((LF$44-LF46-150-Sheep!$R$225                                           )&gt;(LF$44-LG$44),(LF$44-LF46-150-Sheep!$R$225                                            )&lt;=0),"Alt1-"   &amp;LF45,""),"")
&amp;IFERROR(IF(AND((LF$44-LF46-150-Sheep!$R$226                                           )&gt;(LF$44-LG$44),(LF$44-LF46-150-Sheep!$R$226                                            )&lt;=0),"Alt2-"   &amp;LF45,""),"")</f>
        <v/>
      </c>
      <c r="LG47" s="491" t="str">
        <f xml:space="preserve">                    IF(AND((LG$44                                  -Sheep!$N$174                               )&gt;(LG$44-LH$44),(LG$44                                  -Sheep!$N$174                                )&lt;=0),"Born","")
&amp;                   IF(AND((LG$44-Sheep!$R$224-Sheep!$N$174                                )&gt;(LG$44-LH$44),(LG$44-Sheep!$R$224-Sheep!$N$174                                )&lt;=0),"WeanStd","")
&amp;                   IF(AND((LG$44-Sheep!$R$225-Sheep!$N$174                                )&gt;(LG$44-LH$44),(LG$44-Sheep!$R$225-Sheep!$N$174                                )&lt;=0),"WeanAlt1","")
&amp;                   IF(AND((LG$44-Sheep!$R$226-Sheep!$N$174                                )&gt;(LG$44-LH$44),(LG$44-Sheep!$R$226-Sheep!$N$174                                )&lt;=0),"WeanAlt2","")
&amp;IFERROR(IF(AND((LG$44-LG46                                                                                     )&gt;(LG$44-LH$44),(LG$44-LG46                                                                                     )&lt;=0),"Join-"    &amp;LG45,""),"")
&amp;IFERROR(IF(AND((LG$44-LG46-INDEX(Sheep!$V$231:$V$238,LG45,1))&gt;(LG$44-LH$44),(LG$44-LG46-INDEX(Sheep!$V$231:$V$238,LG45,1))&lt;=0),"Scan-"  &amp;LG45,""),"")
&amp;IFERROR(IF(AND((LG$44-LG46-150                                                                            )&gt;(LG$44-LH$44),(LG$44-LG46-150                                                                             )&lt;=0),"Birth-" &amp;LG45,""),"")
&amp;IFERROR(IF(AND((LG$44-LG46-150-Sheep!$R$224                                           )&gt;(LG$44-LH$44),(LG$44-LG46-150-Sheep!$R$224                                            )&lt;=0),"Wean-"&amp;LG45,""),"")
&amp;IFERROR(IF(AND((LG$44-LG46-150-Sheep!$R$225                                           )&gt;(LG$44-LH$44),(LG$44-LG46-150-Sheep!$R$225                                            )&lt;=0),"Alt1-"   &amp;LG45,""),"")
&amp;IFERROR(IF(AND((LG$44-LG46-150-Sheep!$R$226                                           )&gt;(LG$44-LH$44),(LG$44-LG46-150-Sheep!$R$226                                            )&lt;=0),"Alt2-"   &amp;LG45,""),"")</f>
        <v/>
      </c>
      <c r="LH47" s="491" t="str">
        <f xml:space="preserve">                    IF(AND((LH$44                                  -Sheep!$N$174                               )&gt;(LH$44-LI$44),(LH$44                                  -Sheep!$N$174                                )&lt;=0),"Born","")
&amp;                   IF(AND((LH$44-Sheep!$R$224-Sheep!$N$174                                )&gt;(LH$44-LI$44),(LH$44-Sheep!$R$224-Sheep!$N$174                                )&lt;=0),"WeanStd","")
&amp;                   IF(AND((LH$44-Sheep!$R$225-Sheep!$N$174                                )&gt;(LH$44-LI$44),(LH$44-Sheep!$R$225-Sheep!$N$174                                )&lt;=0),"WeanAlt1","")
&amp;                   IF(AND((LH$44-Sheep!$R$226-Sheep!$N$174                                )&gt;(LH$44-LI$44),(LH$44-Sheep!$R$226-Sheep!$N$174                                )&lt;=0),"WeanAlt2","")
&amp;IFERROR(IF(AND((LH$44-LH46                                                                                     )&gt;(LH$44-LI$44),(LH$44-LH46                                                                                     )&lt;=0),"Join-"    &amp;LH45,""),"")
&amp;IFERROR(IF(AND((LH$44-LH46-INDEX(Sheep!$V$231:$V$238,LH45,1))&gt;(LH$44-LI$44),(LH$44-LH46-INDEX(Sheep!$V$231:$V$238,LH45,1))&lt;=0),"Scan-"  &amp;LH45,""),"")
&amp;IFERROR(IF(AND((LH$44-LH46-150                                                                            )&gt;(LH$44-LI$44),(LH$44-LH46-150                                                                             )&lt;=0),"Birth-" &amp;LH45,""),"")
&amp;IFERROR(IF(AND((LH$44-LH46-150-Sheep!$R$224                                           )&gt;(LH$44-LI$44),(LH$44-LH46-150-Sheep!$R$224                                            )&lt;=0),"Wean-"&amp;LH45,""),"")
&amp;IFERROR(IF(AND((LH$44-LH46-150-Sheep!$R$225                                           )&gt;(LH$44-LI$44),(LH$44-LH46-150-Sheep!$R$225                                            )&lt;=0),"Alt1-"   &amp;LH45,""),"")
&amp;IFERROR(IF(AND((LH$44-LH46-150-Sheep!$R$226                                           )&gt;(LH$44-LI$44),(LH$44-LH46-150-Sheep!$R$226                                            )&lt;=0),"Alt2-"   &amp;LH45,""),"")</f>
        <v/>
      </c>
      <c r="LI47" s="491" t="str">
        <f xml:space="preserve">                    IF(AND((LI$44                                  -Sheep!$N$174                               )&gt;(LI$44-LJ$44),(LI$44                                  -Sheep!$N$174                                )&lt;=0),"Born","")
&amp;                   IF(AND((LI$44-Sheep!$R$224-Sheep!$N$174                                )&gt;(LI$44-LJ$44),(LI$44-Sheep!$R$224-Sheep!$N$174                                )&lt;=0),"WeanStd","")
&amp;                   IF(AND((LI$44-Sheep!$R$225-Sheep!$N$174                                )&gt;(LI$44-LJ$44),(LI$44-Sheep!$R$225-Sheep!$N$174                                )&lt;=0),"WeanAlt1","")
&amp;                   IF(AND((LI$44-Sheep!$R$226-Sheep!$N$174                                )&gt;(LI$44-LJ$44),(LI$44-Sheep!$R$226-Sheep!$N$174                                )&lt;=0),"WeanAlt2","")
&amp;IFERROR(IF(AND((LI$44-LI46                                                                                     )&gt;(LI$44-LJ$44),(LI$44-LI46                                                                                     )&lt;=0),"Join-"    &amp;LI45,""),"")
&amp;IFERROR(IF(AND((LI$44-LI46-INDEX(Sheep!$V$231:$V$238,LI45,1))&gt;(LI$44-LJ$44),(LI$44-LI46-INDEX(Sheep!$V$231:$V$238,LI45,1))&lt;=0),"Scan-"  &amp;LI45,""),"")
&amp;IFERROR(IF(AND((LI$44-LI46-150                                                                            )&gt;(LI$44-LJ$44),(LI$44-LI46-150                                                                             )&lt;=0),"Birth-" &amp;LI45,""),"")
&amp;IFERROR(IF(AND((LI$44-LI46-150-Sheep!$R$224                                           )&gt;(LI$44-LJ$44),(LI$44-LI46-150-Sheep!$R$224                                            )&lt;=0),"Wean-"&amp;LI45,""),"")
&amp;IFERROR(IF(AND((LI$44-LI46-150-Sheep!$R$225                                           )&gt;(LI$44-LJ$44),(LI$44-LI46-150-Sheep!$R$225                                            )&lt;=0),"Alt1-"   &amp;LI45,""),"")
&amp;IFERROR(IF(AND((LI$44-LI46-150-Sheep!$R$226                                           )&gt;(LI$44-LJ$44),(LI$44-LI46-150-Sheep!$R$226                                            )&lt;=0),"Alt2-"   &amp;LI45,""),"")</f>
        <v/>
      </c>
      <c r="LJ47" s="491" t="str">
        <f xml:space="preserve">                    IF(AND((LJ$44                                  -Sheep!$N$174                               )&gt;(LJ$44-LK$44),(LJ$44                                  -Sheep!$N$174                                )&lt;=0),"Born","")
&amp;                   IF(AND((LJ$44-Sheep!$R$224-Sheep!$N$174                                )&gt;(LJ$44-LK$44),(LJ$44-Sheep!$R$224-Sheep!$N$174                                )&lt;=0),"WeanStd","")
&amp;                   IF(AND((LJ$44-Sheep!$R$225-Sheep!$N$174                                )&gt;(LJ$44-LK$44),(LJ$44-Sheep!$R$225-Sheep!$N$174                                )&lt;=0),"WeanAlt1","")
&amp;                   IF(AND((LJ$44-Sheep!$R$226-Sheep!$N$174                                )&gt;(LJ$44-LK$44),(LJ$44-Sheep!$R$226-Sheep!$N$174                                )&lt;=0),"WeanAlt2","")
&amp;IFERROR(IF(AND((LJ$44-LJ46                                                                                     )&gt;(LJ$44-LK$44),(LJ$44-LJ46                                                                                     )&lt;=0),"Join-"    &amp;LJ45,""),"")
&amp;IFERROR(IF(AND((LJ$44-LJ46-INDEX(Sheep!$V$231:$V$238,LJ45,1))&gt;(LJ$44-LK$44),(LJ$44-LJ46-INDEX(Sheep!$V$231:$V$238,LJ45,1))&lt;=0),"Scan-"  &amp;LJ45,""),"")
&amp;IFERROR(IF(AND((LJ$44-LJ46-150                                                                            )&gt;(LJ$44-LK$44),(LJ$44-LJ46-150                                                                             )&lt;=0),"Birth-" &amp;LJ45,""),"")
&amp;IFERROR(IF(AND((LJ$44-LJ46-150-Sheep!$R$224                                           )&gt;(LJ$44-LK$44),(LJ$44-LJ46-150-Sheep!$R$224                                            )&lt;=0),"Wean-"&amp;LJ45,""),"")
&amp;IFERROR(IF(AND((LJ$44-LJ46-150-Sheep!$R$225                                           )&gt;(LJ$44-LK$44),(LJ$44-LJ46-150-Sheep!$R$225                                            )&lt;=0),"Alt1-"   &amp;LJ45,""),"")
&amp;IFERROR(IF(AND((LJ$44-LJ46-150-Sheep!$R$226                                           )&gt;(LJ$44-LK$44),(LJ$44-LJ46-150-Sheep!$R$226                                            )&lt;=0),"Alt2-"   &amp;LJ45,""),"")</f>
        <v/>
      </c>
      <c r="LK47" s="491" t="str">
        <f xml:space="preserve">                    IF(AND((LK$44                                  -Sheep!$N$174                               )&gt;(LK$44-LL$44),(LK$44                                  -Sheep!$N$174                                )&lt;=0),"Born","")
&amp;                   IF(AND((LK$44-Sheep!$R$224-Sheep!$N$174                                )&gt;(LK$44-LL$44),(LK$44-Sheep!$R$224-Sheep!$N$174                                )&lt;=0),"WeanStd","")
&amp;                   IF(AND((LK$44-Sheep!$R$225-Sheep!$N$174                                )&gt;(LK$44-LL$44),(LK$44-Sheep!$R$225-Sheep!$N$174                                )&lt;=0),"WeanAlt1","")
&amp;                   IF(AND((LK$44-Sheep!$R$226-Sheep!$N$174                                )&gt;(LK$44-LL$44),(LK$44-Sheep!$R$226-Sheep!$N$174                                )&lt;=0),"WeanAlt2","")
&amp;IFERROR(IF(AND((LK$44-LK46                                                                                     )&gt;(LK$44-LL$44),(LK$44-LK46                                                                                     )&lt;=0),"Join-"    &amp;LK45,""),"")
&amp;IFERROR(IF(AND((LK$44-LK46-INDEX(Sheep!$V$231:$V$238,LK45,1))&gt;(LK$44-LL$44),(LK$44-LK46-INDEX(Sheep!$V$231:$V$238,LK45,1))&lt;=0),"Scan-"  &amp;LK45,""),"")
&amp;IFERROR(IF(AND((LK$44-LK46-150                                                                            )&gt;(LK$44-LL$44),(LK$44-LK46-150                                                                             )&lt;=0),"Birth-" &amp;LK45,""),"")
&amp;IFERROR(IF(AND((LK$44-LK46-150-Sheep!$R$224                                           )&gt;(LK$44-LL$44),(LK$44-LK46-150-Sheep!$R$224                                            )&lt;=0),"Wean-"&amp;LK45,""),"")
&amp;IFERROR(IF(AND((LK$44-LK46-150-Sheep!$R$225                                           )&gt;(LK$44-LL$44),(LK$44-LK46-150-Sheep!$R$225                                            )&lt;=0),"Alt1-"   &amp;LK45,""),"")
&amp;IFERROR(IF(AND((LK$44-LK46-150-Sheep!$R$226                                           )&gt;(LK$44-LL$44),(LK$44-LK46-150-Sheep!$R$226                                            )&lt;=0),"Alt2-"   &amp;LK45,""),"")</f>
        <v/>
      </c>
      <c r="LL47" s="491" t="str">
        <f xml:space="preserve">                    IF(AND((LL$44                                  -Sheep!$N$174                               )&gt;(LL$44-LM$44),(LL$44                                  -Sheep!$N$174                                )&lt;=0),"Born","")
&amp;                   IF(AND((LL$44-Sheep!$R$224-Sheep!$N$174                                )&gt;(LL$44-LM$44),(LL$44-Sheep!$R$224-Sheep!$N$174                                )&lt;=0),"WeanStd","")
&amp;                   IF(AND((LL$44-Sheep!$R$225-Sheep!$N$174                                )&gt;(LL$44-LM$44),(LL$44-Sheep!$R$225-Sheep!$N$174                                )&lt;=0),"WeanAlt1","")
&amp;                   IF(AND((LL$44-Sheep!$R$226-Sheep!$N$174                                )&gt;(LL$44-LM$44),(LL$44-Sheep!$R$226-Sheep!$N$174                                )&lt;=0),"WeanAlt2","")
&amp;IFERROR(IF(AND((LL$44-LL46                                                                                     )&gt;(LL$44-LM$44),(LL$44-LL46                                                                                     )&lt;=0),"Join-"    &amp;LL45,""),"")
&amp;IFERROR(IF(AND((LL$44-LL46-INDEX(Sheep!$V$231:$V$238,LL45,1))&gt;(LL$44-LM$44),(LL$44-LL46-INDEX(Sheep!$V$231:$V$238,LL45,1))&lt;=0),"Scan-"  &amp;LL45,""),"")
&amp;IFERROR(IF(AND((LL$44-LL46-150                                                                            )&gt;(LL$44-LM$44),(LL$44-LL46-150                                                                             )&lt;=0),"Birth-" &amp;LL45,""),"")
&amp;IFERROR(IF(AND((LL$44-LL46-150-Sheep!$R$224                                           )&gt;(LL$44-LM$44),(LL$44-LL46-150-Sheep!$R$224                                            )&lt;=0),"Wean-"&amp;LL45,""),"")
&amp;IFERROR(IF(AND((LL$44-LL46-150-Sheep!$R$225                                           )&gt;(LL$44-LM$44),(LL$44-LL46-150-Sheep!$R$225                                            )&lt;=0),"Alt1-"   &amp;LL45,""),"")
&amp;IFERROR(IF(AND((LL$44-LL46-150-Sheep!$R$226                                           )&gt;(LL$44-LM$44),(LL$44-LL46-150-Sheep!$R$226                                            )&lt;=0),"Alt2-"   &amp;LL45,""),"")</f>
        <v/>
      </c>
      <c r="LM47" s="491" t="str">
        <f xml:space="preserve">                    IF(AND((LM$44                                  -Sheep!$N$174                               )&gt;(LM$44-LN$44),(LM$44                                  -Sheep!$N$174                                )&lt;=0),"Born","")
&amp;                   IF(AND((LM$44-Sheep!$R$224-Sheep!$N$174                                )&gt;(LM$44-LN$44),(LM$44-Sheep!$R$224-Sheep!$N$174                                )&lt;=0),"WeanStd","")
&amp;                   IF(AND((LM$44-Sheep!$R$225-Sheep!$N$174                                )&gt;(LM$44-LN$44),(LM$44-Sheep!$R$225-Sheep!$N$174                                )&lt;=0),"WeanAlt1","")
&amp;                   IF(AND((LM$44-Sheep!$R$226-Sheep!$N$174                                )&gt;(LM$44-LN$44),(LM$44-Sheep!$R$226-Sheep!$N$174                                )&lt;=0),"WeanAlt2","")
&amp;IFERROR(IF(AND((LM$44-LM46                                                                                     )&gt;(LM$44-LN$44),(LM$44-LM46                                                                                     )&lt;=0),"Join-"    &amp;LM45,""),"")
&amp;IFERROR(IF(AND((LM$44-LM46-INDEX(Sheep!$V$231:$V$238,LM45,1))&gt;(LM$44-LN$44),(LM$44-LM46-INDEX(Sheep!$V$231:$V$238,LM45,1))&lt;=0),"Scan-"  &amp;LM45,""),"")
&amp;IFERROR(IF(AND((LM$44-LM46-150                                                                            )&gt;(LM$44-LN$44),(LM$44-LM46-150                                                                             )&lt;=0),"Birth-" &amp;LM45,""),"")
&amp;IFERROR(IF(AND((LM$44-LM46-150-Sheep!$R$224                                           )&gt;(LM$44-LN$44),(LM$44-LM46-150-Sheep!$R$224                                            )&lt;=0),"Wean-"&amp;LM45,""),"")
&amp;IFERROR(IF(AND((LM$44-LM46-150-Sheep!$R$225                                           )&gt;(LM$44-LN$44),(LM$44-LM46-150-Sheep!$R$225                                            )&lt;=0),"Alt1-"   &amp;LM45,""),"")
&amp;IFERROR(IF(AND((LM$44-LM46-150-Sheep!$R$226                                           )&gt;(LM$44-LN$44),(LM$44-LM46-150-Sheep!$R$226                                            )&lt;=0),"Alt2-"   &amp;LM45,""),"")</f>
        <v/>
      </c>
      <c r="LN47" s="491" t="str">
        <f xml:space="preserve">                    IF(AND((LN$44                                  -Sheep!$N$174                               )&gt;(LN$44-LO$44),(LN$44                                  -Sheep!$N$174                                )&lt;=0),"Born","")
&amp;                   IF(AND((LN$44-Sheep!$R$224-Sheep!$N$174                                )&gt;(LN$44-LO$44),(LN$44-Sheep!$R$224-Sheep!$N$174                                )&lt;=0),"WeanStd","")
&amp;                   IF(AND((LN$44-Sheep!$R$225-Sheep!$N$174                                )&gt;(LN$44-LO$44),(LN$44-Sheep!$R$225-Sheep!$N$174                                )&lt;=0),"WeanAlt1","")
&amp;                   IF(AND((LN$44-Sheep!$R$226-Sheep!$N$174                                )&gt;(LN$44-LO$44),(LN$44-Sheep!$R$226-Sheep!$N$174                                )&lt;=0),"WeanAlt2","")
&amp;IFERROR(IF(AND((LN$44-LN46                                                                                     )&gt;(LN$44-LO$44),(LN$44-LN46                                                                                     )&lt;=0),"Join-"    &amp;LN45,""),"")
&amp;IFERROR(IF(AND((LN$44-LN46-INDEX(Sheep!$V$231:$V$238,LN45,1))&gt;(LN$44-LO$44),(LN$44-LN46-INDEX(Sheep!$V$231:$V$238,LN45,1))&lt;=0),"Scan-"  &amp;LN45,""),"")
&amp;IFERROR(IF(AND((LN$44-LN46-150                                                                            )&gt;(LN$44-LO$44),(LN$44-LN46-150                                                                             )&lt;=0),"Birth-" &amp;LN45,""),"")
&amp;IFERROR(IF(AND((LN$44-LN46-150-Sheep!$R$224                                           )&gt;(LN$44-LO$44),(LN$44-LN46-150-Sheep!$R$224                                            )&lt;=0),"Wean-"&amp;LN45,""),"")
&amp;IFERROR(IF(AND((LN$44-LN46-150-Sheep!$R$225                                           )&gt;(LN$44-LO$44),(LN$44-LN46-150-Sheep!$R$225                                            )&lt;=0),"Alt1-"   &amp;LN45,""),"")
&amp;IFERROR(IF(AND((LN$44-LN46-150-Sheep!$R$226                                           )&gt;(LN$44-LO$44),(LN$44-LN46-150-Sheep!$R$226                                            )&lt;=0),"Alt2-"   &amp;LN45,""),"")</f>
        <v/>
      </c>
      <c r="LO47" s="491" t="str">
        <f xml:space="preserve">                    IF(AND((LO$44                                  -Sheep!$N$174                               )&gt;(LO$44-LP$44),(LO$44                                  -Sheep!$N$174                                )&lt;=0),"Born","")
&amp;                   IF(AND((LO$44-Sheep!$R$224-Sheep!$N$174                                )&gt;(LO$44-LP$44),(LO$44-Sheep!$R$224-Sheep!$N$174                                )&lt;=0),"WeanStd","")
&amp;                   IF(AND((LO$44-Sheep!$R$225-Sheep!$N$174                                )&gt;(LO$44-LP$44),(LO$44-Sheep!$R$225-Sheep!$N$174                                )&lt;=0),"WeanAlt1","")
&amp;                   IF(AND((LO$44-Sheep!$R$226-Sheep!$N$174                                )&gt;(LO$44-LP$44),(LO$44-Sheep!$R$226-Sheep!$N$174                                )&lt;=0),"WeanAlt2","")
&amp;IFERROR(IF(AND((LO$44-LO46                                                                                     )&gt;(LO$44-LP$44),(LO$44-LO46                                                                                     )&lt;=0),"Join-"    &amp;LO45,""),"")
&amp;IFERROR(IF(AND((LO$44-LO46-INDEX(Sheep!$V$231:$V$238,LO45,1))&gt;(LO$44-LP$44),(LO$44-LO46-INDEX(Sheep!$V$231:$V$238,LO45,1))&lt;=0),"Scan-"  &amp;LO45,""),"")
&amp;IFERROR(IF(AND((LO$44-LO46-150                                                                            )&gt;(LO$44-LP$44),(LO$44-LO46-150                                                                             )&lt;=0),"Birth-" &amp;LO45,""),"")
&amp;IFERROR(IF(AND((LO$44-LO46-150-Sheep!$R$224                                           )&gt;(LO$44-LP$44),(LO$44-LO46-150-Sheep!$R$224                                            )&lt;=0),"Wean-"&amp;LO45,""),"")
&amp;IFERROR(IF(AND((LO$44-LO46-150-Sheep!$R$225                                           )&gt;(LO$44-LP$44),(LO$44-LO46-150-Sheep!$R$225                                            )&lt;=0),"Alt1-"   &amp;LO45,""),"")
&amp;IFERROR(IF(AND((LO$44-LO46-150-Sheep!$R$226                                           )&gt;(LO$44-LP$44),(LO$44-LO46-150-Sheep!$R$226                                            )&lt;=0),"Alt2-"   &amp;LO45,""),"")</f>
        <v/>
      </c>
      <c r="LP47" s="491" t="str">
        <f xml:space="preserve">                    IF(AND((LP$44                                  -Sheep!$N$174                               )&gt;(LP$44-LQ$44),(LP$44                                  -Sheep!$N$174                                )&lt;=0),"Born","")
&amp;                   IF(AND((LP$44-Sheep!$R$224-Sheep!$N$174                                )&gt;(LP$44-LQ$44),(LP$44-Sheep!$R$224-Sheep!$N$174                                )&lt;=0),"WeanStd","")
&amp;                   IF(AND((LP$44-Sheep!$R$225-Sheep!$N$174                                )&gt;(LP$44-LQ$44),(LP$44-Sheep!$R$225-Sheep!$N$174                                )&lt;=0),"WeanAlt1","")
&amp;                   IF(AND((LP$44-Sheep!$R$226-Sheep!$N$174                                )&gt;(LP$44-LQ$44),(LP$44-Sheep!$R$226-Sheep!$N$174                                )&lt;=0),"WeanAlt2","")
&amp;IFERROR(IF(AND((LP$44-LP46                                                                                     )&gt;(LP$44-LQ$44),(LP$44-LP46                                                                                     )&lt;=0),"Join-"    &amp;LP45,""),"")
&amp;IFERROR(IF(AND((LP$44-LP46-INDEX(Sheep!$V$231:$V$238,LP45,1))&gt;(LP$44-LQ$44),(LP$44-LP46-INDEX(Sheep!$V$231:$V$238,LP45,1))&lt;=0),"Scan-"  &amp;LP45,""),"")
&amp;IFERROR(IF(AND((LP$44-LP46-150                                                                            )&gt;(LP$44-LQ$44),(LP$44-LP46-150                                                                             )&lt;=0),"Birth-" &amp;LP45,""),"")
&amp;IFERROR(IF(AND((LP$44-LP46-150-Sheep!$R$224                                           )&gt;(LP$44-LQ$44),(LP$44-LP46-150-Sheep!$R$224                                            )&lt;=0),"Wean-"&amp;LP45,""),"")
&amp;IFERROR(IF(AND((LP$44-LP46-150-Sheep!$R$225                                           )&gt;(LP$44-LQ$44),(LP$44-LP46-150-Sheep!$R$225                                            )&lt;=0),"Alt1-"   &amp;LP45,""),"")
&amp;IFERROR(IF(AND((LP$44-LP46-150-Sheep!$R$226                                           )&gt;(LP$44-LQ$44),(LP$44-LP46-150-Sheep!$R$226                                            )&lt;=0),"Alt2-"   &amp;LP45,""),"")</f>
        <v/>
      </c>
      <c r="LQ47" s="491" t="str">
        <f xml:space="preserve">                    IF(AND((LQ$44                                  -Sheep!$N$174                               )&gt;(LQ$44-LR$44),(LQ$44                                  -Sheep!$N$174                                )&lt;=0),"Born","")
&amp;                   IF(AND((LQ$44-Sheep!$R$224-Sheep!$N$174                                )&gt;(LQ$44-LR$44),(LQ$44-Sheep!$R$224-Sheep!$N$174                                )&lt;=0),"WeanStd","")
&amp;                   IF(AND((LQ$44-Sheep!$R$225-Sheep!$N$174                                )&gt;(LQ$44-LR$44),(LQ$44-Sheep!$R$225-Sheep!$N$174                                )&lt;=0),"WeanAlt1","")
&amp;                   IF(AND((LQ$44-Sheep!$R$226-Sheep!$N$174                                )&gt;(LQ$44-LR$44),(LQ$44-Sheep!$R$226-Sheep!$N$174                                )&lt;=0),"WeanAlt2","")
&amp;IFERROR(IF(AND((LQ$44-LQ46                                                                                     )&gt;(LQ$44-LR$44),(LQ$44-LQ46                                                                                     )&lt;=0),"Join-"    &amp;LQ45,""),"")
&amp;IFERROR(IF(AND((LQ$44-LQ46-INDEX(Sheep!$V$231:$V$238,LQ45,1))&gt;(LQ$44-LR$44),(LQ$44-LQ46-INDEX(Sheep!$V$231:$V$238,LQ45,1))&lt;=0),"Scan-"  &amp;LQ45,""),"")
&amp;IFERROR(IF(AND((LQ$44-LQ46-150                                                                            )&gt;(LQ$44-LR$44),(LQ$44-LQ46-150                                                                             )&lt;=0),"Birth-" &amp;LQ45,""),"")
&amp;IFERROR(IF(AND((LQ$44-LQ46-150-Sheep!$R$224                                           )&gt;(LQ$44-LR$44),(LQ$44-LQ46-150-Sheep!$R$224                                            )&lt;=0),"Wean-"&amp;LQ45,""),"")
&amp;IFERROR(IF(AND((LQ$44-LQ46-150-Sheep!$R$225                                           )&gt;(LQ$44-LR$44),(LQ$44-LQ46-150-Sheep!$R$225                                            )&lt;=0),"Alt1-"   &amp;LQ45,""),"")
&amp;IFERROR(IF(AND((LQ$44-LQ46-150-Sheep!$R$226                                           )&gt;(LQ$44-LR$44),(LQ$44-LQ46-150-Sheep!$R$226                                            )&lt;=0),"Alt2-"   &amp;LQ45,""),"")</f>
        <v/>
      </c>
      <c r="LR47" s="491" t="str">
        <f xml:space="preserve">                    IF(AND((LR$44                                  -Sheep!$N$174                               )&gt;(LR$44-LS$44),(LR$44                                  -Sheep!$N$174                                )&lt;=0),"Born","")
&amp;                   IF(AND((LR$44-Sheep!$R$224-Sheep!$N$174                                )&gt;(LR$44-LS$44),(LR$44-Sheep!$R$224-Sheep!$N$174                                )&lt;=0),"WeanStd","")
&amp;                   IF(AND((LR$44-Sheep!$R$225-Sheep!$N$174                                )&gt;(LR$44-LS$44),(LR$44-Sheep!$R$225-Sheep!$N$174                                )&lt;=0),"WeanAlt1","")
&amp;                   IF(AND((LR$44-Sheep!$R$226-Sheep!$N$174                                )&gt;(LR$44-LS$44),(LR$44-Sheep!$R$226-Sheep!$N$174                                )&lt;=0),"WeanAlt2","")
&amp;IFERROR(IF(AND((LR$44-LR46                                                                                     )&gt;(LR$44-LS$44),(LR$44-LR46                                                                                     )&lt;=0),"Join-"    &amp;LR45,""),"")
&amp;IFERROR(IF(AND((LR$44-LR46-INDEX(Sheep!$V$231:$V$238,LR45,1))&gt;(LR$44-LS$44),(LR$44-LR46-INDEX(Sheep!$V$231:$V$238,LR45,1))&lt;=0),"Scan-"  &amp;LR45,""),"")
&amp;IFERROR(IF(AND((LR$44-LR46-150                                                                            )&gt;(LR$44-LS$44),(LR$44-LR46-150                                                                             )&lt;=0),"Birth-" &amp;LR45,""),"")
&amp;IFERROR(IF(AND((LR$44-LR46-150-Sheep!$R$224                                           )&gt;(LR$44-LS$44),(LR$44-LR46-150-Sheep!$R$224                                            )&lt;=0),"Wean-"&amp;LR45,""),"")
&amp;IFERROR(IF(AND((LR$44-LR46-150-Sheep!$R$225                                           )&gt;(LR$44-LS$44),(LR$44-LR46-150-Sheep!$R$225                                            )&lt;=0),"Alt1-"   &amp;LR45,""),"")
&amp;IFERROR(IF(AND((LR$44-LR46-150-Sheep!$R$226                                           )&gt;(LR$44-LS$44),(LR$44-LR46-150-Sheep!$R$226                                            )&lt;=0),"Alt2-"   &amp;LR45,""),"")</f>
        <v/>
      </c>
      <c r="LS47" s="491" t="str">
        <f xml:space="preserve">                    IF(AND((LS$44                                  -Sheep!$N$174                               )&gt;(LS$44-LT$44),(LS$44                                  -Sheep!$N$174                                )&lt;=0),"Born","")
&amp;                   IF(AND((LS$44-Sheep!$R$224-Sheep!$N$174                                )&gt;(LS$44-LT$44),(LS$44-Sheep!$R$224-Sheep!$N$174                                )&lt;=0),"WeanStd","")
&amp;                   IF(AND((LS$44-Sheep!$R$225-Sheep!$N$174                                )&gt;(LS$44-LT$44),(LS$44-Sheep!$R$225-Sheep!$N$174                                )&lt;=0),"WeanAlt1","")
&amp;                   IF(AND((LS$44-Sheep!$R$226-Sheep!$N$174                                )&gt;(LS$44-LT$44),(LS$44-Sheep!$R$226-Sheep!$N$174                                )&lt;=0),"WeanAlt2","")
&amp;IFERROR(IF(AND((LS$44-LS46                                                                                     )&gt;(LS$44-LT$44),(LS$44-LS46                                                                                     )&lt;=0),"Join-"    &amp;LS45,""),"")
&amp;IFERROR(IF(AND((LS$44-LS46-INDEX(Sheep!$V$231:$V$238,LS45,1))&gt;(LS$44-LT$44),(LS$44-LS46-INDEX(Sheep!$V$231:$V$238,LS45,1))&lt;=0),"Scan-"  &amp;LS45,""),"")
&amp;IFERROR(IF(AND((LS$44-LS46-150                                                                            )&gt;(LS$44-LT$44),(LS$44-LS46-150                                                                             )&lt;=0),"Birth-" &amp;LS45,""),"")
&amp;IFERROR(IF(AND((LS$44-LS46-150-Sheep!$R$224                                           )&gt;(LS$44-LT$44),(LS$44-LS46-150-Sheep!$R$224                                            )&lt;=0),"Wean-"&amp;LS45,""),"")
&amp;IFERROR(IF(AND((LS$44-LS46-150-Sheep!$R$225                                           )&gt;(LS$44-LT$44),(LS$44-LS46-150-Sheep!$R$225                                            )&lt;=0),"Alt1-"   &amp;LS45,""),"")
&amp;IFERROR(IF(AND((LS$44-LS46-150-Sheep!$R$226                                           )&gt;(LS$44-LT$44),(LS$44-LS46-150-Sheep!$R$226                                            )&lt;=0),"Alt2-"   &amp;LS45,""),"")</f>
        <v/>
      </c>
      <c r="LT47" s="491" t="str">
        <f xml:space="preserve">                    IF(AND((LT$44                                  -Sheep!$N$174                               )&gt;(LT$44-LU$44),(LT$44                                  -Sheep!$N$174                                )&lt;=0),"Born","")
&amp;                   IF(AND((LT$44-Sheep!$R$224-Sheep!$N$174                                )&gt;(LT$44-LU$44),(LT$44-Sheep!$R$224-Sheep!$N$174                                )&lt;=0),"WeanStd","")
&amp;                   IF(AND((LT$44-Sheep!$R$225-Sheep!$N$174                                )&gt;(LT$44-LU$44),(LT$44-Sheep!$R$225-Sheep!$N$174                                )&lt;=0),"WeanAlt1","")
&amp;                   IF(AND((LT$44-Sheep!$R$226-Sheep!$N$174                                )&gt;(LT$44-LU$44),(LT$44-Sheep!$R$226-Sheep!$N$174                                )&lt;=0),"WeanAlt2","")
&amp;IFERROR(IF(AND((LT$44-LT46                                                                                     )&gt;(LT$44-LU$44),(LT$44-LT46                                                                                     )&lt;=0),"Join-"    &amp;LT45,""),"")
&amp;IFERROR(IF(AND((LT$44-LT46-INDEX(Sheep!$V$231:$V$238,LT45,1))&gt;(LT$44-LU$44),(LT$44-LT46-INDEX(Sheep!$V$231:$V$238,LT45,1))&lt;=0),"Scan-"  &amp;LT45,""),"")
&amp;IFERROR(IF(AND((LT$44-LT46-150                                                                            )&gt;(LT$44-LU$44),(LT$44-LT46-150                                                                             )&lt;=0),"Birth-" &amp;LT45,""),"")
&amp;IFERROR(IF(AND((LT$44-LT46-150-Sheep!$R$224                                           )&gt;(LT$44-LU$44),(LT$44-LT46-150-Sheep!$R$224                                            )&lt;=0),"Wean-"&amp;LT45,""),"")
&amp;IFERROR(IF(AND((LT$44-LT46-150-Sheep!$R$225                                           )&gt;(LT$44-LU$44),(LT$44-LT46-150-Sheep!$R$225                                            )&lt;=0),"Alt1-"   &amp;LT45,""),"")
&amp;IFERROR(IF(AND((LT$44-LT46-150-Sheep!$R$226                                           )&gt;(LT$44-LU$44),(LT$44-LT46-150-Sheep!$R$226                                            )&lt;=0),"Alt2-"   &amp;LT45,""),"")</f>
        <v/>
      </c>
      <c r="LU47" s="491" t="str">
        <f xml:space="preserve">                    IF(AND((LU$44                                  -Sheep!$N$174                               )&gt;(LU$44-LV$44),(LU$44                                  -Sheep!$N$174                                )&lt;=0),"Born","")
&amp;                   IF(AND((LU$44-Sheep!$R$224-Sheep!$N$174                                )&gt;(LU$44-LV$44),(LU$44-Sheep!$R$224-Sheep!$N$174                                )&lt;=0),"WeanStd","")
&amp;                   IF(AND((LU$44-Sheep!$R$225-Sheep!$N$174                                )&gt;(LU$44-LV$44),(LU$44-Sheep!$R$225-Sheep!$N$174                                )&lt;=0),"WeanAlt1","")
&amp;                   IF(AND((LU$44-Sheep!$R$226-Sheep!$N$174                                )&gt;(LU$44-LV$44),(LU$44-Sheep!$R$226-Sheep!$N$174                                )&lt;=0),"WeanAlt2","")
&amp;IFERROR(IF(AND((LU$44-LU46                                                                                     )&gt;(LU$44-LV$44),(LU$44-LU46                                                                                     )&lt;=0),"Join-"    &amp;LU45,""),"")
&amp;IFERROR(IF(AND((LU$44-LU46-INDEX(Sheep!$V$231:$V$238,LU45,1))&gt;(LU$44-LV$44),(LU$44-LU46-INDEX(Sheep!$V$231:$V$238,LU45,1))&lt;=0),"Scan-"  &amp;LU45,""),"")
&amp;IFERROR(IF(AND((LU$44-LU46-150                                                                            )&gt;(LU$44-LV$44),(LU$44-LU46-150                                                                             )&lt;=0),"Birth-" &amp;LU45,""),"")
&amp;IFERROR(IF(AND((LU$44-LU46-150-Sheep!$R$224                                           )&gt;(LU$44-LV$44),(LU$44-LU46-150-Sheep!$R$224                                            )&lt;=0),"Wean-"&amp;LU45,""),"")
&amp;IFERROR(IF(AND((LU$44-LU46-150-Sheep!$R$225                                           )&gt;(LU$44-LV$44),(LU$44-LU46-150-Sheep!$R$225                                            )&lt;=0),"Alt1-"   &amp;LU45,""),"")
&amp;IFERROR(IF(AND((LU$44-LU46-150-Sheep!$R$226                                           )&gt;(LU$44-LV$44),(LU$44-LU46-150-Sheep!$R$226                                            )&lt;=0),"Alt2-"   &amp;LU45,""),"")</f>
        <v/>
      </c>
      <c r="LV47" s="491" t="str">
        <f xml:space="preserve">                    IF(AND((LV$44                                  -Sheep!$N$174                               )&gt;(LV$44-LW$44),(LV$44                                  -Sheep!$N$174                                )&lt;=0),"Born","")
&amp;                   IF(AND((LV$44-Sheep!$R$224-Sheep!$N$174                                )&gt;(LV$44-LW$44),(LV$44-Sheep!$R$224-Sheep!$N$174                                )&lt;=0),"WeanStd","")
&amp;                   IF(AND((LV$44-Sheep!$R$225-Sheep!$N$174                                )&gt;(LV$44-LW$44),(LV$44-Sheep!$R$225-Sheep!$N$174                                )&lt;=0),"WeanAlt1","")
&amp;                   IF(AND((LV$44-Sheep!$R$226-Sheep!$N$174                                )&gt;(LV$44-LW$44),(LV$44-Sheep!$R$226-Sheep!$N$174                                )&lt;=0),"WeanAlt2","")
&amp;IFERROR(IF(AND((LV$44-LV46                                                                                     )&gt;(LV$44-LW$44),(LV$44-LV46                                                                                     )&lt;=0),"Join-"    &amp;LV45,""),"")
&amp;IFERROR(IF(AND((LV$44-LV46-INDEX(Sheep!$V$231:$V$238,LV45,1))&gt;(LV$44-LW$44),(LV$44-LV46-INDEX(Sheep!$V$231:$V$238,LV45,1))&lt;=0),"Scan-"  &amp;LV45,""),"")
&amp;IFERROR(IF(AND((LV$44-LV46-150                                                                            )&gt;(LV$44-LW$44),(LV$44-LV46-150                                                                             )&lt;=0),"Birth-" &amp;LV45,""),"")
&amp;IFERROR(IF(AND((LV$44-LV46-150-Sheep!$R$224                                           )&gt;(LV$44-LW$44),(LV$44-LV46-150-Sheep!$R$224                                            )&lt;=0),"Wean-"&amp;LV45,""),"")
&amp;IFERROR(IF(AND((LV$44-LV46-150-Sheep!$R$225                                           )&gt;(LV$44-LW$44),(LV$44-LV46-150-Sheep!$R$225                                            )&lt;=0),"Alt1-"   &amp;LV45,""),"")
&amp;IFERROR(IF(AND((LV$44-LV46-150-Sheep!$R$226                                           )&gt;(LV$44-LW$44),(LV$44-LV46-150-Sheep!$R$226                                            )&lt;=0),"Alt2-"   &amp;LV45,""),"")</f>
        <v/>
      </c>
      <c r="LW47" s="491" t="str">
        <f xml:space="preserve">                    IF(AND((LW$44                                  -Sheep!$N$174                               )&gt;(LW$44-LX$44),(LW$44                                  -Sheep!$N$174                                )&lt;=0),"Born","")
&amp;                   IF(AND((LW$44-Sheep!$R$224-Sheep!$N$174                                )&gt;(LW$44-LX$44),(LW$44-Sheep!$R$224-Sheep!$N$174                                )&lt;=0),"WeanStd","")
&amp;                   IF(AND((LW$44-Sheep!$R$225-Sheep!$N$174                                )&gt;(LW$44-LX$44),(LW$44-Sheep!$R$225-Sheep!$N$174                                )&lt;=0),"WeanAlt1","")
&amp;                   IF(AND((LW$44-Sheep!$R$226-Sheep!$N$174                                )&gt;(LW$44-LX$44),(LW$44-Sheep!$R$226-Sheep!$N$174                                )&lt;=0),"WeanAlt2","")
&amp;IFERROR(IF(AND((LW$44-LW46                                                                                     )&gt;(LW$44-LX$44),(LW$44-LW46                                                                                     )&lt;=0),"Join-"    &amp;LW45,""),"")
&amp;IFERROR(IF(AND((LW$44-LW46-INDEX(Sheep!$V$231:$V$238,LW45,1))&gt;(LW$44-LX$44),(LW$44-LW46-INDEX(Sheep!$V$231:$V$238,LW45,1))&lt;=0),"Scan-"  &amp;LW45,""),"")
&amp;IFERROR(IF(AND((LW$44-LW46-150                                                                            )&gt;(LW$44-LX$44),(LW$44-LW46-150                                                                             )&lt;=0),"Birth-" &amp;LW45,""),"")
&amp;IFERROR(IF(AND((LW$44-LW46-150-Sheep!$R$224                                           )&gt;(LW$44-LX$44),(LW$44-LW46-150-Sheep!$R$224                                            )&lt;=0),"Wean-"&amp;LW45,""),"")
&amp;IFERROR(IF(AND((LW$44-LW46-150-Sheep!$R$225                                           )&gt;(LW$44-LX$44),(LW$44-LW46-150-Sheep!$R$225                                            )&lt;=0),"Alt1-"   &amp;LW45,""),"")
&amp;IFERROR(IF(AND((LW$44-LW46-150-Sheep!$R$226                                           )&gt;(LW$44-LX$44),(LW$44-LW46-150-Sheep!$R$226                                            )&lt;=0),"Alt2-"   &amp;LW45,""),"")</f>
        <v/>
      </c>
      <c r="LX47" s="491" t="str">
        <f xml:space="preserve">                    IF(AND((LX$44                                  -Sheep!$N$174                               )&gt;(LX$44-LY$44),(LX$44                                  -Sheep!$N$174                                )&lt;=0),"Born","")
&amp;                   IF(AND((LX$44-Sheep!$R$224-Sheep!$N$174                                )&gt;(LX$44-LY$44),(LX$44-Sheep!$R$224-Sheep!$N$174                                )&lt;=0),"WeanStd","")
&amp;                   IF(AND((LX$44-Sheep!$R$225-Sheep!$N$174                                )&gt;(LX$44-LY$44),(LX$44-Sheep!$R$225-Sheep!$N$174                                )&lt;=0),"WeanAlt1","")
&amp;                   IF(AND((LX$44-Sheep!$R$226-Sheep!$N$174                                )&gt;(LX$44-LY$44),(LX$44-Sheep!$R$226-Sheep!$N$174                                )&lt;=0),"WeanAlt2","")
&amp;IFERROR(IF(AND((LX$44-LX46                                                                                     )&gt;(LX$44-LY$44),(LX$44-LX46                                                                                     )&lt;=0),"Join-"    &amp;LX45,""),"")
&amp;IFERROR(IF(AND((LX$44-LX46-INDEX(Sheep!$V$231:$V$238,LX45,1))&gt;(LX$44-LY$44),(LX$44-LX46-INDEX(Sheep!$V$231:$V$238,LX45,1))&lt;=0),"Scan-"  &amp;LX45,""),"")
&amp;IFERROR(IF(AND((LX$44-LX46-150                                                                            )&gt;(LX$44-LY$44),(LX$44-LX46-150                                                                             )&lt;=0),"Birth-" &amp;LX45,""),"")
&amp;IFERROR(IF(AND((LX$44-LX46-150-Sheep!$R$224                                           )&gt;(LX$44-LY$44),(LX$44-LX46-150-Sheep!$R$224                                            )&lt;=0),"Wean-"&amp;LX45,""),"")
&amp;IFERROR(IF(AND((LX$44-LX46-150-Sheep!$R$225                                           )&gt;(LX$44-LY$44),(LX$44-LX46-150-Sheep!$R$225                                            )&lt;=0),"Alt1-"   &amp;LX45,""),"")
&amp;IFERROR(IF(AND((LX$44-LX46-150-Sheep!$R$226                                           )&gt;(LX$44-LY$44),(LX$44-LX46-150-Sheep!$R$226                                            )&lt;=0),"Alt2-"   &amp;LX45,""),"")</f>
        <v/>
      </c>
      <c r="LY47" s="491" t="str">
        <f xml:space="preserve">                    IF(AND((LY$44                                  -Sheep!$N$174                               )&gt;(LY$44-LZ$44),(LY$44                                  -Sheep!$N$174                                )&lt;=0),"Born","")
&amp;                   IF(AND((LY$44-Sheep!$R$224-Sheep!$N$174                                )&gt;(LY$44-LZ$44),(LY$44-Sheep!$R$224-Sheep!$N$174                                )&lt;=0),"WeanStd","")
&amp;                   IF(AND((LY$44-Sheep!$R$225-Sheep!$N$174                                )&gt;(LY$44-LZ$44),(LY$44-Sheep!$R$225-Sheep!$N$174                                )&lt;=0),"WeanAlt1","")
&amp;                   IF(AND((LY$44-Sheep!$R$226-Sheep!$N$174                                )&gt;(LY$44-LZ$44),(LY$44-Sheep!$R$226-Sheep!$N$174                                )&lt;=0),"WeanAlt2","")
&amp;IFERROR(IF(AND((LY$44-LY46                                                                                     )&gt;(LY$44-LZ$44),(LY$44-LY46                                                                                     )&lt;=0),"Join-"    &amp;LY45,""),"")
&amp;IFERROR(IF(AND((LY$44-LY46-INDEX(Sheep!$V$231:$V$238,LY45,1))&gt;(LY$44-LZ$44),(LY$44-LY46-INDEX(Sheep!$V$231:$V$238,LY45,1))&lt;=0),"Scan-"  &amp;LY45,""),"")
&amp;IFERROR(IF(AND((LY$44-LY46-150                                                                            )&gt;(LY$44-LZ$44),(LY$44-LY46-150                                                                             )&lt;=0),"Birth-" &amp;LY45,""),"")
&amp;IFERROR(IF(AND((LY$44-LY46-150-Sheep!$R$224                                           )&gt;(LY$44-LZ$44),(LY$44-LY46-150-Sheep!$R$224                                            )&lt;=0),"Wean-"&amp;LY45,""),"")
&amp;IFERROR(IF(AND((LY$44-LY46-150-Sheep!$R$225                                           )&gt;(LY$44-LZ$44),(LY$44-LY46-150-Sheep!$R$225                                            )&lt;=0),"Alt1-"   &amp;LY45,""),"")
&amp;IFERROR(IF(AND((LY$44-LY46-150-Sheep!$R$226                                           )&gt;(LY$44-LZ$44),(LY$44-LY46-150-Sheep!$R$226                                            )&lt;=0),"Alt2-"   &amp;LY45,""),"")</f>
        <v/>
      </c>
      <c r="LZ47" s="491" t="str">
        <f xml:space="preserve">                    IF(AND((LZ$44                                  -Sheep!$N$174                               )&gt;(LZ$44-MA$44),(LZ$44                                  -Sheep!$N$174                                )&lt;=0),"Born","")
&amp;                   IF(AND((LZ$44-Sheep!$R$224-Sheep!$N$174                                )&gt;(LZ$44-MA$44),(LZ$44-Sheep!$R$224-Sheep!$N$174                                )&lt;=0),"WeanStd","")
&amp;                   IF(AND((LZ$44-Sheep!$R$225-Sheep!$N$174                                )&gt;(LZ$44-MA$44),(LZ$44-Sheep!$R$225-Sheep!$N$174                                )&lt;=0),"WeanAlt1","")
&amp;                   IF(AND((LZ$44-Sheep!$R$226-Sheep!$N$174                                )&gt;(LZ$44-MA$44),(LZ$44-Sheep!$R$226-Sheep!$N$174                                )&lt;=0),"WeanAlt2","")
&amp;IFERROR(IF(AND((LZ$44-LZ46                                                                                     )&gt;(LZ$44-MA$44),(LZ$44-LZ46                                                                                     )&lt;=0),"Join-"    &amp;LZ45,""),"")
&amp;IFERROR(IF(AND((LZ$44-LZ46-INDEX(Sheep!$V$231:$V$238,LZ45,1))&gt;(LZ$44-MA$44),(LZ$44-LZ46-INDEX(Sheep!$V$231:$V$238,LZ45,1))&lt;=0),"Scan-"  &amp;LZ45,""),"")
&amp;IFERROR(IF(AND((LZ$44-LZ46-150                                                                            )&gt;(LZ$44-MA$44),(LZ$44-LZ46-150                                                                             )&lt;=0),"Birth-" &amp;LZ45,""),"")
&amp;IFERROR(IF(AND((LZ$44-LZ46-150-Sheep!$R$224                                           )&gt;(LZ$44-MA$44),(LZ$44-LZ46-150-Sheep!$R$224                                            )&lt;=0),"Wean-"&amp;LZ45,""),"")
&amp;IFERROR(IF(AND((LZ$44-LZ46-150-Sheep!$R$225                                           )&gt;(LZ$44-MA$44),(LZ$44-LZ46-150-Sheep!$R$225                                            )&lt;=0),"Alt1-"   &amp;LZ45,""),"")
&amp;IFERROR(IF(AND((LZ$44-LZ46-150-Sheep!$R$226                                           )&gt;(LZ$44-MA$44),(LZ$44-LZ46-150-Sheep!$R$226                                            )&lt;=0),"Alt2-"   &amp;LZ45,""),"")</f>
        <v/>
      </c>
      <c r="MA47" s="491" t="str">
        <f xml:space="preserve">                    IF(AND((MA$44                                  -Sheep!$N$174                               )&gt;(MA$44-MB$44),(MA$44                                  -Sheep!$N$174                                )&lt;=0),"Born","")
&amp;                   IF(AND((MA$44-Sheep!$R$224-Sheep!$N$174                                )&gt;(MA$44-MB$44),(MA$44-Sheep!$R$224-Sheep!$N$174                                )&lt;=0),"WeanStd","")
&amp;                   IF(AND((MA$44-Sheep!$R$225-Sheep!$N$174                                )&gt;(MA$44-MB$44),(MA$44-Sheep!$R$225-Sheep!$N$174                                )&lt;=0),"WeanAlt1","")
&amp;                   IF(AND((MA$44-Sheep!$R$226-Sheep!$N$174                                )&gt;(MA$44-MB$44),(MA$44-Sheep!$R$226-Sheep!$N$174                                )&lt;=0),"WeanAlt2","")
&amp;IFERROR(IF(AND((MA$44-MA46                                                                                     )&gt;(MA$44-MB$44),(MA$44-MA46                                                                                     )&lt;=0),"Join-"    &amp;MA45,""),"")
&amp;IFERROR(IF(AND((MA$44-MA46-INDEX(Sheep!$V$231:$V$238,MA45,1))&gt;(MA$44-MB$44),(MA$44-MA46-INDEX(Sheep!$V$231:$V$238,MA45,1))&lt;=0),"Scan-"  &amp;MA45,""),"")
&amp;IFERROR(IF(AND((MA$44-MA46-150                                                                            )&gt;(MA$44-MB$44),(MA$44-MA46-150                                                                             )&lt;=0),"Birth-" &amp;MA45,""),"")
&amp;IFERROR(IF(AND((MA$44-MA46-150-Sheep!$R$224                                           )&gt;(MA$44-MB$44),(MA$44-MA46-150-Sheep!$R$224                                            )&lt;=0),"Wean-"&amp;MA45,""),"")
&amp;IFERROR(IF(AND((MA$44-MA46-150-Sheep!$R$225                                           )&gt;(MA$44-MB$44),(MA$44-MA46-150-Sheep!$R$225                                            )&lt;=0),"Alt1-"   &amp;MA45,""),"")
&amp;IFERROR(IF(AND((MA$44-MA46-150-Sheep!$R$226                                           )&gt;(MA$44-MB$44),(MA$44-MA46-150-Sheep!$R$226                                            )&lt;=0),"Alt2-"   &amp;MA45,""),"")</f>
        <v/>
      </c>
      <c r="MB47" s="491" t="str">
        <f xml:space="preserve">                    IF(AND((MB$44                                  -Sheep!$N$174                               )&gt;(MB$44-MC$44),(MB$44                                  -Sheep!$N$174                                )&lt;=0),"Born","")
&amp;                   IF(AND((MB$44-Sheep!$R$224-Sheep!$N$174                                )&gt;(MB$44-MC$44),(MB$44-Sheep!$R$224-Sheep!$N$174                                )&lt;=0),"WeanStd","")
&amp;                   IF(AND((MB$44-Sheep!$R$225-Sheep!$N$174                                )&gt;(MB$44-MC$44),(MB$44-Sheep!$R$225-Sheep!$N$174                                )&lt;=0),"WeanAlt1","")
&amp;                   IF(AND((MB$44-Sheep!$R$226-Sheep!$N$174                                )&gt;(MB$44-MC$44),(MB$44-Sheep!$R$226-Sheep!$N$174                                )&lt;=0),"WeanAlt2","")
&amp;IFERROR(IF(AND((MB$44-MB46                                                                                     )&gt;(MB$44-MC$44),(MB$44-MB46                                                                                     )&lt;=0),"Join-"    &amp;MB45,""),"")
&amp;IFERROR(IF(AND((MB$44-MB46-INDEX(Sheep!$V$231:$V$238,MB45,1))&gt;(MB$44-MC$44),(MB$44-MB46-INDEX(Sheep!$V$231:$V$238,MB45,1))&lt;=0),"Scan-"  &amp;MB45,""),"")
&amp;IFERROR(IF(AND((MB$44-MB46-150                                                                            )&gt;(MB$44-MC$44),(MB$44-MB46-150                                                                             )&lt;=0),"Birth-" &amp;MB45,""),"")
&amp;IFERROR(IF(AND((MB$44-MB46-150-Sheep!$R$224                                           )&gt;(MB$44-MC$44),(MB$44-MB46-150-Sheep!$R$224                                            )&lt;=0),"Wean-"&amp;MB45,""),"")
&amp;IFERROR(IF(AND((MB$44-MB46-150-Sheep!$R$225                                           )&gt;(MB$44-MC$44),(MB$44-MB46-150-Sheep!$R$225                                            )&lt;=0),"Alt1-"   &amp;MB45,""),"")
&amp;IFERROR(IF(AND((MB$44-MB46-150-Sheep!$R$226                                           )&gt;(MB$44-MC$44),(MB$44-MB46-150-Sheep!$R$226                                            )&lt;=0),"Alt2-"   &amp;MB45,""),"")</f>
        <v/>
      </c>
      <c r="MC47" s="491" t="str">
        <f xml:space="preserve">                    IF(AND((MC$44                                  -Sheep!$N$174                               )&gt;(MC$44-MD$44),(MC$44                                  -Sheep!$N$174                                )&lt;=0),"Born","")
&amp;                   IF(AND((MC$44-Sheep!$R$224-Sheep!$N$174                                )&gt;(MC$44-MD$44),(MC$44-Sheep!$R$224-Sheep!$N$174                                )&lt;=0),"WeanStd","")
&amp;                   IF(AND((MC$44-Sheep!$R$225-Sheep!$N$174                                )&gt;(MC$44-MD$44),(MC$44-Sheep!$R$225-Sheep!$N$174                                )&lt;=0),"WeanAlt1","")
&amp;                   IF(AND((MC$44-Sheep!$R$226-Sheep!$N$174                                )&gt;(MC$44-MD$44),(MC$44-Sheep!$R$226-Sheep!$N$174                                )&lt;=0),"WeanAlt2","")
&amp;IFERROR(IF(AND((MC$44-MC46                                                                                     )&gt;(MC$44-MD$44),(MC$44-MC46                                                                                     )&lt;=0),"Join-"    &amp;MC45,""),"")
&amp;IFERROR(IF(AND((MC$44-MC46-INDEX(Sheep!$V$231:$V$238,MC45,1))&gt;(MC$44-MD$44),(MC$44-MC46-INDEX(Sheep!$V$231:$V$238,MC45,1))&lt;=0),"Scan-"  &amp;MC45,""),"")
&amp;IFERROR(IF(AND((MC$44-MC46-150                                                                            )&gt;(MC$44-MD$44),(MC$44-MC46-150                                                                             )&lt;=0),"Birth-" &amp;MC45,""),"")
&amp;IFERROR(IF(AND((MC$44-MC46-150-Sheep!$R$224                                           )&gt;(MC$44-MD$44),(MC$44-MC46-150-Sheep!$R$224                                            )&lt;=0),"Wean-"&amp;MC45,""),"")
&amp;IFERROR(IF(AND((MC$44-MC46-150-Sheep!$R$225                                           )&gt;(MC$44-MD$44),(MC$44-MC46-150-Sheep!$R$225                                            )&lt;=0),"Alt1-"   &amp;MC45,""),"")
&amp;IFERROR(IF(AND((MC$44-MC46-150-Sheep!$R$226                                           )&gt;(MC$44-MD$44),(MC$44-MC46-150-Sheep!$R$226                                            )&lt;=0),"Alt2-"   &amp;MC45,""),"")</f>
        <v/>
      </c>
      <c r="MD47" s="491" t="str">
        <f xml:space="preserve">                    IF(AND((MD$44                                  -Sheep!$N$174                               )&gt;(MD$44-ME$44),(MD$44                                  -Sheep!$N$174                                )&lt;=0),"Born","")
&amp;                   IF(AND((MD$44-Sheep!$R$224-Sheep!$N$174                                )&gt;(MD$44-ME$44),(MD$44-Sheep!$R$224-Sheep!$N$174                                )&lt;=0),"WeanStd","")
&amp;                   IF(AND((MD$44-Sheep!$R$225-Sheep!$N$174                                )&gt;(MD$44-ME$44),(MD$44-Sheep!$R$225-Sheep!$N$174                                )&lt;=0),"WeanAlt1","")
&amp;                   IF(AND((MD$44-Sheep!$R$226-Sheep!$N$174                                )&gt;(MD$44-ME$44),(MD$44-Sheep!$R$226-Sheep!$N$174                                )&lt;=0),"WeanAlt2","")
&amp;IFERROR(IF(AND((MD$44-MD46                                                                                     )&gt;(MD$44-ME$44),(MD$44-MD46                                                                                     )&lt;=0),"Join-"    &amp;MD45,""),"")
&amp;IFERROR(IF(AND((MD$44-MD46-INDEX(Sheep!$V$231:$V$238,MD45,1))&gt;(MD$44-ME$44),(MD$44-MD46-INDEX(Sheep!$V$231:$V$238,MD45,1))&lt;=0),"Scan-"  &amp;MD45,""),"")
&amp;IFERROR(IF(AND((MD$44-MD46-150                                                                            )&gt;(MD$44-ME$44),(MD$44-MD46-150                                                                             )&lt;=0),"Birth-" &amp;MD45,""),"")
&amp;IFERROR(IF(AND((MD$44-MD46-150-Sheep!$R$224                                           )&gt;(MD$44-ME$44),(MD$44-MD46-150-Sheep!$R$224                                            )&lt;=0),"Wean-"&amp;MD45,""),"")
&amp;IFERROR(IF(AND((MD$44-MD46-150-Sheep!$R$225                                           )&gt;(MD$44-ME$44),(MD$44-MD46-150-Sheep!$R$225                                            )&lt;=0),"Alt1-"   &amp;MD45,""),"")
&amp;IFERROR(IF(AND((MD$44-MD46-150-Sheep!$R$226                                           )&gt;(MD$44-ME$44),(MD$44-MD46-150-Sheep!$R$226                                            )&lt;=0),"Alt2-"   &amp;MD45,""),"")</f>
        <v/>
      </c>
      <c r="ME47" s="491" t="str">
        <f xml:space="preserve">                    IF(AND((ME$44                                  -Sheep!$N$174                               )&gt;(ME$44-MF$44),(ME$44                                  -Sheep!$N$174                                )&lt;=0),"Born","")
&amp;                   IF(AND((ME$44-Sheep!$R$224-Sheep!$N$174                                )&gt;(ME$44-MF$44),(ME$44-Sheep!$R$224-Sheep!$N$174                                )&lt;=0),"WeanStd","")
&amp;                   IF(AND((ME$44-Sheep!$R$225-Sheep!$N$174                                )&gt;(ME$44-MF$44),(ME$44-Sheep!$R$225-Sheep!$N$174                                )&lt;=0),"WeanAlt1","")
&amp;                   IF(AND((ME$44-Sheep!$R$226-Sheep!$N$174                                )&gt;(ME$44-MF$44),(ME$44-Sheep!$R$226-Sheep!$N$174                                )&lt;=0),"WeanAlt2","")
&amp;IFERROR(IF(AND((ME$44-ME46                                                                                     )&gt;(ME$44-MF$44),(ME$44-ME46                                                                                     )&lt;=0),"Join-"    &amp;ME45,""),"")
&amp;IFERROR(IF(AND((ME$44-ME46-INDEX(Sheep!$V$231:$V$238,ME45,1))&gt;(ME$44-MF$44),(ME$44-ME46-INDEX(Sheep!$V$231:$V$238,ME45,1))&lt;=0),"Scan-"  &amp;ME45,""),"")
&amp;IFERROR(IF(AND((ME$44-ME46-150                                                                            )&gt;(ME$44-MF$44),(ME$44-ME46-150                                                                             )&lt;=0),"Birth-" &amp;ME45,""),"")
&amp;IFERROR(IF(AND((ME$44-ME46-150-Sheep!$R$224                                           )&gt;(ME$44-MF$44),(ME$44-ME46-150-Sheep!$R$224                                            )&lt;=0),"Wean-"&amp;ME45,""),"")
&amp;IFERROR(IF(AND((ME$44-ME46-150-Sheep!$R$225                                           )&gt;(ME$44-MF$44),(ME$44-ME46-150-Sheep!$R$225                                            )&lt;=0),"Alt1-"   &amp;ME45,""),"")
&amp;IFERROR(IF(AND((ME$44-ME46-150-Sheep!$R$226                                           )&gt;(ME$44-MF$44),(ME$44-ME46-150-Sheep!$R$226                                            )&lt;=0),"Alt2-"   &amp;ME45,""),"")</f>
        <v/>
      </c>
      <c r="MF47" s="491" t="str">
        <f xml:space="preserve">                    IF(AND((MF$44                                  -Sheep!$N$174                               )&gt;(MF$44-MG$44),(MF$44                                  -Sheep!$N$174                                )&lt;=0),"Born","")
&amp;                   IF(AND((MF$44-Sheep!$R$224-Sheep!$N$174                                )&gt;(MF$44-MG$44),(MF$44-Sheep!$R$224-Sheep!$N$174                                )&lt;=0),"WeanStd","")
&amp;                   IF(AND((MF$44-Sheep!$R$225-Sheep!$N$174                                )&gt;(MF$44-MG$44),(MF$44-Sheep!$R$225-Sheep!$N$174                                )&lt;=0),"WeanAlt1","")
&amp;                   IF(AND((MF$44-Sheep!$R$226-Sheep!$N$174                                )&gt;(MF$44-MG$44),(MF$44-Sheep!$R$226-Sheep!$N$174                                )&lt;=0),"WeanAlt2","")
&amp;IFERROR(IF(AND((MF$44-MF46                                                                                     )&gt;(MF$44-MG$44),(MF$44-MF46                                                                                     )&lt;=0),"Join-"    &amp;MF45,""),"")
&amp;IFERROR(IF(AND((MF$44-MF46-INDEX(Sheep!$V$231:$V$238,MF45,1))&gt;(MF$44-MG$44),(MF$44-MF46-INDEX(Sheep!$V$231:$V$238,MF45,1))&lt;=0),"Scan-"  &amp;MF45,""),"")
&amp;IFERROR(IF(AND((MF$44-MF46-150                                                                            )&gt;(MF$44-MG$44),(MF$44-MF46-150                                                                             )&lt;=0),"Birth-" &amp;MF45,""),"")
&amp;IFERROR(IF(AND((MF$44-MF46-150-Sheep!$R$224                                           )&gt;(MF$44-MG$44),(MF$44-MF46-150-Sheep!$R$224                                            )&lt;=0),"Wean-"&amp;MF45,""),"")
&amp;IFERROR(IF(AND((MF$44-MF46-150-Sheep!$R$225                                           )&gt;(MF$44-MG$44),(MF$44-MF46-150-Sheep!$R$225                                            )&lt;=0),"Alt1-"   &amp;MF45,""),"")
&amp;IFERROR(IF(AND((MF$44-MF46-150-Sheep!$R$226                                           )&gt;(MF$44-MG$44),(MF$44-MF46-150-Sheep!$R$226                                            )&lt;=0),"Alt2-"   &amp;MF45,""),"")</f>
        <v/>
      </c>
      <c r="MG47" s="491" t="str">
        <f xml:space="preserve">                    IF(AND((MG$44                                  -Sheep!$N$174                               )&gt;(MG$44-MH$44),(MG$44                                  -Sheep!$N$174                                )&lt;=0),"Born","")
&amp;                   IF(AND((MG$44-Sheep!$R$224-Sheep!$N$174                                )&gt;(MG$44-MH$44),(MG$44-Sheep!$R$224-Sheep!$N$174                                )&lt;=0),"WeanStd","")
&amp;                   IF(AND((MG$44-Sheep!$R$225-Sheep!$N$174                                )&gt;(MG$44-MH$44),(MG$44-Sheep!$R$225-Sheep!$N$174                                )&lt;=0),"WeanAlt1","")
&amp;                   IF(AND((MG$44-Sheep!$R$226-Sheep!$N$174                                )&gt;(MG$44-MH$44),(MG$44-Sheep!$R$226-Sheep!$N$174                                )&lt;=0),"WeanAlt2","")
&amp;IFERROR(IF(AND((MG$44-MG46                                                                                     )&gt;(MG$44-MH$44),(MG$44-MG46                                                                                     )&lt;=0),"Join-"    &amp;MG45,""),"")
&amp;IFERROR(IF(AND((MG$44-MG46-INDEX(Sheep!$V$231:$V$238,MG45,1))&gt;(MG$44-MH$44),(MG$44-MG46-INDEX(Sheep!$V$231:$V$238,MG45,1))&lt;=0),"Scan-"  &amp;MG45,""),"")
&amp;IFERROR(IF(AND((MG$44-MG46-150                                                                            )&gt;(MG$44-MH$44),(MG$44-MG46-150                                                                             )&lt;=0),"Birth-" &amp;MG45,""),"")
&amp;IFERROR(IF(AND((MG$44-MG46-150-Sheep!$R$224                                           )&gt;(MG$44-MH$44),(MG$44-MG46-150-Sheep!$R$224                                            )&lt;=0),"Wean-"&amp;MG45,""),"")
&amp;IFERROR(IF(AND((MG$44-MG46-150-Sheep!$R$225                                           )&gt;(MG$44-MH$44),(MG$44-MG46-150-Sheep!$R$225                                            )&lt;=0),"Alt1-"   &amp;MG45,""),"")
&amp;IFERROR(IF(AND((MG$44-MG46-150-Sheep!$R$226                                           )&gt;(MG$44-MH$44),(MG$44-MG46-150-Sheep!$R$226                                            )&lt;=0),"Alt2-"   &amp;MG45,""),"")</f>
        <v/>
      </c>
      <c r="MH47" s="491" t="str">
        <f xml:space="preserve">                    IF(AND((MH$44                                  -Sheep!$N$174                               )&gt;(MH$44-MI$44),(MH$44                                  -Sheep!$N$174                                )&lt;=0),"Born","")
&amp;                   IF(AND((MH$44-Sheep!$R$224-Sheep!$N$174                                )&gt;(MH$44-MI$44),(MH$44-Sheep!$R$224-Sheep!$N$174                                )&lt;=0),"WeanStd","")
&amp;                   IF(AND((MH$44-Sheep!$R$225-Sheep!$N$174                                )&gt;(MH$44-MI$44),(MH$44-Sheep!$R$225-Sheep!$N$174                                )&lt;=0),"WeanAlt1","")
&amp;                   IF(AND((MH$44-Sheep!$R$226-Sheep!$N$174                                )&gt;(MH$44-MI$44),(MH$44-Sheep!$R$226-Sheep!$N$174                                )&lt;=0),"WeanAlt2","")
&amp;IFERROR(IF(AND((MH$44-MH46                                                                                     )&gt;(MH$44-MI$44),(MH$44-MH46                                                                                     )&lt;=0),"Join-"    &amp;MH45,""),"")
&amp;IFERROR(IF(AND((MH$44-MH46-INDEX(Sheep!$V$231:$V$238,MH45,1))&gt;(MH$44-MI$44),(MH$44-MH46-INDEX(Sheep!$V$231:$V$238,MH45,1))&lt;=0),"Scan-"  &amp;MH45,""),"")
&amp;IFERROR(IF(AND((MH$44-MH46-150                                                                            )&gt;(MH$44-MI$44),(MH$44-MH46-150                                                                             )&lt;=0),"Birth-" &amp;MH45,""),"")
&amp;IFERROR(IF(AND((MH$44-MH46-150-Sheep!$R$224                                           )&gt;(MH$44-MI$44),(MH$44-MH46-150-Sheep!$R$224                                            )&lt;=0),"Wean-"&amp;MH45,""),"")
&amp;IFERROR(IF(AND((MH$44-MH46-150-Sheep!$R$225                                           )&gt;(MH$44-MI$44),(MH$44-MH46-150-Sheep!$R$225                                            )&lt;=0),"Alt1-"   &amp;MH45,""),"")
&amp;IFERROR(IF(AND((MH$44-MH46-150-Sheep!$R$226                                           )&gt;(MH$44-MI$44),(MH$44-MH46-150-Sheep!$R$226                                            )&lt;=0),"Alt2-"   &amp;MH45,""),"")</f>
        <v/>
      </c>
      <c r="MI47" s="491" t="str">
        <f xml:space="preserve">                    IF(AND((MI$44                                  -Sheep!$N$174                               )&gt;(MI$44-MJ$44),(MI$44                                  -Sheep!$N$174                                )&lt;=0),"Born","")
&amp;                   IF(AND((MI$44-Sheep!$R$224-Sheep!$N$174                                )&gt;(MI$44-MJ$44),(MI$44-Sheep!$R$224-Sheep!$N$174                                )&lt;=0),"WeanStd","")
&amp;                   IF(AND((MI$44-Sheep!$R$225-Sheep!$N$174                                )&gt;(MI$44-MJ$44),(MI$44-Sheep!$R$225-Sheep!$N$174                                )&lt;=0),"WeanAlt1","")
&amp;                   IF(AND((MI$44-Sheep!$R$226-Sheep!$N$174                                )&gt;(MI$44-MJ$44),(MI$44-Sheep!$R$226-Sheep!$N$174                                )&lt;=0),"WeanAlt2","")
&amp;IFERROR(IF(AND((MI$44-MI46                                                                                     )&gt;(MI$44-MJ$44),(MI$44-MI46                                                                                     )&lt;=0),"Join-"    &amp;MI45,""),"")
&amp;IFERROR(IF(AND((MI$44-MI46-INDEX(Sheep!$V$231:$V$238,MI45,1))&gt;(MI$44-MJ$44),(MI$44-MI46-INDEX(Sheep!$V$231:$V$238,MI45,1))&lt;=0),"Scan-"  &amp;MI45,""),"")
&amp;IFERROR(IF(AND((MI$44-MI46-150                                                                            )&gt;(MI$44-MJ$44),(MI$44-MI46-150                                                                             )&lt;=0),"Birth-" &amp;MI45,""),"")
&amp;IFERROR(IF(AND((MI$44-MI46-150-Sheep!$R$224                                           )&gt;(MI$44-MJ$44),(MI$44-MI46-150-Sheep!$R$224                                            )&lt;=0),"Wean-"&amp;MI45,""),"")
&amp;IFERROR(IF(AND((MI$44-MI46-150-Sheep!$R$225                                           )&gt;(MI$44-MJ$44),(MI$44-MI46-150-Sheep!$R$225                                            )&lt;=0),"Alt1-"   &amp;MI45,""),"")
&amp;IFERROR(IF(AND((MI$44-MI46-150-Sheep!$R$226                                           )&gt;(MI$44-MJ$44),(MI$44-MI46-150-Sheep!$R$226                                            )&lt;=0),"Alt2-"   &amp;MI45,""),"")</f>
        <v/>
      </c>
      <c r="MJ47" s="491" t="str">
        <f xml:space="preserve">                    IF(AND((MJ$44                                  -Sheep!$N$174                               )&gt;(MJ$44-MK$44),(MJ$44                                  -Sheep!$N$174                                )&lt;=0),"Born","")
&amp;                   IF(AND((MJ$44-Sheep!$R$224-Sheep!$N$174                                )&gt;(MJ$44-MK$44),(MJ$44-Sheep!$R$224-Sheep!$N$174                                )&lt;=0),"WeanStd","")
&amp;                   IF(AND((MJ$44-Sheep!$R$225-Sheep!$N$174                                )&gt;(MJ$44-MK$44),(MJ$44-Sheep!$R$225-Sheep!$N$174                                )&lt;=0),"WeanAlt1","")
&amp;                   IF(AND((MJ$44-Sheep!$R$226-Sheep!$N$174                                )&gt;(MJ$44-MK$44),(MJ$44-Sheep!$R$226-Sheep!$N$174                                )&lt;=0),"WeanAlt2","")
&amp;IFERROR(IF(AND((MJ$44-MJ46                                                                                     )&gt;(MJ$44-MK$44),(MJ$44-MJ46                                                                                     )&lt;=0),"Join-"    &amp;MJ45,""),"")
&amp;IFERROR(IF(AND((MJ$44-MJ46-INDEX(Sheep!$V$231:$V$238,MJ45,1))&gt;(MJ$44-MK$44),(MJ$44-MJ46-INDEX(Sheep!$V$231:$V$238,MJ45,1))&lt;=0),"Scan-"  &amp;MJ45,""),"")
&amp;IFERROR(IF(AND((MJ$44-MJ46-150                                                                            )&gt;(MJ$44-MK$44),(MJ$44-MJ46-150                                                                             )&lt;=0),"Birth-" &amp;MJ45,""),"")
&amp;IFERROR(IF(AND((MJ$44-MJ46-150-Sheep!$R$224                                           )&gt;(MJ$44-MK$44),(MJ$44-MJ46-150-Sheep!$R$224                                            )&lt;=0),"Wean-"&amp;MJ45,""),"")
&amp;IFERROR(IF(AND((MJ$44-MJ46-150-Sheep!$R$225                                           )&gt;(MJ$44-MK$44),(MJ$44-MJ46-150-Sheep!$R$225                                            )&lt;=0),"Alt1-"   &amp;MJ45,""),"")
&amp;IFERROR(IF(AND((MJ$44-MJ46-150-Sheep!$R$226                                           )&gt;(MJ$44-MK$44),(MJ$44-MJ46-150-Sheep!$R$226                                            )&lt;=0),"Alt2-"   &amp;MJ45,""),"")</f>
        <v/>
      </c>
      <c r="MK47" s="491" t="str">
        <f xml:space="preserve">                    IF(AND((MK$44                                  -Sheep!$N$174                               )&gt;(MK$44-ML$44),(MK$44                                  -Sheep!$N$174                                )&lt;=0),"Born","")
&amp;                   IF(AND((MK$44-Sheep!$R$224-Sheep!$N$174                                )&gt;(MK$44-ML$44),(MK$44-Sheep!$R$224-Sheep!$N$174                                )&lt;=0),"WeanStd","")
&amp;                   IF(AND((MK$44-Sheep!$R$225-Sheep!$N$174                                )&gt;(MK$44-ML$44),(MK$44-Sheep!$R$225-Sheep!$N$174                                )&lt;=0),"WeanAlt1","")
&amp;                   IF(AND((MK$44-Sheep!$R$226-Sheep!$N$174                                )&gt;(MK$44-ML$44),(MK$44-Sheep!$R$226-Sheep!$N$174                                )&lt;=0),"WeanAlt2","")
&amp;IFERROR(IF(AND((MK$44-MK46                                                                                     )&gt;(MK$44-ML$44),(MK$44-MK46                                                                                     )&lt;=0),"Join-"    &amp;MK45,""),"")
&amp;IFERROR(IF(AND((MK$44-MK46-INDEX(Sheep!$V$231:$V$238,MK45,1))&gt;(MK$44-ML$44),(MK$44-MK46-INDEX(Sheep!$V$231:$V$238,MK45,1))&lt;=0),"Scan-"  &amp;MK45,""),"")
&amp;IFERROR(IF(AND((MK$44-MK46-150                                                                            )&gt;(MK$44-ML$44),(MK$44-MK46-150                                                                             )&lt;=0),"Birth-" &amp;MK45,""),"")
&amp;IFERROR(IF(AND((MK$44-MK46-150-Sheep!$R$224                                           )&gt;(MK$44-ML$44),(MK$44-MK46-150-Sheep!$R$224                                            )&lt;=0),"Wean-"&amp;MK45,""),"")
&amp;IFERROR(IF(AND((MK$44-MK46-150-Sheep!$R$225                                           )&gt;(MK$44-ML$44),(MK$44-MK46-150-Sheep!$R$225                                            )&lt;=0),"Alt1-"   &amp;MK45,""),"")
&amp;IFERROR(IF(AND((MK$44-MK46-150-Sheep!$R$226                                           )&gt;(MK$44-ML$44),(MK$44-MK46-150-Sheep!$R$226                                            )&lt;=0),"Alt2-"   &amp;MK45,""),"")</f>
        <v/>
      </c>
      <c r="ML47" s="491" t="str">
        <f xml:space="preserve">                    IF(AND((ML$44                                  -Sheep!$N$174                               )&gt;(ML$44-MM$44),(ML$44                                  -Sheep!$N$174                                )&lt;=0),"Born","")
&amp;                   IF(AND((ML$44-Sheep!$R$224-Sheep!$N$174                                )&gt;(ML$44-MM$44),(ML$44-Sheep!$R$224-Sheep!$N$174                                )&lt;=0),"WeanStd","")
&amp;                   IF(AND((ML$44-Sheep!$R$225-Sheep!$N$174                                )&gt;(ML$44-MM$44),(ML$44-Sheep!$R$225-Sheep!$N$174                                )&lt;=0),"WeanAlt1","")
&amp;                   IF(AND((ML$44-Sheep!$R$226-Sheep!$N$174                                )&gt;(ML$44-MM$44),(ML$44-Sheep!$R$226-Sheep!$N$174                                )&lt;=0),"WeanAlt2","")
&amp;IFERROR(IF(AND((ML$44-ML46                                                                                     )&gt;(ML$44-MM$44),(ML$44-ML46                                                                                     )&lt;=0),"Join-"    &amp;ML45,""),"")
&amp;IFERROR(IF(AND((ML$44-ML46-INDEX(Sheep!$V$231:$V$238,ML45,1))&gt;(ML$44-MM$44),(ML$44-ML46-INDEX(Sheep!$V$231:$V$238,ML45,1))&lt;=0),"Scan-"  &amp;ML45,""),"")
&amp;IFERROR(IF(AND((ML$44-ML46-150                                                                            )&gt;(ML$44-MM$44),(ML$44-ML46-150                                                                             )&lt;=0),"Birth-" &amp;ML45,""),"")
&amp;IFERROR(IF(AND((ML$44-ML46-150-Sheep!$R$224                                           )&gt;(ML$44-MM$44),(ML$44-ML46-150-Sheep!$R$224                                            )&lt;=0),"Wean-"&amp;ML45,""),"")
&amp;IFERROR(IF(AND((ML$44-ML46-150-Sheep!$R$225                                           )&gt;(ML$44-MM$44),(ML$44-ML46-150-Sheep!$R$225                                            )&lt;=0),"Alt1-"   &amp;ML45,""),"")
&amp;IFERROR(IF(AND((ML$44-ML46-150-Sheep!$R$226                                           )&gt;(ML$44-MM$44),(ML$44-ML46-150-Sheep!$R$226                                            )&lt;=0),"Alt2-"   &amp;ML45,""),"")</f>
        <v/>
      </c>
      <c r="MM47" s="491" t="str">
        <f xml:space="preserve">                    IF(AND((MM$44                                  -Sheep!$N$174                               )&gt;(MM$44-MN$44),(MM$44                                  -Sheep!$N$174                                )&lt;=0),"Born","")
&amp;                   IF(AND((MM$44-Sheep!$R$224-Sheep!$N$174                                )&gt;(MM$44-MN$44),(MM$44-Sheep!$R$224-Sheep!$N$174                                )&lt;=0),"WeanStd","")
&amp;                   IF(AND((MM$44-Sheep!$R$225-Sheep!$N$174                                )&gt;(MM$44-MN$44),(MM$44-Sheep!$R$225-Sheep!$N$174                                )&lt;=0),"WeanAlt1","")
&amp;                   IF(AND((MM$44-Sheep!$R$226-Sheep!$N$174                                )&gt;(MM$44-MN$44),(MM$44-Sheep!$R$226-Sheep!$N$174                                )&lt;=0),"WeanAlt2","")
&amp;IFERROR(IF(AND((MM$44-MM46                                                                                     )&gt;(MM$44-MN$44),(MM$44-MM46                                                                                     )&lt;=0),"Join-"    &amp;MM45,""),"")
&amp;IFERROR(IF(AND((MM$44-MM46-INDEX(Sheep!$V$231:$V$238,MM45,1))&gt;(MM$44-MN$44),(MM$44-MM46-INDEX(Sheep!$V$231:$V$238,MM45,1))&lt;=0),"Scan-"  &amp;MM45,""),"")
&amp;IFERROR(IF(AND((MM$44-MM46-150                                                                            )&gt;(MM$44-MN$44),(MM$44-MM46-150                                                                             )&lt;=0),"Birth-" &amp;MM45,""),"")
&amp;IFERROR(IF(AND((MM$44-MM46-150-Sheep!$R$224                                           )&gt;(MM$44-MN$44),(MM$44-MM46-150-Sheep!$R$224                                            )&lt;=0),"Wean-"&amp;MM45,""),"")
&amp;IFERROR(IF(AND((MM$44-MM46-150-Sheep!$R$225                                           )&gt;(MM$44-MN$44),(MM$44-MM46-150-Sheep!$R$225                                            )&lt;=0),"Alt1-"   &amp;MM45,""),"")
&amp;IFERROR(IF(AND((MM$44-MM46-150-Sheep!$R$226                                           )&gt;(MM$44-MN$44),(MM$44-MM46-150-Sheep!$R$226                                            )&lt;=0),"Alt2-"   &amp;MM45,""),"")</f>
        <v/>
      </c>
      <c r="MN47" s="491" t="str">
        <f xml:space="preserve">                    IF(AND((MN$44                                  -Sheep!$N$174                               )&gt;(MN$44-MO$44),(MN$44                                  -Sheep!$N$174                                )&lt;=0),"Born","")
&amp;                   IF(AND((MN$44-Sheep!$R$224-Sheep!$N$174                                )&gt;(MN$44-MO$44),(MN$44-Sheep!$R$224-Sheep!$N$174                                )&lt;=0),"WeanStd","")
&amp;                   IF(AND((MN$44-Sheep!$R$225-Sheep!$N$174                                )&gt;(MN$44-MO$44),(MN$44-Sheep!$R$225-Sheep!$N$174                                )&lt;=0),"WeanAlt1","")
&amp;                   IF(AND((MN$44-Sheep!$R$226-Sheep!$N$174                                )&gt;(MN$44-MO$44),(MN$44-Sheep!$R$226-Sheep!$N$174                                )&lt;=0),"WeanAlt2","")
&amp;IFERROR(IF(AND((MN$44-MN46                                                                                     )&gt;(MN$44-MO$44),(MN$44-MN46                                                                                     )&lt;=0),"Join-"    &amp;MN45,""),"")
&amp;IFERROR(IF(AND((MN$44-MN46-INDEX(Sheep!$V$231:$V$238,MN45,1))&gt;(MN$44-MO$44),(MN$44-MN46-INDEX(Sheep!$V$231:$V$238,MN45,1))&lt;=0),"Scan-"  &amp;MN45,""),"")
&amp;IFERROR(IF(AND((MN$44-MN46-150                                                                            )&gt;(MN$44-MO$44),(MN$44-MN46-150                                                                             )&lt;=0),"Birth-" &amp;MN45,""),"")
&amp;IFERROR(IF(AND((MN$44-MN46-150-Sheep!$R$224                                           )&gt;(MN$44-MO$44),(MN$44-MN46-150-Sheep!$R$224                                            )&lt;=0),"Wean-"&amp;MN45,""),"")
&amp;IFERROR(IF(AND((MN$44-MN46-150-Sheep!$R$225                                           )&gt;(MN$44-MO$44),(MN$44-MN46-150-Sheep!$R$225                                            )&lt;=0),"Alt1-"   &amp;MN45,""),"")
&amp;IFERROR(IF(AND((MN$44-MN46-150-Sheep!$R$226                                           )&gt;(MN$44-MO$44),(MN$44-MN46-150-Sheep!$R$226                                            )&lt;=0),"Alt2-"   &amp;MN45,""),"")</f>
        <v/>
      </c>
      <c r="MO47" s="491" t="str">
        <f xml:space="preserve">                    IF(AND((MO$44                                  -Sheep!$N$174                               )&gt;(MO$44-MP$44),(MO$44                                  -Sheep!$N$174                                )&lt;=0),"Born","")
&amp;                   IF(AND((MO$44-Sheep!$R$224-Sheep!$N$174                                )&gt;(MO$44-MP$44),(MO$44-Sheep!$R$224-Sheep!$N$174                                )&lt;=0),"WeanStd","")
&amp;                   IF(AND((MO$44-Sheep!$R$225-Sheep!$N$174                                )&gt;(MO$44-MP$44),(MO$44-Sheep!$R$225-Sheep!$N$174                                )&lt;=0),"WeanAlt1","")
&amp;                   IF(AND((MO$44-Sheep!$R$226-Sheep!$N$174                                )&gt;(MO$44-MP$44),(MO$44-Sheep!$R$226-Sheep!$N$174                                )&lt;=0),"WeanAlt2","")
&amp;IFERROR(IF(AND((MO$44-MO46                                                                                     )&gt;(MO$44-MP$44),(MO$44-MO46                                                                                     )&lt;=0),"Join-"    &amp;MO45,""),"")
&amp;IFERROR(IF(AND((MO$44-MO46-INDEX(Sheep!$V$231:$V$238,MO45,1))&gt;(MO$44-MP$44),(MO$44-MO46-INDEX(Sheep!$V$231:$V$238,MO45,1))&lt;=0),"Scan-"  &amp;MO45,""),"")
&amp;IFERROR(IF(AND((MO$44-MO46-150                                                                            )&gt;(MO$44-MP$44),(MO$44-MO46-150                                                                             )&lt;=0),"Birth-" &amp;MO45,""),"")
&amp;IFERROR(IF(AND((MO$44-MO46-150-Sheep!$R$224                                           )&gt;(MO$44-MP$44),(MO$44-MO46-150-Sheep!$R$224                                            )&lt;=0),"Wean-"&amp;MO45,""),"")
&amp;IFERROR(IF(AND((MO$44-MO46-150-Sheep!$R$225                                           )&gt;(MO$44-MP$44),(MO$44-MO46-150-Sheep!$R$225                                            )&lt;=0),"Alt1-"   &amp;MO45,""),"")
&amp;IFERROR(IF(AND((MO$44-MO46-150-Sheep!$R$226                                           )&gt;(MO$44-MP$44),(MO$44-MO46-150-Sheep!$R$226                                            )&lt;=0),"Alt2-"   &amp;MO45,""),"")</f>
        <v/>
      </c>
      <c r="MP47" s="491" t="str">
        <f xml:space="preserve">                    IF(AND((MP$44                                  -Sheep!$N$174                               )&gt;(MP$44-MQ$44),(MP$44                                  -Sheep!$N$174                                )&lt;=0),"Born","")
&amp;                   IF(AND((MP$44-Sheep!$R$224-Sheep!$N$174                                )&gt;(MP$44-MQ$44),(MP$44-Sheep!$R$224-Sheep!$N$174                                )&lt;=0),"WeanStd","")
&amp;                   IF(AND((MP$44-Sheep!$R$225-Sheep!$N$174                                )&gt;(MP$44-MQ$44),(MP$44-Sheep!$R$225-Sheep!$N$174                                )&lt;=0),"WeanAlt1","")
&amp;                   IF(AND((MP$44-Sheep!$R$226-Sheep!$N$174                                )&gt;(MP$44-MQ$44),(MP$44-Sheep!$R$226-Sheep!$N$174                                )&lt;=0),"WeanAlt2","")
&amp;IFERROR(IF(AND((MP$44-MP46                                                                                     )&gt;(MP$44-MQ$44),(MP$44-MP46                                                                                     )&lt;=0),"Join-"    &amp;MP45,""),"")
&amp;IFERROR(IF(AND((MP$44-MP46-INDEX(Sheep!$V$231:$V$238,MP45,1))&gt;(MP$44-MQ$44),(MP$44-MP46-INDEX(Sheep!$V$231:$V$238,MP45,1))&lt;=0),"Scan-"  &amp;MP45,""),"")
&amp;IFERROR(IF(AND((MP$44-MP46-150                                                                            )&gt;(MP$44-MQ$44),(MP$44-MP46-150                                                                             )&lt;=0),"Birth-" &amp;MP45,""),"")
&amp;IFERROR(IF(AND((MP$44-MP46-150-Sheep!$R$224                                           )&gt;(MP$44-MQ$44),(MP$44-MP46-150-Sheep!$R$224                                            )&lt;=0),"Wean-"&amp;MP45,""),"")
&amp;IFERROR(IF(AND((MP$44-MP46-150-Sheep!$R$225                                           )&gt;(MP$44-MQ$44),(MP$44-MP46-150-Sheep!$R$225                                            )&lt;=0),"Alt1-"   &amp;MP45,""),"")
&amp;IFERROR(IF(AND((MP$44-MP46-150-Sheep!$R$226                                           )&gt;(MP$44-MQ$44),(MP$44-MP46-150-Sheep!$R$226                                            )&lt;=0),"Alt2-"   &amp;MP45,""),"")</f>
        <v/>
      </c>
      <c r="MQ47" s="491" t="str">
        <f xml:space="preserve">                    IF(AND((MQ$44                                  -Sheep!$N$174                               )&gt;(MQ$44-MR$44),(MQ$44                                  -Sheep!$N$174                                )&lt;=0),"Born","")
&amp;                   IF(AND((MQ$44-Sheep!$R$224-Sheep!$N$174                                )&gt;(MQ$44-MR$44),(MQ$44-Sheep!$R$224-Sheep!$N$174                                )&lt;=0),"WeanStd","")
&amp;                   IF(AND((MQ$44-Sheep!$R$225-Sheep!$N$174                                )&gt;(MQ$44-MR$44),(MQ$44-Sheep!$R$225-Sheep!$N$174                                )&lt;=0),"WeanAlt1","")
&amp;                   IF(AND((MQ$44-Sheep!$R$226-Sheep!$N$174                                )&gt;(MQ$44-MR$44),(MQ$44-Sheep!$R$226-Sheep!$N$174                                )&lt;=0),"WeanAlt2","")
&amp;IFERROR(IF(AND((MQ$44-MQ46                                                                                     )&gt;(MQ$44-MR$44),(MQ$44-MQ46                                                                                     )&lt;=0),"Join-"    &amp;MQ45,""),"")
&amp;IFERROR(IF(AND((MQ$44-MQ46-INDEX(Sheep!$V$231:$V$238,MQ45,1))&gt;(MQ$44-MR$44),(MQ$44-MQ46-INDEX(Sheep!$V$231:$V$238,MQ45,1))&lt;=0),"Scan-"  &amp;MQ45,""),"")
&amp;IFERROR(IF(AND((MQ$44-MQ46-150                                                                            )&gt;(MQ$44-MR$44),(MQ$44-MQ46-150                                                                             )&lt;=0),"Birth-" &amp;MQ45,""),"")
&amp;IFERROR(IF(AND((MQ$44-MQ46-150-Sheep!$R$224                                           )&gt;(MQ$44-MR$44),(MQ$44-MQ46-150-Sheep!$R$224                                            )&lt;=0),"Wean-"&amp;MQ45,""),"")
&amp;IFERROR(IF(AND((MQ$44-MQ46-150-Sheep!$R$225                                           )&gt;(MQ$44-MR$44),(MQ$44-MQ46-150-Sheep!$R$225                                            )&lt;=0),"Alt1-"   &amp;MQ45,""),"")
&amp;IFERROR(IF(AND((MQ$44-MQ46-150-Sheep!$R$226                                           )&gt;(MQ$44-MR$44),(MQ$44-MQ46-150-Sheep!$R$226                                            )&lt;=0),"Alt2-"   &amp;MQ45,""),"")</f>
        <v/>
      </c>
      <c r="MR47" s="491" t="str">
        <f xml:space="preserve">                    IF(AND((MR$44                                  -Sheep!$N$174                               )&gt;(MR$44-MS$44),(MR$44                                  -Sheep!$N$174                                )&lt;=0),"Born","")
&amp;                   IF(AND((MR$44-Sheep!$R$224-Sheep!$N$174                                )&gt;(MR$44-MS$44),(MR$44-Sheep!$R$224-Sheep!$N$174                                )&lt;=0),"WeanStd","")
&amp;                   IF(AND((MR$44-Sheep!$R$225-Sheep!$N$174                                )&gt;(MR$44-MS$44),(MR$44-Sheep!$R$225-Sheep!$N$174                                )&lt;=0),"WeanAlt1","")
&amp;                   IF(AND((MR$44-Sheep!$R$226-Sheep!$N$174                                )&gt;(MR$44-MS$44),(MR$44-Sheep!$R$226-Sheep!$N$174                                )&lt;=0),"WeanAlt2","")
&amp;IFERROR(IF(AND((MR$44-MR46                                                                                     )&gt;(MR$44-MS$44),(MR$44-MR46                                                                                     )&lt;=0),"Join-"    &amp;MR45,""),"")
&amp;IFERROR(IF(AND((MR$44-MR46-INDEX(Sheep!$V$231:$V$238,MR45,1))&gt;(MR$44-MS$44),(MR$44-MR46-INDEX(Sheep!$V$231:$V$238,MR45,1))&lt;=0),"Scan-"  &amp;MR45,""),"")
&amp;IFERROR(IF(AND((MR$44-MR46-150                                                                            )&gt;(MR$44-MS$44),(MR$44-MR46-150                                                                             )&lt;=0),"Birth-" &amp;MR45,""),"")
&amp;IFERROR(IF(AND((MR$44-MR46-150-Sheep!$R$224                                           )&gt;(MR$44-MS$44),(MR$44-MR46-150-Sheep!$R$224                                            )&lt;=0),"Wean-"&amp;MR45,""),"")
&amp;IFERROR(IF(AND((MR$44-MR46-150-Sheep!$R$225                                           )&gt;(MR$44-MS$44),(MR$44-MR46-150-Sheep!$R$225                                            )&lt;=0),"Alt1-"   &amp;MR45,""),"")
&amp;IFERROR(IF(AND((MR$44-MR46-150-Sheep!$R$226                                           )&gt;(MR$44-MS$44),(MR$44-MR46-150-Sheep!$R$226                                            )&lt;=0),"Alt2-"   &amp;MR45,""),"")</f>
        <v/>
      </c>
      <c r="MS47" s="491" t="str">
        <f xml:space="preserve">                    IF(AND((MS$44                                  -Sheep!$N$174                               )&gt;(MS$44-MT$44),(MS$44                                  -Sheep!$N$174                                )&lt;=0),"Born","")
&amp;                   IF(AND((MS$44-Sheep!$R$224-Sheep!$N$174                                )&gt;(MS$44-MT$44),(MS$44-Sheep!$R$224-Sheep!$N$174                                )&lt;=0),"WeanStd","")
&amp;                   IF(AND((MS$44-Sheep!$R$225-Sheep!$N$174                                )&gt;(MS$44-MT$44),(MS$44-Sheep!$R$225-Sheep!$N$174                                )&lt;=0),"WeanAlt1","")
&amp;                   IF(AND((MS$44-Sheep!$R$226-Sheep!$N$174                                )&gt;(MS$44-MT$44),(MS$44-Sheep!$R$226-Sheep!$N$174                                )&lt;=0),"WeanAlt2","")
&amp;IFERROR(IF(AND((MS$44-MS46                                                                                     )&gt;(MS$44-MT$44),(MS$44-MS46                                                                                     )&lt;=0),"Join-"    &amp;MS45,""),"")
&amp;IFERROR(IF(AND((MS$44-MS46-INDEX(Sheep!$V$231:$V$238,MS45,1))&gt;(MS$44-MT$44),(MS$44-MS46-INDEX(Sheep!$V$231:$V$238,MS45,1))&lt;=0),"Scan-"  &amp;MS45,""),"")
&amp;IFERROR(IF(AND((MS$44-MS46-150                                                                            )&gt;(MS$44-MT$44),(MS$44-MS46-150                                                                             )&lt;=0),"Birth-" &amp;MS45,""),"")
&amp;IFERROR(IF(AND((MS$44-MS46-150-Sheep!$R$224                                           )&gt;(MS$44-MT$44),(MS$44-MS46-150-Sheep!$R$224                                            )&lt;=0),"Wean-"&amp;MS45,""),"")
&amp;IFERROR(IF(AND((MS$44-MS46-150-Sheep!$R$225                                           )&gt;(MS$44-MT$44),(MS$44-MS46-150-Sheep!$R$225                                            )&lt;=0),"Alt1-"   &amp;MS45,""),"")
&amp;IFERROR(IF(AND((MS$44-MS46-150-Sheep!$R$226                                           )&gt;(MS$44-MT$44),(MS$44-MS46-150-Sheep!$R$226                                            )&lt;=0),"Alt2-"   &amp;MS45,""),"")</f>
        <v/>
      </c>
      <c r="MT47" s="491" t="str">
        <f xml:space="preserve">                    IF(AND((MT$44                                  -Sheep!$N$174                               )&gt;(MT$44-MU$44),(MT$44                                  -Sheep!$N$174                                )&lt;=0),"Born","")
&amp;                   IF(AND((MT$44-Sheep!$R$224-Sheep!$N$174                                )&gt;(MT$44-MU$44),(MT$44-Sheep!$R$224-Sheep!$N$174                                )&lt;=0),"WeanStd","")
&amp;                   IF(AND((MT$44-Sheep!$R$225-Sheep!$N$174                                )&gt;(MT$44-MU$44),(MT$44-Sheep!$R$225-Sheep!$N$174                                )&lt;=0),"WeanAlt1","")
&amp;                   IF(AND((MT$44-Sheep!$R$226-Sheep!$N$174                                )&gt;(MT$44-MU$44),(MT$44-Sheep!$R$226-Sheep!$N$174                                )&lt;=0),"WeanAlt2","")
&amp;IFERROR(IF(AND((MT$44-MT46                                                                                     )&gt;(MT$44-MU$44),(MT$44-MT46                                                                                     )&lt;=0),"Join-"    &amp;MT45,""),"")
&amp;IFERROR(IF(AND((MT$44-MT46-INDEX(Sheep!$V$231:$V$238,MT45,1))&gt;(MT$44-MU$44),(MT$44-MT46-INDEX(Sheep!$V$231:$V$238,MT45,1))&lt;=0),"Scan-"  &amp;MT45,""),"")
&amp;IFERROR(IF(AND((MT$44-MT46-150                                                                            )&gt;(MT$44-MU$44),(MT$44-MT46-150                                                                             )&lt;=0),"Birth-" &amp;MT45,""),"")
&amp;IFERROR(IF(AND((MT$44-MT46-150-Sheep!$R$224                                           )&gt;(MT$44-MU$44),(MT$44-MT46-150-Sheep!$R$224                                            )&lt;=0),"Wean-"&amp;MT45,""),"")
&amp;IFERROR(IF(AND((MT$44-MT46-150-Sheep!$R$225                                           )&gt;(MT$44-MU$44),(MT$44-MT46-150-Sheep!$R$225                                            )&lt;=0),"Alt1-"   &amp;MT45,""),"")
&amp;IFERROR(IF(AND((MT$44-MT46-150-Sheep!$R$226                                           )&gt;(MT$44-MU$44),(MT$44-MT46-150-Sheep!$R$226                                            )&lt;=0),"Alt2-"   &amp;MT45,""),"")</f>
        <v/>
      </c>
      <c r="MU47" s="491" t="str">
        <f xml:space="preserve">                    IF(AND((MU$44                                  -Sheep!$N$174                               )&gt;(MU$44-MV$44),(MU$44                                  -Sheep!$N$174                                )&lt;=0),"Born","")
&amp;                   IF(AND((MU$44-Sheep!$R$224-Sheep!$N$174                                )&gt;(MU$44-MV$44),(MU$44-Sheep!$R$224-Sheep!$N$174                                )&lt;=0),"WeanStd","")
&amp;                   IF(AND((MU$44-Sheep!$R$225-Sheep!$N$174                                )&gt;(MU$44-MV$44),(MU$44-Sheep!$R$225-Sheep!$N$174                                )&lt;=0),"WeanAlt1","")
&amp;                   IF(AND((MU$44-Sheep!$R$226-Sheep!$N$174                                )&gt;(MU$44-MV$44),(MU$44-Sheep!$R$226-Sheep!$N$174                                )&lt;=0),"WeanAlt2","")
&amp;IFERROR(IF(AND((MU$44-MU46                                                                                     )&gt;(MU$44-MV$44),(MU$44-MU46                                                                                     )&lt;=0),"Join-"    &amp;MU45,""),"")
&amp;IFERROR(IF(AND((MU$44-MU46-INDEX(Sheep!$V$231:$V$238,MU45,1))&gt;(MU$44-MV$44),(MU$44-MU46-INDEX(Sheep!$V$231:$V$238,MU45,1))&lt;=0),"Scan-"  &amp;MU45,""),"")
&amp;IFERROR(IF(AND((MU$44-MU46-150                                                                            )&gt;(MU$44-MV$44),(MU$44-MU46-150                                                                             )&lt;=0),"Birth-" &amp;MU45,""),"")
&amp;IFERROR(IF(AND((MU$44-MU46-150-Sheep!$R$224                                           )&gt;(MU$44-MV$44),(MU$44-MU46-150-Sheep!$R$224                                            )&lt;=0),"Wean-"&amp;MU45,""),"")
&amp;IFERROR(IF(AND((MU$44-MU46-150-Sheep!$R$225                                           )&gt;(MU$44-MV$44),(MU$44-MU46-150-Sheep!$R$225                                            )&lt;=0),"Alt1-"   &amp;MU45,""),"")
&amp;IFERROR(IF(AND((MU$44-MU46-150-Sheep!$R$226                                           )&gt;(MU$44-MV$44),(MU$44-MU46-150-Sheep!$R$226                                            )&lt;=0),"Alt2-"   &amp;MU45,""),"")</f>
        <v/>
      </c>
      <c r="MV47" s="491" t="str">
        <f xml:space="preserve">                    IF(AND((MV$44                                  -Sheep!$N$174                               )&gt;(MV$44-MW$44),(MV$44                                  -Sheep!$N$174                                )&lt;=0),"Born","")
&amp;                   IF(AND((MV$44-Sheep!$R$224-Sheep!$N$174                                )&gt;(MV$44-MW$44),(MV$44-Sheep!$R$224-Sheep!$N$174                                )&lt;=0),"WeanStd","")
&amp;                   IF(AND((MV$44-Sheep!$R$225-Sheep!$N$174                                )&gt;(MV$44-MW$44),(MV$44-Sheep!$R$225-Sheep!$N$174                                )&lt;=0),"WeanAlt1","")
&amp;                   IF(AND((MV$44-Sheep!$R$226-Sheep!$N$174                                )&gt;(MV$44-MW$44),(MV$44-Sheep!$R$226-Sheep!$N$174                                )&lt;=0),"WeanAlt2","")
&amp;IFERROR(IF(AND((MV$44-MV46                                                                                     )&gt;(MV$44-MW$44),(MV$44-MV46                                                                                     )&lt;=0),"Join-"    &amp;MV45,""),"")
&amp;IFERROR(IF(AND((MV$44-MV46-INDEX(Sheep!$V$231:$V$238,MV45,1))&gt;(MV$44-MW$44),(MV$44-MV46-INDEX(Sheep!$V$231:$V$238,MV45,1))&lt;=0),"Scan-"  &amp;MV45,""),"")
&amp;IFERROR(IF(AND((MV$44-MV46-150                                                                            )&gt;(MV$44-MW$44),(MV$44-MV46-150                                                                             )&lt;=0),"Birth-" &amp;MV45,""),"")
&amp;IFERROR(IF(AND((MV$44-MV46-150-Sheep!$R$224                                           )&gt;(MV$44-MW$44),(MV$44-MV46-150-Sheep!$R$224                                            )&lt;=0),"Wean-"&amp;MV45,""),"")
&amp;IFERROR(IF(AND((MV$44-MV46-150-Sheep!$R$225                                           )&gt;(MV$44-MW$44),(MV$44-MV46-150-Sheep!$R$225                                            )&lt;=0),"Alt1-"   &amp;MV45,""),"")
&amp;IFERROR(IF(AND((MV$44-MV46-150-Sheep!$R$226                                           )&gt;(MV$44-MW$44),(MV$44-MV46-150-Sheep!$R$226                                            )&lt;=0),"Alt2-"   &amp;MV45,""),"")</f>
        <v/>
      </c>
      <c r="MW47" s="491" t="str">
        <f xml:space="preserve">                    IF(AND((MW$44                                  -Sheep!$N$174                               )&gt;(MW$44-MX$44),(MW$44                                  -Sheep!$N$174                                )&lt;=0),"Born","")
&amp;                   IF(AND((MW$44-Sheep!$R$224-Sheep!$N$174                                )&gt;(MW$44-MX$44),(MW$44-Sheep!$R$224-Sheep!$N$174                                )&lt;=0),"WeanStd","")
&amp;                   IF(AND((MW$44-Sheep!$R$225-Sheep!$N$174                                )&gt;(MW$44-MX$44),(MW$44-Sheep!$R$225-Sheep!$N$174                                )&lt;=0),"WeanAlt1","")
&amp;                   IF(AND((MW$44-Sheep!$R$226-Sheep!$N$174                                )&gt;(MW$44-MX$44),(MW$44-Sheep!$R$226-Sheep!$N$174                                )&lt;=0),"WeanAlt2","")
&amp;IFERROR(IF(AND((MW$44-MW46                                                                                     )&gt;(MW$44-MX$44),(MW$44-MW46                                                                                     )&lt;=0),"Join-"    &amp;MW45,""),"")
&amp;IFERROR(IF(AND((MW$44-MW46-INDEX(Sheep!$V$231:$V$238,MW45,1))&gt;(MW$44-MX$44),(MW$44-MW46-INDEX(Sheep!$V$231:$V$238,MW45,1))&lt;=0),"Scan-"  &amp;MW45,""),"")
&amp;IFERROR(IF(AND((MW$44-MW46-150                                                                            )&gt;(MW$44-MX$44),(MW$44-MW46-150                                                                             )&lt;=0),"Birth-" &amp;MW45,""),"")
&amp;IFERROR(IF(AND((MW$44-MW46-150-Sheep!$R$224                                           )&gt;(MW$44-MX$44),(MW$44-MW46-150-Sheep!$R$224                                            )&lt;=0),"Wean-"&amp;MW45,""),"")
&amp;IFERROR(IF(AND((MW$44-MW46-150-Sheep!$R$225                                           )&gt;(MW$44-MX$44),(MW$44-MW46-150-Sheep!$R$225                                            )&lt;=0),"Alt1-"   &amp;MW45,""),"")
&amp;IFERROR(IF(AND((MW$44-MW46-150-Sheep!$R$226                                           )&gt;(MW$44-MX$44),(MW$44-MW46-150-Sheep!$R$226                                            )&lt;=0),"Alt2-"   &amp;MW45,""),"")</f>
        <v/>
      </c>
      <c r="MX47" s="491" t="str">
        <f xml:space="preserve">                    IF(AND((MX$44                                  -Sheep!$N$174                               )&gt;(MX$44-MY$44),(MX$44                                  -Sheep!$N$174                                )&lt;=0),"Born","")
&amp;                   IF(AND((MX$44-Sheep!$R$224-Sheep!$N$174                                )&gt;(MX$44-MY$44),(MX$44-Sheep!$R$224-Sheep!$N$174                                )&lt;=0),"WeanStd","")
&amp;                   IF(AND((MX$44-Sheep!$R$225-Sheep!$N$174                                )&gt;(MX$44-MY$44),(MX$44-Sheep!$R$225-Sheep!$N$174                                )&lt;=0),"WeanAlt1","")
&amp;                   IF(AND((MX$44-Sheep!$R$226-Sheep!$N$174                                )&gt;(MX$44-MY$44),(MX$44-Sheep!$R$226-Sheep!$N$174                                )&lt;=0),"WeanAlt2","")
&amp;IFERROR(IF(AND((MX$44-MX46                                                                                     )&gt;(MX$44-MY$44),(MX$44-MX46                                                                                     )&lt;=0),"Join-"    &amp;MX45,""),"")
&amp;IFERROR(IF(AND((MX$44-MX46-INDEX(Sheep!$V$231:$V$238,MX45,1))&gt;(MX$44-MY$44),(MX$44-MX46-INDEX(Sheep!$V$231:$V$238,MX45,1))&lt;=0),"Scan-"  &amp;MX45,""),"")
&amp;IFERROR(IF(AND((MX$44-MX46-150                                                                            )&gt;(MX$44-MY$44),(MX$44-MX46-150                                                                             )&lt;=0),"Birth-" &amp;MX45,""),"")
&amp;IFERROR(IF(AND((MX$44-MX46-150-Sheep!$R$224                                           )&gt;(MX$44-MY$44),(MX$44-MX46-150-Sheep!$R$224                                            )&lt;=0),"Wean-"&amp;MX45,""),"")
&amp;IFERROR(IF(AND((MX$44-MX46-150-Sheep!$R$225                                           )&gt;(MX$44-MY$44),(MX$44-MX46-150-Sheep!$R$225                                            )&lt;=0),"Alt1-"   &amp;MX45,""),"")
&amp;IFERROR(IF(AND((MX$44-MX46-150-Sheep!$R$226                                           )&gt;(MX$44-MY$44),(MX$44-MX46-150-Sheep!$R$226                                            )&lt;=0),"Alt2-"   &amp;MX45,""),"")</f>
        <v/>
      </c>
      <c r="MY47" s="491" t="str">
        <f xml:space="preserve">                    IF(AND((MY$44                                  -Sheep!$N$174                               )&gt;(MY$44-MZ$44),(MY$44                                  -Sheep!$N$174                                )&lt;=0),"Born","")
&amp;                   IF(AND((MY$44-Sheep!$R$224-Sheep!$N$174                                )&gt;(MY$44-MZ$44),(MY$44-Sheep!$R$224-Sheep!$N$174                                )&lt;=0),"WeanStd","")
&amp;                   IF(AND((MY$44-Sheep!$R$225-Sheep!$N$174                                )&gt;(MY$44-MZ$44),(MY$44-Sheep!$R$225-Sheep!$N$174                                )&lt;=0),"WeanAlt1","")
&amp;                   IF(AND((MY$44-Sheep!$R$226-Sheep!$N$174                                )&gt;(MY$44-MZ$44),(MY$44-Sheep!$R$226-Sheep!$N$174                                )&lt;=0),"WeanAlt2","")
&amp;IFERROR(IF(AND((MY$44-MY46                                                                                     )&gt;(MY$44-MZ$44),(MY$44-MY46                                                                                     )&lt;=0),"Join-"    &amp;MY45,""),"")
&amp;IFERROR(IF(AND((MY$44-MY46-INDEX(Sheep!$V$231:$V$238,MY45,1))&gt;(MY$44-MZ$44),(MY$44-MY46-INDEX(Sheep!$V$231:$V$238,MY45,1))&lt;=0),"Scan-"  &amp;MY45,""),"")
&amp;IFERROR(IF(AND((MY$44-MY46-150                                                                            )&gt;(MY$44-MZ$44),(MY$44-MY46-150                                                                             )&lt;=0),"Birth-" &amp;MY45,""),"")
&amp;IFERROR(IF(AND((MY$44-MY46-150-Sheep!$R$224                                           )&gt;(MY$44-MZ$44),(MY$44-MY46-150-Sheep!$R$224                                            )&lt;=0),"Wean-"&amp;MY45,""),"")
&amp;IFERROR(IF(AND((MY$44-MY46-150-Sheep!$R$225                                           )&gt;(MY$44-MZ$44),(MY$44-MY46-150-Sheep!$R$225                                            )&lt;=0),"Alt1-"   &amp;MY45,""),"")
&amp;IFERROR(IF(AND((MY$44-MY46-150-Sheep!$R$226                                           )&gt;(MY$44-MZ$44),(MY$44-MY46-150-Sheep!$R$226                                            )&lt;=0),"Alt2-"   &amp;MY45,""),"")</f>
        <v/>
      </c>
      <c r="MZ47" s="491" t="str">
        <f xml:space="preserve">                    IF(AND((MZ$44                                  -Sheep!$N$174                               )&gt;(MZ$44-NA$44),(MZ$44                                  -Sheep!$N$174                                )&lt;=0),"Born","")
&amp;                   IF(AND((MZ$44-Sheep!$R$224-Sheep!$N$174                                )&gt;(MZ$44-NA$44),(MZ$44-Sheep!$R$224-Sheep!$N$174                                )&lt;=0),"WeanStd","")
&amp;                   IF(AND((MZ$44-Sheep!$R$225-Sheep!$N$174                                )&gt;(MZ$44-NA$44),(MZ$44-Sheep!$R$225-Sheep!$N$174                                )&lt;=0),"WeanAlt1","")
&amp;                   IF(AND((MZ$44-Sheep!$R$226-Sheep!$N$174                                )&gt;(MZ$44-NA$44),(MZ$44-Sheep!$R$226-Sheep!$N$174                                )&lt;=0),"WeanAlt2","")
&amp;IFERROR(IF(AND((MZ$44-MZ46                                                                                     )&gt;(MZ$44-NA$44),(MZ$44-MZ46                                                                                     )&lt;=0),"Join-"    &amp;MZ45,""),"")
&amp;IFERROR(IF(AND((MZ$44-MZ46-INDEX(Sheep!$V$231:$V$238,MZ45,1))&gt;(MZ$44-NA$44),(MZ$44-MZ46-INDEX(Sheep!$V$231:$V$238,MZ45,1))&lt;=0),"Scan-"  &amp;MZ45,""),"")
&amp;IFERROR(IF(AND((MZ$44-MZ46-150                                                                            )&gt;(MZ$44-NA$44),(MZ$44-MZ46-150                                                                             )&lt;=0),"Birth-" &amp;MZ45,""),"")
&amp;IFERROR(IF(AND((MZ$44-MZ46-150-Sheep!$R$224                                           )&gt;(MZ$44-NA$44),(MZ$44-MZ46-150-Sheep!$R$224                                            )&lt;=0),"Wean-"&amp;MZ45,""),"")
&amp;IFERROR(IF(AND((MZ$44-MZ46-150-Sheep!$R$225                                           )&gt;(MZ$44-NA$44),(MZ$44-MZ46-150-Sheep!$R$225                                            )&lt;=0),"Alt1-"   &amp;MZ45,""),"")
&amp;IFERROR(IF(AND((MZ$44-MZ46-150-Sheep!$R$226                                           )&gt;(MZ$44-NA$44),(MZ$44-MZ46-150-Sheep!$R$226                                            )&lt;=0),"Alt2-"   &amp;MZ45,""),"")</f>
        <v/>
      </c>
      <c r="NA47" s="491" t="str">
        <f xml:space="preserve">                    IF(AND((NA$44                                  -Sheep!$N$174                               )&gt;(NA$44-NB$44),(NA$44                                  -Sheep!$N$174                                )&lt;=0),"Born","")
&amp;                   IF(AND((NA$44-Sheep!$R$224-Sheep!$N$174                                )&gt;(NA$44-NB$44),(NA$44-Sheep!$R$224-Sheep!$N$174                                )&lt;=0),"WeanStd","")
&amp;                   IF(AND((NA$44-Sheep!$R$225-Sheep!$N$174                                )&gt;(NA$44-NB$44),(NA$44-Sheep!$R$225-Sheep!$N$174                                )&lt;=0),"WeanAlt1","")
&amp;                   IF(AND((NA$44-Sheep!$R$226-Sheep!$N$174                                )&gt;(NA$44-NB$44),(NA$44-Sheep!$R$226-Sheep!$N$174                                )&lt;=0),"WeanAlt2","")
&amp;IFERROR(IF(AND((NA$44-NA46                                                                                     )&gt;(NA$44-NB$44),(NA$44-NA46                                                                                     )&lt;=0),"Join-"    &amp;NA45,""),"")
&amp;IFERROR(IF(AND((NA$44-NA46-INDEX(Sheep!$V$231:$V$238,NA45,1))&gt;(NA$44-NB$44),(NA$44-NA46-INDEX(Sheep!$V$231:$V$238,NA45,1))&lt;=0),"Scan-"  &amp;NA45,""),"")
&amp;IFERROR(IF(AND((NA$44-NA46-150                                                                            )&gt;(NA$44-NB$44),(NA$44-NA46-150                                                                             )&lt;=0),"Birth-" &amp;NA45,""),"")
&amp;IFERROR(IF(AND((NA$44-NA46-150-Sheep!$R$224                                           )&gt;(NA$44-NB$44),(NA$44-NA46-150-Sheep!$R$224                                            )&lt;=0),"Wean-"&amp;NA45,""),"")
&amp;IFERROR(IF(AND((NA$44-NA46-150-Sheep!$R$225                                           )&gt;(NA$44-NB$44),(NA$44-NA46-150-Sheep!$R$225                                            )&lt;=0),"Alt1-"   &amp;NA45,""),"")
&amp;IFERROR(IF(AND((NA$44-NA46-150-Sheep!$R$226                                           )&gt;(NA$44-NB$44),(NA$44-NA46-150-Sheep!$R$226                                            )&lt;=0),"Alt2-"   &amp;NA45,""),"")</f>
        <v/>
      </c>
      <c r="NB47" s="491" t="str">
        <f xml:space="preserve">                    IF(AND((NB$44                                  -Sheep!$N$174                               )&gt;(NB$44-NC$44),(NB$44                                  -Sheep!$N$174                                )&lt;=0),"Born","")
&amp;                   IF(AND((NB$44-Sheep!$R$224-Sheep!$N$174                                )&gt;(NB$44-NC$44),(NB$44-Sheep!$R$224-Sheep!$N$174                                )&lt;=0),"WeanStd","")
&amp;                   IF(AND((NB$44-Sheep!$R$225-Sheep!$N$174                                )&gt;(NB$44-NC$44),(NB$44-Sheep!$R$225-Sheep!$N$174                                )&lt;=0),"WeanAlt1","")
&amp;                   IF(AND((NB$44-Sheep!$R$226-Sheep!$N$174                                )&gt;(NB$44-NC$44),(NB$44-Sheep!$R$226-Sheep!$N$174                                )&lt;=0),"WeanAlt2","")
&amp;IFERROR(IF(AND((NB$44-NB46                                                                                     )&gt;(NB$44-NC$44),(NB$44-NB46                                                                                     )&lt;=0),"Join-"    &amp;NB45,""),"")
&amp;IFERROR(IF(AND((NB$44-NB46-INDEX(Sheep!$V$231:$V$238,NB45,1))&gt;(NB$44-NC$44),(NB$44-NB46-INDEX(Sheep!$V$231:$V$238,NB45,1))&lt;=0),"Scan-"  &amp;NB45,""),"")
&amp;IFERROR(IF(AND((NB$44-NB46-150                                                                            )&gt;(NB$44-NC$44),(NB$44-NB46-150                                                                             )&lt;=0),"Birth-" &amp;NB45,""),"")
&amp;IFERROR(IF(AND((NB$44-NB46-150-Sheep!$R$224                                           )&gt;(NB$44-NC$44),(NB$44-NB46-150-Sheep!$R$224                                            )&lt;=0),"Wean-"&amp;NB45,""),"")
&amp;IFERROR(IF(AND((NB$44-NB46-150-Sheep!$R$225                                           )&gt;(NB$44-NC$44),(NB$44-NB46-150-Sheep!$R$225                                            )&lt;=0),"Alt1-"   &amp;NB45,""),"")
&amp;IFERROR(IF(AND((NB$44-NB46-150-Sheep!$R$226                                           )&gt;(NB$44-NC$44),(NB$44-NB46-150-Sheep!$R$226                                            )&lt;=0),"Alt2-"   &amp;NB45,""),"")</f>
        <v/>
      </c>
      <c r="NC47" s="491" t="str">
        <f xml:space="preserve">                    IF(AND((NC$44                                  -Sheep!$N$174                               )&gt;(NC$44-ND$44),(NC$44                                  -Sheep!$N$174                                )&lt;=0),"Born","")
&amp;                   IF(AND((NC$44-Sheep!$R$224-Sheep!$N$174                                )&gt;(NC$44-ND$44),(NC$44-Sheep!$R$224-Sheep!$N$174                                )&lt;=0),"WeanStd","")
&amp;                   IF(AND((NC$44-Sheep!$R$225-Sheep!$N$174                                )&gt;(NC$44-ND$44),(NC$44-Sheep!$R$225-Sheep!$N$174                                )&lt;=0),"WeanAlt1","")
&amp;                   IF(AND((NC$44-Sheep!$R$226-Sheep!$N$174                                )&gt;(NC$44-ND$44),(NC$44-Sheep!$R$226-Sheep!$N$174                                )&lt;=0),"WeanAlt2","")
&amp;IFERROR(IF(AND((NC$44-NC46                                                                                     )&gt;(NC$44-ND$44),(NC$44-NC46                                                                                     )&lt;=0),"Join-"    &amp;NC45,""),"")
&amp;IFERROR(IF(AND((NC$44-NC46-INDEX(Sheep!$V$231:$V$238,NC45,1))&gt;(NC$44-ND$44),(NC$44-NC46-INDEX(Sheep!$V$231:$V$238,NC45,1))&lt;=0),"Scan-"  &amp;NC45,""),"")
&amp;IFERROR(IF(AND((NC$44-NC46-150                                                                            )&gt;(NC$44-ND$44),(NC$44-NC46-150                                                                             )&lt;=0),"Birth-" &amp;NC45,""),"")
&amp;IFERROR(IF(AND((NC$44-NC46-150-Sheep!$R$224                                           )&gt;(NC$44-ND$44),(NC$44-NC46-150-Sheep!$R$224                                            )&lt;=0),"Wean-"&amp;NC45,""),"")
&amp;IFERROR(IF(AND((NC$44-NC46-150-Sheep!$R$225                                           )&gt;(NC$44-ND$44),(NC$44-NC46-150-Sheep!$R$225                                            )&lt;=0),"Alt1-"   &amp;NC45,""),"")
&amp;IFERROR(IF(AND((NC$44-NC46-150-Sheep!$R$226                                           )&gt;(NC$44-ND$44),(NC$44-NC46-150-Sheep!$R$226                                            )&lt;=0),"Alt2-"   &amp;NC45,""),"")</f>
        <v/>
      </c>
      <c r="ND47" s="491" t="str">
        <f xml:space="preserve">                    IF(AND((ND$44                                  -Sheep!$N$174                               )&gt;(ND$44-NE$44),(ND$44                                  -Sheep!$N$174                                )&lt;=0),"Born","")
&amp;                   IF(AND((ND$44-Sheep!$R$224-Sheep!$N$174                                )&gt;(ND$44-NE$44),(ND$44-Sheep!$R$224-Sheep!$N$174                                )&lt;=0),"WeanStd","")
&amp;                   IF(AND((ND$44-Sheep!$R$225-Sheep!$N$174                                )&gt;(ND$44-NE$44),(ND$44-Sheep!$R$225-Sheep!$N$174                                )&lt;=0),"WeanAlt1","")
&amp;                   IF(AND((ND$44-Sheep!$R$226-Sheep!$N$174                                )&gt;(ND$44-NE$44),(ND$44-Sheep!$R$226-Sheep!$N$174                                )&lt;=0),"WeanAlt2","")
&amp;IFERROR(IF(AND((ND$44-ND46                                                                                     )&gt;(ND$44-NE$44),(ND$44-ND46                                                                                     )&lt;=0),"Join-"    &amp;ND45,""),"")
&amp;IFERROR(IF(AND((ND$44-ND46-INDEX(Sheep!$V$231:$V$238,ND45,1))&gt;(ND$44-NE$44),(ND$44-ND46-INDEX(Sheep!$V$231:$V$238,ND45,1))&lt;=0),"Scan-"  &amp;ND45,""),"")
&amp;IFERROR(IF(AND((ND$44-ND46-150                                                                            )&gt;(ND$44-NE$44),(ND$44-ND46-150                                                                             )&lt;=0),"Birth-" &amp;ND45,""),"")
&amp;IFERROR(IF(AND((ND$44-ND46-150-Sheep!$R$224                                           )&gt;(ND$44-NE$44),(ND$44-ND46-150-Sheep!$R$224                                            )&lt;=0),"Wean-"&amp;ND45,""),"")
&amp;IFERROR(IF(AND((ND$44-ND46-150-Sheep!$R$225                                           )&gt;(ND$44-NE$44),(ND$44-ND46-150-Sheep!$R$225                                            )&lt;=0),"Alt1-"   &amp;ND45,""),"")
&amp;IFERROR(IF(AND((ND$44-ND46-150-Sheep!$R$226                                           )&gt;(ND$44-NE$44),(ND$44-ND46-150-Sheep!$R$226                                            )&lt;=0),"Alt2-"   &amp;ND45,""),"")</f>
        <v/>
      </c>
      <c r="NE47" s="491" t="str">
        <f xml:space="preserve">                    IF(AND((NE$44                                  -Sheep!$N$174                               )&gt;(NE$44-NF$44),(NE$44                                  -Sheep!$N$174                                )&lt;=0),"Born","")
&amp;                   IF(AND((NE$44-Sheep!$R$224-Sheep!$N$174                                )&gt;(NE$44-NF$44),(NE$44-Sheep!$R$224-Sheep!$N$174                                )&lt;=0),"WeanStd","")
&amp;                   IF(AND((NE$44-Sheep!$R$225-Sheep!$N$174                                )&gt;(NE$44-NF$44),(NE$44-Sheep!$R$225-Sheep!$N$174                                )&lt;=0),"WeanAlt1","")
&amp;                   IF(AND((NE$44-Sheep!$R$226-Sheep!$N$174                                )&gt;(NE$44-NF$44),(NE$44-Sheep!$R$226-Sheep!$N$174                                )&lt;=0),"WeanAlt2","")
&amp;IFERROR(IF(AND((NE$44-NE46                                                                                     )&gt;(NE$44-NF$44),(NE$44-NE46                                                                                     )&lt;=0),"Join-"    &amp;NE45,""),"")
&amp;IFERROR(IF(AND((NE$44-NE46-INDEX(Sheep!$V$231:$V$238,NE45,1))&gt;(NE$44-NF$44),(NE$44-NE46-INDEX(Sheep!$V$231:$V$238,NE45,1))&lt;=0),"Scan-"  &amp;NE45,""),"")
&amp;IFERROR(IF(AND((NE$44-NE46-150                                                                            )&gt;(NE$44-NF$44),(NE$44-NE46-150                                                                             )&lt;=0),"Birth-" &amp;NE45,""),"")
&amp;IFERROR(IF(AND((NE$44-NE46-150-Sheep!$R$224                                           )&gt;(NE$44-NF$44),(NE$44-NE46-150-Sheep!$R$224                                            )&lt;=0),"Wean-"&amp;NE45,""),"")
&amp;IFERROR(IF(AND((NE$44-NE46-150-Sheep!$R$225                                           )&gt;(NE$44-NF$44),(NE$44-NE46-150-Sheep!$R$225                                            )&lt;=0),"Alt1-"   &amp;NE45,""),"")
&amp;IFERROR(IF(AND((NE$44-NE46-150-Sheep!$R$226                                           )&gt;(NE$44-NF$44),(NE$44-NE46-150-Sheep!$R$226                                            )&lt;=0),"Alt2-"   &amp;NE45,""),"")</f>
        <v/>
      </c>
      <c r="NF47" s="491" t="str">
        <f xml:space="preserve">                    IF(AND((NF$44                                  -Sheep!$N$174                               )&gt;(NF$44-NG$44),(NF$44                                  -Sheep!$N$174                                )&lt;=0),"Born","")
&amp;                   IF(AND((NF$44-Sheep!$R$224-Sheep!$N$174                                )&gt;(NF$44-NG$44),(NF$44-Sheep!$R$224-Sheep!$N$174                                )&lt;=0),"WeanStd","")
&amp;                   IF(AND((NF$44-Sheep!$R$225-Sheep!$N$174                                )&gt;(NF$44-NG$44),(NF$44-Sheep!$R$225-Sheep!$N$174                                )&lt;=0),"WeanAlt1","")
&amp;                   IF(AND((NF$44-Sheep!$R$226-Sheep!$N$174                                )&gt;(NF$44-NG$44),(NF$44-Sheep!$R$226-Sheep!$N$174                                )&lt;=0),"WeanAlt2","")
&amp;IFERROR(IF(AND((NF$44-NF46                                                                                     )&gt;(NF$44-NG$44),(NF$44-NF46                                                                                     )&lt;=0),"Join-"    &amp;NF45,""),"")
&amp;IFERROR(IF(AND((NF$44-NF46-INDEX(Sheep!$V$231:$V$238,NF45,1))&gt;(NF$44-NG$44),(NF$44-NF46-INDEX(Sheep!$V$231:$V$238,NF45,1))&lt;=0),"Scan-"  &amp;NF45,""),"")
&amp;IFERROR(IF(AND((NF$44-NF46-150                                                                            )&gt;(NF$44-NG$44),(NF$44-NF46-150                                                                             )&lt;=0),"Birth-" &amp;NF45,""),"")
&amp;IFERROR(IF(AND((NF$44-NF46-150-Sheep!$R$224                                           )&gt;(NF$44-NG$44),(NF$44-NF46-150-Sheep!$R$224                                            )&lt;=0),"Wean-"&amp;NF45,""),"")
&amp;IFERROR(IF(AND((NF$44-NF46-150-Sheep!$R$225                                           )&gt;(NF$44-NG$44),(NF$44-NF46-150-Sheep!$R$225                                            )&lt;=0),"Alt1-"   &amp;NF45,""),"")
&amp;IFERROR(IF(AND((NF$44-NF46-150-Sheep!$R$226                                           )&gt;(NF$44-NG$44),(NF$44-NF46-150-Sheep!$R$226                                            )&lt;=0),"Alt2-"   &amp;NF45,""),"")</f>
        <v/>
      </c>
      <c r="NG47" s="491" t="str">
        <f xml:space="preserve">                    IF(AND((NG$44                                  -Sheep!$N$174                               )&gt;(NG$44-NH$44),(NG$44                                  -Sheep!$N$174                                )&lt;=0),"Born","")
&amp;                   IF(AND((NG$44-Sheep!$R$224-Sheep!$N$174                                )&gt;(NG$44-NH$44),(NG$44-Sheep!$R$224-Sheep!$N$174                                )&lt;=0),"WeanStd","")
&amp;                   IF(AND((NG$44-Sheep!$R$225-Sheep!$N$174                                )&gt;(NG$44-NH$44),(NG$44-Sheep!$R$225-Sheep!$N$174                                )&lt;=0),"WeanAlt1","")
&amp;                   IF(AND((NG$44-Sheep!$R$226-Sheep!$N$174                                )&gt;(NG$44-NH$44),(NG$44-Sheep!$R$226-Sheep!$N$174                                )&lt;=0),"WeanAlt2","")
&amp;IFERROR(IF(AND((NG$44-NG46                                                                                     )&gt;(NG$44-NH$44),(NG$44-NG46                                                                                     )&lt;=0),"Join-"    &amp;NG45,""),"")
&amp;IFERROR(IF(AND((NG$44-NG46-INDEX(Sheep!$V$231:$V$238,NG45,1))&gt;(NG$44-NH$44),(NG$44-NG46-INDEX(Sheep!$V$231:$V$238,NG45,1))&lt;=0),"Scan-"  &amp;NG45,""),"")
&amp;IFERROR(IF(AND((NG$44-NG46-150                                                                            )&gt;(NG$44-NH$44),(NG$44-NG46-150                                                                             )&lt;=0),"Birth-" &amp;NG45,""),"")
&amp;IFERROR(IF(AND((NG$44-NG46-150-Sheep!$R$224                                           )&gt;(NG$44-NH$44),(NG$44-NG46-150-Sheep!$R$224                                            )&lt;=0),"Wean-"&amp;NG45,""),"")
&amp;IFERROR(IF(AND((NG$44-NG46-150-Sheep!$R$225                                           )&gt;(NG$44-NH$44),(NG$44-NG46-150-Sheep!$R$225                                            )&lt;=0),"Alt1-"   &amp;NG45,""),"")
&amp;IFERROR(IF(AND((NG$44-NG46-150-Sheep!$R$226                                           )&gt;(NG$44-NH$44),(NG$44-NG46-150-Sheep!$R$226                                            )&lt;=0),"Alt2-"   &amp;NG45,""),"")</f>
        <v/>
      </c>
      <c r="NH47" s="491" t="str">
        <f xml:space="preserve">                    IF(AND((NH$44                                  -Sheep!$N$174                               )&gt;(NH$44-NI$44),(NH$44                                  -Sheep!$N$174                                )&lt;=0),"Born","")
&amp;                   IF(AND((NH$44-Sheep!$R$224-Sheep!$N$174                                )&gt;(NH$44-NI$44),(NH$44-Sheep!$R$224-Sheep!$N$174                                )&lt;=0),"WeanStd","")
&amp;                   IF(AND((NH$44-Sheep!$R$225-Sheep!$N$174                                )&gt;(NH$44-NI$44),(NH$44-Sheep!$R$225-Sheep!$N$174                                )&lt;=0),"WeanAlt1","")
&amp;                   IF(AND((NH$44-Sheep!$R$226-Sheep!$N$174                                )&gt;(NH$44-NI$44),(NH$44-Sheep!$R$226-Sheep!$N$174                                )&lt;=0),"WeanAlt2","")
&amp;IFERROR(IF(AND((NH$44-NH46                                                                                     )&gt;(NH$44-NI$44),(NH$44-NH46                                                                                     )&lt;=0),"Join-"    &amp;NH45,""),"")
&amp;IFERROR(IF(AND((NH$44-NH46-INDEX(Sheep!$V$231:$V$238,NH45,1))&gt;(NH$44-NI$44),(NH$44-NH46-INDEX(Sheep!$V$231:$V$238,NH45,1))&lt;=0),"Scan-"  &amp;NH45,""),"")
&amp;IFERROR(IF(AND((NH$44-NH46-150                                                                            )&gt;(NH$44-NI$44),(NH$44-NH46-150                                                                             )&lt;=0),"Birth-" &amp;NH45,""),"")
&amp;IFERROR(IF(AND((NH$44-NH46-150-Sheep!$R$224                                           )&gt;(NH$44-NI$44),(NH$44-NH46-150-Sheep!$R$224                                            )&lt;=0),"Wean-"&amp;NH45,""),"")
&amp;IFERROR(IF(AND((NH$44-NH46-150-Sheep!$R$225                                           )&gt;(NH$44-NI$44),(NH$44-NH46-150-Sheep!$R$225                                            )&lt;=0),"Alt1-"   &amp;NH45,""),"")
&amp;IFERROR(IF(AND((NH$44-NH46-150-Sheep!$R$226                                           )&gt;(NH$44-NI$44),(NH$44-NH46-150-Sheep!$R$226                                            )&lt;=0),"Alt2-"   &amp;NH45,""),"")</f>
        <v/>
      </c>
      <c r="NI47" s="491" t="str">
        <f xml:space="preserve">                    IF(AND((NI$44                                  -Sheep!$N$174                               )&gt;(NI$44-NJ$44),(NI$44                                  -Sheep!$N$174                                )&lt;=0),"Born","")
&amp;                   IF(AND((NI$44-Sheep!$R$224-Sheep!$N$174                                )&gt;(NI$44-NJ$44),(NI$44-Sheep!$R$224-Sheep!$N$174                                )&lt;=0),"WeanStd","")
&amp;                   IF(AND((NI$44-Sheep!$R$225-Sheep!$N$174                                )&gt;(NI$44-NJ$44),(NI$44-Sheep!$R$225-Sheep!$N$174                                )&lt;=0),"WeanAlt1","")
&amp;                   IF(AND((NI$44-Sheep!$R$226-Sheep!$N$174                                )&gt;(NI$44-NJ$44),(NI$44-Sheep!$R$226-Sheep!$N$174                                )&lt;=0),"WeanAlt2","")
&amp;IFERROR(IF(AND((NI$44-NI46                                                                                     )&gt;(NI$44-NJ$44),(NI$44-NI46                                                                                     )&lt;=0),"Join-"    &amp;NI45,""),"")
&amp;IFERROR(IF(AND((NI$44-NI46-INDEX(Sheep!$V$231:$V$238,NI45,1))&gt;(NI$44-NJ$44),(NI$44-NI46-INDEX(Sheep!$V$231:$V$238,NI45,1))&lt;=0),"Scan-"  &amp;NI45,""),"")
&amp;IFERROR(IF(AND((NI$44-NI46-150                                                                            )&gt;(NI$44-NJ$44),(NI$44-NI46-150                                                                             )&lt;=0),"Birth-" &amp;NI45,""),"")
&amp;IFERROR(IF(AND((NI$44-NI46-150-Sheep!$R$224                                           )&gt;(NI$44-NJ$44),(NI$44-NI46-150-Sheep!$R$224                                            )&lt;=0),"Wean-"&amp;NI45,""),"")
&amp;IFERROR(IF(AND((NI$44-NI46-150-Sheep!$R$225                                           )&gt;(NI$44-NJ$44),(NI$44-NI46-150-Sheep!$R$225                                            )&lt;=0),"Alt1-"   &amp;NI45,""),"")
&amp;IFERROR(IF(AND((NI$44-NI46-150-Sheep!$R$226                                           )&gt;(NI$44-NJ$44),(NI$44-NI46-150-Sheep!$R$226                                            )&lt;=0),"Alt2-"   &amp;NI45,""),"")</f>
        <v/>
      </c>
      <c r="NJ47" s="491" t="str">
        <f xml:space="preserve">                    IF(AND((NJ$44                                  -Sheep!$N$174                               )&gt;(NJ$44-NK$44),(NJ$44                                  -Sheep!$N$174                                )&lt;=0),"Born","")
&amp;                   IF(AND((NJ$44-Sheep!$R$224-Sheep!$N$174                                )&gt;(NJ$44-NK$44),(NJ$44-Sheep!$R$224-Sheep!$N$174                                )&lt;=0),"WeanStd","")
&amp;                   IF(AND((NJ$44-Sheep!$R$225-Sheep!$N$174                                )&gt;(NJ$44-NK$44),(NJ$44-Sheep!$R$225-Sheep!$N$174                                )&lt;=0),"WeanAlt1","")
&amp;                   IF(AND((NJ$44-Sheep!$R$226-Sheep!$N$174                                )&gt;(NJ$44-NK$44),(NJ$44-Sheep!$R$226-Sheep!$N$174                                )&lt;=0),"WeanAlt2","")
&amp;IFERROR(IF(AND((NJ$44-NJ46                                                                                     )&gt;(NJ$44-NK$44),(NJ$44-NJ46                                                                                     )&lt;=0),"Join-"    &amp;NJ45,""),"")
&amp;IFERROR(IF(AND((NJ$44-NJ46-INDEX(Sheep!$V$231:$V$238,NJ45,1))&gt;(NJ$44-NK$44),(NJ$44-NJ46-INDEX(Sheep!$V$231:$V$238,NJ45,1))&lt;=0),"Scan-"  &amp;NJ45,""),"")
&amp;IFERROR(IF(AND((NJ$44-NJ46-150                                                                            )&gt;(NJ$44-NK$44),(NJ$44-NJ46-150                                                                             )&lt;=0),"Birth-" &amp;NJ45,""),"")
&amp;IFERROR(IF(AND((NJ$44-NJ46-150-Sheep!$R$224                                           )&gt;(NJ$44-NK$44),(NJ$44-NJ46-150-Sheep!$R$224                                            )&lt;=0),"Wean-"&amp;NJ45,""),"")
&amp;IFERROR(IF(AND((NJ$44-NJ46-150-Sheep!$R$225                                           )&gt;(NJ$44-NK$44),(NJ$44-NJ46-150-Sheep!$R$225                                            )&lt;=0),"Alt1-"   &amp;NJ45,""),"")
&amp;IFERROR(IF(AND((NJ$44-NJ46-150-Sheep!$R$226                                           )&gt;(NJ$44-NK$44),(NJ$44-NJ46-150-Sheep!$R$226                                            )&lt;=0),"Alt2-"   &amp;NJ45,""),"")</f>
        <v/>
      </c>
      <c r="NK47" s="491" t="str">
        <f xml:space="preserve">                    IF(AND((NK$44                                  -Sheep!$N$174                               )&gt;(NK$44-NL$44),(NK$44                                  -Sheep!$N$174                                )&lt;=0),"Born","")
&amp;                   IF(AND((NK$44-Sheep!$R$224-Sheep!$N$174                                )&gt;(NK$44-NL$44),(NK$44-Sheep!$R$224-Sheep!$N$174                                )&lt;=0),"WeanStd","")
&amp;                   IF(AND((NK$44-Sheep!$R$225-Sheep!$N$174                                )&gt;(NK$44-NL$44),(NK$44-Sheep!$R$225-Sheep!$N$174                                )&lt;=0),"WeanAlt1","")
&amp;                   IF(AND((NK$44-Sheep!$R$226-Sheep!$N$174                                )&gt;(NK$44-NL$44),(NK$44-Sheep!$R$226-Sheep!$N$174                                )&lt;=0),"WeanAlt2","")
&amp;IFERROR(IF(AND((NK$44-NK46                                                                                     )&gt;(NK$44-NL$44),(NK$44-NK46                                                                                     )&lt;=0),"Join-"    &amp;NK45,""),"")
&amp;IFERROR(IF(AND((NK$44-NK46-INDEX(Sheep!$V$231:$V$238,NK45,1))&gt;(NK$44-NL$44),(NK$44-NK46-INDEX(Sheep!$V$231:$V$238,NK45,1))&lt;=0),"Scan-"  &amp;NK45,""),"")
&amp;IFERROR(IF(AND((NK$44-NK46-150                                                                            )&gt;(NK$44-NL$44),(NK$44-NK46-150                                                                             )&lt;=0),"Birth-" &amp;NK45,""),"")
&amp;IFERROR(IF(AND((NK$44-NK46-150-Sheep!$R$224                                           )&gt;(NK$44-NL$44),(NK$44-NK46-150-Sheep!$R$224                                            )&lt;=0),"Wean-"&amp;NK45,""),"")
&amp;IFERROR(IF(AND((NK$44-NK46-150-Sheep!$R$225                                           )&gt;(NK$44-NL$44),(NK$44-NK46-150-Sheep!$R$225                                            )&lt;=0),"Alt1-"   &amp;NK45,""),"")
&amp;IFERROR(IF(AND((NK$44-NK46-150-Sheep!$R$226                                           )&gt;(NK$44-NL$44),(NK$44-NK46-150-Sheep!$R$226                                            )&lt;=0),"Alt2-"   &amp;NK45,""),"")</f>
        <v/>
      </c>
      <c r="NL47" s="491" t="str">
        <f xml:space="preserve">                    IF(AND((NL$44                                  -Sheep!$N$174                               )&gt;(NL$44-NM$44),(NL$44                                  -Sheep!$N$174                                )&lt;=0),"Born","")
&amp;                   IF(AND((NL$44-Sheep!$R$224-Sheep!$N$174                                )&gt;(NL$44-NM$44),(NL$44-Sheep!$R$224-Sheep!$N$174                                )&lt;=0),"WeanStd","")
&amp;                   IF(AND((NL$44-Sheep!$R$225-Sheep!$N$174                                )&gt;(NL$44-NM$44),(NL$44-Sheep!$R$225-Sheep!$N$174                                )&lt;=0),"WeanAlt1","")
&amp;                   IF(AND((NL$44-Sheep!$R$226-Sheep!$N$174                                )&gt;(NL$44-NM$44),(NL$44-Sheep!$R$226-Sheep!$N$174                                )&lt;=0),"WeanAlt2","")
&amp;IFERROR(IF(AND((NL$44-NL46                                                                                     )&gt;(NL$44-NM$44),(NL$44-NL46                                                                                     )&lt;=0),"Join-"    &amp;NL45,""),"")
&amp;IFERROR(IF(AND((NL$44-NL46-INDEX(Sheep!$V$231:$V$238,NL45,1))&gt;(NL$44-NM$44),(NL$44-NL46-INDEX(Sheep!$V$231:$V$238,NL45,1))&lt;=0),"Scan-"  &amp;NL45,""),"")
&amp;IFERROR(IF(AND((NL$44-NL46-150                                                                            )&gt;(NL$44-NM$44),(NL$44-NL46-150                                                                             )&lt;=0),"Birth-" &amp;NL45,""),"")
&amp;IFERROR(IF(AND((NL$44-NL46-150-Sheep!$R$224                                           )&gt;(NL$44-NM$44),(NL$44-NL46-150-Sheep!$R$224                                            )&lt;=0),"Wean-"&amp;NL45,""),"")
&amp;IFERROR(IF(AND((NL$44-NL46-150-Sheep!$R$225                                           )&gt;(NL$44-NM$44),(NL$44-NL46-150-Sheep!$R$225                                            )&lt;=0),"Alt1-"   &amp;NL45,""),"")
&amp;IFERROR(IF(AND((NL$44-NL46-150-Sheep!$R$226                                           )&gt;(NL$44-NM$44),(NL$44-NL46-150-Sheep!$R$226                                            )&lt;=0),"Alt2-"   &amp;NL45,""),"")</f>
        <v/>
      </c>
      <c r="NM47" s="491" t="str">
        <f xml:space="preserve">                    IF(AND((NM$44                                  -Sheep!$N$174                               )&gt;(NM$44-NN$44),(NM$44                                  -Sheep!$N$174                                )&lt;=0),"Born","")
&amp;                   IF(AND((NM$44-Sheep!$R$224-Sheep!$N$174                                )&gt;(NM$44-NN$44),(NM$44-Sheep!$R$224-Sheep!$N$174                                )&lt;=0),"WeanStd","")
&amp;                   IF(AND((NM$44-Sheep!$R$225-Sheep!$N$174                                )&gt;(NM$44-NN$44),(NM$44-Sheep!$R$225-Sheep!$N$174                                )&lt;=0),"WeanAlt1","")
&amp;                   IF(AND((NM$44-Sheep!$R$226-Sheep!$N$174                                )&gt;(NM$44-NN$44),(NM$44-Sheep!$R$226-Sheep!$N$174                                )&lt;=0),"WeanAlt2","")
&amp;IFERROR(IF(AND((NM$44-NM46                                                                                     )&gt;(NM$44-NN$44),(NM$44-NM46                                                                                     )&lt;=0),"Join-"    &amp;NM45,""),"")
&amp;IFERROR(IF(AND((NM$44-NM46-INDEX(Sheep!$V$231:$V$238,NM45,1))&gt;(NM$44-NN$44),(NM$44-NM46-INDEX(Sheep!$V$231:$V$238,NM45,1))&lt;=0),"Scan-"  &amp;NM45,""),"")
&amp;IFERROR(IF(AND((NM$44-NM46-150                                                                            )&gt;(NM$44-NN$44),(NM$44-NM46-150                                                                             )&lt;=0),"Birth-" &amp;NM45,""),"")
&amp;IFERROR(IF(AND((NM$44-NM46-150-Sheep!$R$224                                           )&gt;(NM$44-NN$44),(NM$44-NM46-150-Sheep!$R$224                                            )&lt;=0),"Wean-"&amp;NM45,""),"")
&amp;IFERROR(IF(AND((NM$44-NM46-150-Sheep!$R$225                                           )&gt;(NM$44-NN$44),(NM$44-NM46-150-Sheep!$R$225                                            )&lt;=0),"Alt1-"   &amp;NM45,""),"")
&amp;IFERROR(IF(AND((NM$44-NM46-150-Sheep!$R$226                                           )&gt;(NM$44-NN$44),(NM$44-NM46-150-Sheep!$R$226                                            )&lt;=0),"Alt2-"   &amp;NM45,""),"")</f>
        <v/>
      </c>
      <c r="NN47" s="491" t="str">
        <f xml:space="preserve">                    IF(AND((NN$44                                  -Sheep!$N$174                               )&gt;(NN$44-NO$44),(NN$44                                  -Sheep!$N$174                                )&lt;=0),"Born","")
&amp;                   IF(AND((NN$44-Sheep!$R$224-Sheep!$N$174                                )&gt;(NN$44-NO$44),(NN$44-Sheep!$R$224-Sheep!$N$174                                )&lt;=0),"WeanStd","")
&amp;                   IF(AND((NN$44-Sheep!$R$225-Sheep!$N$174                                )&gt;(NN$44-NO$44),(NN$44-Sheep!$R$225-Sheep!$N$174                                )&lt;=0),"WeanAlt1","")
&amp;                   IF(AND((NN$44-Sheep!$R$226-Sheep!$N$174                                )&gt;(NN$44-NO$44),(NN$44-Sheep!$R$226-Sheep!$N$174                                )&lt;=0),"WeanAlt2","")
&amp;IFERROR(IF(AND((NN$44-NN46                                                                                     )&gt;(NN$44-NO$44),(NN$44-NN46                                                                                     )&lt;=0),"Join-"    &amp;NN45,""),"")
&amp;IFERROR(IF(AND((NN$44-NN46-INDEX(Sheep!$V$231:$V$238,NN45,1))&gt;(NN$44-NO$44),(NN$44-NN46-INDEX(Sheep!$V$231:$V$238,NN45,1))&lt;=0),"Scan-"  &amp;NN45,""),"")
&amp;IFERROR(IF(AND((NN$44-NN46-150                                                                            )&gt;(NN$44-NO$44),(NN$44-NN46-150                                                                             )&lt;=0),"Birth-" &amp;NN45,""),"")
&amp;IFERROR(IF(AND((NN$44-NN46-150-Sheep!$R$224                                           )&gt;(NN$44-NO$44),(NN$44-NN46-150-Sheep!$R$224                                            )&lt;=0),"Wean-"&amp;NN45,""),"")
&amp;IFERROR(IF(AND((NN$44-NN46-150-Sheep!$R$225                                           )&gt;(NN$44-NO$44),(NN$44-NN46-150-Sheep!$R$225                                            )&lt;=0),"Alt1-"   &amp;NN45,""),"")
&amp;IFERROR(IF(AND((NN$44-NN46-150-Sheep!$R$226                                           )&gt;(NN$44-NO$44),(NN$44-NN46-150-Sheep!$R$226                                            )&lt;=0),"Alt2-"   &amp;NN45,""),"")</f>
        <v/>
      </c>
      <c r="NO47" s="491" t="str">
        <f xml:space="preserve">                    IF(AND((NO$44                                  -Sheep!$N$174                               )&gt;(NO$44-NP$44),(NO$44                                  -Sheep!$N$174                                )&lt;=0),"Born","")
&amp;                   IF(AND((NO$44-Sheep!$R$224-Sheep!$N$174                                )&gt;(NO$44-NP$44),(NO$44-Sheep!$R$224-Sheep!$N$174                                )&lt;=0),"WeanStd","")
&amp;                   IF(AND((NO$44-Sheep!$R$225-Sheep!$N$174                                )&gt;(NO$44-NP$44),(NO$44-Sheep!$R$225-Sheep!$N$174                                )&lt;=0),"WeanAlt1","")
&amp;                   IF(AND((NO$44-Sheep!$R$226-Sheep!$N$174                                )&gt;(NO$44-NP$44),(NO$44-Sheep!$R$226-Sheep!$N$174                                )&lt;=0),"WeanAlt2","")
&amp;IFERROR(IF(AND((NO$44-NO46                                                                                     )&gt;(NO$44-NP$44),(NO$44-NO46                                                                                     )&lt;=0),"Join-"    &amp;NO45,""),"")
&amp;IFERROR(IF(AND((NO$44-NO46-INDEX(Sheep!$V$231:$V$238,NO45,1))&gt;(NO$44-NP$44),(NO$44-NO46-INDEX(Sheep!$V$231:$V$238,NO45,1))&lt;=0),"Scan-"  &amp;NO45,""),"")
&amp;IFERROR(IF(AND((NO$44-NO46-150                                                                            )&gt;(NO$44-NP$44),(NO$44-NO46-150                                                                             )&lt;=0),"Birth-" &amp;NO45,""),"")
&amp;IFERROR(IF(AND((NO$44-NO46-150-Sheep!$R$224                                           )&gt;(NO$44-NP$44),(NO$44-NO46-150-Sheep!$R$224                                            )&lt;=0),"Wean-"&amp;NO45,""),"")
&amp;IFERROR(IF(AND((NO$44-NO46-150-Sheep!$R$225                                           )&gt;(NO$44-NP$44),(NO$44-NO46-150-Sheep!$R$225                                            )&lt;=0),"Alt1-"   &amp;NO45,""),"")
&amp;IFERROR(IF(AND((NO$44-NO46-150-Sheep!$R$226                                           )&gt;(NO$44-NP$44),(NO$44-NO46-150-Sheep!$R$226                                            )&lt;=0),"Alt2-"   &amp;NO45,""),"")</f>
        <v/>
      </c>
      <c r="NP47" s="491" t="str">
        <f xml:space="preserve">                    IF(AND((NP$44                                  -Sheep!$N$174                               )&gt;(NP$44-NQ$44),(NP$44                                  -Sheep!$N$174                                )&lt;=0),"Born","")
&amp;                   IF(AND((NP$44-Sheep!$R$224-Sheep!$N$174                                )&gt;(NP$44-NQ$44),(NP$44-Sheep!$R$224-Sheep!$N$174                                )&lt;=0),"WeanStd","")
&amp;                   IF(AND((NP$44-Sheep!$R$225-Sheep!$N$174                                )&gt;(NP$44-NQ$44),(NP$44-Sheep!$R$225-Sheep!$N$174                                )&lt;=0),"WeanAlt1","")
&amp;                   IF(AND((NP$44-Sheep!$R$226-Sheep!$N$174                                )&gt;(NP$44-NQ$44),(NP$44-Sheep!$R$226-Sheep!$N$174                                )&lt;=0),"WeanAlt2","")
&amp;IFERROR(IF(AND((NP$44-NP46                                                                                     )&gt;(NP$44-NQ$44),(NP$44-NP46                                                                                     )&lt;=0),"Join-"    &amp;NP45,""),"")
&amp;IFERROR(IF(AND((NP$44-NP46-INDEX(Sheep!$V$231:$V$238,NP45,1))&gt;(NP$44-NQ$44),(NP$44-NP46-INDEX(Sheep!$V$231:$V$238,NP45,1))&lt;=0),"Scan-"  &amp;NP45,""),"")
&amp;IFERROR(IF(AND((NP$44-NP46-150                                                                            )&gt;(NP$44-NQ$44),(NP$44-NP46-150                                                                             )&lt;=0),"Birth-" &amp;NP45,""),"")
&amp;IFERROR(IF(AND((NP$44-NP46-150-Sheep!$R$224                                           )&gt;(NP$44-NQ$44),(NP$44-NP46-150-Sheep!$R$224                                            )&lt;=0),"Wean-"&amp;NP45,""),"")
&amp;IFERROR(IF(AND((NP$44-NP46-150-Sheep!$R$225                                           )&gt;(NP$44-NQ$44),(NP$44-NP46-150-Sheep!$R$225                                            )&lt;=0),"Alt1-"   &amp;NP45,""),"")
&amp;IFERROR(IF(AND((NP$44-NP46-150-Sheep!$R$226                                           )&gt;(NP$44-NQ$44),(NP$44-NP46-150-Sheep!$R$226                                            )&lt;=0),"Alt2-"   &amp;NP45,""),"")</f>
        <v/>
      </c>
      <c r="NQ47" s="491" t="str">
        <f xml:space="preserve">                    IF(AND((NQ$44                                  -Sheep!$N$174                               )&gt;(NQ$44-NR$44),(NQ$44                                  -Sheep!$N$174                                )&lt;=0),"Born","")
&amp;                   IF(AND((NQ$44-Sheep!$R$224-Sheep!$N$174                                )&gt;(NQ$44-NR$44),(NQ$44-Sheep!$R$224-Sheep!$N$174                                )&lt;=0),"WeanStd","")
&amp;                   IF(AND((NQ$44-Sheep!$R$225-Sheep!$N$174                                )&gt;(NQ$44-NR$44),(NQ$44-Sheep!$R$225-Sheep!$N$174                                )&lt;=0),"WeanAlt1","")
&amp;                   IF(AND((NQ$44-Sheep!$R$226-Sheep!$N$174                                )&gt;(NQ$44-NR$44),(NQ$44-Sheep!$R$226-Sheep!$N$174                                )&lt;=0),"WeanAlt2","")
&amp;IFERROR(IF(AND((NQ$44-NQ46                                                                                     )&gt;(NQ$44-NR$44),(NQ$44-NQ46                                                                                     )&lt;=0),"Join-"    &amp;NQ45,""),"")
&amp;IFERROR(IF(AND((NQ$44-NQ46-INDEX(Sheep!$V$231:$V$238,NQ45,1))&gt;(NQ$44-NR$44),(NQ$44-NQ46-INDEX(Sheep!$V$231:$V$238,NQ45,1))&lt;=0),"Scan-"  &amp;NQ45,""),"")
&amp;IFERROR(IF(AND((NQ$44-NQ46-150                                                                            )&gt;(NQ$44-NR$44),(NQ$44-NQ46-150                                                                             )&lt;=0),"Birth-" &amp;NQ45,""),"")
&amp;IFERROR(IF(AND((NQ$44-NQ46-150-Sheep!$R$224                                           )&gt;(NQ$44-NR$44),(NQ$44-NQ46-150-Sheep!$R$224                                            )&lt;=0),"Wean-"&amp;NQ45,""),"")
&amp;IFERROR(IF(AND((NQ$44-NQ46-150-Sheep!$R$225                                           )&gt;(NQ$44-NR$44),(NQ$44-NQ46-150-Sheep!$R$225                                            )&lt;=0),"Alt1-"   &amp;NQ45,""),"")
&amp;IFERROR(IF(AND((NQ$44-NQ46-150-Sheep!$R$226                                           )&gt;(NQ$44-NR$44),(NQ$44-NQ46-150-Sheep!$R$226                                            )&lt;=0),"Alt2-"   &amp;NQ45,""),"")</f>
        <v/>
      </c>
      <c r="NR47" s="491" t="str">
        <f xml:space="preserve">                    IF(AND((NR$44                                  -Sheep!$N$174                               )&gt;(NR$44-NS$44),(NR$44                                  -Sheep!$N$174                                )&lt;=0),"Born","")
&amp;                   IF(AND((NR$44-Sheep!$R$224-Sheep!$N$174                                )&gt;(NR$44-NS$44),(NR$44-Sheep!$R$224-Sheep!$N$174                                )&lt;=0),"WeanStd","")
&amp;                   IF(AND((NR$44-Sheep!$R$225-Sheep!$N$174                                )&gt;(NR$44-NS$44),(NR$44-Sheep!$R$225-Sheep!$N$174                                )&lt;=0),"WeanAlt1","")
&amp;                   IF(AND((NR$44-Sheep!$R$226-Sheep!$N$174                                )&gt;(NR$44-NS$44),(NR$44-Sheep!$R$226-Sheep!$N$174                                )&lt;=0),"WeanAlt2","")
&amp;IFERROR(IF(AND((NR$44-NR46                                                                                     )&gt;(NR$44-NS$44),(NR$44-NR46                                                                                     )&lt;=0),"Join-"    &amp;NR45,""),"")
&amp;IFERROR(IF(AND((NR$44-NR46-INDEX(Sheep!$V$231:$V$238,NR45,1))&gt;(NR$44-NS$44),(NR$44-NR46-INDEX(Sheep!$V$231:$V$238,NR45,1))&lt;=0),"Scan-"  &amp;NR45,""),"")
&amp;IFERROR(IF(AND((NR$44-NR46-150                                                                            )&gt;(NR$44-NS$44),(NR$44-NR46-150                                                                             )&lt;=0),"Birth-" &amp;NR45,""),"")
&amp;IFERROR(IF(AND((NR$44-NR46-150-Sheep!$R$224                                           )&gt;(NR$44-NS$44),(NR$44-NR46-150-Sheep!$R$224                                            )&lt;=0),"Wean-"&amp;NR45,""),"")
&amp;IFERROR(IF(AND((NR$44-NR46-150-Sheep!$R$225                                           )&gt;(NR$44-NS$44),(NR$44-NR46-150-Sheep!$R$225                                            )&lt;=0),"Alt1-"   &amp;NR45,""),"")
&amp;IFERROR(IF(AND((NR$44-NR46-150-Sheep!$R$226                                           )&gt;(NR$44-NS$44),(NR$44-NR46-150-Sheep!$R$226                                            )&lt;=0),"Alt2-"   &amp;NR45,""),"")</f>
        <v/>
      </c>
      <c r="NS47" s="491" t="str">
        <f xml:space="preserve">                    IF(AND((NS$44                                  -Sheep!$N$174                               )&gt;(NS$44-NT$44),(NS$44                                  -Sheep!$N$174                                )&lt;=0),"Born","")
&amp;                   IF(AND((NS$44-Sheep!$R$224-Sheep!$N$174                                )&gt;(NS$44-NT$44),(NS$44-Sheep!$R$224-Sheep!$N$174                                )&lt;=0),"WeanStd","")
&amp;                   IF(AND((NS$44-Sheep!$R$225-Sheep!$N$174                                )&gt;(NS$44-NT$44),(NS$44-Sheep!$R$225-Sheep!$N$174                                )&lt;=0),"WeanAlt1","")
&amp;                   IF(AND((NS$44-Sheep!$R$226-Sheep!$N$174                                )&gt;(NS$44-NT$44),(NS$44-Sheep!$R$226-Sheep!$N$174                                )&lt;=0),"WeanAlt2","")
&amp;IFERROR(IF(AND((NS$44-NS46                                                                                     )&gt;(NS$44-NT$44),(NS$44-NS46                                                                                     )&lt;=0),"Join-"    &amp;NS45,""),"")
&amp;IFERROR(IF(AND((NS$44-NS46-INDEX(Sheep!$V$231:$V$238,NS45,1))&gt;(NS$44-NT$44),(NS$44-NS46-INDEX(Sheep!$V$231:$V$238,NS45,1))&lt;=0),"Scan-"  &amp;NS45,""),"")
&amp;IFERROR(IF(AND((NS$44-NS46-150                                                                            )&gt;(NS$44-NT$44),(NS$44-NS46-150                                                                             )&lt;=0),"Birth-" &amp;NS45,""),"")
&amp;IFERROR(IF(AND((NS$44-NS46-150-Sheep!$R$224                                           )&gt;(NS$44-NT$44),(NS$44-NS46-150-Sheep!$R$224                                            )&lt;=0),"Wean-"&amp;NS45,""),"")
&amp;IFERROR(IF(AND((NS$44-NS46-150-Sheep!$R$225                                           )&gt;(NS$44-NT$44),(NS$44-NS46-150-Sheep!$R$225                                            )&lt;=0),"Alt1-"   &amp;NS45,""),"")
&amp;IFERROR(IF(AND((NS$44-NS46-150-Sheep!$R$226                                           )&gt;(NS$44-NT$44),(NS$44-NS46-150-Sheep!$R$226                                            )&lt;=0),"Alt2-"   &amp;NS45,""),"")</f>
        <v/>
      </c>
      <c r="NT47" s="491" t="str">
        <f xml:space="preserve">                    IF(AND((NT$44                                  -Sheep!$N$174                               )&gt;(NT$44-NU$44),(NT$44                                  -Sheep!$N$174                                )&lt;=0),"Born","")
&amp;                   IF(AND((NT$44-Sheep!$R$224-Sheep!$N$174                                )&gt;(NT$44-NU$44),(NT$44-Sheep!$R$224-Sheep!$N$174                                )&lt;=0),"WeanStd","")
&amp;                   IF(AND((NT$44-Sheep!$R$225-Sheep!$N$174                                )&gt;(NT$44-NU$44),(NT$44-Sheep!$R$225-Sheep!$N$174                                )&lt;=0),"WeanAlt1","")
&amp;                   IF(AND((NT$44-Sheep!$R$226-Sheep!$N$174                                )&gt;(NT$44-NU$44),(NT$44-Sheep!$R$226-Sheep!$N$174                                )&lt;=0),"WeanAlt2","")
&amp;IFERROR(IF(AND((NT$44-NT46                                                                                     )&gt;(NT$44-NU$44),(NT$44-NT46                                                                                     )&lt;=0),"Join-"    &amp;NT45,""),"")
&amp;IFERROR(IF(AND((NT$44-NT46-INDEX(Sheep!$V$231:$V$238,NT45,1))&gt;(NT$44-NU$44),(NT$44-NT46-INDEX(Sheep!$V$231:$V$238,NT45,1))&lt;=0),"Scan-"  &amp;NT45,""),"")
&amp;IFERROR(IF(AND((NT$44-NT46-150                                                                            )&gt;(NT$44-NU$44),(NT$44-NT46-150                                                                             )&lt;=0),"Birth-" &amp;NT45,""),"")
&amp;IFERROR(IF(AND((NT$44-NT46-150-Sheep!$R$224                                           )&gt;(NT$44-NU$44),(NT$44-NT46-150-Sheep!$R$224                                            )&lt;=0),"Wean-"&amp;NT45,""),"")
&amp;IFERROR(IF(AND((NT$44-NT46-150-Sheep!$R$225                                           )&gt;(NT$44-NU$44),(NT$44-NT46-150-Sheep!$R$225                                            )&lt;=0),"Alt1-"   &amp;NT45,""),"")
&amp;IFERROR(IF(AND((NT$44-NT46-150-Sheep!$R$226                                           )&gt;(NT$44-NU$44),(NT$44-NT46-150-Sheep!$R$226                                            )&lt;=0),"Alt2-"   &amp;NT45,""),"")</f>
        <v/>
      </c>
      <c r="NU47" s="491" t="str">
        <f xml:space="preserve">                    IF(AND((NU$44                                  -Sheep!$N$174                               )&gt;(NU$44-NV$44),(NU$44                                  -Sheep!$N$174                                )&lt;=0),"Born","")
&amp;                   IF(AND((NU$44-Sheep!$R$224-Sheep!$N$174                                )&gt;(NU$44-NV$44),(NU$44-Sheep!$R$224-Sheep!$N$174                                )&lt;=0),"WeanStd","")
&amp;                   IF(AND((NU$44-Sheep!$R$225-Sheep!$N$174                                )&gt;(NU$44-NV$44),(NU$44-Sheep!$R$225-Sheep!$N$174                                )&lt;=0),"WeanAlt1","")
&amp;                   IF(AND((NU$44-Sheep!$R$226-Sheep!$N$174                                )&gt;(NU$44-NV$44),(NU$44-Sheep!$R$226-Sheep!$N$174                                )&lt;=0),"WeanAlt2","")
&amp;IFERROR(IF(AND((NU$44-NU46                                                                                     )&gt;(NU$44-NV$44),(NU$44-NU46                                                                                     )&lt;=0),"Join-"    &amp;NU45,""),"")
&amp;IFERROR(IF(AND((NU$44-NU46-INDEX(Sheep!$V$231:$V$238,NU45,1))&gt;(NU$44-NV$44),(NU$44-NU46-INDEX(Sheep!$V$231:$V$238,NU45,1))&lt;=0),"Scan-"  &amp;NU45,""),"")
&amp;IFERROR(IF(AND((NU$44-NU46-150                                                                            )&gt;(NU$44-NV$44),(NU$44-NU46-150                                                                             )&lt;=0),"Birth-" &amp;NU45,""),"")
&amp;IFERROR(IF(AND((NU$44-NU46-150-Sheep!$R$224                                           )&gt;(NU$44-NV$44),(NU$44-NU46-150-Sheep!$R$224                                            )&lt;=0),"Wean-"&amp;NU45,""),"")
&amp;IFERROR(IF(AND((NU$44-NU46-150-Sheep!$R$225                                           )&gt;(NU$44-NV$44),(NU$44-NU46-150-Sheep!$R$225                                            )&lt;=0),"Alt1-"   &amp;NU45,""),"")
&amp;IFERROR(IF(AND((NU$44-NU46-150-Sheep!$R$226                                           )&gt;(NU$44-NV$44),(NU$44-NU46-150-Sheep!$R$226                                            )&lt;=0),"Alt2-"   &amp;NU45,""),"")</f>
        <v/>
      </c>
      <c r="NV47" s="491" t="str">
        <f xml:space="preserve">                    IF(AND((NV$44                                  -Sheep!$N$174                               )&gt;(NV$44-NW$44),(NV$44                                  -Sheep!$N$174                                )&lt;=0),"Born","")
&amp;                   IF(AND((NV$44-Sheep!$R$224-Sheep!$N$174                                )&gt;(NV$44-NW$44),(NV$44-Sheep!$R$224-Sheep!$N$174                                )&lt;=0),"WeanStd","")
&amp;                   IF(AND((NV$44-Sheep!$R$225-Sheep!$N$174                                )&gt;(NV$44-NW$44),(NV$44-Sheep!$R$225-Sheep!$N$174                                )&lt;=0),"WeanAlt1","")
&amp;                   IF(AND((NV$44-Sheep!$R$226-Sheep!$N$174                                )&gt;(NV$44-NW$44),(NV$44-Sheep!$R$226-Sheep!$N$174                                )&lt;=0),"WeanAlt2","")
&amp;IFERROR(IF(AND((NV$44-NV46                                                                                     )&gt;(NV$44-NW$44),(NV$44-NV46                                                                                     )&lt;=0),"Join-"    &amp;NV45,""),"")
&amp;IFERROR(IF(AND((NV$44-NV46-INDEX(Sheep!$V$231:$V$238,NV45,1))&gt;(NV$44-NW$44),(NV$44-NV46-INDEX(Sheep!$V$231:$V$238,NV45,1))&lt;=0),"Scan-"  &amp;NV45,""),"")
&amp;IFERROR(IF(AND((NV$44-NV46-150                                                                            )&gt;(NV$44-NW$44),(NV$44-NV46-150                                                                             )&lt;=0),"Birth-" &amp;NV45,""),"")
&amp;IFERROR(IF(AND((NV$44-NV46-150-Sheep!$R$224                                           )&gt;(NV$44-NW$44),(NV$44-NV46-150-Sheep!$R$224                                            )&lt;=0),"Wean-"&amp;NV45,""),"")
&amp;IFERROR(IF(AND((NV$44-NV46-150-Sheep!$R$225                                           )&gt;(NV$44-NW$44),(NV$44-NV46-150-Sheep!$R$225                                            )&lt;=0),"Alt1-"   &amp;NV45,""),"")
&amp;IFERROR(IF(AND((NV$44-NV46-150-Sheep!$R$226                                           )&gt;(NV$44-NW$44),(NV$44-NV46-150-Sheep!$R$226                                            )&lt;=0),"Alt2-"   &amp;NV45,""),"")</f>
        <v/>
      </c>
      <c r="NW47" s="491" t="str">
        <f xml:space="preserve">                    IF(AND((NW$44                                  -Sheep!$N$174                               )&gt;(NW$44-NX$44),(NW$44                                  -Sheep!$N$174                                )&lt;=0),"Born","")
&amp;                   IF(AND((NW$44-Sheep!$R$224-Sheep!$N$174                                )&gt;(NW$44-NX$44),(NW$44-Sheep!$R$224-Sheep!$N$174                                )&lt;=0),"WeanStd","")
&amp;                   IF(AND((NW$44-Sheep!$R$225-Sheep!$N$174                                )&gt;(NW$44-NX$44),(NW$44-Sheep!$R$225-Sheep!$N$174                                )&lt;=0),"WeanAlt1","")
&amp;                   IF(AND((NW$44-Sheep!$R$226-Sheep!$N$174                                )&gt;(NW$44-NX$44),(NW$44-Sheep!$R$226-Sheep!$N$174                                )&lt;=0),"WeanAlt2","")
&amp;IFERROR(IF(AND((NW$44-NW46                                                                                     )&gt;(NW$44-NX$44),(NW$44-NW46                                                                                     )&lt;=0),"Join-"    &amp;NW45,""),"")
&amp;IFERROR(IF(AND((NW$44-NW46-INDEX(Sheep!$V$231:$V$238,NW45,1))&gt;(NW$44-NX$44),(NW$44-NW46-INDEX(Sheep!$V$231:$V$238,NW45,1))&lt;=0),"Scan-"  &amp;NW45,""),"")
&amp;IFERROR(IF(AND((NW$44-NW46-150                                                                            )&gt;(NW$44-NX$44),(NW$44-NW46-150                                                                             )&lt;=0),"Birth-" &amp;NW45,""),"")
&amp;IFERROR(IF(AND((NW$44-NW46-150-Sheep!$R$224                                           )&gt;(NW$44-NX$44),(NW$44-NW46-150-Sheep!$R$224                                            )&lt;=0),"Wean-"&amp;NW45,""),"")
&amp;IFERROR(IF(AND((NW$44-NW46-150-Sheep!$R$225                                           )&gt;(NW$44-NX$44),(NW$44-NW46-150-Sheep!$R$225                                            )&lt;=0),"Alt1-"   &amp;NW45,""),"")
&amp;IFERROR(IF(AND((NW$44-NW46-150-Sheep!$R$226                                           )&gt;(NW$44-NX$44),(NW$44-NW46-150-Sheep!$R$226                                            )&lt;=0),"Alt2-"   &amp;NW45,""),"")</f>
        <v/>
      </c>
      <c r="NX47" s="491" t="str">
        <f xml:space="preserve">                    IF(AND((NX$44                                  -Sheep!$N$174                               )&gt;(NX$44-NY$44),(NX$44                                  -Sheep!$N$174                                )&lt;=0),"Born","")
&amp;                   IF(AND((NX$44-Sheep!$R$224-Sheep!$N$174                                )&gt;(NX$44-NY$44),(NX$44-Sheep!$R$224-Sheep!$N$174                                )&lt;=0),"WeanStd","")
&amp;                   IF(AND((NX$44-Sheep!$R$225-Sheep!$N$174                                )&gt;(NX$44-NY$44),(NX$44-Sheep!$R$225-Sheep!$N$174                                )&lt;=0),"WeanAlt1","")
&amp;                   IF(AND((NX$44-Sheep!$R$226-Sheep!$N$174                                )&gt;(NX$44-NY$44),(NX$44-Sheep!$R$226-Sheep!$N$174                                )&lt;=0),"WeanAlt2","")
&amp;IFERROR(IF(AND((NX$44-NX46                                                                                     )&gt;(NX$44-NY$44),(NX$44-NX46                                                                                     )&lt;=0),"Join-"    &amp;NX45,""),"")
&amp;IFERROR(IF(AND((NX$44-NX46-INDEX(Sheep!$V$231:$V$238,NX45,1))&gt;(NX$44-NY$44),(NX$44-NX46-INDEX(Sheep!$V$231:$V$238,NX45,1))&lt;=0),"Scan-"  &amp;NX45,""),"")
&amp;IFERROR(IF(AND((NX$44-NX46-150                                                                            )&gt;(NX$44-NY$44),(NX$44-NX46-150                                                                             )&lt;=0),"Birth-" &amp;NX45,""),"")
&amp;IFERROR(IF(AND((NX$44-NX46-150-Sheep!$R$224                                           )&gt;(NX$44-NY$44),(NX$44-NX46-150-Sheep!$R$224                                            )&lt;=0),"Wean-"&amp;NX45,""),"")
&amp;IFERROR(IF(AND((NX$44-NX46-150-Sheep!$R$225                                           )&gt;(NX$44-NY$44),(NX$44-NX46-150-Sheep!$R$225                                            )&lt;=0),"Alt1-"   &amp;NX45,""),"")
&amp;IFERROR(IF(AND((NX$44-NX46-150-Sheep!$R$226                                           )&gt;(NX$44-NY$44),(NX$44-NX46-150-Sheep!$R$226                                            )&lt;=0),"Alt2-"   &amp;NX45,""),"")</f>
        <v/>
      </c>
      <c r="NY47" s="491" t="str">
        <f xml:space="preserve">                    IF(AND((NY$44                                  -Sheep!$N$174                               )&gt;(NY$44-NZ$44),(NY$44                                  -Sheep!$N$174                                )&lt;=0),"Born","")
&amp;                   IF(AND((NY$44-Sheep!$R$224-Sheep!$N$174                                )&gt;(NY$44-NZ$44),(NY$44-Sheep!$R$224-Sheep!$N$174                                )&lt;=0),"WeanStd","")
&amp;                   IF(AND((NY$44-Sheep!$R$225-Sheep!$N$174                                )&gt;(NY$44-NZ$44),(NY$44-Sheep!$R$225-Sheep!$N$174                                )&lt;=0),"WeanAlt1","")
&amp;                   IF(AND((NY$44-Sheep!$R$226-Sheep!$N$174                                )&gt;(NY$44-NZ$44),(NY$44-Sheep!$R$226-Sheep!$N$174                                )&lt;=0),"WeanAlt2","")
&amp;IFERROR(IF(AND((NY$44-NY46                                                                                     )&gt;(NY$44-NZ$44),(NY$44-NY46                                                                                     )&lt;=0),"Join-"    &amp;NY45,""),"")
&amp;IFERROR(IF(AND((NY$44-NY46-INDEX(Sheep!$V$231:$V$238,NY45,1))&gt;(NY$44-NZ$44),(NY$44-NY46-INDEX(Sheep!$V$231:$V$238,NY45,1))&lt;=0),"Scan-"  &amp;NY45,""),"")
&amp;IFERROR(IF(AND((NY$44-NY46-150                                                                            )&gt;(NY$44-NZ$44),(NY$44-NY46-150                                                                             )&lt;=0),"Birth-" &amp;NY45,""),"")
&amp;IFERROR(IF(AND((NY$44-NY46-150-Sheep!$R$224                                           )&gt;(NY$44-NZ$44),(NY$44-NY46-150-Sheep!$R$224                                            )&lt;=0),"Wean-"&amp;NY45,""),"")
&amp;IFERROR(IF(AND((NY$44-NY46-150-Sheep!$R$225                                           )&gt;(NY$44-NZ$44),(NY$44-NY46-150-Sheep!$R$225                                            )&lt;=0),"Alt1-"   &amp;NY45,""),"")
&amp;IFERROR(IF(AND((NY$44-NY46-150-Sheep!$R$226                                           )&gt;(NY$44-NZ$44),(NY$44-NY46-150-Sheep!$R$226                                            )&lt;=0),"Alt2-"   &amp;NY45,""),"")</f>
        <v/>
      </c>
      <c r="NZ47" s="491" t="str">
        <f xml:space="preserve">                    IF(AND((NZ$44                                  -Sheep!$N$174                               )&gt;(NZ$44-OA$44),(NZ$44                                  -Sheep!$N$174                                )&lt;=0),"Born","")
&amp;                   IF(AND((NZ$44-Sheep!$R$224-Sheep!$N$174                                )&gt;(NZ$44-OA$44),(NZ$44-Sheep!$R$224-Sheep!$N$174                                )&lt;=0),"WeanStd","")
&amp;                   IF(AND((NZ$44-Sheep!$R$225-Sheep!$N$174                                )&gt;(NZ$44-OA$44),(NZ$44-Sheep!$R$225-Sheep!$N$174                                )&lt;=0),"WeanAlt1","")
&amp;                   IF(AND((NZ$44-Sheep!$R$226-Sheep!$N$174                                )&gt;(NZ$44-OA$44),(NZ$44-Sheep!$R$226-Sheep!$N$174                                )&lt;=0),"WeanAlt2","")
&amp;IFERROR(IF(AND((NZ$44-NZ46                                                                                     )&gt;(NZ$44-OA$44),(NZ$44-NZ46                                                                                     )&lt;=0),"Join-"    &amp;NZ45,""),"")
&amp;IFERROR(IF(AND((NZ$44-NZ46-INDEX(Sheep!$V$231:$V$238,NZ45,1))&gt;(NZ$44-OA$44),(NZ$44-NZ46-INDEX(Sheep!$V$231:$V$238,NZ45,1))&lt;=0),"Scan-"  &amp;NZ45,""),"")
&amp;IFERROR(IF(AND((NZ$44-NZ46-150                                                                            )&gt;(NZ$44-OA$44),(NZ$44-NZ46-150                                                                             )&lt;=0),"Birth-" &amp;NZ45,""),"")
&amp;IFERROR(IF(AND((NZ$44-NZ46-150-Sheep!$R$224                                           )&gt;(NZ$44-OA$44),(NZ$44-NZ46-150-Sheep!$R$224                                            )&lt;=0),"Wean-"&amp;NZ45,""),"")
&amp;IFERROR(IF(AND((NZ$44-NZ46-150-Sheep!$R$225                                           )&gt;(NZ$44-OA$44),(NZ$44-NZ46-150-Sheep!$R$225                                            )&lt;=0),"Alt1-"   &amp;NZ45,""),"")
&amp;IFERROR(IF(AND((NZ$44-NZ46-150-Sheep!$R$226                                           )&gt;(NZ$44-OA$44),(NZ$44-NZ46-150-Sheep!$R$226                                            )&lt;=0),"Alt2-"   &amp;NZ45,""),"")</f>
        <v/>
      </c>
      <c r="OA47" s="491" t="str">
        <f xml:space="preserve">                    IF(AND((OA$44                                  -Sheep!$N$174                               )&gt;(OA$44-OB$44),(OA$44                                  -Sheep!$N$174                                )&lt;=0),"Born","")
&amp;                   IF(AND((OA$44-Sheep!$R$224-Sheep!$N$174                                )&gt;(OA$44-OB$44),(OA$44-Sheep!$R$224-Sheep!$N$174                                )&lt;=0),"WeanStd","")
&amp;                   IF(AND((OA$44-Sheep!$R$225-Sheep!$N$174                                )&gt;(OA$44-OB$44),(OA$44-Sheep!$R$225-Sheep!$N$174                                )&lt;=0),"WeanAlt1","")
&amp;                   IF(AND((OA$44-Sheep!$R$226-Sheep!$N$174                                )&gt;(OA$44-OB$44),(OA$44-Sheep!$R$226-Sheep!$N$174                                )&lt;=0),"WeanAlt2","")
&amp;IFERROR(IF(AND((OA$44-OA46                                                                                     )&gt;(OA$44-OB$44),(OA$44-OA46                                                                                     )&lt;=0),"Join-"    &amp;OA45,""),"")
&amp;IFERROR(IF(AND((OA$44-OA46-INDEX(Sheep!$V$231:$V$238,OA45,1))&gt;(OA$44-OB$44),(OA$44-OA46-INDEX(Sheep!$V$231:$V$238,OA45,1))&lt;=0),"Scan-"  &amp;OA45,""),"")
&amp;IFERROR(IF(AND((OA$44-OA46-150                                                                            )&gt;(OA$44-OB$44),(OA$44-OA46-150                                                                             )&lt;=0),"Birth-" &amp;OA45,""),"")
&amp;IFERROR(IF(AND((OA$44-OA46-150-Sheep!$R$224                                           )&gt;(OA$44-OB$44),(OA$44-OA46-150-Sheep!$R$224                                            )&lt;=0),"Wean-"&amp;OA45,""),"")
&amp;IFERROR(IF(AND((OA$44-OA46-150-Sheep!$R$225                                           )&gt;(OA$44-OB$44),(OA$44-OA46-150-Sheep!$R$225                                            )&lt;=0),"Alt1-"   &amp;OA45,""),"")
&amp;IFERROR(IF(AND((OA$44-OA46-150-Sheep!$R$226                                           )&gt;(OA$44-OB$44),(OA$44-OA46-150-Sheep!$R$226                                            )&lt;=0),"Alt2-"   &amp;OA45,""),"")</f>
        <v/>
      </c>
      <c r="OB47" s="491" t="str">
        <f xml:space="preserve">                    IF(AND((OB$44                                  -Sheep!$N$174                               )&gt;(OB$44-OC$44),(OB$44                                  -Sheep!$N$174                                )&lt;=0),"Born","")
&amp;                   IF(AND((OB$44-Sheep!$R$224-Sheep!$N$174                                )&gt;(OB$44-OC$44),(OB$44-Sheep!$R$224-Sheep!$N$174                                )&lt;=0),"WeanStd","")
&amp;                   IF(AND((OB$44-Sheep!$R$225-Sheep!$N$174                                )&gt;(OB$44-OC$44),(OB$44-Sheep!$R$225-Sheep!$N$174                                )&lt;=0),"WeanAlt1","")
&amp;                   IF(AND((OB$44-Sheep!$R$226-Sheep!$N$174                                )&gt;(OB$44-OC$44),(OB$44-Sheep!$R$226-Sheep!$N$174                                )&lt;=0),"WeanAlt2","")
&amp;IFERROR(IF(AND((OB$44-OB46                                                                                     )&gt;(OB$44-OC$44),(OB$44-OB46                                                                                     )&lt;=0),"Join-"    &amp;OB45,""),"")
&amp;IFERROR(IF(AND((OB$44-OB46-INDEX(Sheep!$V$231:$V$238,OB45,1))&gt;(OB$44-OC$44),(OB$44-OB46-INDEX(Sheep!$V$231:$V$238,OB45,1))&lt;=0),"Scan-"  &amp;OB45,""),"")
&amp;IFERROR(IF(AND((OB$44-OB46-150                                                                            )&gt;(OB$44-OC$44),(OB$44-OB46-150                                                                             )&lt;=0),"Birth-" &amp;OB45,""),"")
&amp;IFERROR(IF(AND((OB$44-OB46-150-Sheep!$R$224                                           )&gt;(OB$44-OC$44),(OB$44-OB46-150-Sheep!$R$224                                            )&lt;=0),"Wean-"&amp;OB45,""),"")
&amp;IFERROR(IF(AND((OB$44-OB46-150-Sheep!$R$225                                           )&gt;(OB$44-OC$44),(OB$44-OB46-150-Sheep!$R$225                                            )&lt;=0),"Alt1-"   &amp;OB45,""),"")
&amp;IFERROR(IF(AND((OB$44-OB46-150-Sheep!$R$226                                           )&gt;(OB$44-OC$44),(OB$44-OB46-150-Sheep!$R$226                                            )&lt;=0),"Alt2-"   &amp;OB45,""),"")</f>
        <v/>
      </c>
      <c r="OC47" s="491" t="str">
        <f xml:space="preserve">                    IF(AND((OC$44                                  -Sheep!$N$174                               )&gt;(OC$44-OD$44),(OC$44                                  -Sheep!$N$174                                )&lt;=0),"Born","")
&amp;                   IF(AND((OC$44-Sheep!$R$224-Sheep!$N$174                                )&gt;(OC$44-OD$44),(OC$44-Sheep!$R$224-Sheep!$N$174                                )&lt;=0),"WeanStd","")
&amp;                   IF(AND((OC$44-Sheep!$R$225-Sheep!$N$174                                )&gt;(OC$44-OD$44),(OC$44-Sheep!$R$225-Sheep!$N$174                                )&lt;=0),"WeanAlt1","")
&amp;                   IF(AND((OC$44-Sheep!$R$226-Sheep!$N$174                                )&gt;(OC$44-OD$44),(OC$44-Sheep!$R$226-Sheep!$N$174                                )&lt;=0),"WeanAlt2","")
&amp;IFERROR(IF(AND((OC$44-OC46                                                                                     )&gt;(OC$44-OD$44),(OC$44-OC46                                                                                     )&lt;=0),"Join-"    &amp;OC45,""),"")
&amp;IFERROR(IF(AND((OC$44-OC46-INDEX(Sheep!$V$231:$V$238,OC45,1))&gt;(OC$44-OD$44),(OC$44-OC46-INDEX(Sheep!$V$231:$V$238,OC45,1))&lt;=0),"Scan-"  &amp;OC45,""),"")
&amp;IFERROR(IF(AND((OC$44-OC46-150                                                                            )&gt;(OC$44-OD$44),(OC$44-OC46-150                                                                             )&lt;=0),"Birth-" &amp;OC45,""),"")
&amp;IFERROR(IF(AND((OC$44-OC46-150-Sheep!$R$224                                           )&gt;(OC$44-OD$44),(OC$44-OC46-150-Sheep!$R$224                                            )&lt;=0),"Wean-"&amp;OC45,""),"")
&amp;IFERROR(IF(AND((OC$44-OC46-150-Sheep!$R$225                                           )&gt;(OC$44-OD$44),(OC$44-OC46-150-Sheep!$R$225                                            )&lt;=0),"Alt1-"   &amp;OC45,""),"")
&amp;IFERROR(IF(AND((OC$44-OC46-150-Sheep!$R$226                                           )&gt;(OC$44-OD$44),(OC$44-OC46-150-Sheep!$R$226                                            )&lt;=0),"Alt2-"   &amp;OC45,""),"")</f>
        <v/>
      </c>
      <c r="OD47" s="491" t="str">
        <f xml:space="preserve">                    IF(AND((OD$44                                  -Sheep!$N$174                               )&gt;(OD$44-OE$44),(OD$44                                  -Sheep!$N$174                                )&lt;=0),"Born","")
&amp;                   IF(AND((OD$44-Sheep!$R$224-Sheep!$N$174                                )&gt;(OD$44-OE$44),(OD$44-Sheep!$R$224-Sheep!$N$174                                )&lt;=0),"WeanStd","")
&amp;                   IF(AND((OD$44-Sheep!$R$225-Sheep!$N$174                                )&gt;(OD$44-OE$44),(OD$44-Sheep!$R$225-Sheep!$N$174                                )&lt;=0),"WeanAlt1","")
&amp;                   IF(AND((OD$44-Sheep!$R$226-Sheep!$N$174                                )&gt;(OD$44-OE$44),(OD$44-Sheep!$R$226-Sheep!$N$174                                )&lt;=0),"WeanAlt2","")
&amp;IFERROR(IF(AND((OD$44-OD46                                                                                     )&gt;(OD$44-OE$44),(OD$44-OD46                                                                                     )&lt;=0),"Join-"    &amp;OD45,""),"")
&amp;IFERROR(IF(AND((OD$44-OD46-INDEX(Sheep!$V$231:$V$238,OD45,1))&gt;(OD$44-OE$44),(OD$44-OD46-INDEX(Sheep!$V$231:$V$238,OD45,1))&lt;=0),"Scan-"  &amp;OD45,""),"")
&amp;IFERROR(IF(AND((OD$44-OD46-150                                                                            )&gt;(OD$44-OE$44),(OD$44-OD46-150                                                                             )&lt;=0),"Birth-" &amp;OD45,""),"")
&amp;IFERROR(IF(AND((OD$44-OD46-150-Sheep!$R$224                                           )&gt;(OD$44-OE$44),(OD$44-OD46-150-Sheep!$R$224                                            )&lt;=0),"Wean-"&amp;OD45,""),"")
&amp;IFERROR(IF(AND((OD$44-OD46-150-Sheep!$R$225                                           )&gt;(OD$44-OE$44),(OD$44-OD46-150-Sheep!$R$225                                            )&lt;=0),"Alt1-"   &amp;OD45,""),"")
&amp;IFERROR(IF(AND((OD$44-OD46-150-Sheep!$R$226                                           )&gt;(OD$44-OE$44),(OD$44-OD46-150-Sheep!$R$226                                            )&lt;=0),"Alt2-"   &amp;OD45,""),"")</f>
        <v/>
      </c>
      <c r="OE47" s="491" t="str">
        <f xml:space="preserve">                    IF(AND((OE$44                                  -Sheep!$N$174                               )&gt;(OE$44-OF$44),(OE$44                                  -Sheep!$N$174                                )&lt;=0),"Born","")
&amp;                   IF(AND((OE$44-Sheep!$R$224-Sheep!$N$174                                )&gt;(OE$44-OF$44),(OE$44-Sheep!$R$224-Sheep!$N$174                                )&lt;=0),"WeanStd","")
&amp;                   IF(AND((OE$44-Sheep!$R$225-Sheep!$N$174                                )&gt;(OE$44-OF$44),(OE$44-Sheep!$R$225-Sheep!$N$174                                )&lt;=0),"WeanAlt1","")
&amp;                   IF(AND((OE$44-Sheep!$R$226-Sheep!$N$174                                )&gt;(OE$44-OF$44),(OE$44-Sheep!$R$226-Sheep!$N$174                                )&lt;=0),"WeanAlt2","")
&amp;IFERROR(IF(AND((OE$44-OE46                                                                                     )&gt;(OE$44-OF$44),(OE$44-OE46                                                                                     )&lt;=0),"Join-"    &amp;OE45,""),"")
&amp;IFERROR(IF(AND((OE$44-OE46-INDEX(Sheep!$V$231:$V$238,OE45,1))&gt;(OE$44-OF$44),(OE$44-OE46-INDEX(Sheep!$V$231:$V$238,OE45,1))&lt;=0),"Scan-"  &amp;OE45,""),"")
&amp;IFERROR(IF(AND((OE$44-OE46-150                                                                            )&gt;(OE$44-OF$44),(OE$44-OE46-150                                                                             )&lt;=0),"Birth-" &amp;OE45,""),"")
&amp;IFERROR(IF(AND((OE$44-OE46-150-Sheep!$R$224                                           )&gt;(OE$44-OF$44),(OE$44-OE46-150-Sheep!$R$224                                            )&lt;=0),"Wean-"&amp;OE45,""),"")
&amp;IFERROR(IF(AND((OE$44-OE46-150-Sheep!$R$225                                           )&gt;(OE$44-OF$44),(OE$44-OE46-150-Sheep!$R$225                                            )&lt;=0),"Alt1-"   &amp;OE45,""),"")
&amp;IFERROR(IF(AND((OE$44-OE46-150-Sheep!$R$226                                           )&gt;(OE$44-OF$44),(OE$44-OE46-150-Sheep!$R$226                                            )&lt;=0),"Alt2-"   &amp;OE45,""),"")</f>
        <v/>
      </c>
      <c r="OF47" s="491" t="str">
        <f xml:space="preserve">                    IF(AND((OF$44                                  -Sheep!$N$174                               )&gt;(OF$44-OG$44),(OF$44                                  -Sheep!$N$174                                )&lt;=0),"Born","")
&amp;                   IF(AND((OF$44-Sheep!$R$224-Sheep!$N$174                                )&gt;(OF$44-OG$44),(OF$44-Sheep!$R$224-Sheep!$N$174                                )&lt;=0),"WeanStd","")
&amp;                   IF(AND((OF$44-Sheep!$R$225-Sheep!$N$174                                )&gt;(OF$44-OG$44),(OF$44-Sheep!$R$225-Sheep!$N$174                                )&lt;=0),"WeanAlt1","")
&amp;                   IF(AND((OF$44-Sheep!$R$226-Sheep!$N$174                                )&gt;(OF$44-OG$44),(OF$44-Sheep!$R$226-Sheep!$N$174                                )&lt;=0),"WeanAlt2","")
&amp;IFERROR(IF(AND((OF$44-OF46                                                                                     )&gt;(OF$44-OG$44),(OF$44-OF46                                                                                     )&lt;=0),"Join-"    &amp;OF45,""),"")
&amp;IFERROR(IF(AND((OF$44-OF46-INDEX(Sheep!$V$231:$V$238,OF45,1))&gt;(OF$44-OG$44),(OF$44-OF46-INDEX(Sheep!$V$231:$V$238,OF45,1))&lt;=0),"Scan-"  &amp;OF45,""),"")
&amp;IFERROR(IF(AND((OF$44-OF46-150                                                                            )&gt;(OF$44-OG$44),(OF$44-OF46-150                                                                             )&lt;=0),"Birth-" &amp;OF45,""),"")
&amp;IFERROR(IF(AND((OF$44-OF46-150-Sheep!$R$224                                           )&gt;(OF$44-OG$44),(OF$44-OF46-150-Sheep!$R$224                                            )&lt;=0),"Wean-"&amp;OF45,""),"")
&amp;IFERROR(IF(AND((OF$44-OF46-150-Sheep!$R$225                                           )&gt;(OF$44-OG$44),(OF$44-OF46-150-Sheep!$R$225                                            )&lt;=0),"Alt1-"   &amp;OF45,""),"")
&amp;IFERROR(IF(AND((OF$44-OF46-150-Sheep!$R$226                                           )&gt;(OF$44-OG$44),(OF$44-OF46-150-Sheep!$R$226                                            )&lt;=0),"Alt2-"   &amp;OF45,""),"")</f>
        <v/>
      </c>
      <c r="OG47" s="491" t="str">
        <f xml:space="preserve">                    IF(AND((OG$44                                  -Sheep!$N$174                               )&gt;(OG$44-OH$44),(OG$44                                  -Sheep!$N$174                                )&lt;=0),"Born","")
&amp;                   IF(AND((OG$44-Sheep!$R$224-Sheep!$N$174                                )&gt;(OG$44-OH$44),(OG$44-Sheep!$R$224-Sheep!$N$174                                )&lt;=0),"WeanStd","")
&amp;                   IF(AND((OG$44-Sheep!$R$225-Sheep!$N$174                                )&gt;(OG$44-OH$44),(OG$44-Sheep!$R$225-Sheep!$N$174                                )&lt;=0),"WeanAlt1","")
&amp;                   IF(AND((OG$44-Sheep!$R$226-Sheep!$N$174                                )&gt;(OG$44-OH$44),(OG$44-Sheep!$R$226-Sheep!$N$174                                )&lt;=0),"WeanAlt2","")
&amp;IFERROR(IF(AND((OG$44-OG46                                                                                     )&gt;(OG$44-OH$44),(OG$44-OG46                                                                                     )&lt;=0),"Join-"    &amp;OG45,""),"")
&amp;IFERROR(IF(AND((OG$44-OG46-INDEX(Sheep!$V$231:$V$238,OG45,1))&gt;(OG$44-OH$44),(OG$44-OG46-INDEX(Sheep!$V$231:$V$238,OG45,1))&lt;=0),"Scan-"  &amp;OG45,""),"")
&amp;IFERROR(IF(AND((OG$44-OG46-150                                                                            )&gt;(OG$44-OH$44),(OG$44-OG46-150                                                                             )&lt;=0),"Birth-" &amp;OG45,""),"")
&amp;IFERROR(IF(AND((OG$44-OG46-150-Sheep!$R$224                                           )&gt;(OG$44-OH$44),(OG$44-OG46-150-Sheep!$R$224                                            )&lt;=0),"Wean-"&amp;OG45,""),"")
&amp;IFERROR(IF(AND((OG$44-OG46-150-Sheep!$R$225                                           )&gt;(OG$44-OH$44),(OG$44-OG46-150-Sheep!$R$225                                            )&lt;=0),"Alt1-"   &amp;OG45,""),"")
&amp;IFERROR(IF(AND((OG$44-OG46-150-Sheep!$R$226                                           )&gt;(OG$44-OH$44),(OG$44-OG46-150-Sheep!$R$226                                            )&lt;=0),"Alt2-"   &amp;OG45,""),"")</f>
        <v/>
      </c>
      <c r="OH47" s="491" t="str">
        <f xml:space="preserve">                    IF(AND((OH$44                                  -Sheep!$N$174                               )&gt;(OH$44-OI$44),(OH$44                                  -Sheep!$N$174                                )&lt;=0),"Born","")
&amp;                   IF(AND((OH$44-Sheep!$R$224-Sheep!$N$174                                )&gt;(OH$44-OI$44),(OH$44-Sheep!$R$224-Sheep!$N$174                                )&lt;=0),"WeanStd","")
&amp;                   IF(AND((OH$44-Sheep!$R$225-Sheep!$N$174                                )&gt;(OH$44-OI$44),(OH$44-Sheep!$R$225-Sheep!$N$174                                )&lt;=0),"WeanAlt1","")
&amp;                   IF(AND((OH$44-Sheep!$R$226-Sheep!$N$174                                )&gt;(OH$44-OI$44),(OH$44-Sheep!$R$226-Sheep!$N$174                                )&lt;=0),"WeanAlt2","")
&amp;IFERROR(IF(AND((OH$44-OH46                                                                                     )&gt;(OH$44-OI$44),(OH$44-OH46                                                                                     )&lt;=0),"Join-"    &amp;OH45,""),"")
&amp;IFERROR(IF(AND((OH$44-OH46-INDEX(Sheep!$V$231:$V$238,OH45,1))&gt;(OH$44-OI$44),(OH$44-OH46-INDEX(Sheep!$V$231:$V$238,OH45,1))&lt;=0),"Scan-"  &amp;OH45,""),"")
&amp;IFERROR(IF(AND((OH$44-OH46-150                                                                            )&gt;(OH$44-OI$44),(OH$44-OH46-150                                                                             )&lt;=0),"Birth-" &amp;OH45,""),"")
&amp;IFERROR(IF(AND((OH$44-OH46-150-Sheep!$R$224                                           )&gt;(OH$44-OI$44),(OH$44-OH46-150-Sheep!$R$224                                            )&lt;=0),"Wean-"&amp;OH45,""),"")
&amp;IFERROR(IF(AND((OH$44-OH46-150-Sheep!$R$225                                           )&gt;(OH$44-OI$44),(OH$44-OH46-150-Sheep!$R$225                                            )&lt;=0),"Alt1-"   &amp;OH45,""),"")
&amp;IFERROR(IF(AND((OH$44-OH46-150-Sheep!$R$226                                           )&gt;(OH$44-OI$44),(OH$44-OH46-150-Sheep!$R$226                                            )&lt;=0),"Alt2-"   &amp;OH45,""),"")</f>
        <v/>
      </c>
      <c r="OI47" s="491" t="str">
        <f xml:space="preserve">                    IF(AND((OI$44                                  -Sheep!$N$174                               )&gt;(OI$44-OJ$44),(OI$44                                  -Sheep!$N$174                                )&lt;=0),"Born","")
&amp;                   IF(AND((OI$44-Sheep!$R$224-Sheep!$N$174                                )&gt;(OI$44-OJ$44),(OI$44-Sheep!$R$224-Sheep!$N$174                                )&lt;=0),"WeanStd","")
&amp;                   IF(AND((OI$44-Sheep!$R$225-Sheep!$N$174                                )&gt;(OI$44-OJ$44),(OI$44-Sheep!$R$225-Sheep!$N$174                                )&lt;=0),"WeanAlt1","")
&amp;                   IF(AND((OI$44-Sheep!$R$226-Sheep!$N$174                                )&gt;(OI$44-OJ$44),(OI$44-Sheep!$R$226-Sheep!$N$174                                )&lt;=0),"WeanAlt2","")
&amp;IFERROR(IF(AND((OI$44-OI46                                                                                     )&gt;(OI$44-OJ$44),(OI$44-OI46                                                                                     )&lt;=0),"Join-"    &amp;OI45,""),"")
&amp;IFERROR(IF(AND((OI$44-OI46-INDEX(Sheep!$V$231:$V$238,OI45,1))&gt;(OI$44-OJ$44),(OI$44-OI46-INDEX(Sheep!$V$231:$V$238,OI45,1))&lt;=0),"Scan-"  &amp;OI45,""),"")
&amp;IFERROR(IF(AND((OI$44-OI46-150                                                                            )&gt;(OI$44-OJ$44),(OI$44-OI46-150                                                                             )&lt;=0),"Birth-" &amp;OI45,""),"")
&amp;IFERROR(IF(AND((OI$44-OI46-150-Sheep!$R$224                                           )&gt;(OI$44-OJ$44),(OI$44-OI46-150-Sheep!$R$224                                            )&lt;=0),"Wean-"&amp;OI45,""),"")
&amp;IFERROR(IF(AND((OI$44-OI46-150-Sheep!$R$225                                           )&gt;(OI$44-OJ$44),(OI$44-OI46-150-Sheep!$R$225                                            )&lt;=0),"Alt1-"   &amp;OI45,""),"")
&amp;IFERROR(IF(AND((OI$44-OI46-150-Sheep!$R$226                                           )&gt;(OI$44-OJ$44),(OI$44-OI46-150-Sheep!$R$226                                            )&lt;=0),"Alt2-"   &amp;OI45,""),"")</f>
        <v/>
      </c>
      <c r="OJ47" s="491" t="str">
        <f xml:space="preserve">                    IF(AND((OJ$44                                  -Sheep!$N$174                               )&gt;(OJ$44-OK$44),(OJ$44                                  -Sheep!$N$174                                )&lt;=0),"Born","")
&amp;                   IF(AND((OJ$44-Sheep!$R$224-Sheep!$N$174                                )&gt;(OJ$44-OK$44),(OJ$44-Sheep!$R$224-Sheep!$N$174                                )&lt;=0),"WeanStd","")
&amp;                   IF(AND((OJ$44-Sheep!$R$225-Sheep!$N$174                                )&gt;(OJ$44-OK$44),(OJ$44-Sheep!$R$225-Sheep!$N$174                                )&lt;=0),"WeanAlt1","")
&amp;                   IF(AND((OJ$44-Sheep!$R$226-Sheep!$N$174                                )&gt;(OJ$44-OK$44),(OJ$44-Sheep!$R$226-Sheep!$N$174                                )&lt;=0),"WeanAlt2","")
&amp;IFERROR(IF(AND((OJ$44-OJ46                                                                                     )&gt;(OJ$44-OK$44),(OJ$44-OJ46                                                                                     )&lt;=0),"Join-"    &amp;OJ45,""),"")
&amp;IFERROR(IF(AND((OJ$44-OJ46-INDEX(Sheep!$V$231:$V$238,OJ45,1))&gt;(OJ$44-OK$44),(OJ$44-OJ46-INDEX(Sheep!$V$231:$V$238,OJ45,1))&lt;=0),"Scan-"  &amp;OJ45,""),"")
&amp;IFERROR(IF(AND((OJ$44-OJ46-150                                                                            )&gt;(OJ$44-OK$44),(OJ$44-OJ46-150                                                                             )&lt;=0),"Birth-" &amp;OJ45,""),"")
&amp;IFERROR(IF(AND((OJ$44-OJ46-150-Sheep!$R$224                                           )&gt;(OJ$44-OK$44),(OJ$44-OJ46-150-Sheep!$R$224                                            )&lt;=0),"Wean-"&amp;OJ45,""),"")
&amp;IFERROR(IF(AND((OJ$44-OJ46-150-Sheep!$R$225                                           )&gt;(OJ$44-OK$44),(OJ$44-OJ46-150-Sheep!$R$225                                            )&lt;=0),"Alt1-"   &amp;OJ45,""),"")
&amp;IFERROR(IF(AND((OJ$44-OJ46-150-Sheep!$R$226                                           )&gt;(OJ$44-OK$44),(OJ$44-OJ46-150-Sheep!$R$226                                            )&lt;=0),"Alt2-"   &amp;OJ45,""),"")</f>
        <v/>
      </c>
      <c r="OK47" s="491" t="str">
        <f xml:space="preserve">                    IF(AND((OK$44                                  -Sheep!$N$174                               )&gt;(OK$44-OL$44),(OK$44                                  -Sheep!$N$174                                )&lt;=0),"Born","")
&amp;                   IF(AND((OK$44-Sheep!$R$224-Sheep!$N$174                                )&gt;(OK$44-OL$44),(OK$44-Sheep!$R$224-Sheep!$N$174                                )&lt;=0),"WeanStd","")
&amp;                   IF(AND((OK$44-Sheep!$R$225-Sheep!$N$174                                )&gt;(OK$44-OL$44),(OK$44-Sheep!$R$225-Sheep!$N$174                                )&lt;=0),"WeanAlt1","")
&amp;                   IF(AND((OK$44-Sheep!$R$226-Sheep!$N$174                                )&gt;(OK$44-OL$44),(OK$44-Sheep!$R$226-Sheep!$N$174                                )&lt;=0),"WeanAlt2","")
&amp;IFERROR(IF(AND((OK$44-OK46                                                                                     )&gt;(OK$44-OL$44),(OK$44-OK46                                                                                     )&lt;=0),"Join-"    &amp;OK45,""),"")
&amp;IFERROR(IF(AND((OK$44-OK46-INDEX(Sheep!$V$231:$V$238,OK45,1))&gt;(OK$44-OL$44),(OK$44-OK46-INDEX(Sheep!$V$231:$V$238,OK45,1))&lt;=0),"Scan-"  &amp;OK45,""),"")
&amp;IFERROR(IF(AND((OK$44-OK46-150                                                                            )&gt;(OK$44-OL$44),(OK$44-OK46-150                                                                             )&lt;=0),"Birth-" &amp;OK45,""),"")
&amp;IFERROR(IF(AND((OK$44-OK46-150-Sheep!$R$224                                           )&gt;(OK$44-OL$44),(OK$44-OK46-150-Sheep!$R$224                                            )&lt;=0),"Wean-"&amp;OK45,""),"")
&amp;IFERROR(IF(AND((OK$44-OK46-150-Sheep!$R$225                                           )&gt;(OK$44-OL$44),(OK$44-OK46-150-Sheep!$R$225                                            )&lt;=0),"Alt1-"   &amp;OK45,""),"")
&amp;IFERROR(IF(AND((OK$44-OK46-150-Sheep!$R$226                                           )&gt;(OK$44-OL$44),(OK$44-OK46-150-Sheep!$R$226                                            )&lt;=0),"Alt2-"   &amp;OK45,""),"")</f>
        <v/>
      </c>
      <c r="OL47" s="491" t="str">
        <f xml:space="preserve">                    IF(AND((OL$44                                  -Sheep!$N$174                               )&gt;(OL$44-OM$44),(OL$44                                  -Sheep!$N$174                                )&lt;=0),"Born","")
&amp;                   IF(AND((OL$44-Sheep!$R$224-Sheep!$N$174                                )&gt;(OL$44-OM$44),(OL$44-Sheep!$R$224-Sheep!$N$174                                )&lt;=0),"WeanStd","")
&amp;                   IF(AND((OL$44-Sheep!$R$225-Sheep!$N$174                                )&gt;(OL$44-OM$44),(OL$44-Sheep!$R$225-Sheep!$N$174                                )&lt;=0),"WeanAlt1","")
&amp;                   IF(AND((OL$44-Sheep!$R$226-Sheep!$N$174                                )&gt;(OL$44-OM$44),(OL$44-Sheep!$R$226-Sheep!$N$174                                )&lt;=0),"WeanAlt2","")
&amp;IFERROR(IF(AND((OL$44-OL46                                                                                     )&gt;(OL$44-OM$44),(OL$44-OL46                                                                                     )&lt;=0),"Join-"    &amp;OL45,""),"")
&amp;IFERROR(IF(AND((OL$44-OL46-INDEX(Sheep!$V$231:$V$238,OL45,1))&gt;(OL$44-OM$44),(OL$44-OL46-INDEX(Sheep!$V$231:$V$238,OL45,1))&lt;=0),"Scan-"  &amp;OL45,""),"")
&amp;IFERROR(IF(AND((OL$44-OL46-150                                                                            )&gt;(OL$44-OM$44),(OL$44-OL46-150                                                                             )&lt;=0),"Birth-" &amp;OL45,""),"")
&amp;IFERROR(IF(AND((OL$44-OL46-150-Sheep!$R$224                                           )&gt;(OL$44-OM$44),(OL$44-OL46-150-Sheep!$R$224                                            )&lt;=0),"Wean-"&amp;OL45,""),"")
&amp;IFERROR(IF(AND((OL$44-OL46-150-Sheep!$R$225                                           )&gt;(OL$44-OM$44),(OL$44-OL46-150-Sheep!$R$225                                            )&lt;=0),"Alt1-"   &amp;OL45,""),"")
&amp;IFERROR(IF(AND((OL$44-OL46-150-Sheep!$R$226                                           )&gt;(OL$44-OM$44),(OL$44-OL46-150-Sheep!$R$226                                            )&lt;=0),"Alt2-"   &amp;OL45,""),"")</f>
        <v/>
      </c>
      <c r="OM47" s="491" t="str">
        <f xml:space="preserve">                    IF(AND((OM$44                                  -Sheep!$N$174                               )&gt;(OM$44-ON$44),(OM$44                                  -Sheep!$N$174                                )&lt;=0),"Born","")
&amp;                   IF(AND((OM$44-Sheep!$R$224-Sheep!$N$174                                )&gt;(OM$44-ON$44),(OM$44-Sheep!$R$224-Sheep!$N$174                                )&lt;=0),"WeanStd","")
&amp;                   IF(AND((OM$44-Sheep!$R$225-Sheep!$N$174                                )&gt;(OM$44-ON$44),(OM$44-Sheep!$R$225-Sheep!$N$174                                )&lt;=0),"WeanAlt1","")
&amp;                   IF(AND((OM$44-Sheep!$R$226-Sheep!$N$174                                )&gt;(OM$44-ON$44),(OM$44-Sheep!$R$226-Sheep!$N$174                                )&lt;=0),"WeanAlt2","")
&amp;IFERROR(IF(AND((OM$44-OM46                                                                                     )&gt;(OM$44-ON$44),(OM$44-OM46                                                                                     )&lt;=0),"Join-"    &amp;OM45,""),"")
&amp;IFERROR(IF(AND((OM$44-OM46-INDEX(Sheep!$V$231:$V$238,OM45,1))&gt;(OM$44-ON$44),(OM$44-OM46-INDEX(Sheep!$V$231:$V$238,OM45,1))&lt;=0),"Scan-"  &amp;OM45,""),"")
&amp;IFERROR(IF(AND((OM$44-OM46-150                                                                            )&gt;(OM$44-ON$44),(OM$44-OM46-150                                                                             )&lt;=0),"Birth-" &amp;OM45,""),"")
&amp;IFERROR(IF(AND((OM$44-OM46-150-Sheep!$R$224                                           )&gt;(OM$44-ON$44),(OM$44-OM46-150-Sheep!$R$224                                            )&lt;=0),"Wean-"&amp;OM45,""),"")
&amp;IFERROR(IF(AND((OM$44-OM46-150-Sheep!$R$225                                           )&gt;(OM$44-ON$44),(OM$44-OM46-150-Sheep!$R$225                                            )&lt;=0),"Alt1-"   &amp;OM45,""),"")
&amp;IFERROR(IF(AND((OM$44-OM46-150-Sheep!$R$226                                           )&gt;(OM$44-ON$44),(OM$44-OM46-150-Sheep!$R$226                                            )&lt;=0),"Alt2-"   &amp;OM45,""),"")</f>
        <v/>
      </c>
      <c r="ON47" s="491" t="str">
        <f xml:space="preserve">                    IF(AND((ON$44                                  -Sheep!$N$174                               )&gt;(ON$44-OO$44),(ON$44                                  -Sheep!$N$174                                )&lt;=0),"Born","")
&amp;                   IF(AND((ON$44-Sheep!$R$224-Sheep!$N$174                                )&gt;(ON$44-OO$44),(ON$44-Sheep!$R$224-Sheep!$N$174                                )&lt;=0),"WeanStd","")
&amp;                   IF(AND((ON$44-Sheep!$R$225-Sheep!$N$174                                )&gt;(ON$44-OO$44),(ON$44-Sheep!$R$225-Sheep!$N$174                                )&lt;=0),"WeanAlt1","")
&amp;                   IF(AND((ON$44-Sheep!$R$226-Sheep!$N$174                                )&gt;(ON$44-OO$44),(ON$44-Sheep!$R$226-Sheep!$N$174                                )&lt;=0),"WeanAlt2","")
&amp;IFERROR(IF(AND((ON$44-ON46                                                                                     )&gt;(ON$44-OO$44),(ON$44-ON46                                                                                     )&lt;=0),"Join-"    &amp;ON45,""),"")
&amp;IFERROR(IF(AND((ON$44-ON46-INDEX(Sheep!$V$231:$V$238,ON45,1))&gt;(ON$44-OO$44),(ON$44-ON46-INDEX(Sheep!$V$231:$V$238,ON45,1))&lt;=0),"Scan-"  &amp;ON45,""),"")
&amp;IFERROR(IF(AND((ON$44-ON46-150                                                                            )&gt;(ON$44-OO$44),(ON$44-ON46-150                                                                             )&lt;=0),"Birth-" &amp;ON45,""),"")
&amp;IFERROR(IF(AND((ON$44-ON46-150-Sheep!$R$224                                           )&gt;(ON$44-OO$44),(ON$44-ON46-150-Sheep!$R$224                                            )&lt;=0),"Wean-"&amp;ON45,""),"")
&amp;IFERROR(IF(AND((ON$44-ON46-150-Sheep!$R$225                                           )&gt;(ON$44-OO$44),(ON$44-ON46-150-Sheep!$R$225                                            )&lt;=0),"Alt1-"   &amp;ON45,""),"")
&amp;IFERROR(IF(AND((ON$44-ON46-150-Sheep!$R$226                                           )&gt;(ON$44-OO$44),(ON$44-ON46-150-Sheep!$R$226                                            )&lt;=0),"Alt2-"   &amp;ON45,""),"")</f>
        <v/>
      </c>
      <c r="OO47" s="491" t="str">
        <f xml:space="preserve">                    IF(AND((OO$44                                  -Sheep!$N$174                               )&gt;(OO$44-OP$44),(OO$44                                  -Sheep!$N$174                                )&lt;=0),"Born","")
&amp;                   IF(AND((OO$44-Sheep!$R$224-Sheep!$N$174                                )&gt;(OO$44-OP$44),(OO$44-Sheep!$R$224-Sheep!$N$174                                )&lt;=0),"WeanStd","")
&amp;                   IF(AND((OO$44-Sheep!$R$225-Sheep!$N$174                                )&gt;(OO$44-OP$44),(OO$44-Sheep!$R$225-Sheep!$N$174                                )&lt;=0),"WeanAlt1","")
&amp;                   IF(AND((OO$44-Sheep!$R$226-Sheep!$N$174                                )&gt;(OO$44-OP$44),(OO$44-Sheep!$R$226-Sheep!$N$174                                )&lt;=0),"WeanAlt2","")
&amp;IFERROR(IF(AND((OO$44-OO46                                                                                     )&gt;(OO$44-OP$44),(OO$44-OO46                                                                                     )&lt;=0),"Join-"    &amp;OO45,""),"")
&amp;IFERROR(IF(AND((OO$44-OO46-INDEX(Sheep!$V$231:$V$238,OO45,1))&gt;(OO$44-OP$44),(OO$44-OO46-INDEX(Sheep!$V$231:$V$238,OO45,1))&lt;=0),"Scan-"  &amp;OO45,""),"")
&amp;IFERROR(IF(AND((OO$44-OO46-150                                                                            )&gt;(OO$44-OP$44),(OO$44-OO46-150                                                                             )&lt;=0),"Birth-" &amp;OO45,""),"")
&amp;IFERROR(IF(AND((OO$44-OO46-150-Sheep!$R$224                                           )&gt;(OO$44-OP$44),(OO$44-OO46-150-Sheep!$R$224                                            )&lt;=0),"Wean-"&amp;OO45,""),"")
&amp;IFERROR(IF(AND((OO$44-OO46-150-Sheep!$R$225                                           )&gt;(OO$44-OP$44),(OO$44-OO46-150-Sheep!$R$225                                            )&lt;=0),"Alt1-"   &amp;OO45,""),"")
&amp;IFERROR(IF(AND((OO$44-OO46-150-Sheep!$R$226                                           )&gt;(OO$44-OP$44),(OO$44-OO46-150-Sheep!$R$226                                            )&lt;=0),"Alt2-"   &amp;OO45,""),"")</f>
        <v/>
      </c>
      <c r="OP47" s="491" t="str">
        <f xml:space="preserve">                    IF(AND((OP$44                                  -Sheep!$N$174                               )&gt;(OP$44-OQ$44),(OP$44                                  -Sheep!$N$174                                )&lt;=0),"Born","")
&amp;                   IF(AND((OP$44-Sheep!$R$224-Sheep!$N$174                                )&gt;(OP$44-OQ$44),(OP$44-Sheep!$R$224-Sheep!$N$174                                )&lt;=0),"WeanStd","")
&amp;                   IF(AND((OP$44-Sheep!$R$225-Sheep!$N$174                                )&gt;(OP$44-OQ$44),(OP$44-Sheep!$R$225-Sheep!$N$174                                )&lt;=0),"WeanAlt1","")
&amp;                   IF(AND((OP$44-Sheep!$R$226-Sheep!$N$174                                )&gt;(OP$44-OQ$44),(OP$44-Sheep!$R$226-Sheep!$N$174                                )&lt;=0),"WeanAlt2","")
&amp;IFERROR(IF(AND((OP$44-OP46                                                                                     )&gt;(OP$44-OQ$44),(OP$44-OP46                                                                                     )&lt;=0),"Join-"    &amp;OP45,""),"")
&amp;IFERROR(IF(AND((OP$44-OP46-INDEX(Sheep!$V$231:$V$238,OP45,1))&gt;(OP$44-OQ$44),(OP$44-OP46-INDEX(Sheep!$V$231:$V$238,OP45,1))&lt;=0),"Scan-"  &amp;OP45,""),"")
&amp;IFERROR(IF(AND((OP$44-OP46-150                                                                            )&gt;(OP$44-OQ$44),(OP$44-OP46-150                                                                             )&lt;=0),"Birth-" &amp;OP45,""),"")
&amp;IFERROR(IF(AND((OP$44-OP46-150-Sheep!$R$224                                           )&gt;(OP$44-OQ$44),(OP$44-OP46-150-Sheep!$R$224                                            )&lt;=0),"Wean-"&amp;OP45,""),"")
&amp;IFERROR(IF(AND((OP$44-OP46-150-Sheep!$R$225                                           )&gt;(OP$44-OQ$44),(OP$44-OP46-150-Sheep!$R$225                                            )&lt;=0),"Alt1-"   &amp;OP45,""),"")
&amp;IFERROR(IF(AND((OP$44-OP46-150-Sheep!$R$226                                           )&gt;(OP$44-OQ$44),(OP$44-OP46-150-Sheep!$R$226                                            )&lt;=0),"Alt2-"   &amp;OP45,""),"")</f>
        <v/>
      </c>
      <c r="OQ47" s="491" t="str">
        <f xml:space="preserve">                    IF(AND((OQ$44                                  -Sheep!$N$174                               )&gt;(OQ$44-OR$44),(OQ$44                                  -Sheep!$N$174                                )&lt;=0),"Born","")
&amp;                   IF(AND((OQ$44-Sheep!$R$224-Sheep!$N$174                                )&gt;(OQ$44-OR$44),(OQ$44-Sheep!$R$224-Sheep!$N$174                                )&lt;=0),"WeanStd","")
&amp;                   IF(AND((OQ$44-Sheep!$R$225-Sheep!$N$174                                )&gt;(OQ$44-OR$44),(OQ$44-Sheep!$R$225-Sheep!$N$174                                )&lt;=0),"WeanAlt1","")
&amp;                   IF(AND((OQ$44-Sheep!$R$226-Sheep!$N$174                                )&gt;(OQ$44-OR$44),(OQ$44-Sheep!$R$226-Sheep!$N$174                                )&lt;=0),"WeanAlt2","")
&amp;IFERROR(IF(AND((OQ$44-OQ46                                                                                     )&gt;(OQ$44-OR$44),(OQ$44-OQ46                                                                                     )&lt;=0),"Join-"    &amp;OQ45,""),"")
&amp;IFERROR(IF(AND((OQ$44-OQ46-INDEX(Sheep!$V$231:$V$238,OQ45,1))&gt;(OQ$44-OR$44),(OQ$44-OQ46-INDEX(Sheep!$V$231:$V$238,OQ45,1))&lt;=0),"Scan-"  &amp;OQ45,""),"")
&amp;IFERROR(IF(AND((OQ$44-OQ46-150                                                                            )&gt;(OQ$44-OR$44),(OQ$44-OQ46-150                                                                             )&lt;=0),"Birth-" &amp;OQ45,""),"")
&amp;IFERROR(IF(AND((OQ$44-OQ46-150-Sheep!$R$224                                           )&gt;(OQ$44-OR$44),(OQ$44-OQ46-150-Sheep!$R$224                                            )&lt;=0),"Wean-"&amp;OQ45,""),"")
&amp;IFERROR(IF(AND((OQ$44-OQ46-150-Sheep!$R$225                                           )&gt;(OQ$44-OR$44),(OQ$44-OQ46-150-Sheep!$R$225                                            )&lt;=0),"Alt1-"   &amp;OQ45,""),"")
&amp;IFERROR(IF(AND((OQ$44-OQ46-150-Sheep!$R$226                                           )&gt;(OQ$44-OR$44),(OQ$44-OQ46-150-Sheep!$R$226                                            )&lt;=0),"Alt2-"   &amp;OQ45,""),"")</f>
        <v/>
      </c>
      <c r="OR47" s="491" t="str">
        <f xml:space="preserve">                    IF(AND((OR$44                                  -Sheep!$N$174                               )&gt;(OR$44-OS$44),(OR$44                                  -Sheep!$N$174                                )&lt;=0),"Born","")
&amp;                   IF(AND((OR$44-Sheep!$R$224-Sheep!$N$174                                )&gt;(OR$44-OS$44),(OR$44-Sheep!$R$224-Sheep!$N$174                                )&lt;=0),"WeanStd","")
&amp;                   IF(AND((OR$44-Sheep!$R$225-Sheep!$N$174                                )&gt;(OR$44-OS$44),(OR$44-Sheep!$R$225-Sheep!$N$174                                )&lt;=0),"WeanAlt1","")
&amp;                   IF(AND((OR$44-Sheep!$R$226-Sheep!$N$174                                )&gt;(OR$44-OS$44),(OR$44-Sheep!$R$226-Sheep!$N$174                                )&lt;=0),"WeanAlt2","")
&amp;IFERROR(IF(AND((OR$44-OR46                                                                                     )&gt;(OR$44-OS$44),(OR$44-OR46                                                                                     )&lt;=0),"Join-"    &amp;OR45,""),"")
&amp;IFERROR(IF(AND((OR$44-OR46-INDEX(Sheep!$V$231:$V$238,OR45,1))&gt;(OR$44-OS$44),(OR$44-OR46-INDEX(Sheep!$V$231:$V$238,OR45,1))&lt;=0),"Scan-"  &amp;OR45,""),"")
&amp;IFERROR(IF(AND((OR$44-OR46-150                                                                            )&gt;(OR$44-OS$44),(OR$44-OR46-150                                                                             )&lt;=0),"Birth-" &amp;OR45,""),"")
&amp;IFERROR(IF(AND((OR$44-OR46-150-Sheep!$R$224                                           )&gt;(OR$44-OS$44),(OR$44-OR46-150-Sheep!$R$224                                            )&lt;=0),"Wean-"&amp;OR45,""),"")
&amp;IFERROR(IF(AND((OR$44-OR46-150-Sheep!$R$225                                           )&gt;(OR$44-OS$44),(OR$44-OR46-150-Sheep!$R$225                                            )&lt;=0),"Alt1-"   &amp;OR45,""),"")
&amp;IFERROR(IF(AND((OR$44-OR46-150-Sheep!$R$226                                           )&gt;(OR$44-OS$44),(OR$44-OR46-150-Sheep!$R$226                                            )&lt;=0),"Alt2-"   &amp;OR45,""),"")</f>
        <v/>
      </c>
      <c r="OS47" s="491" t="str">
        <f xml:space="preserve">                    IF(AND((OS$44                                  -Sheep!$N$174                               )&gt;(OS$44-OT$44),(OS$44                                  -Sheep!$N$174                                )&lt;=0),"Born","")
&amp;                   IF(AND((OS$44-Sheep!$R$224-Sheep!$N$174                                )&gt;(OS$44-OT$44),(OS$44-Sheep!$R$224-Sheep!$N$174                                )&lt;=0),"WeanStd","")
&amp;                   IF(AND((OS$44-Sheep!$R$225-Sheep!$N$174                                )&gt;(OS$44-OT$44),(OS$44-Sheep!$R$225-Sheep!$N$174                                )&lt;=0),"WeanAlt1","")
&amp;                   IF(AND((OS$44-Sheep!$R$226-Sheep!$N$174                                )&gt;(OS$44-OT$44),(OS$44-Sheep!$R$226-Sheep!$N$174                                )&lt;=0),"WeanAlt2","")
&amp;IFERROR(IF(AND((OS$44-OS46                                                                                     )&gt;(OS$44-OT$44),(OS$44-OS46                                                                                     )&lt;=0),"Join-"    &amp;OS45,""),"")
&amp;IFERROR(IF(AND((OS$44-OS46-INDEX(Sheep!$V$231:$V$238,OS45,1))&gt;(OS$44-OT$44),(OS$44-OS46-INDEX(Sheep!$V$231:$V$238,OS45,1))&lt;=0),"Scan-"  &amp;OS45,""),"")
&amp;IFERROR(IF(AND((OS$44-OS46-150                                                                            )&gt;(OS$44-OT$44),(OS$44-OS46-150                                                                             )&lt;=0),"Birth-" &amp;OS45,""),"")
&amp;IFERROR(IF(AND((OS$44-OS46-150-Sheep!$R$224                                           )&gt;(OS$44-OT$44),(OS$44-OS46-150-Sheep!$R$224                                            )&lt;=0),"Wean-"&amp;OS45,""),"")
&amp;IFERROR(IF(AND((OS$44-OS46-150-Sheep!$R$225                                           )&gt;(OS$44-OT$44),(OS$44-OS46-150-Sheep!$R$225                                            )&lt;=0),"Alt1-"   &amp;OS45,""),"")
&amp;IFERROR(IF(AND((OS$44-OS46-150-Sheep!$R$226                                           )&gt;(OS$44-OT$44),(OS$44-OS46-150-Sheep!$R$226                                            )&lt;=0),"Alt2-"   &amp;OS45,""),"")</f>
        <v/>
      </c>
      <c r="OT47" s="491" t="str">
        <f xml:space="preserve">                    IF(AND((OT$44                                  -Sheep!$N$174                               )&gt;(OT$44-OU$44),(OT$44                                  -Sheep!$N$174                                )&lt;=0),"Born","")
&amp;                   IF(AND((OT$44-Sheep!$R$224-Sheep!$N$174                                )&gt;(OT$44-OU$44),(OT$44-Sheep!$R$224-Sheep!$N$174                                )&lt;=0),"WeanStd","")
&amp;                   IF(AND((OT$44-Sheep!$R$225-Sheep!$N$174                                )&gt;(OT$44-OU$44),(OT$44-Sheep!$R$225-Sheep!$N$174                                )&lt;=0),"WeanAlt1","")
&amp;                   IF(AND((OT$44-Sheep!$R$226-Sheep!$N$174                                )&gt;(OT$44-OU$44),(OT$44-Sheep!$R$226-Sheep!$N$174                                )&lt;=0),"WeanAlt2","")
&amp;IFERROR(IF(AND((OT$44-OT46                                                                                     )&gt;(OT$44-OU$44),(OT$44-OT46                                                                                     )&lt;=0),"Join-"    &amp;OT45,""),"")
&amp;IFERROR(IF(AND((OT$44-OT46-INDEX(Sheep!$V$231:$V$238,OT45,1))&gt;(OT$44-OU$44),(OT$44-OT46-INDEX(Sheep!$V$231:$V$238,OT45,1))&lt;=0),"Scan-"  &amp;OT45,""),"")
&amp;IFERROR(IF(AND((OT$44-OT46-150                                                                            )&gt;(OT$44-OU$44),(OT$44-OT46-150                                                                             )&lt;=0),"Birth-" &amp;OT45,""),"")
&amp;IFERROR(IF(AND((OT$44-OT46-150-Sheep!$R$224                                           )&gt;(OT$44-OU$44),(OT$44-OT46-150-Sheep!$R$224                                            )&lt;=0),"Wean-"&amp;OT45,""),"")
&amp;IFERROR(IF(AND((OT$44-OT46-150-Sheep!$R$225                                           )&gt;(OT$44-OU$44),(OT$44-OT46-150-Sheep!$R$225                                            )&lt;=0),"Alt1-"   &amp;OT45,""),"")
&amp;IFERROR(IF(AND((OT$44-OT46-150-Sheep!$R$226                                           )&gt;(OT$44-OU$44),(OT$44-OT46-150-Sheep!$R$226                                            )&lt;=0),"Alt2-"   &amp;OT45,""),"")</f>
        <v/>
      </c>
      <c r="OU47" s="491" t="str">
        <f xml:space="preserve">                    IF(AND((OU$44                                  -Sheep!$N$174                               )&gt;(OU$44-OV$44),(OU$44                                  -Sheep!$N$174                                )&lt;=0),"Born","")
&amp;                   IF(AND((OU$44-Sheep!$R$224-Sheep!$N$174                                )&gt;(OU$44-OV$44),(OU$44-Sheep!$R$224-Sheep!$N$174                                )&lt;=0),"WeanStd","")
&amp;                   IF(AND((OU$44-Sheep!$R$225-Sheep!$N$174                                )&gt;(OU$44-OV$44),(OU$44-Sheep!$R$225-Sheep!$N$174                                )&lt;=0),"WeanAlt1","")
&amp;                   IF(AND((OU$44-Sheep!$R$226-Sheep!$N$174                                )&gt;(OU$44-OV$44),(OU$44-Sheep!$R$226-Sheep!$N$174                                )&lt;=0),"WeanAlt2","")
&amp;IFERROR(IF(AND((OU$44-OU46                                                                                     )&gt;(OU$44-OV$44),(OU$44-OU46                                                                                     )&lt;=0),"Join-"    &amp;OU45,""),"")
&amp;IFERROR(IF(AND((OU$44-OU46-INDEX(Sheep!$V$231:$V$238,OU45,1))&gt;(OU$44-OV$44),(OU$44-OU46-INDEX(Sheep!$V$231:$V$238,OU45,1))&lt;=0),"Scan-"  &amp;OU45,""),"")
&amp;IFERROR(IF(AND((OU$44-OU46-150                                                                            )&gt;(OU$44-OV$44),(OU$44-OU46-150                                                                             )&lt;=0),"Birth-" &amp;OU45,""),"")
&amp;IFERROR(IF(AND((OU$44-OU46-150-Sheep!$R$224                                           )&gt;(OU$44-OV$44),(OU$44-OU46-150-Sheep!$R$224                                            )&lt;=0),"Wean-"&amp;OU45,""),"")
&amp;IFERROR(IF(AND((OU$44-OU46-150-Sheep!$R$225                                           )&gt;(OU$44-OV$44),(OU$44-OU46-150-Sheep!$R$225                                            )&lt;=0),"Alt1-"   &amp;OU45,""),"")
&amp;IFERROR(IF(AND((OU$44-OU46-150-Sheep!$R$226                                           )&gt;(OU$44-OV$44),(OU$44-OU46-150-Sheep!$R$226                                            )&lt;=0),"Alt2-"   &amp;OU45,""),"")</f>
        <v/>
      </c>
      <c r="OV47" s="491" t="str">
        <f xml:space="preserve">                    IF(AND((OV$44                                  -Sheep!$N$174                               )&gt;(OV$44-OW$44),(OV$44                                  -Sheep!$N$174                                )&lt;=0),"Born","")
&amp;                   IF(AND((OV$44-Sheep!$R$224-Sheep!$N$174                                )&gt;(OV$44-OW$44),(OV$44-Sheep!$R$224-Sheep!$N$174                                )&lt;=0),"WeanStd","")
&amp;                   IF(AND((OV$44-Sheep!$R$225-Sheep!$N$174                                )&gt;(OV$44-OW$44),(OV$44-Sheep!$R$225-Sheep!$N$174                                )&lt;=0),"WeanAlt1","")
&amp;                   IF(AND((OV$44-Sheep!$R$226-Sheep!$N$174                                )&gt;(OV$44-OW$44),(OV$44-Sheep!$R$226-Sheep!$N$174                                )&lt;=0),"WeanAlt2","")
&amp;IFERROR(IF(AND((OV$44-OV46                                                                                     )&gt;(OV$44-OW$44),(OV$44-OV46                                                                                     )&lt;=0),"Join-"    &amp;OV45,""),"")
&amp;IFERROR(IF(AND((OV$44-OV46-INDEX(Sheep!$V$231:$V$238,OV45,1))&gt;(OV$44-OW$44),(OV$44-OV46-INDEX(Sheep!$V$231:$V$238,OV45,1))&lt;=0),"Scan-"  &amp;OV45,""),"")
&amp;IFERROR(IF(AND((OV$44-OV46-150                                                                            )&gt;(OV$44-OW$44),(OV$44-OV46-150                                                                             )&lt;=0),"Birth-" &amp;OV45,""),"")
&amp;IFERROR(IF(AND((OV$44-OV46-150-Sheep!$R$224                                           )&gt;(OV$44-OW$44),(OV$44-OV46-150-Sheep!$R$224                                            )&lt;=0),"Wean-"&amp;OV45,""),"")
&amp;IFERROR(IF(AND((OV$44-OV46-150-Sheep!$R$225                                           )&gt;(OV$44-OW$44),(OV$44-OV46-150-Sheep!$R$225                                            )&lt;=0),"Alt1-"   &amp;OV45,""),"")
&amp;IFERROR(IF(AND((OV$44-OV46-150-Sheep!$R$226                                           )&gt;(OV$44-OW$44),(OV$44-OV46-150-Sheep!$R$226                                            )&lt;=0),"Alt2-"   &amp;OV45,""),"")</f>
        <v/>
      </c>
      <c r="OW47" s="491" t="str">
        <f xml:space="preserve">                    IF(AND((OW$44                                  -Sheep!$N$174                               )&gt;(OW$44-OX$44),(OW$44                                  -Sheep!$N$174                                )&lt;=0),"Born","")
&amp;                   IF(AND((OW$44-Sheep!$R$224-Sheep!$N$174                                )&gt;(OW$44-OX$44),(OW$44-Sheep!$R$224-Sheep!$N$174                                )&lt;=0),"WeanStd","")
&amp;                   IF(AND((OW$44-Sheep!$R$225-Sheep!$N$174                                )&gt;(OW$44-OX$44),(OW$44-Sheep!$R$225-Sheep!$N$174                                )&lt;=0),"WeanAlt1","")
&amp;                   IF(AND((OW$44-Sheep!$R$226-Sheep!$N$174                                )&gt;(OW$44-OX$44),(OW$44-Sheep!$R$226-Sheep!$N$174                                )&lt;=0),"WeanAlt2","")
&amp;IFERROR(IF(AND((OW$44-OW46                                                                                     )&gt;(OW$44-OX$44),(OW$44-OW46                                                                                     )&lt;=0),"Join-"    &amp;OW45,""),"")
&amp;IFERROR(IF(AND((OW$44-OW46-INDEX(Sheep!$V$231:$V$238,OW45,1))&gt;(OW$44-OX$44),(OW$44-OW46-INDEX(Sheep!$V$231:$V$238,OW45,1))&lt;=0),"Scan-"  &amp;OW45,""),"")
&amp;IFERROR(IF(AND((OW$44-OW46-150                                                                            )&gt;(OW$44-OX$44),(OW$44-OW46-150                                                                             )&lt;=0),"Birth-" &amp;OW45,""),"")
&amp;IFERROR(IF(AND((OW$44-OW46-150-Sheep!$R$224                                           )&gt;(OW$44-OX$44),(OW$44-OW46-150-Sheep!$R$224                                            )&lt;=0),"Wean-"&amp;OW45,""),"")
&amp;IFERROR(IF(AND((OW$44-OW46-150-Sheep!$R$225                                           )&gt;(OW$44-OX$44),(OW$44-OW46-150-Sheep!$R$225                                            )&lt;=0),"Alt1-"   &amp;OW45,""),"")
&amp;IFERROR(IF(AND((OW$44-OW46-150-Sheep!$R$226                                           )&gt;(OW$44-OX$44),(OW$44-OW46-150-Sheep!$R$226                                            )&lt;=0),"Alt2-"   &amp;OW45,""),"")</f>
        <v/>
      </c>
      <c r="OX47" s="491" t="str">
        <f xml:space="preserve">                    IF(AND((OX$44                                  -Sheep!$N$174                               )&gt;(OX$44-OY$44),(OX$44                                  -Sheep!$N$174                                )&lt;=0),"Born","")
&amp;                   IF(AND((OX$44-Sheep!$R$224-Sheep!$N$174                                )&gt;(OX$44-OY$44),(OX$44-Sheep!$R$224-Sheep!$N$174                                )&lt;=0),"WeanStd","")
&amp;                   IF(AND((OX$44-Sheep!$R$225-Sheep!$N$174                                )&gt;(OX$44-OY$44),(OX$44-Sheep!$R$225-Sheep!$N$174                                )&lt;=0),"WeanAlt1","")
&amp;                   IF(AND((OX$44-Sheep!$R$226-Sheep!$N$174                                )&gt;(OX$44-OY$44),(OX$44-Sheep!$R$226-Sheep!$N$174                                )&lt;=0),"WeanAlt2","")
&amp;IFERROR(IF(AND((OX$44-OX46                                                                                     )&gt;(OX$44-OY$44),(OX$44-OX46                                                                                     )&lt;=0),"Join-"    &amp;OX45,""),"")
&amp;IFERROR(IF(AND((OX$44-OX46-INDEX(Sheep!$V$231:$V$238,OX45,1))&gt;(OX$44-OY$44),(OX$44-OX46-INDEX(Sheep!$V$231:$V$238,OX45,1))&lt;=0),"Scan-"  &amp;OX45,""),"")
&amp;IFERROR(IF(AND((OX$44-OX46-150                                                                            )&gt;(OX$44-OY$44),(OX$44-OX46-150                                                                             )&lt;=0),"Birth-" &amp;OX45,""),"")
&amp;IFERROR(IF(AND((OX$44-OX46-150-Sheep!$R$224                                           )&gt;(OX$44-OY$44),(OX$44-OX46-150-Sheep!$R$224                                            )&lt;=0),"Wean-"&amp;OX45,""),"")
&amp;IFERROR(IF(AND((OX$44-OX46-150-Sheep!$R$225                                           )&gt;(OX$44-OY$44),(OX$44-OX46-150-Sheep!$R$225                                            )&lt;=0),"Alt1-"   &amp;OX45,""),"")
&amp;IFERROR(IF(AND((OX$44-OX46-150-Sheep!$R$226                                           )&gt;(OX$44-OY$44),(OX$44-OX46-150-Sheep!$R$226                                            )&lt;=0),"Alt2-"   &amp;OX45,""),"")</f>
        <v/>
      </c>
      <c r="OY47" s="491" t="str">
        <f xml:space="preserve">                    IF(AND((OY$44                                  -Sheep!$N$174                               )&gt;(OY$44-OZ$44),(OY$44                                  -Sheep!$N$174                                )&lt;=0),"Born","")
&amp;                   IF(AND((OY$44-Sheep!$R$224-Sheep!$N$174                                )&gt;(OY$44-OZ$44),(OY$44-Sheep!$R$224-Sheep!$N$174                                )&lt;=0),"WeanStd","")
&amp;                   IF(AND((OY$44-Sheep!$R$225-Sheep!$N$174                                )&gt;(OY$44-OZ$44),(OY$44-Sheep!$R$225-Sheep!$N$174                                )&lt;=0),"WeanAlt1","")
&amp;                   IF(AND((OY$44-Sheep!$R$226-Sheep!$N$174                                )&gt;(OY$44-OZ$44),(OY$44-Sheep!$R$226-Sheep!$N$174                                )&lt;=0),"WeanAlt2","")
&amp;IFERROR(IF(AND((OY$44-OY46                                                                                     )&gt;(OY$44-OZ$44),(OY$44-OY46                                                                                     )&lt;=0),"Join-"    &amp;OY45,""),"")
&amp;IFERROR(IF(AND((OY$44-OY46-INDEX(Sheep!$V$231:$V$238,OY45,1))&gt;(OY$44-OZ$44),(OY$44-OY46-INDEX(Sheep!$V$231:$V$238,OY45,1))&lt;=0),"Scan-"  &amp;OY45,""),"")
&amp;IFERROR(IF(AND((OY$44-OY46-150                                                                            )&gt;(OY$44-OZ$44),(OY$44-OY46-150                                                                             )&lt;=0),"Birth-" &amp;OY45,""),"")
&amp;IFERROR(IF(AND((OY$44-OY46-150-Sheep!$R$224                                           )&gt;(OY$44-OZ$44),(OY$44-OY46-150-Sheep!$R$224                                            )&lt;=0),"Wean-"&amp;OY45,""),"")
&amp;IFERROR(IF(AND((OY$44-OY46-150-Sheep!$R$225                                           )&gt;(OY$44-OZ$44),(OY$44-OY46-150-Sheep!$R$225                                            )&lt;=0),"Alt1-"   &amp;OY45,""),"")
&amp;IFERROR(IF(AND((OY$44-OY46-150-Sheep!$R$226                                           )&gt;(OY$44-OZ$44),(OY$44-OY46-150-Sheep!$R$226                                            )&lt;=0),"Alt2-"   &amp;OY45,""),"")</f>
        <v/>
      </c>
      <c r="OZ47" s="491" t="str">
        <f xml:space="preserve">                    IF(AND((OZ$44                                  -Sheep!$N$174                               )&gt;(OZ$44-PA$44),(OZ$44                                  -Sheep!$N$174                                )&lt;=0),"Born","")
&amp;                   IF(AND((OZ$44-Sheep!$R$224-Sheep!$N$174                                )&gt;(OZ$44-PA$44),(OZ$44-Sheep!$R$224-Sheep!$N$174                                )&lt;=0),"WeanStd","")
&amp;                   IF(AND((OZ$44-Sheep!$R$225-Sheep!$N$174                                )&gt;(OZ$44-PA$44),(OZ$44-Sheep!$R$225-Sheep!$N$174                                )&lt;=0),"WeanAlt1","")
&amp;                   IF(AND((OZ$44-Sheep!$R$226-Sheep!$N$174                                )&gt;(OZ$44-PA$44),(OZ$44-Sheep!$R$226-Sheep!$N$174                                )&lt;=0),"WeanAlt2","")
&amp;IFERROR(IF(AND((OZ$44-OZ46                                                                                     )&gt;(OZ$44-PA$44),(OZ$44-OZ46                                                                                     )&lt;=0),"Join-"    &amp;OZ45,""),"")
&amp;IFERROR(IF(AND((OZ$44-OZ46-INDEX(Sheep!$V$231:$V$238,OZ45,1))&gt;(OZ$44-PA$44),(OZ$44-OZ46-INDEX(Sheep!$V$231:$V$238,OZ45,1))&lt;=0),"Scan-"  &amp;OZ45,""),"")
&amp;IFERROR(IF(AND((OZ$44-OZ46-150                                                                            )&gt;(OZ$44-PA$44),(OZ$44-OZ46-150                                                                             )&lt;=0),"Birth-" &amp;OZ45,""),"")
&amp;IFERROR(IF(AND((OZ$44-OZ46-150-Sheep!$R$224                                           )&gt;(OZ$44-PA$44),(OZ$44-OZ46-150-Sheep!$R$224                                            )&lt;=0),"Wean-"&amp;OZ45,""),"")
&amp;IFERROR(IF(AND((OZ$44-OZ46-150-Sheep!$R$225                                           )&gt;(OZ$44-PA$44),(OZ$44-OZ46-150-Sheep!$R$225                                            )&lt;=0),"Alt1-"   &amp;OZ45,""),"")
&amp;IFERROR(IF(AND((OZ$44-OZ46-150-Sheep!$R$226                                           )&gt;(OZ$44-PA$44),(OZ$44-OZ46-150-Sheep!$R$226                                            )&lt;=0),"Alt2-"   &amp;OZ45,""),"")</f>
        <v/>
      </c>
      <c r="PA47" s="491" t="str">
        <f xml:space="preserve">                    IF(AND((PA$44                                  -Sheep!$N$174                               )&gt;(PA$44-PB$44),(PA$44                                  -Sheep!$N$174                                )&lt;=0),"Born","")
&amp;                   IF(AND((PA$44-Sheep!$R$224-Sheep!$N$174                                )&gt;(PA$44-PB$44),(PA$44-Sheep!$R$224-Sheep!$N$174                                )&lt;=0),"WeanStd","")
&amp;                   IF(AND((PA$44-Sheep!$R$225-Sheep!$N$174                                )&gt;(PA$44-PB$44),(PA$44-Sheep!$R$225-Sheep!$N$174                                )&lt;=0),"WeanAlt1","")
&amp;                   IF(AND((PA$44-Sheep!$R$226-Sheep!$N$174                                )&gt;(PA$44-PB$44),(PA$44-Sheep!$R$226-Sheep!$N$174                                )&lt;=0),"WeanAlt2","")
&amp;IFERROR(IF(AND((PA$44-PA46                                                                                     )&gt;(PA$44-PB$44),(PA$44-PA46                                                                                     )&lt;=0),"Join-"    &amp;PA45,""),"")
&amp;IFERROR(IF(AND((PA$44-PA46-INDEX(Sheep!$V$231:$V$238,PA45,1))&gt;(PA$44-PB$44),(PA$44-PA46-INDEX(Sheep!$V$231:$V$238,PA45,1))&lt;=0),"Scan-"  &amp;PA45,""),"")
&amp;IFERROR(IF(AND((PA$44-PA46-150                                                                            )&gt;(PA$44-PB$44),(PA$44-PA46-150                                                                             )&lt;=0),"Birth-" &amp;PA45,""),"")
&amp;IFERROR(IF(AND((PA$44-PA46-150-Sheep!$R$224                                           )&gt;(PA$44-PB$44),(PA$44-PA46-150-Sheep!$R$224                                            )&lt;=0),"Wean-"&amp;PA45,""),"")
&amp;IFERROR(IF(AND((PA$44-PA46-150-Sheep!$R$225                                           )&gt;(PA$44-PB$44),(PA$44-PA46-150-Sheep!$R$225                                            )&lt;=0),"Alt1-"   &amp;PA45,""),"")
&amp;IFERROR(IF(AND((PA$44-PA46-150-Sheep!$R$226                                           )&gt;(PA$44-PB$44),(PA$44-PA46-150-Sheep!$R$226                                            )&lt;=0),"Alt2-"   &amp;PA45,""),"")</f>
        <v/>
      </c>
      <c r="PB47" s="491" t="str">
        <f xml:space="preserve">                    IF(AND((PB$44                                  -Sheep!$N$174                               )&gt;(PB$44-PC$44),(PB$44                                  -Sheep!$N$174                                )&lt;=0),"Born","")
&amp;                   IF(AND((PB$44-Sheep!$R$224-Sheep!$N$174                                )&gt;(PB$44-PC$44),(PB$44-Sheep!$R$224-Sheep!$N$174                                )&lt;=0),"WeanStd","")
&amp;                   IF(AND((PB$44-Sheep!$R$225-Sheep!$N$174                                )&gt;(PB$44-PC$44),(PB$44-Sheep!$R$225-Sheep!$N$174                                )&lt;=0),"WeanAlt1","")
&amp;                   IF(AND((PB$44-Sheep!$R$226-Sheep!$N$174                                )&gt;(PB$44-PC$44),(PB$44-Sheep!$R$226-Sheep!$N$174                                )&lt;=0),"WeanAlt2","")
&amp;IFERROR(IF(AND((PB$44-PB46                                                                                     )&gt;(PB$44-PC$44),(PB$44-PB46                                                                                     )&lt;=0),"Join-"    &amp;PB45,""),"")
&amp;IFERROR(IF(AND((PB$44-PB46-INDEX(Sheep!$V$231:$V$238,PB45,1))&gt;(PB$44-PC$44),(PB$44-PB46-INDEX(Sheep!$V$231:$V$238,PB45,1))&lt;=0),"Scan-"  &amp;PB45,""),"")
&amp;IFERROR(IF(AND((PB$44-PB46-150                                                                            )&gt;(PB$44-PC$44),(PB$44-PB46-150                                                                             )&lt;=0),"Birth-" &amp;PB45,""),"")
&amp;IFERROR(IF(AND((PB$44-PB46-150-Sheep!$R$224                                           )&gt;(PB$44-PC$44),(PB$44-PB46-150-Sheep!$R$224                                            )&lt;=0),"Wean-"&amp;PB45,""),"")
&amp;IFERROR(IF(AND((PB$44-PB46-150-Sheep!$R$225                                           )&gt;(PB$44-PC$44),(PB$44-PB46-150-Sheep!$R$225                                            )&lt;=0),"Alt1-"   &amp;PB45,""),"")
&amp;IFERROR(IF(AND((PB$44-PB46-150-Sheep!$R$226                                           )&gt;(PB$44-PC$44),(PB$44-PB46-150-Sheep!$R$226                                            )&lt;=0),"Alt2-"   &amp;PB45,""),"")</f>
        <v/>
      </c>
      <c r="PC47" s="491" t="str">
        <f xml:space="preserve">                    IF(AND((PC$44                                  -Sheep!$N$174                               )&gt;(PC$44-PD$44),(PC$44                                  -Sheep!$N$174                                )&lt;=0),"Born","")
&amp;                   IF(AND((PC$44-Sheep!$R$224-Sheep!$N$174                                )&gt;(PC$44-PD$44),(PC$44-Sheep!$R$224-Sheep!$N$174                                )&lt;=0),"WeanStd","")
&amp;                   IF(AND((PC$44-Sheep!$R$225-Sheep!$N$174                                )&gt;(PC$44-PD$44),(PC$44-Sheep!$R$225-Sheep!$N$174                                )&lt;=0),"WeanAlt1","")
&amp;                   IF(AND((PC$44-Sheep!$R$226-Sheep!$N$174                                )&gt;(PC$44-PD$44),(PC$44-Sheep!$R$226-Sheep!$N$174                                )&lt;=0),"WeanAlt2","")
&amp;IFERROR(IF(AND((PC$44-PC46                                                                                     )&gt;(PC$44-PD$44),(PC$44-PC46                                                                                     )&lt;=0),"Join-"    &amp;PC45,""),"")
&amp;IFERROR(IF(AND((PC$44-PC46-INDEX(Sheep!$V$231:$V$238,PC45,1))&gt;(PC$44-PD$44),(PC$44-PC46-INDEX(Sheep!$V$231:$V$238,PC45,1))&lt;=0),"Scan-"  &amp;PC45,""),"")
&amp;IFERROR(IF(AND((PC$44-PC46-150                                                                            )&gt;(PC$44-PD$44),(PC$44-PC46-150                                                                             )&lt;=0),"Birth-" &amp;PC45,""),"")
&amp;IFERROR(IF(AND((PC$44-PC46-150-Sheep!$R$224                                           )&gt;(PC$44-PD$44),(PC$44-PC46-150-Sheep!$R$224                                            )&lt;=0),"Wean-"&amp;PC45,""),"")
&amp;IFERROR(IF(AND((PC$44-PC46-150-Sheep!$R$225                                           )&gt;(PC$44-PD$44),(PC$44-PC46-150-Sheep!$R$225                                            )&lt;=0),"Alt1-"   &amp;PC45,""),"")
&amp;IFERROR(IF(AND((PC$44-PC46-150-Sheep!$R$226                                           )&gt;(PC$44-PD$44),(PC$44-PC46-150-Sheep!$R$226                                            )&lt;=0),"Alt2-"   &amp;PC45,""),"")</f>
        <v/>
      </c>
      <c r="PD47" s="491" t="str">
        <f xml:space="preserve">                    IF(AND((PD$44                                  -Sheep!$N$174                               )&gt;(PD$44-PE$44),(PD$44                                  -Sheep!$N$174                                )&lt;=0),"Born","")
&amp;                   IF(AND((PD$44-Sheep!$R$224-Sheep!$N$174                                )&gt;(PD$44-PE$44),(PD$44-Sheep!$R$224-Sheep!$N$174                                )&lt;=0),"WeanStd","")
&amp;                   IF(AND((PD$44-Sheep!$R$225-Sheep!$N$174                                )&gt;(PD$44-PE$44),(PD$44-Sheep!$R$225-Sheep!$N$174                                )&lt;=0),"WeanAlt1","")
&amp;                   IF(AND((PD$44-Sheep!$R$226-Sheep!$N$174                                )&gt;(PD$44-PE$44),(PD$44-Sheep!$R$226-Sheep!$N$174                                )&lt;=0),"WeanAlt2","")
&amp;IFERROR(IF(AND((PD$44-PD46                                                                                     )&gt;(PD$44-PE$44),(PD$44-PD46                                                                                     )&lt;=0),"Join-"    &amp;PD45,""),"")
&amp;IFERROR(IF(AND((PD$44-PD46-INDEX(Sheep!$V$231:$V$238,PD45,1))&gt;(PD$44-PE$44),(PD$44-PD46-INDEX(Sheep!$V$231:$V$238,PD45,1))&lt;=0),"Scan-"  &amp;PD45,""),"")
&amp;IFERROR(IF(AND((PD$44-PD46-150                                                                            )&gt;(PD$44-PE$44),(PD$44-PD46-150                                                                             )&lt;=0),"Birth-" &amp;PD45,""),"")
&amp;IFERROR(IF(AND((PD$44-PD46-150-Sheep!$R$224                                           )&gt;(PD$44-PE$44),(PD$44-PD46-150-Sheep!$R$224                                            )&lt;=0),"Wean-"&amp;PD45,""),"")
&amp;IFERROR(IF(AND((PD$44-PD46-150-Sheep!$R$225                                           )&gt;(PD$44-PE$44),(PD$44-PD46-150-Sheep!$R$225                                            )&lt;=0),"Alt1-"   &amp;PD45,""),"")
&amp;IFERROR(IF(AND((PD$44-PD46-150-Sheep!$R$226                                           )&gt;(PD$44-PE$44),(PD$44-PD46-150-Sheep!$R$226                                            )&lt;=0),"Alt2-"   &amp;PD45,""),"")</f>
        <v/>
      </c>
      <c r="PE47" s="491" t="str">
        <f xml:space="preserve">                    IF(AND((PE$44                                  -Sheep!$N$174                               )&gt;(PE$44-PF$44),(PE$44                                  -Sheep!$N$174                                )&lt;=0),"Born","")
&amp;                   IF(AND((PE$44-Sheep!$R$224-Sheep!$N$174                                )&gt;(PE$44-PF$44),(PE$44-Sheep!$R$224-Sheep!$N$174                                )&lt;=0),"WeanStd","")
&amp;                   IF(AND((PE$44-Sheep!$R$225-Sheep!$N$174                                )&gt;(PE$44-PF$44),(PE$44-Sheep!$R$225-Sheep!$N$174                                )&lt;=0),"WeanAlt1","")
&amp;                   IF(AND((PE$44-Sheep!$R$226-Sheep!$N$174                                )&gt;(PE$44-PF$44),(PE$44-Sheep!$R$226-Sheep!$N$174                                )&lt;=0),"WeanAlt2","")
&amp;IFERROR(IF(AND((PE$44-PE46                                                                                     )&gt;(PE$44-PF$44),(PE$44-PE46                                                                                     )&lt;=0),"Join-"    &amp;PE45,""),"")
&amp;IFERROR(IF(AND((PE$44-PE46-INDEX(Sheep!$V$231:$V$238,PE45,1))&gt;(PE$44-PF$44),(PE$44-PE46-INDEX(Sheep!$V$231:$V$238,PE45,1))&lt;=0),"Scan-"  &amp;PE45,""),"")
&amp;IFERROR(IF(AND((PE$44-PE46-150                                                                            )&gt;(PE$44-PF$44),(PE$44-PE46-150                                                                             )&lt;=0),"Birth-" &amp;PE45,""),"")
&amp;IFERROR(IF(AND((PE$44-PE46-150-Sheep!$R$224                                           )&gt;(PE$44-PF$44),(PE$44-PE46-150-Sheep!$R$224                                            )&lt;=0),"Wean-"&amp;PE45,""),"")
&amp;IFERROR(IF(AND((PE$44-PE46-150-Sheep!$R$225                                           )&gt;(PE$44-PF$44),(PE$44-PE46-150-Sheep!$R$225                                            )&lt;=0),"Alt1-"   &amp;PE45,""),"")
&amp;IFERROR(IF(AND((PE$44-PE46-150-Sheep!$R$226                                           )&gt;(PE$44-PF$44),(PE$44-PE46-150-Sheep!$R$226                                            )&lt;=0),"Alt2-"   &amp;PE45,""),"")</f>
        <v/>
      </c>
      <c r="PF47" s="491" t="str">
        <f xml:space="preserve">                    IF(AND((PF$44                                  -Sheep!$N$174                               )&gt;(PF$44-PG$44),(PF$44                                  -Sheep!$N$174                                )&lt;=0),"Born","")
&amp;                   IF(AND((PF$44-Sheep!$R$224-Sheep!$N$174                                )&gt;(PF$44-PG$44),(PF$44-Sheep!$R$224-Sheep!$N$174                                )&lt;=0),"WeanStd","")
&amp;                   IF(AND((PF$44-Sheep!$R$225-Sheep!$N$174                                )&gt;(PF$44-PG$44),(PF$44-Sheep!$R$225-Sheep!$N$174                                )&lt;=0),"WeanAlt1","")
&amp;                   IF(AND((PF$44-Sheep!$R$226-Sheep!$N$174                                )&gt;(PF$44-PG$44),(PF$44-Sheep!$R$226-Sheep!$N$174                                )&lt;=0),"WeanAlt2","")
&amp;IFERROR(IF(AND((PF$44-PF46                                                                                     )&gt;(PF$44-PG$44),(PF$44-PF46                                                                                     )&lt;=0),"Join-"    &amp;PF45,""),"")
&amp;IFERROR(IF(AND((PF$44-PF46-INDEX(Sheep!$V$231:$V$238,PF45,1))&gt;(PF$44-PG$44),(PF$44-PF46-INDEX(Sheep!$V$231:$V$238,PF45,1))&lt;=0),"Scan-"  &amp;PF45,""),"")
&amp;IFERROR(IF(AND((PF$44-PF46-150                                                                            )&gt;(PF$44-PG$44),(PF$44-PF46-150                                                                             )&lt;=0),"Birth-" &amp;PF45,""),"")
&amp;IFERROR(IF(AND((PF$44-PF46-150-Sheep!$R$224                                           )&gt;(PF$44-PG$44),(PF$44-PF46-150-Sheep!$R$224                                            )&lt;=0),"Wean-"&amp;PF45,""),"")
&amp;IFERROR(IF(AND((PF$44-PF46-150-Sheep!$R$225                                           )&gt;(PF$44-PG$44),(PF$44-PF46-150-Sheep!$R$225                                            )&lt;=0),"Alt1-"   &amp;PF45,""),"")
&amp;IFERROR(IF(AND((PF$44-PF46-150-Sheep!$R$226                                           )&gt;(PF$44-PG$44),(PF$44-PF46-150-Sheep!$R$226                                            )&lt;=0),"Alt2-"   &amp;PF45,""),"")</f>
        <v/>
      </c>
      <c r="PG47" s="491" t="str">
        <f xml:space="preserve">                    IF(AND((PG$44                                  -Sheep!$N$174                               )&gt;(PG$44-PH$44),(PG$44                                  -Sheep!$N$174                                )&lt;=0),"Born","")
&amp;                   IF(AND((PG$44-Sheep!$R$224-Sheep!$N$174                                )&gt;(PG$44-PH$44),(PG$44-Sheep!$R$224-Sheep!$N$174                                )&lt;=0),"WeanStd","")
&amp;                   IF(AND((PG$44-Sheep!$R$225-Sheep!$N$174                                )&gt;(PG$44-PH$44),(PG$44-Sheep!$R$225-Sheep!$N$174                                )&lt;=0),"WeanAlt1","")
&amp;                   IF(AND((PG$44-Sheep!$R$226-Sheep!$N$174                                )&gt;(PG$44-PH$44),(PG$44-Sheep!$R$226-Sheep!$N$174                                )&lt;=0),"WeanAlt2","")
&amp;IFERROR(IF(AND((PG$44-PG46                                                                                     )&gt;(PG$44-PH$44),(PG$44-PG46                                                                                     )&lt;=0),"Join-"    &amp;PG45,""),"")
&amp;IFERROR(IF(AND((PG$44-PG46-INDEX(Sheep!$V$231:$V$238,PG45,1))&gt;(PG$44-PH$44),(PG$44-PG46-INDEX(Sheep!$V$231:$V$238,PG45,1))&lt;=0),"Scan-"  &amp;PG45,""),"")
&amp;IFERROR(IF(AND((PG$44-PG46-150                                                                            )&gt;(PG$44-PH$44),(PG$44-PG46-150                                                                             )&lt;=0),"Birth-" &amp;PG45,""),"")
&amp;IFERROR(IF(AND((PG$44-PG46-150-Sheep!$R$224                                           )&gt;(PG$44-PH$44),(PG$44-PG46-150-Sheep!$R$224                                            )&lt;=0),"Wean-"&amp;PG45,""),"")
&amp;IFERROR(IF(AND((PG$44-PG46-150-Sheep!$R$225                                           )&gt;(PG$44-PH$44),(PG$44-PG46-150-Sheep!$R$225                                            )&lt;=0),"Alt1-"   &amp;PG45,""),"")
&amp;IFERROR(IF(AND((PG$44-PG46-150-Sheep!$R$226                                           )&gt;(PG$44-PH$44),(PG$44-PG46-150-Sheep!$R$226                                            )&lt;=0),"Alt2-"   &amp;PG45,""),"")</f>
        <v/>
      </c>
      <c r="PH47" s="491" t="str">
        <f xml:space="preserve">                    IF(AND((PH$44                                  -Sheep!$N$174                               )&gt;(PH$44-PI$44),(PH$44                                  -Sheep!$N$174                                )&lt;=0),"Born","")
&amp;                   IF(AND((PH$44-Sheep!$R$224-Sheep!$N$174                                )&gt;(PH$44-PI$44),(PH$44-Sheep!$R$224-Sheep!$N$174                                )&lt;=0),"WeanStd","")
&amp;                   IF(AND((PH$44-Sheep!$R$225-Sheep!$N$174                                )&gt;(PH$44-PI$44),(PH$44-Sheep!$R$225-Sheep!$N$174                                )&lt;=0),"WeanAlt1","")
&amp;                   IF(AND((PH$44-Sheep!$R$226-Sheep!$N$174                                )&gt;(PH$44-PI$44),(PH$44-Sheep!$R$226-Sheep!$N$174                                )&lt;=0),"WeanAlt2","")
&amp;IFERROR(IF(AND((PH$44-PH46                                                                                     )&gt;(PH$44-PI$44),(PH$44-PH46                                                                                     )&lt;=0),"Join-"    &amp;PH45,""),"")
&amp;IFERROR(IF(AND((PH$44-PH46-INDEX(Sheep!$V$231:$V$238,PH45,1))&gt;(PH$44-PI$44),(PH$44-PH46-INDEX(Sheep!$V$231:$V$238,PH45,1))&lt;=0),"Scan-"  &amp;PH45,""),"")
&amp;IFERROR(IF(AND((PH$44-PH46-150                                                                            )&gt;(PH$44-PI$44),(PH$44-PH46-150                                                                             )&lt;=0),"Birth-" &amp;PH45,""),"")
&amp;IFERROR(IF(AND((PH$44-PH46-150-Sheep!$R$224                                           )&gt;(PH$44-PI$44),(PH$44-PH46-150-Sheep!$R$224                                            )&lt;=0),"Wean-"&amp;PH45,""),"")
&amp;IFERROR(IF(AND((PH$44-PH46-150-Sheep!$R$225                                           )&gt;(PH$44-PI$44),(PH$44-PH46-150-Sheep!$R$225                                            )&lt;=0),"Alt1-"   &amp;PH45,""),"")
&amp;IFERROR(IF(AND((PH$44-PH46-150-Sheep!$R$226                                           )&gt;(PH$44-PI$44),(PH$44-PH46-150-Sheep!$R$226                                            )&lt;=0),"Alt2-"   &amp;PH45,""),"")</f>
        <v/>
      </c>
      <c r="PI47" s="491" t="str">
        <f xml:space="preserve">                    IF(AND((PI$44                                  -Sheep!$N$174                               )&gt;(PI$44-PJ$44),(PI$44                                  -Sheep!$N$174                                )&lt;=0),"Born","")
&amp;                   IF(AND((PI$44-Sheep!$R$224-Sheep!$N$174                                )&gt;(PI$44-PJ$44),(PI$44-Sheep!$R$224-Sheep!$N$174                                )&lt;=0),"WeanStd","")
&amp;                   IF(AND((PI$44-Sheep!$R$225-Sheep!$N$174                                )&gt;(PI$44-PJ$44),(PI$44-Sheep!$R$225-Sheep!$N$174                                )&lt;=0),"WeanAlt1","")
&amp;                   IF(AND((PI$44-Sheep!$R$226-Sheep!$N$174                                )&gt;(PI$44-PJ$44),(PI$44-Sheep!$R$226-Sheep!$N$174                                )&lt;=0),"WeanAlt2","")
&amp;IFERROR(IF(AND((PI$44-PI46                                                                                     )&gt;(PI$44-PJ$44),(PI$44-PI46                                                                                     )&lt;=0),"Join-"    &amp;PI45,""),"")
&amp;IFERROR(IF(AND((PI$44-PI46-INDEX(Sheep!$V$231:$V$238,PI45,1))&gt;(PI$44-PJ$44),(PI$44-PI46-INDEX(Sheep!$V$231:$V$238,PI45,1))&lt;=0),"Scan-"  &amp;PI45,""),"")
&amp;IFERROR(IF(AND((PI$44-PI46-150                                                                            )&gt;(PI$44-PJ$44),(PI$44-PI46-150                                                                             )&lt;=0),"Birth-" &amp;PI45,""),"")
&amp;IFERROR(IF(AND((PI$44-PI46-150-Sheep!$R$224                                           )&gt;(PI$44-PJ$44),(PI$44-PI46-150-Sheep!$R$224                                            )&lt;=0),"Wean-"&amp;PI45,""),"")
&amp;IFERROR(IF(AND((PI$44-PI46-150-Sheep!$R$225                                           )&gt;(PI$44-PJ$44),(PI$44-PI46-150-Sheep!$R$225                                            )&lt;=0),"Alt1-"   &amp;PI45,""),"")
&amp;IFERROR(IF(AND((PI$44-PI46-150-Sheep!$R$226                                           )&gt;(PI$44-PJ$44),(PI$44-PI46-150-Sheep!$R$226                                            )&lt;=0),"Alt2-"   &amp;PI45,""),"")</f>
        <v/>
      </c>
      <c r="PJ47" s="491" t="str">
        <f xml:space="preserve">                    IF(AND((PJ$44                                  -Sheep!$N$174                               )&gt;(PJ$44-PK$44),(PJ$44                                  -Sheep!$N$174                                )&lt;=0),"Born","")
&amp;                   IF(AND((PJ$44-Sheep!$R$224-Sheep!$N$174                                )&gt;(PJ$44-PK$44),(PJ$44-Sheep!$R$224-Sheep!$N$174                                )&lt;=0),"WeanStd","")
&amp;                   IF(AND((PJ$44-Sheep!$R$225-Sheep!$N$174                                )&gt;(PJ$44-PK$44),(PJ$44-Sheep!$R$225-Sheep!$N$174                                )&lt;=0),"WeanAlt1","")
&amp;                   IF(AND((PJ$44-Sheep!$R$226-Sheep!$N$174                                )&gt;(PJ$44-PK$44),(PJ$44-Sheep!$R$226-Sheep!$N$174                                )&lt;=0),"WeanAlt2","")
&amp;IFERROR(IF(AND((PJ$44-PJ46                                                                                     )&gt;(PJ$44-PK$44),(PJ$44-PJ46                                                                                     )&lt;=0),"Join-"    &amp;PJ45,""),"")
&amp;IFERROR(IF(AND((PJ$44-PJ46-INDEX(Sheep!$V$231:$V$238,PJ45,1))&gt;(PJ$44-PK$44),(PJ$44-PJ46-INDEX(Sheep!$V$231:$V$238,PJ45,1))&lt;=0),"Scan-"  &amp;PJ45,""),"")
&amp;IFERROR(IF(AND((PJ$44-PJ46-150                                                                            )&gt;(PJ$44-PK$44),(PJ$44-PJ46-150                                                                             )&lt;=0),"Birth-" &amp;PJ45,""),"")
&amp;IFERROR(IF(AND((PJ$44-PJ46-150-Sheep!$R$224                                           )&gt;(PJ$44-PK$44),(PJ$44-PJ46-150-Sheep!$R$224                                            )&lt;=0),"Wean-"&amp;PJ45,""),"")
&amp;IFERROR(IF(AND((PJ$44-PJ46-150-Sheep!$R$225                                           )&gt;(PJ$44-PK$44),(PJ$44-PJ46-150-Sheep!$R$225                                            )&lt;=0),"Alt1-"   &amp;PJ45,""),"")
&amp;IFERROR(IF(AND((PJ$44-PJ46-150-Sheep!$R$226                                           )&gt;(PJ$44-PK$44),(PJ$44-PJ46-150-Sheep!$R$226                                            )&lt;=0),"Alt2-"   &amp;PJ45,""),"")</f>
        <v/>
      </c>
      <c r="PK47" s="491" t="str">
        <f xml:space="preserve">                    IF(AND((PK$44                                  -Sheep!$N$174                               )&gt;(PK$44-PL$44),(PK$44                                  -Sheep!$N$174                                )&lt;=0),"Born","")
&amp;                   IF(AND((PK$44-Sheep!$R$224-Sheep!$N$174                                )&gt;(PK$44-PL$44),(PK$44-Sheep!$R$224-Sheep!$N$174                                )&lt;=0),"WeanStd","")
&amp;                   IF(AND((PK$44-Sheep!$R$225-Sheep!$N$174                                )&gt;(PK$44-PL$44),(PK$44-Sheep!$R$225-Sheep!$N$174                                )&lt;=0),"WeanAlt1","")
&amp;                   IF(AND((PK$44-Sheep!$R$226-Sheep!$N$174                                )&gt;(PK$44-PL$44),(PK$44-Sheep!$R$226-Sheep!$N$174                                )&lt;=0),"WeanAlt2","")
&amp;IFERROR(IF(AND((PK$44-PK46                                                                                     )&gt;(PK$44-PL$44),(PK$44-PK46                                                                                     )&lt;=0),"Join-"    &amp;PK45,""),"")
&amp;IFERROR(IF(AND((PK$44-PK46-INDEX(Sheep!$V$231:$V$238,PK45,1))&gt;(PK$44-PL$44),(PK$44-PK46-INDEX(Sheep!$V$231:$V$238,PK45,1))&lt;=0),"Scan-"  &amp;PK45,""),"")
&amp;IFERROR(IF(AND((PK$44-PK46-150                                                                            )&gt;(PK$44-PL$44),(PK$44-PK46-150                                                                             )&lt;=0),"Birth-" &amp;PK45,""),"")
&amp;IFERROR(IF(AND((PK$44-PK46-150-Sheep!$R$224                                           )&gt;(PK$44-PL$44),(PK$44-PK46-150-Sheep!$R$224                                            )&lt;=0),"Wean-"&amp;PK45,""),"")
&amp;IFERROR(IF(AND((PK$44-PK46-150-Sheep!$R$225                                           )&gt;(PK$44-PL$44),(PK$44-PK46-150-Sheep!$R$225                                            )&lt;=0),"Alt1-"   &amp;PK45,""),"")
&amp;IFERROR(IF(AND((PK$44-PK46-150-Sheep!$R$226                                           )&gt;(PK$44-PL$44),(PK$44-PK46-150-Sheep!$R$226                                            )&lt;=0),"Alt2-"   &amp;PK45,""),"")</f>
        <v/>
      </c>
      <c r="PL47" s="491" t="str">
        <f xml:space="preserve">                    IF(AND((PL$44                                  -Sheep!$N$174                               )&gt;(PL$44-PM$44),(PL$44                                  -Sheep!$N$174                                )&lt;=0),"Born","")
&amp;                   IF(AND((PL$44-Sheep!$R$224-Sheep!$N$174                                )&gt;(PL$44-PM$44),(PL$44-Sheep!$R$224-Sheep!$N$174                                )&lt;=0),"WeanStd","")
&amp;                   IF(AND((PL$44-Sheep!$R$225-Sheep!$N$174                                )&gt;(PL$44-PM$44),(PL$44-Sheep!$R$225-Sheep!$N$174                                )&lt;=0),"WeanAlt1","")
&amp;                   IF(AND((PL$44-Sheep!$R$226-Sheep!$N$174                                )&gt;(PL$44-PM$44),(PL$44-Sheep!$R$226-Sheep!$N$174                                )&lt;=0),"WeanAlt2","")
&amp;IFERROR(IF(AND((PL$44-PL46                                                                                     )&gt;(PL$44-PM$44),(PL$44-PL46                                                                                     )&lt;=0),"Join-"    &amp;PL45,""),"")
&amp;IFERROR(IF(AND((PL$44-PL46-INDEX(Sheep!$V$231:$V$238,PL45,1))&gt;(PL$44-PM$44),(PL$44-PL46-INDEX(Sheep!$V$231:$V$238,PL45,1))&lt;=0),"Scan-"  &amp;PL45,""),"")
&amp;IFERROR(IF(AND((PL$44-PL46-150                                                                            )&gt;(PL$44-PM$44),(PL$44-PL46-150                                                                             )&lt;=0),"Birth-" &amp;PL45,""),"")
&amp;IFERROR(IF(AND((PL$44-PL46-150-Sheep!$R$224                                           )&gt;(PL$44-PM$44),(PL$44-PL46-150-Sheep!$R$224                                            )&lt;=0),"Wean-"&amp;PL45,""),"")
&amp;IFERROR(IF(AND((PL$44-PL46-150-Sheep!$R$225                                           )&gt;(PL$44-PM$44),(PL$44-PL46-150-Sheep!$R$225                                            )&lt;=0),"Alt1-"   &amp;PL45,""),"")
&amp;IFERROR(IF(AND((PL$44-PL46-150-Sheep!$R$226                                           )&gt;(PL$44-PM$44),(PL$44-PL46-150-Sheep!$R$226                                            )&lt;=0),"Alt2-"   &amp;PL45,""),"")</f>
        <v/>
      </c>
      <c r="PM47" s="491" t="str">
        <f xml:space="preserve">                    IF(AND((PM$44                                  -Sheep!$N$174                               )&gt;(PM$44-PN$44),(PM$44                                  -Sheep!$N$174                                )&lt;=0),"Born","")
&amp;                   IF(AND((PM$44-Sheep!$R$224-Sheep!$N$174                                )&gt;(PM$44-PN$44),(PM$44-Sheep!$R$224-Sheep!$N$174                                )&lt;=0),"WeanStd","")
&amp;                   IF(AND((PM$44-Sheep!$R$225-Sheep!$N$174                                )&gt;(PM$44-PN$44),(PM$44-Sheep!$R$225-Sheep!$N$174                                )&lt;=0),"WeanAlt1","")
&amp;                   IF(AND((PM$44-Sheep!$R$226-Sheep!$N$174                                )&gt;(PM$44-PN$44),(PM$44-Sheep!$R$226-Sheep!$N$174                                )&lt;=0),"WeanAlt2","")
&amp;IFERROR(IF(AND((PM$44-PM46                                                                                     )&gt;(PM$44-PN$44),(PM$44-PM46                                                                                     )&lt;=0),"Join-"    &amp;PM45,""),"")
&amp;IFERROR(IF(AND((PM$44-PM46-INDEX(Sheep!$V$231:$V$238,PM45,1))&gt;(PM$44-PN$44),(PM$44-PM46-INDEX(Sheep!$V$231:$V$238,PM45,1))&lt;=0),"Scan-"  &amp;PM45,""),"")
&amp;IFERROR(IF(AND((PM$44-PM46-150                                                                            )&gt;(PM$44-PN$44),(PM$44-PM46-150                                                                             )&lt;=0),"Birth-" &amp;PM45,""),"")
&amp;IFERROR(IF(AND((PM$44-PM46-150-Sheep!$R$224                                           )&gt;(PM$44-PN$44),(PM$44-PM46-150-Sheep!$R$224                                            )&lt;=0),"Wean-"&amp;PM45,""),"")
&amp;IFERROR(IF(AND((PM$44-PM46-150-Sheep!$R$225                                           )&gt;(PM$44-PN$44),(PM$44-PM46-150-Sheep!$R$225                                            )&lt;=0),"Alt1-"   &amp;PM45,""),"")
&amp;IFERROR(IF(AND((PM$44-PM46-150-Sheep!$R$226                                           )&gt;(PM$44-PN$44),(PM$44-PM46-150-Sheep!$R$226                                            )&lt;=0),"Alt2-"   &amp;PM45,""),"")</f>
        <v/>
      </c>
      <c r="PN47" s="491" t="str">
        <f xml:space="preserve">                    IF(AND((PN$44                                  -Sheep!$N$174                               )&gt;(PN$44-PO$44),(PN$44                                  -Sheep!$N$174                                )&lt;=0),"Born","")
&amp;                   IF(AND((PN$44-Sheep!$R$224-Sheep!$N$174                                )&gt;(PN$44-PO$44),(PN$44-Sheep!$R$224-Sheep!$N$174                                )&lt;=0),"WeanStd","")
&amp;                   IF(AND((PN$44-Sheep!$R$225-Sheep!$N$174                                )&gt;(PN$44-PO$44),(PN$44-Sheep!$R$225-Sheep!$N$174                                )&lt;=0),"WeanAlt1","")
&amp;                   IF(AND((PN$44-Sheep!$R$226-Sheep!$N$174                                )&gt;(PN$44-PO$44),(PN$44-Sheep!$R$226-Sheep!$N$174                                )&lt;=0),"WeanAlt2","")
&amp;IFERROR(IF(AND((PN$44-PN46                                                                                     )&gt;(PN$44-PO$44),(PN$44-PN46                                                                                     )&lt;=0),"Join-"    &amp;PN45,""),"")
&amp;IFERROR(IF(AND((PN$44-PN46-INDEX(Sheep!$V$231:$V$238,PN45,1))&gt;(PN$44-PO$44),(PN$44-PN46-INDEX(Sheep!$V$231:$V$238,PN45,1))&lt;=0),"Scan-"  &amp;PN45,""),"")
&amp;IFERROR(IF(AND((PN$44-PN46-150                                                                            )&gt;(PN$44-PO$44),(PN$44-PN46-150                                                                             )&lt;=0),"Birth-" &amp;PN45,""),"")
&amp;IFERROR(IF(AND((PN$44-PN46-150-Sheep!$R$224                                           )&gt;(PN$44-PO$44),(PN$44-PN46-150-Sheep!$R$224                                            )&lt;=0),"Wean-"&amp;PN45,""),"")
&amp;IFERROR(IF(AND((PN$44-PN46-150-Sheep!$R$225                                           )&gt;(PN$44-PO$44),(PN$44-PN46-150-Sheep!$R$225                                            )&lt;=0),"Alt1-"   &amp;PN45,""),"")
&amp;IFERROR(IF(AND((PN$44-PN46-150-Sheep!$R$226                                           )&gt;(PN$44-PO$44),(PN$44-PN46-150-Sheep!$R$226                                            )&lt;=0),"Alt2-"   &amp;PN45,""),"")</f>
        <v/>
      </c>
      <c r="PO47" s="491" t="str">
        <f xml:space="preserve">                    IF(AND((PO$44                                  -Sheep!$N$174                               )&gt;(PO$44-PP$44),(PO$44                                  -Sheep!$N$174                                )&lt;=0),"Born","")
&amp;                   IF(AND((PO$44-Sheep!$R$224-Sheep!$N$174                                )&gt;(PO$44-PP$44),(PO$44-Sheep!$R$224-Sheep!$N$174                                )&lt;=0),"WeanStd","")
&amp;                   IF(AND((PO$44-Sheep!$R$225-Sheep!$N$174                                )&gt;(PO$44-PP$44),(PO$44-Sheep!$R$225-Sheep!$N$174                                )&lt;=0),"WeanAlt1","")
&amp;                   IF(AND((PO$44-Sheep!$R$226-Sheep!$N$174                                )&gt;(PO$44-PP$44),(PO$44-Sheep!$R$226-Sheep!$N$174                                )&lt;=0),"WeanAlt2","")
&amp;IFERROR(IF(AND((PO$44-PO46                                                                                     )&gt;(PO$44-PP$44),(PO$44-PO46                                                                                     )&lt;=0),"Join-"    &amp;PO45,""),"")
&amp;IFERROR(IF(AND((PO$44-PO46-INDEX(Sheep!$V$231:$V$238,PO45,1))&gt;(PO$44-PP$44),(PO$44-PO46-INDEX(Sheep!$V$231:$V$238,PO45,1))&lt;=0),"Scan-"  &amp;PO45,""),"")
&amp;IFERROR(IF(AND((PO$44-PO46-150                                                                            )&gt;(PO$44-PP$44),(PO$44-PO46-150                                                                             )&lt;=0),"Birth-" &amp;PO45,""),"")
&amp;IFERROR(IF(AND((PO$44-PO46-150-Sheep!$R$224                                           )&gt;(PO$44-PP$44),(PO$44-PO46-150-Sheep!$R$224                                            )&lt;=0),"Wean-"&amp;PO45,""),"")
&amp;IFERROR(IF(AND((PO$44-PO46-150-Sheep!$R$225                                           )&gt;(PO$44-PP$44),(PO$44-PO46-150-Sheep!$R$225                                            )&lt;=0),"Alt1-"   &amp;PO45,""),"")
&amp;IFERROR(IF(AND((PO$44-PO46-150-Sheep!$R$226                                           )&gt;(PO$44-PP$44),(PO$44-PO46-150-Sheep!$R$226                                            )&lt;=0),"Alt2-"   &amp;PO45,""),"")</f>
        <v/>
      </c>
      <c r="PP47" s="491" t="str">
        <f xml:space="preserve">                    IF(AND((PP$44                                  -Sheep!$N$174                               )&gt;(PP$44-PQ$44),(PP$44                                  -Sheep!$N$174                                )&lt;=0),"Born","")
&amp;                   IF(AND((PP$44-Sheep!$R$224-Sheep!$N$174                                )&gt;(PP$44-PQ$44),(PP$44-Sheep!$R$224-Sheep!$N$174                                )&lt;=0),"WeanStd","")
&amp;                   IF(AND((PP$44-Sheep!$R$225-Sheep!$N$174                                )&gt;(PP$44-PQ$44),(PP$44-Sheep!$R$225-Sheep!$N$174                                )&lt;=0),"WeanAlt1","")
&amp;                   IF(AND((PP$44-Sheep!$R$226-Sheep!$N$174                                )&gt;(PP$44-PQ$44),(PP$44-Sheep!$R$226-Sheep!$N$174                                )&lt;=0),"WeanAlt2","")
&amp;IFERROR(IF(AND((PP$44-PP46                                                                                     )&gt;(PP$44-PQ$44),(PP$44-PP46                                                                                     )&lt;=0),"Join-"    &amp;PP45,""),"")
&amp;IFERROR(IF(AND((PP$44-PP46-INDEX(Sheep!$V$231:$V$238,PP45,1))&gt;(PP$44-PQ$44),(PP$44-PP46-INDEX(Sheep!$V$231:$V$238,PP45,1))&lt;=0),"Scan-"  &amp;PP45,""),"")
&amp;IFERROR(IF(AND((PP$44-PP46-150                                                                            )&gt;(PP$44-PQ$44),(PP$44-PP46-150                                                                             )&lt;=0),"Birth-" &amp;PP45,""),"")
&amp;IFERROR(IF(AND((PP$44-PP46-150-Sheep!$R$224                                           )&gt;(PP$44-PQ$44),(PP$44-PP46-150-Sheep!$R$224                                            )&lt;=0),"Wean-"&amp;PP45,""),"")
&amp;IFERROR(IF(AND((PP$44-PP46-150-Sheep!$R$225                                           )&gt;(PP$44-PQ$44),(PP$44-PP46-150-Sheep!$R$225                                            )&lt;=0),"Alt1-"   &amp;PP45,""),"")
&amp;IFERROR(IF(AND((PP$44-PP46-150-Sheep!$R$226                                           )&gt;(PP$44-PQ$44),(PP$44-PP46-150-Sheep!$R$226                                            )&lt;=0),"Alt2-"   &amp;PP45,""),"")</f>
        <v/>
      </c>
      <c r="PQ47" s="491" t="str">
        <f xml:space="preserve">                    IF(AND((PQ$44                                  -Sheep!$N$174                               )&gt;(PQ$44-PR$44),(PQ$44                                  -Sheep!$N$174                                )&lt;=0),"Born","")
&amp;                   IF(AND((PQ$44-Sheep!$R$224-Sheep!$N$174                                )&gt;(PQ$44-PR$44),(PQ$44-Sheep!$R$224-Sheep!$N$174                                )&lt;=0),"WeanStd","")
&amp;                   IF(AND((PQ$44-Sheep!$R$225-Sheep!$N$174                                )&gt;(PQ$44-PR$44),(PQ$44-Sheep!$R$225-Sheep!$N$174                                )&lt;=0),"WeanAlt1","")
&amp;                   IF(AND((PQ$44-Sheep!$R$226-Sheep!$N$174                                )&gt;(PQ$44-PR$44),(PQ$44-Sheep!$R$226-Sheep!$N$174                                )&lt;=0),"WeanAlt2","")
&amp;IFERROR(IF(AND((PQ$44-PQ46                                                                                     )&gt;(PQ$44-PR$44),(PQ$44-PQ46                                                                                     )&lt;=0),"Join-"    &amp;PQ45,""),"")
&amp;IFERROR(IF(AND((PQ$44-PQ46-INDEX(Sheep!$V$231:$V$238,PQ45,1))&gt;(PQ$44-PR$44),(PQ$44-PQ46-INDEX(Sheep!$V$231:$V$238,PQ45,1))&lt;=0),"Scan-"  &amp;PQ45,""),"")
&amp;IFERROR(IF(AND((PQ$44-PQ46-150                                                                            )&gt;(PQ$44-PR$44),(PQ$44-PQ46-150                                                                             )&lt;=0),"Birth-" &amp;PQ45,""),"")
&amp;IFERROR(IF(AND((PQ$44-PQ46-150-Sheep!$R$224                                           )&gt;(PQ$44-PR$44),(PQ$44-PQ46-150-Sheep!$R$224                                            )&lt;=0),"Wean-"&amp;PQ45,""),"")
&amp;IFERROR(IF(AND((PQ$44-PQ46-150-Sheep!$R$225                                           )&gt;(PQ$44-PR$44),(PQ$44-PQ46-150-Sheep!$R$225                                            )&lt;=0),"Alt1-"   &amp;PQ45,""),"")
&amp;IFERROR(IF(AND((PQ$44-PQ46-150-Sheep!$R$226                                           )&gt;(PQ$44-PR$44),(PQ$44-PQ46-150-Sheep!$R$226                                            )&lt;=0),"Alt2-"   &amp;PQ45,""),"")</f>
        <v/>
      </c>
      <c r="PR47" s="491" t="str">
        <f xml:space="preserve">                    IF(AND((PR$44                                  -Sheep!$N$174                               )&gt;(PR$44-PS$44),(PR$44                                  -Sheep!$N$174                                )&lt;=0),"Born","")
&amp;                   IF(AND((PR$44-Sheep!$R$224-Sheep!$N$174                                )&gt;(PR$44-PS$44),(PR$44-Sheep!$R$224-Sheep!$N$174                                )&lt;=0),"WeanStd","")
&amp;                   IF(AND((PR$44-Sheep!$R$225-Sheep!$N$174                                )&gt;(PR$44-PS$44),(PR$44-Sheep!$R$225-Sheep!$N$174                                )&lt;=0),"WeanAlt1","")
&amp;                   IF(AND((PR$44-Sheep!$R$226-Sheep!$N$174                                )&gt;(PR$44-PS$44),(PR$44-Sheep!$R$226-Sheep!$N$174                                )&lt;=0),"WeanAlt2","")
&amp;IFERROR(IF(AND((PR$44-PR46                                                                                     )&gt;(PR$44-PS$44),(PR$44-PR46                                                                                     )&lt;=0),"Join-"    &amp;PR45,""),"")
&amp;IFERROR(IF(AND((PR$44-PR46-INDEX(Sheep!$V$231:$V$238,PR45,1))&gt;(PR$44-PS$44),(PR$44-PR46-INDEX(Sheep!$V$231:$V$238,PR45,1))&lt;=0),"Scan-"  &amp;PR45,""),"")
&amp;IFERROR(IF(AND((PR$44-PR46-150                                                                            )&gt;(PR$44-PS$44),(PR$44-PR46-150                                                                             )&lt;=0),"Birth-" &amp;PR45,""),"")
&amp;IFERROR(IF(AND((PR$44-PR46-150-Sheep!$R$224                                           )&gt;(PR$44-PS$44),(PR$44-PR46-150-Sheep!$R$224                                            )&lt;=0),"Wean-"&amp;PR45,""),"")
&amp;IFERROR(IF(AND((PR$44-PR46-150-Sheep!$R$225                                           )&gt;(PR$44-PS$44),(PR$44-PR46-150-Sheep!$R$225                                            )&lt;=0),"Alt1-"   &amp;PR45,""),"")
&amp;IFERROR(IF(AND((PR$44-PR46-150-Sheep!$R$226                                           )&gt;(PR$44-PS$44),(PR$44-PR46-150-Sheep!$R$226                                            )&lt;=0),"Alt2-"   &amp;PR45,""),"")</f>
        <v/>
      </c>
      <c r="PS47" s="491" t="str">
        <f xml:space="preserve">                    IF(AND((PS$44                                  -Sheep!$N$174                               )&gt;(PS$44-PT$44),(PS$44                                  -Sheep!$N$174                                )&lt;=0),"Born","")
&amp;                   IF(AND((PS$44-Sheep!$R$224-Sheep!$N$174                                )&gt;(PS$44-PT$44),(PS$44-Sheep!$R$224-Sheep!$N$174                                )&lt;=0),"WeanStd","")
&amp;                   IF(AND((PS$44-Sheep!$R$225-Sheep!$N$174                                )&gt;(PS$44-PT$44),(PS$44-Sheep!$R$225-Sheep!$N$174                                )&lt;=0),"WeanAlt1","")
&amp;                   IF(AND((PS$44-Sheep!$R$226-Sheep!$N$174                                )&gt;(PS$44-PT$44),(PS$44-Sheep!$R$226-Sheep!$N$174                                )&lt;=0),"WeanAlt2","")
&amp;IFERROR(IF(AND((PS$44-PS46                                                                                     )&gt;(PS$44-PT$44),(PS$44-PS46                                                                                     )&lt;=0),"Join-"    &amp;PS45,""),"")
&amp;IFERROR(IF(AND((PS$44-PS46-INDEX(Sheep!$V$231:$V$238,PS45,1))&gt;(PS$44-PT$44),(PS$44-PS46-INDEX(Sheep!$V$231:$V$238,PS45,1))&lt;=0),"Scan-"  &amp;PS45,""),"")
&amp;IFERROR(IF(AND((PS$44-PS46-150                                                                            )&gt;(PS$44-PT$44),(PS$44-PS46-150                                                                             )&lt;=0),"Birth-" &amp;PS45,""),"")
&amp;IFERROR(IF(AND((PS$44-PS46-150-Sheep!$R$224                                           )&gt;(PS$44-PT$44),(PS$44-PS46-150-Sheep!$R$224                                            )&lt;=0),"Wean-"&amp;PS45,""),"")
&amp;IFERROR(IF(AND((PS$44-PS46-150-Sheep!$R$225                                           )&gt;(PS$44-PT$44),(PS$44-PS46-150-Sheep!$R$225                                            )&lt;=0),"Alt1-"   &amp;PS45,""),"")
&amp;IFERROR(IF(AND((PS$44-PS46-150-Sheep!$R$226                                           )&gt;(PS$44-PT$44),(PS$44-PS46-150-Sheep!$R$226                                            )&lt;=0),"Alt2-"   &amp;PS45,""),"")</f>
        <v/>
      </c>
      <c r="PT47" s="491" t="str">
        <f xml:space="preserve">                    IF(AND((PT$44                                  -Sheep!$N$174                               )&gt;(PT$44-PU$44),(PT$44                                  -Sheep!$N$174                                )&lt;=0),"Born","")
&amp;                   IF(AND((PT$44-Sheep!$R$224-Sheep!$N$174                                )&gt;(PT$44-PU$44),(PT$44-Sheep!$R$224-Sheep!$N$174                                )&lt;=0),"WeanStd","")
&amp;                   IF(AND((PT$44-Sheep!$R$225-Sheep!$N$174                                )&gt;(PT$44-PU$44),(PT$44-Sheep!$R$225-Sheep!$N$174                                )&lt;=0),"WeanAlt1","")
&amp;                   IF(AND((PT$44-Sheep!$R$226-Sheep!$N$174                                )&gt;(PT$44-PU$44),(PT$44-Sheep!$R$226-Sheep!$N$174                                )&lt;=0),"WeanAlt2","")
&amp;IFERROR(IF(AND((PT$44-PT46                                                                                     )&gt;(PT$44-PU$44),(PT$44-PT46                                                                                     )&lt;=0),"Join-"    &amp;PT45,""),"")
&amp;IFERROR(IF(AND((PT$44-PT46-INDEX(Sheep!$V$231:$V$238,PT45,1))&gt;(PT$44-PU$44),(PT$44-PT46-INDEX(Sheep!$V$231:$V$238,PT45,1))&lt;=0),"Scan-"  &amp;PT45,""),"")
&amp;IFERROR(IF(AND((PT$44-PT46-150                                                                            )&gt;(PT$44-PU$44),(PT$44-PT46-150                                                                             )&lt;=0),"Birth-" &amp;PT45,""),"")
&amp;IFERROR(IF(AND((PT$44-PT46-150-Sheep!$R$224                                           )&gt;(PT$44-PU$44),(PT$44-PT46-150-Sheep!$R$224                                            )&lt;=0),"Wean-"&amp;PT45,""),"")
&amp;IFERROR(IF(AND((PT$44-PT46-150-Sheep!$R$225                                           )&gt;(PT$44-PU$44),(PT$44-PT46-150-Sheep!$R$225                                            )&lt;=0),"Alt1-"   &amp;PT45,""),"")
&amp;IFERROR(IF(AND((PT$44-PT46-150-Sheep!$R$226                                           )&gt;(PT$44-PU$44),(PT$44-PT46-150-Sheep!$R$226                                            )&lt;=0),"Alt2-"   &amp;PT45,""),"")</f>
        <v/>
      </c>
      <c r="PU47" s="491" t="str">
        <f xml:space="preserve">                    IF(AND((PU$44                                  -Sheep!$N$174                               )&gt;(PU$44-PV$44),(PU$44                                  -Sheep!$N$174                                )&lt;=0),"Born","")
&amp;                   IF(AND((PU$44-Sheep!$R$224-Sheep!$N$174                                )&gt;(PU$44-PV$44),(PU$44-Sheep!$R$224-Sheep!$N$174                                )&lt;=0),"WeanStd","")
&amp;                   IF(AND((PU$44-Sheep!$R$225-Sheep!$N$174                                )&gt;(PU$44-PV$44),(PU$44-Sheep!$R$225-Sheep!$N$174                                )&lt;=0),"WeanAlt1","")
&amp;                   IF(AND((PU$44-Sheep!$R$226-Sheep!$N$174                                )&gt;(PU$44-PV$44),(PU$44-Sheep!$R$226-Sheep!$N$174                                )&lt;=0),"WeanAlt2","")
&amp;IFERROR(IF(AND((PU$44-PU46                                                                                     )&gt;(PU$44-PV$44),(PU$44-PU46                                                                                     )&lt;=0),"Join-"    &amp;PU45,""),"")
&amp;IFERROR(IF(AND((PU$44-PU46-INDEX(Sheep!$V$231:$V$238,PU45,1))&gt;(PU$44-PV$44),(PU$44-PU46-INDEX(Sheep!$V$231:$V$238,PU45,1))&lt;=0),"Scan-"  &amp;PU45,""),"")
&amp;IFERROR(IF(AND((PU$44-PU46-150                                                                            )&gt;(PU$44-PV$44),(PU$44-PU46-150                                                                             )&lt;=0),"Birth-" &amp;PU45,""),"")
&amp;IFERROR(IF(AND((PU$44-PU46-150-Sheep!$R$224                                           )&gt;(PU$44-PV$44),(PU$44-PU46-150-Sheep!$R$224                                            )&lt;=0),"Wean-"&amp;PU45,""),"")
&amp;IFERROR(IF(AND((PU$44-PU46-150-Sheep!$R$225                                           )&gt;(PU$44-PV$44),(PU$44-PU46-150-Sheep!$R$225                                            )&lt;=0),"Alt1-"   &amp;PU45,""),"")
&amp;IFERROR(IF(AND((PU$44-PU46-150-Sheep!$R$226                                           )&gt;(PU$44-PV$44),(PU$44-PU46-150-Sheep!$R$226                                            )&lt;=0),"Alt2-"   &amp;PU45,""),"")</f>
        <v/>
      </c>
      <c r="PV47" s="491" t="str">
        <f xml:space="preserve">                    IF(AND((PV$44                                  -Sheep!$N$174                               )&gt;(PV$44-PW$44),(PV$44                                  -Sheep!$N$174                                )&lt;=0),"Born","")
&amp;                   IF(AND((PV$44-Sheep!$R$224-Sheep!$N$174                                )&gt;(PV$44-PW$44),(PV$44-Sheep!$R$224-Sheep!$N$174                                )&lt;=0),"WeanStd","")
&amp;                   IF(AND((PV$44-Sheep!$R$225-Sheep!$N$174                                )&gt;(PV$44-PW$44),(PV$44-Sheep!$R$225-Sheep!$N$174                                )&lt;=0),"WeanAlt1","")
&amp;                   IF(AND((PV$44-Sheep!$R$226-Sheep!$N$174                                )&gt;(PV$44-PW$44),(PV$44-Sheep!$R$226-Sheep!$N$174                                )&lt;=0),"WeanAlt2","")
&amp;IFERROR(IF(AND((PV$44-PV46                                                                                     )&gt;(PV$44-PW$44),(PV$44-PV46                                                                                     )&lt;=0),"Join-"    &amp;PV45,""),"")
&amp;IFERROR(IF(AND((PV$44-PV46-INDEX(Sheep!$V$231:$V$238,PV45,1))&gt;(PV$44-PW$44),(PV$44-PV46-INDEX(Sheep!$V$231:$V$238,PV45,1))&lt;=0),"Scan-"  &amp;PV45,""),"")
&amp;IFERROR(IF(AND((PV$44-PV46-150                                                                            )&gt;(PV$44-PW$44),(PV$44-PV46-150                                                                             )&lt;=0),"Birth-" &amp;PV45,""),"")
&amp;IFERROR(IF(AND((PV$44-PV46-150-Sheep!$R$224                                           )&gt;(PV$44-PW$44),(PV$44-PV46-150-Sheep!$R$224                                            )&lt;=0),"Wean-"&amp;PV45,""),"")
&amp;IFERROR(IF(AND((PV$44-PV46-150-Sheep!$R$225                                           )&gt;(PV$44-PW$44),(PV$44-PV46-150-Sheep!$R$225                                            )&lt;=0),"Alt1-"   &amp;PV45,""),"")
&amp;IFERROR(IF(AND((PV$44-PV46-150-Sheep!$R$226                                           )&gt;(PV$44-PW$44),(PV$44-PV46-150-Sheep!$R$226                                            )&lt;=0),"Alt2-"   &amp;PV45,""),"")</f>
        <v/>
      </c>
      <c r="PW47" s="491" t="str">
        <f xml:space="preserve">                    IF(AND((PW$44                                  -Sheep!$N$174                               )&gt;(PW$44-PX$44),(PW$44                                  -Sheep!$N$174                                )&lt;=0),"Born","")
&amp;                   IF(AND((PW$44-Sheep!$R$224-Sheep!$N$174                                )&gt;(PW$44-PX$44),(PW$44-Sheep!$R$224-Sheep!$N$174                                )&lt;=0),"WeanStd","")
&amp;                   IF(AND((PW$44-Sheep!$R$225-Sheep!$N$174                                )&gt;(PW$44-PX$44),(PW$44-Sheep!$R$225-Sheep!$N$174                                )&lt;=0),"WeanAlt1","")
&amp;                   IF(AND((PW$44-Sheep!$R$226-Sheep!$N$174                                )&gt;(PW$44-PX$44),(PW$44-Sheep!$R$226-Sheep!$N$174                                )&lt;=0),"WeanAlt2","")
&amp;IFERROR(IF(AND((PW$44-PW46                                                                                     )&gt;(PW$44-PX$44),(PW$44-PW46                                                                                     )&lt;=0),"Join-"    &amp;PW45,""),"")
&amp;IFERROR(IF(AND((PW$44-PW46-INDEX(Sheep!$V$231:$V$238,PW45,1))&gt;(PW$44-PX$44),(PW$44-PW46-INDEX(Sheep!$V$231:$V$238,PW45,1))&lt;=0),"Scan-"  &amp;PW45,""),"")
&amp;IFERROR(IF(AND((PW$44-PW46-150                                                                            )&gt;(PW$44-PX$44),(PW$44-PW46-150                                                                             )&lt;=0),"Birth-" &amp;PW45,""),"")
&amp;IFERROR(IF(AND((PW$44-PW46-150-Sheep!$R$224                                           )&gt;(PW$44-PX$44),(PW$44-PW46-150-Sheep!$R$224                                            )&lt;=0),"Wean-"&amp;PW45,""),"")
&amp;IFERROR(IF(AND((PW$44-PW46-150-Sheep!$R$225                                           )&gt;(PW$44-PX$44),(PW$44-PW46-150-Sheep!$R$225                                            )&lt;=0),"Alt1-"   &amp;PW45,""),"")
&amp;IFERROR(IF(AND((PW$44-PW46-150-Sheep!$R$226                                           )&gt;(PW$44-PX$44),(PW$44-PW46-150-Sheep!$R$226                                            )&lt;=0),"Alt2-"   &amp;PW45,""),"")</f>
        <v/>
      </c>
      <c r="PX47" s="491" t="str">
        <f xml:space="preserve">                    IF(AND((PX$44                                  -Sheep!$N$174                               )&gt;(PX$44-PY$44),(PX$44                                  -Sheep!$N$174                                )&lt;=0),"Born","")
&amp;                   IF(AND((PX$44-Sheep!$R$224-Sheep!$N$174                                )&gt;(PX$44-PY$44),(PX$44-Sheep!$R$224-Sheep!$N$174                                )&lt;=0),"WeanStd","")
&amp;                   IF(AND((PX$44-Sheep!$R$225-Sheep!$N$174                                )&gt;(PX$44-PY$44),(PX$44-Sheep!$R$225-Sheep!$N$174                                )&lt;=0),"WeanAlt1","")
&amp;                   IF(AND((PX$44-Sheep!$R$226-Sheep!$N$174                                )&gt;(PX$44-PY$44),(PX$44-Sheep!$R$226-Sheep!$N$174                                )&lt;=0),"WeanAlt2","")
&amp;IFERROR(IF(AND((PX$44-PX46                                                                                     )&gt;(PX$44-PY$44),(PX$44-PX46                                                                                     )&lt;=0),"Join-"    &amp;PX45,""),"")
&amp;IFERROR(IF(AND((PX$44-PX46-INDEX(Sheep!$V$231:$V$238,PX45,1))&gt;(PX$44-PY$44),(PX$44-PX46-INDEX(Sheep!$V$231:$V$238,PX45,1))&lt;=0),"Scan-"  &amp;PX45,""),"")
&amp;IFERROR(IF(AND((PX$44-PX46-150                                                                            )&gt;(PX$44-PY$44),(PX$44-PX46-150                                                                             )&lt;=0),"Birth-" &amp;PX45,""),"")
&amp;IFERROR(IF(AND((PX$44-PX46-150-Sheep!$R$224                                           )&gt;(PX$44-PY$44),(PX$44-PX46-150-Sheep!$R$224                                            )&lt;=0),"Wean-"&amp;PX45,""),"")
&amp;IFERROR(IF(AND((PX$44-PX46-150-Sheep!$R$225                                           )&gt;(PX$44-PY$44),(PX$44-PX46-150-Sheep!$R$225                                            )&lt;=0),"Alt1-"   &amp;PX45,""),"")
&amp;IFERROR(IF(AND((PX$44-PX46-150-Sheep!$R$226                                           )&gt;(PX$44-PY$44),(PX$44-PX46-150-Sheep!$R$226                                            )&lt;=0),"Alt2-"   &amp;PX45,""),"")</f>
        <v/>
      </c>
      <c r="PY47" s="491" t="str">
        <f xml:space="preserve">                    IF(AND((PY$44                                  -Sheep!$N$174                               )&gt;(PY$44-PZ$44),(PY$44                                  -Sheep!$N$174                                )&lt;=0),"Born","")
&amp;                   IF(AND((PY$44-Sheep!$R$224-Sheep!$N$174                                )&gt;(PY$44-PZ$44),(PY$44-Sheep!$R$224-Sheep!$N$174                                )&lt;=0),"WeanStd","")
&amp;                   IF(AND((PY$44-Sheep!$R$225-Sheep!$N$174                                )&gt;(PY$44-PZ$44),(PY$44-Sheep!$R$225-Sheep!$N$174                                )&lt;=0),"WeanAlt1","")
&amp;                   IF(AND((PY$44-Sheep!$R$226-Sheep!$N$174                                )&gt;(PY$44-PZ$44),(PY$44-Sheep!$R$226-Sheep!$N$174                                )&lt;=0),"WeanAlt2","")
&amp;IFERROR(IF(AND((PY$44-PY46                                                                                     )&gt;(PY$44-PZ$44),(PY$44-PY46                                                                                     )&lt;=0),"Join-"    &amp;PY45,""),"")
&amp;IFERROR(IF(AND((PY$44-PY46-INDEX(Sheep!$V$231:$V$238,PY45,1))&gt;(PY$44-PZ$44),(PY$44-PY46-INDEX(Sheep!$V$231:$V$238,PY45,1))&lt;=0),"Scan-"  &amp;PY45,""),"")
&amp;IFERROR(IF(AND((PY$44-PY46-150                                                                            )&gt;(PY$44-PZ$44),(PY$44-PY46-150                                                                             )&lt;=0),"Birth-" &amp;PY45,""),"")
&amp;IFERROR(IF(AND((PY$44-PY46-150-Sheep!$R$224                                           )&gt;(PY$44-PZ$44),(PY$44-PY46-150-Sheep!$R$224                                            )&lt;=0),"Wean-"&amp;PY45,""),"")
&amp;IFERROR(IF(AND((PY$44-PY46-150-Sheep!$R$225                                           )&gt;(PY$44-PZ$44),(PY$44-PY46-150-Sheep!$R$225                                            )&lt;=0),"Alt1-"   &amp;PY45,""),"")
&amp;IFERROR(IF(AND((PY$44-PY46-150-Sheep!$R$226                                           )&gt;(PY$44-PZ$44),(PY$44-PY46-150-Sheep!$R$226                                            )&lt;=0),"Alt2-"   &amp;PY45,""),"")</f>
        <v/>
      </c>
      <c r="PZ47" s="491" t="str">
        <f xml:space="preserve">                    IF(AND((PZ$44                                  -Sheep!$N$174                               )&gt;(PZ$44-QA$44),(PZ$44                                  -Sheep!$N$174                                )&lt;=0),"Born","")
&amp;                   IF(AND((PZ$44-Sheep!$R$224-Sheep!$N$174                                )&gt;(PZ$44-QA$44),(PZ$44-Sheep!$R$224-Sheep!$N$174                                )&lt;=0),"WeanStd","")
&amp;                   IF(AND((PZ$44-Sheep!$R$225-Sheep!$N$174                                )&gt;(PZ$44-QA$44),(PZ$44-Sheep!$R$225-Sheep!$N$174                                )&lt;=0),"WeanAlt1","")
&amp;                   IF(AND((PZ$44-Sheep!$R$226-Sheep!$N$174                                )&gt;(PZ$44-QA$44),(PZ$44-Sheep!$R$226-Sheep!$N$174                                )&lt;=0),"WeanAlt2","")
&amp;IFERROR(IF(AND((PZ$44-PZ46                                                                                     )&gt;(PZ$44-QA$44),(PZ$44-PZ46                                                                                     )&lt;=0),"Join-"    &amp;PZ45,""),"")
&amp;IFERROR(IF(AND((PZ$44-PZ46-INDEX(Sheep!$V$231:$V$238,PZ45,1))&gt;(PZ$44-QA$44),(PZ$44-PZ46-INDEX(Sheep!$V$231:$V$238,PZ45,1))&lt;=0),"Scan-"  &amp;PZ45,""),"")
&amp;IFERROR(IF(AND((PZ$44-PZ46-150                                                                            )&gt;(PZ$44-QA$44),(PZ$44-PZ46-150                                                                             )&lt;=0),"Birth-" &amp;PZ45,""),"")
&amp;IFERROR(IF(AND((PZ$44-PZ46-150-Sheep!$R$224                                           )&gt;(PZ$44-QA$44),(PZ$44-PZ46-150-Sheep!$R$224                                            )&lt;=0),"Wean-"&amp;PZ45,""),"")
&amp;IFERROR(IF(AND((PZ$44-PZ46-150-Sheep!$R$225                                           )&gt;(PZ$44-QA$44),(PZ$44-PZ46-150-Sheep!$R$225                                            )&lt;=0),"Alt1-"   &amp;PZ45,""),"")
&amp;IFERROR(IF(AND((PZ$44-PZ46-150-Sheep!$R$226                                           )&gt;(PZ$44-QA$44),(PZ$44-PZ46-150-Sheep!$R$226                                            )&lt;=0),"Alt2-"   &amp;PZ45,""),"")</f>
        <v/>
      </c>
      <c r="QA47" s="491" t="str">
        <f xml:space="preserve">                    IF(AND((QA$44                                  -Sheep!$N$174                               )&gt;(QA$44-QB$44),(QA$44                                  -Sheep!$N$174                                )&lt;=0),"Born","")
&amp;                   IF(AND((QA$44-Sheep!$R$224-Sheep!$N$174                                )&gt;(QA$44-QB$44),(QA$44-Sheep!$R$224-Sheep!$N$174                                )&lt;=0),"WeanStd","")
&amp;                   IF(AND((QA$44-Sheep!$R$225-Sheep!$N$174                                )&gt;(QA$44-QB$44),(QA$44-Sheep!$R$225-Sheep!$N$174                                )&lt;=0),"WeanAlt1","")
&amp;                   IF(AND((QA$44-Sheep!$R$226-Sheep!$N$174                                )&gt;(QA$44-QB$44),(QA$44-Sheep!$R$226-Sheep!$N$174                                )&lt;=0),"WeanAlt2","")
&amp;IFERROR(IF(AND((QA$44-QA46                                                                                     )&gt;(QA$44-QB$44),(QA$44-QA46                                                                                     )&lt;=0),"Join-"    &amp;QA45,""),"")
&amp;IFERROR(IF(AND((QA$44-QA46-INDEX(Sheep!$V$231:$V$238,QA45,1))&gt;(QA$44-QB$44),(QA$44-QA46-INDEX(Sheep!$V$231:$V$238,QA45,1))&lt;=0),"Scan-"  &amp;QA45,""),"")
&amp;IFERROR(IF(AND((QA$44-QA46-150                                                                            )&gt;(QA$44-QB$44),(QA$44-QA46-150                                                                             )&lt;=0),"Birth-" &amp;QA45,""),"")
&amp;IFERROR(IF(AND((QA$44-QA46-150-Sheep!$R$224                                           )&gt;(QA$44-QB$44),(QA$44-QA46-150-Sheep!$R$224                                            )&lt;=0),"Wean-"&amp;QA45,""),"")
&amp;IFERROR(IF(AND((QA$44-QA46-150-Sheep!$R$225                                           )&gt;(QA$44-QB$44),(QA$44-QA46-150-Sheep!$R$225                                            )&lt;=0),"Alt1-"   &amp;QA45,""),"")
&amp;IFERROR(IF(AND((QA$44-QA46-150-Sheep!$R$226                                           )&gt;(QA$44-QB$44),(QA$44-QA46-150-Sheep!$R$226                                            )&lt;=0),"Alt2-"   &amp;QA45,""),"")</f>
        <v/>
      </c>
      <c r="QB47" s="491" t="str">
        <f xml:space="preserve">                    IF(AND((QB$44                                  -Sheep!$N$174                               )&gt;(QB$44-QC$44),(QB$44                                  -Sheep!$N$174                                )&lt;=0),"Born","")
&amp;                   IF(AND((QB$44-Sheep!$R$224-Sheep!$N$174                                )&gt;(QB$44-QC$44),(QB$44-Sheep!$R$224-Sheep!$N$174                                )&lt;=0),"WeanStd","")
&amp;                   IF(AND((QB$44-Sheep!$R$225-Sheep!$N$174                                )&gt;(QB$44-QC$44),(QB$44-Sheep!$R$225-Sheep!$N$174                                )&lt;=0),"WeanAlt1","")
&amp;                   IF(AND((QB$44-Sheep!$R$226-Sheep!$N$174                                )&gt;(QB$44-QC$44),(QB$44-Sheep!$R$226-Sheep!$N$174                                )&lt;=0),"WeanAlt2","")
&amp;IFERROR(IF(AND((QB$44-QB46                                                                                     )&gt;(QB$44-QC$44),(QB$44-QB46                                                                                     )&lt;=0),"Join-"    &amp;QB45,""),"")
&amp;IFERROR(IF(AND((QB$44-QB46-INDEX(Sheep!$V$231:$V$238,QB45,1))&gt;(QB$44-QC$44),(QB$44-QB46-INDEX(Sheep!$V$231:$V$238,QB45,1))&lt;=0),"Scan-"  &amp;QB45,""),"")
&amp;IFERROR(IF(AND((QB$44-QB46-150                                                                            )&gt;(QB$44-QC$44),(QB$44-QB46-150                                                                             )&lt;=0),"Birth-" &amp;QB45,""),"")
&amp;IFERROR(IF(AND((QB$44-QB46-150-Sheep!$R$224                                           )&gt;(QB$44-QC$44),(QB$44-QB46-150-Sheep!$R$224                                            )&lt;=0),"Wean-"&amp;QB45,""),"")
&amp;IFERROR(IF(AND((QB$44-QB46-150-Sheep!$R$225                                           )&gt;(QB$44-QC$44),(QB$44-QB46-150-Sheep!$R$225                                            )&lt;=0),"Alt1-"   &amp;QB45,""),"")
&amp;IFERROR(IF(AND((QB$44-QB46-150-Sheep!$R$226                                           )&gt;(QB$44-QC$44),(QB$44-QB46-150-Sheep!$R$226                                            )&lt;=0),"Alt2-"   &amp;QB45,""),"")</f>
        <v/>
      </c>
      <c r="QC47" s="491" t="str">
        <f xml:space="preserve">                    IF(AND((QC$44                                  -Sheep!$N$174                               )&gt;(QC$44-QD$44),(QC$44                                  -Sheep!$N$174                                )&lt;=0),"Born","")
&amp;                   IF(AND((QC$44-Sheep!$R$224-Sheep!$N$174                                )&gt;(QC$44-QD$44),(QC$44-Sheep!$R$224-Sheep!$N$174                                )&lt;=0),"WeanStd","")
&amp;                   IF(AND((QC$44-Sheep!$R$225-Sheep!$N$174                                )&gt;(QC$44-QD$44),(QC$44-Sheep!$R$225-Sheep!$N$174                                )&lt;=0),"WeanAlt1","")
&amp;                   IF(AND((QC$44-Sheep!$R$226-Sheep!$N$174                                )&gt;(QC$44-QD$44),(QC$44-Sheep!$R$226-Sheep!$N$174                                )&lt;=0),"WeanAlt2","")
&amp;IFERROR(IF(AND((QC$44-QC46                                                                                     )&gt;(QC$44-QD$44),(QC$44-QC46                                                                                     )&lt;=0),"Join-"    &amp;QC45,""),"")
&amp;IFERROR(IF(AND((QC$44-QC46-INDEX(Sheep!$V$231:$V$238,QC45,1))&gt;(QC$44-QD$44),(QC$44-QC46-INDEX(Sheep!$V$231:$V$238,QC45,1))&lt;=0),"Scan-"  &amp;QC45,""),"")
&amp;IFERROR(IF(AND((QC$44-QC46-150                                                                            )&gt;(QC$44-QD$44),(QC$44-QC46-150                                                                             )&lt;=0),"Birth-" &amp;QC45,""),"")
&amp;IFERROR(IF(AND((QC$44-QC46-150-Sheep!$R$224                                           )&gt;(QC$44-QD$44),(QC$44-QC46-150-Sheep!$R$224                                            )&lt;=0),"Wean-"&amp;QC45,""),"")
&amp;IFERROR(IF(AND((QC$44-QC46-150-Sheep!$R$225                                           )&gt;(QC$44-QD$44),(QC$44-QC46-150-Sheep!$R$225                                            )&lt;=0),"Alt1-"   &amp;QC45,""),"")
&amp;IFERROR(IF(AND((QC$44-QC46-150-Sheep!$R$226                                           )&gt;(QC$44-QD$44),(QC$44-QC46-150-Sheep!$R$226                                            )&lt;=0),"Alt2-"   &amp;QC45,""),"")</f>
        <v/>
      </c>
      <c r="QD47" s="491" t="str">
        <f xml:space="preserve">                    IF(AND((QD$44                                  -Sheep!$N$174                               )&gt;(QD$44-QE$44),(QD$44                                  -Sheep!$N$174                                )&lt;=0),"Born","")
&amp;                   IF(AND((QD$44-Sheep!$R$224-Sheep!$N$174                                )&gt;(QD$44-QE$44),(QD$44-Sheep!$R$224-Sheep!$N$174                                )&lt;=0),"WeanStd","")
&amp;                   IF(AND((QD$44-Sheep!$R$225-Sheep!$N$174                                )&gt;(QD$44-QE$44),(QD$44-Sheep!$R$225-Sheep!$N$174                                )&lt;=0),"WeanAlt1","")
&amp;                   IF(AND((QD$44-Sheep!$R$226-Sheep!$N$174                                )&gt;(QD$44-QE$44),(QD$44-Sheep!$R$226-Sheep!$N$174                                )&lt;=0),"WeanAlt2","")
&amp;IFERROR(IF(AND((QD$44-QD46                                                                                     )&gt;(QD$44-QE$44),(QD$44-QD46                                                                                     )&lt;=0),"Join-"    &amp;QD45,""),"")
&amp;IFERROR(IF(AND((QD$44-QD46-INDEX(Sheep!$V$231:$V$238,QD45,1))&gt;(QD$44-QE$44),(QD$44-QD46-INDEX(Sheep!$V$231:$V$238,QD45,1))&lt;=0),"Scan-"  &amp;QD45,""),"")
&amp;IFERROR(IF(AND((QD$44-QD46-150                                                                            )&gt;(QD$44-QE$44),(QD$44-QD46-150                                                                             )&lt;=0),"Birth-" &amp;QD45,""),"")
&amp;IFERROR(IF(AND((QD$44-QD46-150-Sheep!$R$224                                           )&gt;(QD$44-QE$44),(QD$44-QD46-150-Sheep!$R$224                                            )&lt;=0),"Wean-"&amp;QD45,""),"")
&amp;IFERROR(IF(AND((QD$44-QD46-150-Sheep!$R$225                                           )&gt;(QD$44-QE$44),(QD$44-QD46-150-Sheep!$R$225                                            )&lt;=0),"Alt1-"   &amp;QD45,""),"")
&amp;IFERROR(IF(AND((QD$44-QD46-150-Sheep!$R$226                                           )&gt;(QD$44-QE$44),(QD$44-QD46-150-Sheep!$R$226                                            )&lt;=0),"Alt2-"   &amp;QD45,""),"")</f>
        <v/>
      </c>
      <c r="QE47" s="491" t="str">
        <f xml:space="preserve">                    IF(AND((QE$44                                  -Sheep!$N$174                               )&gt;(QE$44-QF$44),(QE$44                                  -Sheep!$N$174                                )&lt;=0),"Born","")
&amp;                   IF(AND((QE$44-Sheep!$R$224-Sheep!$N$174                                )&gt;(QE$44-QF$44),(QE$44-Sheep!$R$224-Sheep!$N$174                                )&lt;=0),"WeanStd","")
&amp;                   IF(AND((QE$44-Sheep!$R$225-Sheep!$N$174                                )&gt;(QE$44-QF$44),(QE$44-Sheep!$R$225-Sheep!$N$174                                )&lt;=0),"WeanAlt1","")
&amp;                   IF(AND((QE$44-Sheep!$R$226-Sheep!$N$174                                )&gt;(QE$44-QF$44),(QE$44-Sheep!$R$226-Sheep!$N$174                                )&lt;=0),"WeanAlt2","")
&amp;IFERROR(IF(AND((QE$44-QE46                                                                                     )&gt;(QE$44-QF$44),(QE$44-QE46                                                                                     )&lt;=0),"Join-"    &amp;QE45,""),"")
&amp;IFERROR(IF(AND((QE$44-QE46-INDEX(Sheep!$V$231:$V$238,QE45,1))&gt;(QE$44-QF$44),(QE$44-QE46-INDEX(Sheep!$V$231:$V$238,QE45,1))&lt;=0),"Scan-"  &amp;QE45,""),"")
&amp;IFERROR(IF(AND((QE$44-QE46-150                                                                            )&gt;(QE$44-QF$44),(QE$44-QE46-150                                                                             )&lt;=0),"Birth-" &amp;QE45,""),"")
&amp;IFERROR(IF(AND((QE$44-QE46-150-Sheep!$R$224                                           )&gt;(QE$44-QF$44),(QE$44-QE46-150-Sheep!$R$224                                            )&lt;=0),"Wean-"&amp;QE45,""),"")
&amp;IFERROR(IF(AND((QE$44-QE46-150-Sheep!$R$225                                           )&gt;(QE$44-QF$44),(QE$44-QE46-150-Sheep!$R$225                                            )&lt;=0),"Alt1-"   &amp;QE45,""),"")
&amp;IFERROR(IF(AND((QE$44-QE46-150-Sheep!$R$226                                           )&gt;(QE$44-QF$44),(QE$44-QE46-150-Sheep!$R$226                                            )&lt;=0),"Alt2-"   &amp;QE45,""),"")</f>
        <v/>
      </c>
      <c r="QF47" s="491" t="str">
        <f xml:space="preserve">                    IF(AND((QF$44                                  -Sheep!$N$174                               )&gt;(QF$44-QG$44),(QF$44                                  -Sheep!$N$174                                )&lt;=0),"Born","")
&amp;                   IF(AND((QF$44-Sheep!$R$224-Sheep!$N$174                                )&gt;(QF$44-QG$44),(QF$44-Sheep!$R$224-Sheep!$N$174                                )&lt;=0),"WeanStd","")
&amp;                   IF(AND((QF$44-Sheep!$R$225-Sheep!$N$174                                )&gt;(QF$44-QG$44),(QF$44-Sheep!$R$225-Sheep!$N$174                                )&lt;=0),"WeanAlt1","")
&amp;                   IF(AND((QF$44-Sheep!$R$226-Sheep!$N$174                                )&gt;(QF$44-QG$44),(QF$44-Sheep!$R$226-Sheep!$N$174                                )&lt;=0),"WeanAlt2","")
&amp;IFERROR(IF(AND((QF$44-QF46                                                                                     )&gt;(QF$44-QG$44),(QF$44-QF46                                                                                     )&lt;=0),"Join-"    &amp;QF45,""),"")
&amp;IFERROR(IF(AND((QF$44-QF46-INDEX(Sheep!$V$231:$V$238,QF45,1))&gt;(QF$44-QG$44),(QF$44-QF46-INDEX(Sheep!$V$231:$V$238,QF45,1))&lt;=0),"Scan-"  &amp;QF45,""),"")
&amp;IFERROR(IF(AND((QF$44-QF46-150                                                                            )&gt;(QF$44-QG$44),(QF$44-QF46-150                                                                             )&lt;=0),"Birth-" &amp;QF45,""),"")
&amp;IFERROR(IF(AND((QF$44-QF46-150-Sheep!$R$224                                           )&gt;(QF$44-QG$44),(QF$44-QF46-150-Sheep!$R$224                                            )&lt;=0),"Wean-"&amp;QF45,""),"")
&amp;IFERROR(IF(AND((QF$44-QF46-150-Sheep!$R$225                                           )&gt;(QF$44-QG$44),(QF$44-QF46-150-Sheep!$R$225                                            )&lt;=0),"Alt1-"   &amp;QF45,""),"")
&amp;IFERROR(IF(AND((QF$44-QF46-150-Sheep!$R$226                                           )&gt;(QF$44-QG$44),(QF$44-QF46-150-Sheep!$R$226                                            )&lt;=0),"Alt2-"   &amp;QF45,""),"")</f>
        <v/>
      </c>
      <c r="QG47" s="491" t="str">
        <f xml:space="preserve">                    IF(AND((QG$44                                  -Sheep!$N$174                               )&gt;(QG$44-QH$44),(QG$44                                  -Sheep!$N$174                                )&lt;=0),"Born","")
&amp;                   IF(AND((QG$44-Sheep!$R$224-Sheep!$N$174                                )&gt;(QG$44-QH$44),(QG$44-Sheep!$R$224-Sheep!$N$174                                )&lt;=0),"WeanStd","")
&amp;                   IF(AND((QG$44-Sheep!$R$225-Sheep!$N$174                                )&gt;(QG$44-QH$44),(QG$44-Sheep!$R$225-Sheep!$N$174                                )&lt;=0),"WeanAlt1","")
&amp;                   IF(AND((QG$44-Sheep!$R$226-Sheep!$N$174                                )&gt;(QG$44-QH$44),(QG$44-Sheep!$R$226-Sheep!$N$174                                )&lt;=0),"WeanAlt2","")
&amp;IFERROR(IF(AND((QG$44-QG46                                                                                     )&gt;(QG$44-QH$44),(QG$44-QG46                                                                                     )&lt;=0),"Join-"    &amp;QG45,""),"")
&amp;IFERROR(IF(AND((QG$44-QG46-INDEX(Sheep!$V$231:$V$238,QG45,1))&gt;(QG$44-QH$44),(QG$44-QG46-INDEX(Sheep!$V$231:$V$238,QG45,1))&lt;=0),"Scan-"  &amp;QG45,""),"")
&amp;IFERROR(IF(AND((QG$44-QG46-150                                                                            )&gt;(QG$44-QH$44),(QG$44-QG46-150                                                                             )&lt;=0),"Birth-" &amp;QG45,""),"")
&amp;IFERROR(IF(AND((QG$44-QG46-150-Sheep!$R$224                                           )&gt;(QG$44-QH$44),(QG$44-QG46-150-Sheep!$R$224                                            )&lt;=0),"Wean-"&amp;QG45,""),"")
&amp;IFERROR(IF(AND((QG$44-QG46-150-Sheep!$R$225                                           )&gt;(QG$44-QH$44),(QG$44-QG46-150-Sheep!$R$225                                            )&lt;=0),"Alt1-"   &amp;QG45,""),"")
&amp;IFERROR(IF(AND((QG$44-QG46-150-Sheep!$R$226                                           )&gt;(QG$44-QH$44),(QG$44-QG46-150-Sheep!$R$226                                            )&lt;=0),"Alt2-"   &amp;QG45,""),"")</f>
        <v/>
      </c>
      <c r="QH47" s="491" t="str">
        <f xml:space="preserve">                    IF(AND((QH$44                                  -Sheep!$N$174                               )&gt;(QH$44-QI$44),(QH$44                                  -Sheep!$N$174                                )&lt;=0),"Born","")
&amp;                   IF(AND((QH$44-Sheep!$R$224-Sheep!$N$174                                )&gt;(QH$44-QI$44),(QH$44-Sheep!$R$224-Sheep!$N$174                                )&lt;=0),"WeanStd","")
&amp;                   IF(AND((QH$44-Sheep!$R$225-Sheep!$N$174                                )&gt;(QH$44-QI$44),(QH$44-Sheep!$R$225-Sheep!$N$174                                )&lt;=0),"WeanAlt1","")
&amp;                   IF(AND((QH$44-Sheep!$R$226-Sheep!$N$174                                )&gt;(QH$44-QI$44),(QH$44-Sheep!$R$226-Sheep!$N$174                                )&lt;=0),"WeanAlt2","")
&amp;IFERROR(IF(AND((QH$44-QH46                                                                                     )&gt;(QH$44-QI$44),(QH$44-QH46                                                                                     )&lt;=0),"Join-"    &amp;QH45,""),"")
&amp;IFERROR(IF(AND((QH$44-QH46-INDEX(Sheep!$V$231:$V$238,QH45,1))&gt;(QH$44-QI$44),(QH$44-QH46-INDEX(Sheep!$V$231:$V$238,QH45,1))&lt;=0),"Scan-"  &amp;QH45,""),"")
&amp;IFERROR(IF(AND((QH$44-QH46-150                                                                            )&gt;(QH$44-QI$44),(QH$44-QH46-150                                                                             )&lt;=0),"Birth-" &amp;QH45,""),"")
&amp;IFERROR(IF(AND((QH$44-QH46-150-Sheep!$R$224                                           )&gt;(QH$44-QI$44),(QH$44-QH46-150-Sheep!$R$224                                            )&lt;=0),"Wean-"&amp;QH45,""),"")
&amp;IFERROR(IF(AND((QH$44-QH46-150-Sheep!$R$225                                           )&gt;(QH$44-QI$44),(QH$44-QH46-150-Sheep!$R$225                                            )&lt;=0),"Alt1-"   &amp;QH45,""),"")
&amp;IFERROR(IF(AND((QH$44-QH46-150-Sheep!$R$226                                           )&gt;(QH$44-QI$44),(QH$44-QH46-150-Sheep!$R$226                                            )&lt;=0),"Alt2-"   &amp;QH45,""),"")</f>
        <v/>
      </c>
      <c r="QI47" s="491" t="str">
        <f xml:space="preserve">                    IF(AND((QI$44                                  -Sheep!$N$174                               )&gt;(QI$44-QJ$44),(QI$44                                  -Sheep!$N$174                                )&lt;=0),"Born","")
&amp;                   IF(AND((QI$44-Sheep!$R$224-Sheep!$N$174                                )&gt;(QI$44-QJ$44),(QI$44-Sheep!$R$224-Sheep!$N$174                                )&lt;=0),"WeanStd","")
&amp;                   IF(AND((QI$44-Sheep!$R$225-Sheep!$N$174                                )&gt;(QI$44-QJ$44),(QI$44-Sheep!$R$225-Sheep!$N$174                                )&lt;=0),"WeanAlt1","")
&amp;                   IF(AND((QI$44-Sheep!$R$226-Sheep!$N$174                                )&gt;(QI$44-QJ$44),(QI$44-Sheep!$R$226-Sheep!$N$174                                )&lt;=0),"WeanAlt2","")
&amp;IFERROR(IF(AND((QI$44-QI46                                                                                     )&gt;(QI$44-QJ$44),(QI$44-QI46                                                                                     )&lt;=0),"Join-"    &amp;QI45,""),"")
&amp;IFERROR(IF(AND((QI$44-QI46-INDEX(Sheep!$V$231:$V$238,QI45,1))&gt;(QI$44-QJ$44),(QI$44-QI46-INDEX(Sheep!$V$231:$V$238,QI45,1))&lt;=0),"Scan-"  &amp;QI45,""),"")
&amp;IFERROR(IF(AND((QI$44-QI46-150                                                                            )&gt;(QI$44-QJ$44),(QI$44-QI46-150                                                                             )&lt;=0),"Birth-" &amp;QI45,""),"")
&amp;IFERROR(IF(AND((QI$44-QI46-150-Sheep!$R$224                                           )&gt;(QI$44-QJ$44),(QI$44-QI46-150-Sheep!$R$224                                            )&lt;=0),"Wean-"&amp;QI45,""),"")
&amp;IFERROR(IF(AND((QI$44-QI46-150-Sheep!$R$225                                           )&gt;(QI$44-QJ$44),(QI$44-QI46-150-Sheep!$R$225                                            )&lt;=0),"Alt1-"   &amp;QI45,""),"")
&amp;IFERROR(IF(AND((QI$44-QI46-150-Sheep!$R$226                                           )&gt;(QI$44-QJ$44),(QI$44-QI46-150-Sheep!$R$226                                            )&lt;=0),"Alt2-"   &amp;QI45,""),"")</f>
        <v/>
      </c>
      <c r="QJ47" s="491" t="str">
        <f xml:space="preserve">                    IF(AND((QJ$44                                  -Sheep!$N$174                               )&gt;(QJ$44-QK$44),(QJ$44                                  -Sheep!$N$174                                )&lt;=0),"Born","")
&amp;                   IF(AND((QJ$44-Sheep!$R$224-Sheep!$N$174                                )&gt;(QJ$44-QK$44),(QJ$44-Sheep!$R$224-Sheep!$N$174                                )&lt;=0),"WeanStd","")
&amp;                   IF(AND((QJ$44-Sheep!$R$225-Sheep!$N$174                                )&gt;(QJ$44-QK$44),(QJ$44-Sheep!$R$225-Sheep!$N$174                                )&lt;=0),"WeanAlt1","")
&amp;                   IF(AND((QJ$44-Sheep!$R$226-Sheep!$N$174                                )&gt;(QJ$44-QK$44),(QJ$44-Sheep!$R$226-Sheep!$N$174                                )&lt;=0),"WeanAlt2","")
&amp;IFERROR(IF(AND((QJ$44-QJ46                                                                                     )&gt;(QJ$44-QK$44),(QJ$44-QJ46                                                                                     )&lt;=0),"Join-"    &amp;QJ45,""),"")
&amp;IFERROR(IF(AND((QJ$44-QJ46-INDEX(Sheep!$V$231:$V$238,QJ45,1))&gt;(QJ$44-QK$44),(QJ$44-QJ46-INDEX(Sheep!$V$231:$V$238,QJ45,1))&lt;=0),"Scan-"  &amp;QJ45,""),"")
&amp;IFERROR(IF(AND((QJ$44-QJ46-150                                                                            )&gt;(QJ$44-QK$44),(QJ$44-QJ46-150                                                                             )&lt;=0),"Birth-" &amp;QJ45,""),"")
&amp;IFERROR(IF(AND((QJ$44-QJ46-150-Sheep!$R$224                                           )&gt;(QJ$44-QK$44),(QJ$44-QJ46-150-Sheep!$R$224                                            )&lt;=0),"Wean-"&amp;QJ45,""),"")
&amp;IFERROR(IF(AND((QJ$44-QJ46-150-Sheep!$R$225                                           )&gt;(QJ$44-QK$44),(QJ$44-QJ46-150-Sheep!$R$225                                            )&lt;=0),"Alt1-"   &amp;QJ45,""),"")
&amp;IFERROR(IF(AND((QJ$44-QJ46-150-Sheep!$R$226                                           )&gt;(QJ$44-QK$44),(QJ$44-QJ46-150-Sheep!$R$226                                            )&lt;=0),"Alt2-"   &amp;QJ45,""),"")</f>
        <v/>
      </c>
      <c r="QK47" s="491" t="str">
        <f xml:space="preserve">                    IF(AND((QK$44                                  -Sheep!$N$174                               )&gt;(QK$44-QL$44),(QK$44                                  -Sheep!$N$174                                )&lt;=0),"Born","")
&amp;                   IF(AND((QK$44-Sheep!$R$224-Sheep!$N$174                                )&gt;(QK$44-QL$44),(QK$44-Sheep!$R$224-Sheep!$N$174                                )&lt;=0),"WeanStd","")
&amp;                   IF(AND((QK$44-Sheep!$R$225-Sheep!$N$174                                )&gt;(QK$44-QL$44),(QK$44-Sheep!$R$225-Sheep!$N$174                                )&lt;=0),"WeanAlt1","")
&amp;                   IF(AND((QK$44-Sheep!$R$226-Sheep!$N$174                                )&gt;(QK$44-QL$44),(QK$44-Sheep!$R$226-Sheep!$N$174                                )&lt;=0),"WeanAlt2","")
&amp;IFERROR(IF(AND((QK$44-QK46                                                                                     )&gt;(QK$44-QL$44),(QK$44-QK46                                                                                     )&lt;=0),"Join-"    &amp;QK45,""),"")
&amp;IFERROR(IF(AND((QK$44-QK46-INDEX(Sheep!$V$231:$V$238,QK45,1))&gt;(QK$44-QL$44),(QK$44-QK46-INDEX(Sheep!$V$231:$V$238,QK45,1))&lt;=0),"Scan-"  &amp;QK45,""),"")
&amp;IFERROR(IF(AND((QK$44-QK46-150                                                                            )&gt;(QK$44-QL$44),(QK$44-QK46-150                                                                             )&lt;=0),"Birth-" &amp;QK45,""),"")
&amp;IFERROR(IF(AND((QK$44-QK46-150-Sheep!$R$224                                           )&gt;(QK$44-QL$44),(QK$44-QK46-150-Sheep!$R$224                                            )&lt;=0),"Wean-"&amp;QK45,""),"")
&amp;IFERROR(IF(AND((QK$44-QK46-150-Sheep!$R$225                                           )&gt;(QK$44-QL$44),(QK$44-QK46-150-Sheep!$R$225                                            )&lt;=0),"Alt1-"   &amp;QK45,""),"")
&amp;IFERROR(IF(AND((QK$44-QK46-150-Sheep!$R$226                                           )&gt;(QK$44-QL$44),(QK$44-QK46-150-Sheep!$R$226                                            )&lt;=0),"Alt2-"   &amp;QK45,""),"")</f>
        <v/>
      </c>
      <c r="QL47" s="491" t="str">
        <f xml:space="preserve">                    IF(AND((QL$44                                  -Sheep!$N$174                               )&gt;(QL$44-QM$44),(QL$44                                  -Sheep!$N$174                                )&lt;=0),"Born","")
&amp;                   IF(AND((QL$44-Sheep!$R$224-Sheep!$N$174                                )&gt;(QL$44-QM$44),(QL$44-Sheep!$R$224-Sheep!$N$174                                )&lt;=0),"WeanStd","")
&amp;                   IF(AND((QL$44-Sheep!$R$225-Sheep!$N$174                                )&gt;(QL$44-QM$44),(QL$44-Sheep!$R$225-Sheep!$N$174                                )&lt;=0),"WeanAlt1","")
&amp;                   IF(AND((QL$44-Sheep!$R$226-Sheep!$N$174                                )&gt;(QL$44-QM$44),(QL$44-Sheep!$R$226-Sheep!$N$174                                )&lt;=0),"WeanAlt2","")
&amp;IFERROR(IF(AND((QL$44-QL46                                                                                     )&gt;(QL$44-QM$44),(QL$44-QL46                                                                                     )&lt;=0),"Join-"    &amp;QL45,""),"")
&amp;IFERROR(IF(AND((QL$44-QL46-INDEX(Sheep!$V$231:$V$238,QL45,1))&gt;(QL$44-QM$44),(QL$44-QL46-INDEX(Sheep!$V$231:$V$238,QL45,1))&lt;=0),"Scan-"  &amp;QL45,""),"")
&amp;IFERROR(IF(AND((QL$44-QL46-150                                                                            )&gt;(QL$44-QM$44),(QL$44-QL46-150                                                                             )&lt;=0),"Birth-" &amp;QL45,""),"")
&amp;IFERROR(IF(AND((QL$44-QL46-150-Sheep!$R$224                                           )&gt;(QL$44-QM$44),(QL$44-QL46-150-Sheep!$R$224                                            )&lt;=0),"Wean-"&amp;QL45,""),"")
&amp;IFERROR(IF(AND((QL$44-QL46-150-Sheep!$R$225                                           )&gt;(QL$44-QM$44),(QL$44-QL46-150-Sheep!$R$225                                            )&lt;=0),"Alt1-"   &amp;QL45,""),"")
&amp;IFERROR(IF(AND((QL$44-QL46-150-Sheep!$R$226                                           )&gt;(QL$44-QM$44),(QL$44-QL46-150-Sheep!$R$226                                            )&lt;=0),"Alt2-"   &amp;QL45,""),"")</f>
        <v/>
      </c>
      <c r="QM47" s="491" t="str">
        <f xml:space="preserve">                    IF(AND((QM$44                                  -Sheep!$N$174                               )&gt;(QM$44-QN$44),(QM$44                                  -Sheep!$N$174                                )&lt;=0),"Born","")
&amp;                   IF(AND((QM$44-Sheep!$R$224-Sheep!$N$174                                )&gt;(QM$44-QN$44),(QM$44-Sheep!$R$224-Sheep!$N$174                                )&lt;=0),"WeanStd","")
&amp;                   IF(AND((QM$44-Sheep!$R$225-Sheep!$N$174                                )&gt;(QM$44-QN$44),(QM$44-Sheep!$R$225-Sheep!$N$174                                )&lt;=0),"WeanAlt1","")
&amp;                   IF(AND((QM$44-Sheep!$R$226-Sheep!$N$174                                )&gt;(QM$44-QN$44),(QM$44-Sheep!$R$226-Sheep!$N$174                                )&lt;=0),"WeanAlt2","")
&amp;IFERROR(IF(AND((QM$44-QM46                                                                                     )&gt;(QM$44-QN$44),(QM$44-QM46                                                                                     )&lt;=0),"Join-"    &amp;QM45,""),"")
&amp;IFERROR(IF(AND((QM$44-QM46-INDEX(Sheep!$V$231:$V$238,QM45,1))&gt;(QM$44-QN$44),(QM$44-QM46-INDEX(Sheep!$V$231:$V$238,QM45,1))&lt;=0),"Scan-"  &amp;QM45,""),"")
&amp;IFERROR(IF(AND((QM$44-QM46-150                                                                            )&gt;(QM$44-QN$44),(QM$44-QM46-150                                                                             )&lt;=0),"Birth-" &amp;QM45,""),"")
&amp;IFERROR(IF(AND((QM$44-QM46-150-Sheep!$R$224                                           )&gt;(QM$44-QN$44),(QM$44-QM46-150-Sheep!$R$224                                            )&lt;=0),"Wean-"&amp;QM45,""),"")
&amp;IFERROR(IF(AND((QM$44-QM46-150-Sheep!$R$225                                           )&gt;(QM$44-QN$44),(QM$44-QM46-150-Sheep!$R$225                                            )&lt;=0),"Alt1-"   &amp;QM45,""),"")
&amp;IFERROR(IF(AND((QM$44-QM46-150-Sheep!$R$226                                           )&gt;(QM$44-QN$44),(QM$44-QM46-150-Sheep!$R$226                                            )&lt;=0),"Alt2-"   &amp;QM45,""),"")</f>
        <v/>
      </c>
      <c r="QN47" s="491" t="str">
        <f xml:space="preserve">                    IF(AND((QN$44                                  -Sheep!$N$174                               )&gt;(QN$44-QO$44),(QN$44                                  -Sheep!$N$174                                )&lt;=0),"Born","")
&amp;                   IF(AND((QN$44-Sheep!$R$224-Sheep!$N$174                                )&gt;(QN$44-QO$44),(QN$44-Sheep!$R$224-Sheep!$N$174                                )&lt;=0),"WeanStd","")
&amp;                   IF(AND((QN$44-Sheep!$R$225-Sheep!$N$174                                )&gt;(QN$44-QO$44),(QN$44-Sheep!$R$225-Sheep!$N$174                                )&lt;=0),"WeanAlt1","")
&amp;                   IF(AND((QN$44-Sheep!$R$226-Sheep!$N$174                                )&gt;(QN$44-QO$44),(QN$44-Sheep!$R$226-Sheep!$N$174                                )&lt;=0),"WeanAlt2","")
&amp;IFERROR(IF(AND((QN$44-QN46                                                                                     )&gt;(QN$44-QO$44),(QN$44-QN46                                                                                     )&lt;=0),"Join-"    &amp;QN45,""),"")
&amp;IFERROR(IF(AND((QN$44-QN46-INDEX(Sheep!$V$231:$V$238,QN45,1))&gt;(QN$44-QO$44),(QN$44-QN46-INDEX(Sheep!$V$231:$V$238,QN45,1))&lt;=0),"Scan-"  &amp;QN45,""),"")
&amp;IFERROR(IF(AND((QN$44-QN46-150                                                                            )&gt;(QN$44-QO$44),(QN$44-QN46-150                                                                             )&lt;=0),"Birth-" &amp;QN45,""),"")
&amp;IFERROR(IF(AND((QN$44-QN46-150-Sheep!$R$224                                           )&gt;(QN$44-QO$44),(QN$44-QN46-150-Sheep!$R$224                                            )&lt;=0),"Wean-"&amp;QN45,""),"")
&amp;IFERROR(IF(AND((QN$44-QN46-150-Sheep!$R$225                                           )&gt;(QN$44-QO$44),(QN$44-QN46-150-Sheep!$R$225                                            )&lt;=0),"Alt1-"   &amp;QN45,""),"")
&amp;IFERROR(IF(AND((QN$44-QN46-150-Sheep!$R$226                                           )&gt;(QN$44-QO$44),(QN$44-QN46-150-Sheep!$R$226                                            )&lt;=0),"Alt2-"   &amp;QN45,""),"")</f>
        <v/>
      </c>
      <c r="QO47" s="491" t="str">
        <f xml:space="preserve">                    IF(AND((QO$44                                  -Sheep!$N$174                               )&gt;(QO$44-QP$44),(QO$44                                  -Sheep!$N$174                                )&lt;=0),"Born","")
&amp;                   IF(AND((QO$44-Sheep!$R$224-Sheep!$N$174                                )&gt;(QO$44-QP$44),(QO$44-Sheep!$R$224-Sheep!$N$174                                )&lt;=0),"WeanStd","")
&amp;                   IF(AND((QO$44-Sheep!$R$225-Sheep!$N$174                                )&gt;(QO$44-QP$44),(QO$44-Sheep!$R$225-Sheep!$N$174                                )&lt;=0),"WeanAlt1","")
&amp;                   IF(AND((QO$44-Sheep!$R$226-Sheep!$N$174                                )&gt;(QO$44-QP$44),(QO$44-Sheep!$R$226-Sheep!$N$174                                )&lt;=0),"WeanAlt2","")
&amp;IFERROR(IF(AND((QO$44-QO46                                                                                     )&gt;(QO$44-QP$44),(QO$44-QO46                                                                                     )&lt;=0),"Join-"    &amp;QO45,""),"")
&amp;IFERROR(IF(AND((QO$44-QO46-INDEX(Sheep!$V$231:$V$238,QO45,1))&gt;(QO$44-QP$44),(QO$44-QO46-INDEX(Sheep!$V$231:$V$238,QO45,1))&lt;=0),"Scan-"  &amp;QO45,""),"")
&amp;IFERROR(IF(AND((QO$44-QO46-150                                                                            )&gt;(QO$44-QP$44),(QO$44-QO46-150                                                                             )&lt;=0),"Birth-" &amp;QO45,""),"")
&amp;IFERROR(IF(AND((QO$44-QO46-150-Sheep!$R$224                                           )&gt;(QO$44-QP$44),(QO$44-QO46-150-Sheep!$R$224                                            )&lt;=0),"Wean-"&amp;QO45,""),"")
&amp;IFERROR(IF(AND((QO$44-QO46-150-Sheep!$R$225                                           )&gt;(QO$44-QP$44),(QO$44-QO46-150-Sheep!$R$225                                            )&lt;=0),"Alt1-"   &amp;QO45,""),"")
&amp;IFERROR(IF(AND((QO$44-QO46-150-Sheep!$R$226                                           )&gt;(QO$44-QP$44),(QO$44-QO46-150-Sheep!$R$226                                            )&lt;=0),"Alt2-"   &amp;QO45,""),"")</f>
        <v/>
      </c>
      <c r="QP47" s="491" t="str">
        <f xml:space="preserve">                    IF(AND((QP$44                                  -Sheep!$N$174                               )&gt;(QP$44-QQ$44),(QP$44                                  -Sheep!$N$174                                )&lt;=0),"Born","")
&amp;                   IF(AND((QP$44-Sheep!$R$224-Sheep!$N$174                                )&gt;(QP$44-QQ$44),(QP$44-Sheep!$R$224-Sheep!$N$174                                )&lt;=0),"WeanStd","")
&amp;                   IF(AND((QP$44-Sheep!$R$225-Sheep!$N$174                                )&gt;(QP$44-QQ$44),(QP$44-Sheep!$R$225-Sheep!$N$174                                )&lt;=0),"WeanAlt1","")
&amp;                   IF(AND((QP$44-Sheep!$R$226-Sheep!$N$174                                )&gt;(QP$44-QQ$44),(QP$44-Sheep!$R$226-Sheep!$N$174                                )&lt;=0),"WeanAlt2","")
&amp;IFERROR(IF(AND((QP$44-QP46                                                                                     )&gt;(QP$44-QQ$44),(QP$44-QP46                                                                                     )&lt;=0),"Join-"    &amp;QP45,""),"")
&amp;IFERROR(IF(AND((QP$44-QP46-INDEX(Sheep!$V$231:$V$238,QP45,1))&gt;(QP$44-QQ$44),(QP$44-QP46-INDEX(Sheep!$V$231:$V$238,QP45,1))&lt;=0),"Scan-"  &amp;QP45,""),"")
&amp;IFERROR(IF(AND((QP$44-QP46-150                                                                            )&gt;(QP$44-QQ$44),(QP$44-QP46-150                                                                             )&lt;=0),"Birth-" &amp;QP45,""),"")
&amp;IFERROR(IF(AND((QP$44-QP46-150-Sheep!$R$224                                           )&gt;(QP$44-QQ$44),(QP$44-QP46-150-Sheep!$R$224                                            )&lt;=0),"Wean-"&amp;QP45,""),"")
&amp;IFERROR(IF(AND((QP$44-QP46-150-Sheep!$R$225                                           )&gt;(QP$44-QQ$44),(QP$44-QP46-150-Sheep!$R$225                                            )&lt;=0),"Alt1-"   &amp;QP45,""),"")
&amp;IFERROR(IF(AND((QP$44-QP46-150-Sheep!$R$226                                           )&gt;(QP$44-QQ$44),(QP$44-QP46-150-Sheep!$R$226                                            )&lt;=0),"Alt2-"   &amp;QP45,""),"")</f>
        <v/>
      </c>
      <c r="QQ47" s="491" t="str">
        <f xml:space="preserve">                    IF(AND((QQ$44                                  -Sheep!$N$174                               )&gt;(QQ$44-QR$44),(QQ$44                                  -Sheep!$N$174                                )&lt;=0),"Born","")
&amp;                   IF(AND((QQ$44-Sheep!$R$224-Sheep!$N$174                                )&gt;(QQ$44-QR$44),(QQ$44-Sheep!$R$224-Sheep!$N$174                                )&lt;=0),"WeanStd","")
&amp;                   IF(AND((QQ$44-Sheep!$R$225-Sheep!$N$174                                )&gt;(QQ$44-QR$44),(QQ$44-Sheep!$R$225-Sheep!$N$174                                )&lt;=0),"WeanAlt1","")
&amp;                   IF(AND((QQ$44-Sheep!$R$226-Sheep!$N$174                                )&gt;(QQ$44-QR$44),(QQ$44-Sheep!$R$226-Sheep!$N$174                                )&lt;=0),"WeanAlt2","")
&amp;IFERROR(IF(AND((QQ$44-QQ46                                                                                     )&gt;(QQ$44-QR$44),(QQ$44-QQ46                                                                                     )&lt;=0),"Join-"    &amp;QQ45,""),"")
&amp;IFERROR(IF(AND((QQ$44-QQ46-INDEX(Sheep!$V$231:$V$238,QQ45,1))&gt;(QQ$44-QR$44),(QQ$44-QQ46-INDEX(Sheep!$V$231:$V$238,QQ45,1))&lt;=0),"Scan-"  &amp;QQ45,""),"")
&amp;IFERROR(IF(AND((QQ$44-QQ46-150                                                                            )&gt;(QQ$44-QR$44),(QQ$44-QQ46-150                                                                             )&lt;=0),"Birth-" &amp;QQ45,""),"")
&amp;IFERROR(IF(AND((QQ$44-QQ46-150-Sheep!$R$224                                           )&gt;(QQ$44-QR$44),(QQ$44-QQ46-150-Sheep!$R$224                                            )&lt;=0),"Wean-"&amp;QQ45,""),"")
&amp;IFERROR(IF(AND((QQ$44-QQ46-150-Sheep!$R$225                                           )&gt;(QQ$44-QR$44),(QQ$44-QQ46-150-Sheep!$R$225                                            )&lt;=0),"Alt1-"   &amp;QQ45,""),"")
&amp;IFERROR(IF(AND((QQ$44-QQ46-150-Sheep!$R$226                                           )&gt;(QQ$44-QR$44),(QQ$44-QQ46-150-Sheep!$R$226                                            )&lt;=0),"Alt2-"   &amp;QQ45,""),"")</f>
        <v/>
      </c>
      <c r="QR47" s="491" t="str">
        <f xml:space="preserve">                    IF(AND((QR$44                                  -Sheep!$N$174                               )&gt;(QR$44-QS$44),(QR$44                                  -Sheep!$N$174                                )&lt;=0),"Born","")
&amp;                   IF(AND((QR$44-Sheep!$R$224-Sheep!$N$174                                )&gt;(QR$44-QS$44),(QR$44-Sheep!$R$224-Sheep!$N$174                                )&lt;=0),"WeanStd","")
&amp;                   IF(AND((QR$44-Sheep!$R$225-Sheep!$N$174                                )&gt;(QR$44-QS$44),(QR$44-Sheep!$R$225-Sheep!$N$174                                )&lt;=0),"WeanAlt1","")
&amp;                   IF(AND((QR$44-Sheep!$R$226-Sheep!$N$174                                )&gt;(QR$44-QS$44),(QR$44-Sheep!$R$226-Sheep!$N$174                                )&lt;=0),"WeanAlt2","")
&amp;IFERROR(IF(AND((QR$44-QR46                                                                                     )&gt;(QR$44-QS$44),(QR$44-QR46                                                                                     )&lt;=0),"Join-"    &amp;QR45,""),"")
&amp;IFERROR(IF(AND((QR$44-QR46-INDEX(Sheep!$V$231:$V$238,QR45,1))&gt;(QR$44-QS$44),(QR$44-QR46-INDEX(Sheep!$V$231:$V$238,QR45,1))&lt;=0),"Scan-"  &amp;QR45,""),"")
&amp;IFERROR(IF(AND((QR$44-QR46-150                                                                            )&gt;(QR$44-QS$44),(QR$44-QR46-150                                                                             )&lt;=0),"Birth-" &amp;QR45,""),"")
&amp;IFERROR(IF(AND((QR$44-QR46-150-Sheep!$R$224                                           )&gt;(QR$44-QS$44),(QR$44-QR46-150-Sheep!$R$224                                            )&lt;=0),"Wean-"&amp;QR45,""),"")
&amp;IFERROR(IF(AND((QR$44-QR46-150-Sheep!$R$225                                           )&gt;(QR$44-QS$44),(QR$44-QR46-150-Sheep!$R$225                                            )&lt;=0),"Alt1-"   &amp;QR45,""),"")
&amp;IFERROR(IF(AND((QR$44-QR46-150-Sheep!$R$226                                           )&gt;(QR$44-QS$44),(QR$44-QR46-150-Sheep!$R$226                                            )&lt;=0),"Alt2-"   &amp;QR45,""),"")</f>
        <v/>
      </c>
      <c r="QS47" s="491" t="str">
        <f xml:space="preserve">                    IF(AND((QS$44                                  -Sheep!$N$174                               )&gt;(QS$44-QT$44),(QS$44                                  -Sheep!$N$174                                )&lt;=0),"Born","")
&amp;                   IF(AND((QS$44-Sheep!$R$224-Sheep!$N$174                                )&gt;(QS$44-QT$44),(QS$44-Sheep!$R$224-Sheep!$N$174                                )&lt;=0),"WeanStd","")
&amp;                   IF(AND((QS$44-Sheep!$R$225-Sheep!$N$174                                )&gt;(QS$44-QT$44),(QS$44-Sheep!$R$225-Sheep!$N$174                                )&lt;=0),"WeanAlt1","")
&amp;                   IF(AND((QS$44-Sheep!$R$226-Sheep!$N$174                                )&gt;(QS$44-QT$44),(QS$44-Sheep!$R$226-Sheep!$N$174                                )&lt;=0),"WeanAlt2","")
&amp;IFERROR(IF(AND((QS$44-QS46                                                                                     )&gt;(QS$44-QT$44),(QS$44-QS46                                                                                     )&lt;=0),"Join-"    &amp;QS45,""),"")
&amp;IFERROR(IF(AND((QS$44-QS46-INDEX(Sheep!$V$231:$V$238,QS45,1))&gt;(QS$44-QT$44),(QS$44-QS46-INDEX(Sheep!$V$231:$V$238,QS45,1))&lt;=0),"Scan-"  &amp;QS45,""),"")
&amp;IFERROR(IF(AND((QS$44-QS46-150                                                                            )&gt;(QS$44-QT$44),(QS$44-QS46-150                                                                             )&lt;=0),"Birth-" &amp;QS45,""),"")
&amp;IFERROR(IF(AND((QS$44-QS46-150-Sheep!$R$224                                           )&gt;(QS$44-QT$44),(QS$44-QS46-150-Sheep!$R$224                                            )&lt;=0),"Wean-"&amp;QS45,""),"")
&amp;IFERROR(IF(AND((QS$44-QS46-150-Sheep!$R$225                                           )&gt;(QS$44-QT$44),(QS$44-QS46-150-Sheep!$R$225                                            )&lt;=0),"Alt1-"   &amp;QS45,""),"")
&amp;IFERROR(IF(AND((QS$44-QS46-150-Sheep!$R$226                                           )&gt;(QS$44-QT$44),(QS$44-QS46-150-Sheep!$R$226                                            )&lt;=0),"Alt2-"   &amp;QS45,""),"")</f>
        <v/>
      </c>
      <c r="QT47" s="491" t="str">
        <f xml:space="preserve">                    IF(AND((QT$44                                  -Sheep!$N$174                               )&gt;(QT$44-QU$44),(QT$44                                  -Sheep!$N$174                                )&lt;=0),"Born","")
&amp;                   IF(AND((QT$44-Sheep!$R$224-Sheep!$N$174                                )&gt;(QT$44-QU$44),(QT$44-Sheep!$R$224-Sheep!$N$174                                )&lt;=0),"WeanStd","")
&amp;                   IF(AND((QT$44-Sheep!$R$225-Sheep!$N$174                                )&gt;(QT$44-QU$44),(QT$44-Sheep!$R$225-Sheep!$N$174                                )&lt;=0),"WeanAlt1","")
&amp;                   IF(AND((QT$44-Sheep!$R$226-Sheep!$N$174                                )&gt;(QT$44-QU$44),(QT$44-Sheep!$R$226-Sheep!$N$174                                )&lt;=0),"WeanAlt2","")
&amp;IFERROR(IF(AND((QT$44-QT46                                                                                     )&gt;(QT$44-QU$44),(QT$44-QT46                                                                                     )&lt;=0),"Join-"    &amp;QT45,""),"")
&amp;IFERROR(IF(AND((QT$44-QT46-INDEX(Sheep!$V$231:$V$238,QT45,1))&gt;(QT$44-QU$44),(QT$44-QT46-INDEX(Sheep!$V$231:$V$238,QT45,1))&lt;=0),"Scan-"  &amp;QT45,""),"")
&amp;IFERROR(IF(AND((QT$44-QT46-150                                                                            )&gt;(QT$44-QU$44),(QT$44-QT46-150                                                                             )&lt;=0),"Birth-" &amp;QT45,""),"")
&amp;IFERROR(IF(AND((QT$44-QT46-150-Sheep!$R$224                                           )&gt;(QT$44-QU$44),(QT$44-QT46-150-Sheep!$R$224                                            )&lt;=0),"Wean-"&amp;QT45,""),"")
&amp;IFERROR(IF(AND((QT$44-QT46-150-Sheep!$R$225                                           )&gt;(QT$44-QU$44),(QT$44-QT46-150-Sheep!$R$225                                            )&lt;=0),"Alt1-"   &amp;QT45,""),"")
&amp;IFERROR(IF(AND((QT$44-QT46-150-Sheep!$R$226                                           )&gt;(QT$44-QU$44),(QT$44-QT46-150-Sheep!$R$226                                            )&lt;=0),"Alt2-"   &amp;QT45,""),"")</f>
        <v/>
      </c>
      <c r="QU47" s="491" t="str">
        <f xml:space="preserve">                    IF(AND((QU$44                                  -Sheep!$N$174                               )&gt;(QU$44-QV$44),(QU$44                                  -Sheep!$N$174                                )&lt;=0),"Born","")
&amp;                   IF(AND((QU$44-Sheep!$R$224-Sheep!$N$174                                )&gt;(QU$44-QV$44),(QU$44-Sheep!$R$224-Sheep!$N$174                                )&lt;=0),"WeanStd","")
&amp;                   IF(AND((QU$44-Sheep!$R$225-Sheep!$N$174                                )&gt;(QU$44-QV$44),(QU$44-Sheep!$R$225-Sheep!$N$174                                )&lt;=0),"WeanAlt1","")
&amp;                   IF(AND((QU$44-Sheep!$R$226-Sheep!$N$174                                )&gt;(QU$44-QV$44),(QU$44-Sheep!$R$226-Sheep!$N$174                                )&lt;=0),"WeanAlt2","")
&amp;IFERROR(IF(AND((QU$44-QU46                                                                                     )&gt;(QU$44-QV$44),(QU$44-QU46                                                                                     )&lt;=0),"Join-"    &amp;QU45,""),"")
&amp;IFERROR(IF(AND((QU$44-QU46-INDEX(Sheep!$V$231:$V$238,QU45,1))&gt;(QU$44-QV$44),(QU$44-QU46-INDEX(Sheep!$V$231:$V$238,QU45,1))&lt;=0),"Scan-"  &amp;QU45,""),"")
&amp;IFERROR(IF(AND((QU$44-QU46-150                                                                            )&gt;(QU$44-QV$44),(QU$44-QU46-150                                                                             )&lt;=0),"Birth-" &amp;QU45,""),"")
&amp;IFERROR(IF(AND((QU$44-QU46-150-Sheep!$R$224                                           )&gt;(QU$44-QV$44),(QU$44-QU46-150-Sheep!$R$224                                            )&lt;=0),"Wean-"&amp;QU45,""),"")
&amp;IFERROR(IF(AND((QU$44-QU46-150-Sheep!$R$225                                           )&gt;(QU$44-QV$44),(QU$44-QU46-150-Sheep!$R$225                                            )&lt;=0),"Alt1-"   &amp;QU45,""),"")
&amp;IFERROR(IF(AND((QU$44-QU46-150-Sheep!$R$226                                           )&gt;(QU$44-QV$44),(QU$44-QU46-150-Sheep!$R$226                                            )&lt;=0),"Alt2-"   &amp;QU45,""),"")</f>
        <v/>
      </c>
      <c r="QV47" s="491" t="str">
        <f xml:space="preserve">                    IF(AND((QV$44                                  -Sheep!$N$174                               )&gt;(QV$44-QW$44),(QV$44                                  -Sheep!$N$174                                )&lt;=0),"Born","")
&amp;                   IF(AND((QV$44-Sheep!$R$224-Sheep!$N$174                                )&gt;(QV$44-QW$44),(QV$44-Sheep!$R$224-Sheep!$N$174                                )&lt;=0),"WeanStd","")
&amp;                   IF(AND((QV$44-Sheep!$R$225-Sheep!$N$174                                )&gt;(QV$44-QW$44),(QV$44-Sheep!$R$225-Sheep!$N$174                                )&lt;=0),"WeanAlt1","")
&amp;                   IF(AND((QV$44-Sheep!$R$226-Sheep!$N$174                                )&gt;(QV$44-QW$44),(QV$44-Sheep!$R$226-Sheep!$N$174                                )&lt;=0),"WeanAlt2","")
&amp;IFERROR(IF(AND((QV$44-QV46                                                                                     )&gt;(QV$44-QW$44),(QV$44-QV46                                                                                     )&lt;=0),"Join-"    &amp;QV45,""),"")
&amp;IFERROR(IF(AND((QV$44-QV46-INDEX(Sheep!$V$231:$V$238,QV45,1))&gt;(QV$44-QW$44),(QV$44-QV46-INDEX(Sheep!$V$231:$V$238,QV45,1))&lt;=0),"Scan-"  &amp;QV45,""),"")
&amp;IFERROR(IF(AND((QV$44-QV46-150                                                                            )&gt;(QV$44-QW$44),(QV$44-QV46-150                                                                             )&lt;=0),"Birth-" &amp;QV45,""),"")
&amp;IFERROR(IF(AND((QV$44-QV46-150-Sheep!$R$224                                           )&gt;(QV$44-QW$44),(QV$44-QV46-150-Sheep!$R$224                                            )&lt;=0),"Wean-"&amp;QV45,""),"")
&amp;IFERROR(IF(AND((QV$44-QV46-150-Sheep!$R$225                                           )&gt;(QV$44-QW$44),(QV$44-QV46-150-Sheep!$R$225                                            )&lt;=0),"Alt1-"   &amp;QV45,""),"")
&amp;IFERROR(IF(AND((QV$44-QV46-150-Sheep!$R$226                                           )&gt;(QV$44-QW$44),(QV$44-QV46-150-Sheep!$R$226                                            )&lt;=0),"Alt2-"   &amp;QV45,""),"")</f>
        <v/>
      </c>
      <c r="QW47" s="491" t="str">
        <f xml:space="preserve">                    IF(AND((QW$44                                  -Sheep!$N$174                               )&gt;(QW$44-QX$44),(QW$44                                  -Sheep!$N$174                                )&lt;=0),"Born","")
&amp;                   IF(AND((QW$44-Sheep!$R$224-Sheep!$N$174                                )&gt;(QW$44-QX$44),(QW$44-Sheep!$R$224-Sheep!$N$174                                )&lt;=0),"WeanStd","")
&amp;                   IF(AND((QW$44-Sheep!$R$225-Sheep!$N$174                                )&gt;(QW$44-QX$44),(QW$44-Sheep!$R$225-Sheep!$N$174                                )&lt;=0),"WeanAlt1","")
&amp;                   IF(AND((QW$44-Sheep!$R$226-Sheep!$N$174                                )&gt;(QW$44-QX$44),(QW$44-Sheep!$R$226-Sheep!$N$174                                )&lt;=0),"WeanAlt2","")
&amp;IFERROR(IF(AND((QW$44-QW46                                                                                     )&gt;(QW$44-QX$44),(QW$44-QW46                                                                                     )&lt;=0),"Join-"    &amp;QW45,""),"")
&amp;IFERROR(IF(AND((QW$44-QW46-INDEX(Sheep!$V$231:$V$238,QW45,1))&gt;(QW$44-QX$44),(QW$44-QW46-INDEX(Sheep!$V$231:$V$238,QW45,1))&lt;=0),"Scan-"  &amp;QW45,""),"")
&amp;IFERROR(IF(AND((QW$44-QW46-150                                                                            )&gt;(QW$44-QX$44),(QW$44-QW46-150                                                                             )&lt;=0),"Birth-" &amp;QW45,""),"")
&amp;IFERROR(IF(AND((QW$44-QW46-150-Sheep!$R$224                                           )&gt;(QW$44-QX$44),(QW$44-QW46-150-Sheep!$R$224                                            )&lt;=0),"Wean-"&amp;QW45,""),"")
&amp;IFERROR(IF(AND((QW$44-QW46-150-Sheep!$R$225                                           )&gt;(QW$44-QX$44),(QW$44-QW46-150-Sheep!$R$225                                            )&lt;=0),"Alt1-"   &amp;QW45,""),"")
&amp;IFERROR(IF(AND((QW$44-QW46-150-Sheep!$R$226                                           )&gt;(QW$44-QX$44),(QW$44-QW46-150-Sheep!$R$226                                            )&lt;=0),"Alt2-"   &amp;QW45,""),"")</f>
        <v/>
      </c>
      <c r="QX47" s="491" t="str">
        <f xml:space="preserve">                    IF(AND((QX$44                                  -Sheep!$N$174                               )&gt;(QX$44-QY$44),(QX$44                                  -Sheep!$N$174                                )&lt;=0),"Born","")
&amp;                   IF(AND((QX$44-Sheep!$R$224-Sheep!$N$174                                )&gt;(QX$44-QY$44),(QX$44-Sheep!$R$224-Sheep!$N$174                                )&lt;=0),"WeanStd","")
&amp;                   IF(AND((QX$44-Sheep!$R$225-Sheep!$N$174                                )&gt;(QX$44-QY$44),(QX$44-Sheep!$R$225-Sheep!$N$174                                )&lt;=0),"WeanAlt1","")
&amp;                   IF(AND((QX$44-Sheep!$R$226-Sheep!$N$174                                )&gt;(QX$44-QY$44),(QX$44-Sheep!$R$226-Sheep!$N$174                                )&lt;=0),"WeanAlt2","")
&amp;IFERROR(IF(AND((QX$44-QX46                                                                                     )&gt;(QX$44-QY$44),(QX$44-QX46                                                                                     )&lt;=0),"Join-"    &amp;QX45,""),"")
&amp;IFERROR(IF(AND((QX$44-QX46-INDEX(Sheep!$V$231:$V$238,QX45,1))&gt;(QX$44-QY$44),(QX$44-QX46-INDEX(Sheep!$V$231:$V$238,QX45,1))&lt;=0),"Scan-"  &amp;QX45,""),"")
&amp;IFERROR(IF(AND((QX$44-QX46-150                                                                            )&gt;(QX$44-QY$44),(QX$44-QX46-150                                                                             )&lt;=0),"Birth-" &amp;QX45,""),"")
&amp;IFERROR(IF(AND((QX$44-QX46-150-Sheep!$R$224                                           )&gt;(QX$44-QY$44),(QX$44-QX46-150-Sheep!$R$224                                            )&lt;=0),"Wean-"&amp;QX45,""),"")
&amp;IFERROR(IF(AND((QX$44-QX46-150-Sheep!$R$225                                           )&gt;(QX$44-QY$44),(QX$44-QX46-150-Sheep!$R$225                                            )&lt;=0),"Alt1-"   &amp;QX45,""),"")
&amp;IFERROR(IF(AND((QX$44-QX46-150-Sheep!$R$226                                           )&gt;(QX$44-QY$44),(QX$44-QX46-150-Sheep!$R$226                                            )&lt;=0),"Alt2-"   &amp;QX45,""),"")</f>
        <v/>
      </c>
      <c r="QY47" s="491" t="str">
        <f xml:space="preserve">                    IF(AND((QY$44                                  -Sheep!$N$174                               )&gt;(QY$44-QZ$44),(QY$44                                  -Sheep!$N$174                                )&lt;=0),"Born","")
&amp;                   IF(AND((QY$44-Sheep!$R$224-Sheep!$N$174                                )&gt;(QY$44-QZ$44),(QY$44-Sheep!$R$224-Sheep!$N$174                                )&lt;=0),"WeanStd","")
&amp;                   IF(AND((QY$44-Sheep!$R$225-Sheep!$N$174                                )&gt;(QY$44-QZ$44),(QY$44-Sheep!$R$225-Sheep!$N$174                                )&lt;=0),"WeanAlt1","")
&amp;                   IF(AND((QY$44-Sheep!$R$226-Sheep!$N$174                                )&gt;(QY$44-QZ$44),(QY$44-Sheep!$R$226-Sheep!$N$174                                )&lt;=0),"WeanAlt2","")
&amp;IFERROR(IF(AND((QY$44-QY46                                                                                     )&gt;(QY$44-QZ$44),(QY$44-QY46                                                                                     )&lt;=0),"Join-"    &amp;QY45,""),"")
&amp;IFERROR(IF(AND((QY$44-QY46-INDEX(Sheep!$V$231:$V$238,QY45,1))&gt;(QY$44-QZ$44),(QY$44-QY46-INDEX(Sheep!$V$231:$V$238,QY45,1))&lt;=0),"Scan-"  &amp;QY45,""),"")
&amp;IFERROR(IF(AND((QY$44-QY46-150                                                                            )&gt;(QY$44-QZ$44),(QY$44-QY46-150                                                                             )&lt;=0),"Birth-" &amp;QY45,""),"")
&amp;IFERROR(IF(AND((QY$44-QY46-150-Sheep!$R$224                                           )&gt;(QY$44-QZ$44),(QY$44-QY46-150-Sheep!$R$224                                            )&lt;=0),"Wean-"&amp;QY45,""),"")
&amp;IFERROR(IF(AND((QY$44-QY46-150-Sheep!$R$225                                           )&gt;(QY$44-QZ$44),(QY$44-QY46-150-Sheep!$R$225                                            )&lt;=0),"Alt1-"   &amp;QY45,""),"")
&amp;IFERROR(IF(AND((QY$44-QY46-150-Sheep!$R$226                                           )&gt;(QY$44-QZ$44),(QY$44-QY46-150-Sheep!$R$226                                            )&lt;=0),"Alt2-"   &amp;QY45,""),"")</f>
        <v/>
      </c>
      <c r="QZ47" s="491" t="str">
        <f xml:space="preserve">                    IF(AND((QZ$44                                  -Sheep!$N$174                               )&gt;(QZ$44-RA$44),(QZ$44                                  -Sheep!$N$174                                )&lt;=0),"Born","")
&amp;                   IF(AND((QZ$44-Sheep!$R$224-Sheep!$N$174                                )&gt;(QZ$44-RA$44),(QZ$44-Sheep!$R$224-Sheep!$N$174                                )&lt;=0),"WeanStd","")
&amp;                   IF(AND((QZ$44-Sheep!$R$225-Sheep!$N$174                                )&gt;(QZ$44-RA$44),(QZ$44-Sheep!$R$225-Sheep!$N$174                                )&lt;=0),"WeanAlt1","")
&amp;                   IF(AND((QZ$44-Sheep!$R$226-Sheep!$N$174                                )&gt;(QZ$44-RA$44),(QZ$44-Sheep!$R$226-Sheep!$N$174                                )&lt;=0),"WeanAlt2","")
&amp;IFERROR(IF(AND((QZ$44-QZ46                                                                                     )&gt;(QZ$44-RA$44),(QZ$44-QZ46                                                                                     )&lt;=0),"Join-"    &amp;QZ45,""),"")
&amp;IFERROR(IF(AND((QZ$44-QZ46-INDEX(Sheep!$V$231:$V$238,QZ45,1))&gt;(QZ$44-RA$44),(QZ$44-QZ46-INDEX(Sheep!$V$231:$V$238,QZ45,1))&lt;=0),"Scan-"  &amp;QZ45,""),"")
&amp;IFERROR(IF(AND((QZ$44-QZ46-150                                                                            )&gt;(QZ$44-RA$44),(QZ$44-QZ46-150                                                                             )&lt;=0),"Birth-" &amp;QZ45,""),"")
&amp;IFERROR(IF(AND((QZ$44-QZ46-150-Sheep!$R$224                                           )&gt;(QZ$44-RA$44),(QZ$44-QZ46-150-Sheep!$R$224                                            )&lt;=0),"Wean-"&amp;QZ45,""),"")
&amp;IFERROR(IF(AND((QZ$44-QZ46-150-Sheep!$R$225                                           )&gt;(QZ$44-RA$44),(QZ$44-QZ46-150-Sheep!$R$225                                            )&lt;=0),"Alt1-"   &amp;QZ45,""),"")
&amp;IFERROR(IF(AND((QZ$44-QZ46-150-Sheep!$R$226                                           )&gt;(QZ$44-RA$44),(QZ$44-QZ46-150-Sheep!$R$226                                            )&lt;=0),"Alt2-"   &amp;QZ45,""),"")</f>
        <v/>
      </c>
      <c r="RA47" s="491" t="str">
        <f xml:space="preserve">                    IF(AND((RA$44                                  -Sheep!$N$174                               )&gt;(RA$44-RB$44),(RA$44                                  -Sheep!$N$174                                )&lt;=0),"Born","")
&amp;                   IF(AND((RA$44-Sheep!$R$224-Sheep!$N$174                                )&gt;(RA$44-RB$44),(RA$44-Sheep!$R$224-Sheep!$N$174                                )&lt;=0),"WeanStd","")
&amp;                   IF(AND((RA$44-Sheep!$R$225-Sheep!$N$174                                )&gt;(RA$44-RB$44),(RA$44-Sheep!$R$225-Sheep!$N$174                                )&lt;=0),"WeanAlt1","")
&amp;                   IF(AND((RA$44-Sheep!$R$226-Sheep!$N$174                                )&gt;(RA$44-RB$44),(RA$44-Sheep!$R$226-Sheep!$N$174                                )&lt;=0),"WeanAlt2","")
&amp;IFERROR(IF(AND((RA$44-RA46                                                                                     )&gt;(RA$44-RB$44),(RA$44-RA46                                                                                     )&lt;=0),"Join-"    &amp;RA45,""),"")
&amp;IFERROR(IF(AND((RA$44-RA46-INDEX(Sheep!$V$231:$V$238,RA45,1))&gt;(RA$44-RB$44),(RA$44-RA46-INDEX(Sheep!$V$231:$V$238,RA45,1))&lt;=0),"Scan-"  &amp;RA45,""),"")
&amp;IFERROR(IF(AND((RA$44-RA46-150                                                                            )&gt;(RA$44-RB$44),(RA$44-RA46-150                                                                             )&lt;=0),"Birth-" &amp;RA45,""),"")
&amp;IFERROR(IF(AND((RA$44-RA46-150-Sheep!$R$224                                           )&gt;(RA$44-RB$44),(RA$44-RA46-150-Sheep!$R$224                                            )&lt;=0),"Wean-"&amp;RA45,""),"")
&amp;IFERROR(IF(AND((RA$44-RA46-150-Sheep!$R$225                                           )&gt;(RA$44-RB$44),(RA$44-RA46-150-Sheep!$R$225                                            )&lt;=0),"Alt1-"   &amp;RA45,""),"")
&amp;IFERROR(IF(AND((RA$44-RA46-150-Sheep!$R$226                                           )&gt;(RA$44-RB$44),(RA$44-RA46-150-Sheep!$R$226                                            )&lt;=0),"Alt2-"   &amp;RA45,""),"")</f>
        <v/>
      </c>
      <c r="RB47" s="491" t="str">
        <f xml:space="preserve">                    IF(AND((RB$44                                  -Sheep!$N$174                               )&gt;(RB$44-RC$44),(RB$44                                  -Sheep!$N$174                                )&lt;=0),"Born","")
&amp;                   IF(AND((RB$44-Sheep!$R$224-Sheep!$N$174                                )&gt;(RB$44-RC$44),(RB$44-Sheep!$R$224-Sheep!$N$174                                )&lt;=0),"WeanStd","")
&amp;                   IF(AND((RB$44-Sheep!$R$225-Sheep!$N$174                                )&gt;(RB$44-RC$44),(RB$44-Sheep!$R$225-Sheep!$N$174                                )&lt;=0),"WeanAlt1","")
&amp;                   IF(AND((RB$44-Sheep!$R$226-Sheep!$N$174                                )&gt;(RB$44-RC$44),(RB$44-Sheep!$R$226-Sheep!$N$174                                )&lt;=0),"WeanAlt2","")
&amp;IFERROR(IF(AND((RB$44-RB46                                                                                     )&gt;(RB$44-RC$44),(RB$44-RB46                                                                                     )&lt;=0),"Join-"    &amp;RB45,""),"")
&amp;IFERROR(IF(AND((RB$44-RB46-INDEX(Sheep!$V$231:$V$238,RB45,1))&gt;(RB$44-RC$44),(RB$44-RB46-INDEX(Sheep!$V$231:$V$238,RB45,1))&lt;=0),"Scan-"  &amp;RB45,""),"")
&amp;IFERROR(IF(AND((RB$44-RB46-150                                                                            )&gt;(RB$44-RC$44),(RB$44-RB46-150                                                                             )&lt;=0),"Birth-" &amp;RB45,""),"")
&amp;IFERROR(IF(AND((RB$44-RB46-150-Sheep!$R$224                                           )&gt;(RB$44-RC$44),(RB$44-RB46-150-Sheep!$R$224                                            )&lt;=0),"Wean-"&amp;RB45,""),"")
&amp;IFERROR(IF(AND((RB$44-RB46-150-Sheep!$R$225                                           )&gt;(RB$44-RC$44),(RB$44-RB46-150-Sheep!$R$225                                            )&lt;=0),"Alt1-"   &amp;RB45,""),"")
&amp;IFERROR(IF(AND((RB$44-RB46-150-Sheep!$R$226                                           )&gt;(RB$44-RC$44),(RB$44-RB46-150-Sheep!$R$226                                            )&lt;=0),"Alt2-"   &amp;RB45,""),"")</f>
        <v/>
      </c>
      <c r="RC47" s="491" t="str">
        <f xml:space="preserve">                    IF(AND((RC$44                                  -Sheep!$N$174                               )&gt;(RC$44-RD$44),(RC$44                                  -Sheep!$N$174                                )&lt;=0),"Born","")
&amp;                   IF(AND((RC$44-Sheep!$R$224-Sheep!$N$174                                )&gt;(RC$44-RD$44),(RC$44-Sheep!$R$224-Sheep!$N$174                                )&lt;=0),"WeanStd","")
&amp;                   IF(AND((RC$44-Sheep!$R$225-Sheep!$N$174                                )&gt;(RC$44-RD$44),(RC$44-Sheep!$R$225-Sheep!$N$174                                )&lt;=0),"WeanAlt1","")
&amp;                   IF(AND((RC$44-Sheep!$R$226-Sheep!$N$174                                )&gt;(RC$44-RD$44),(RC$44-Sheep!$R$226-Sheep!$N$174                                )&lt;=0),"WeanAlt2","")
&amp;IFERROR(IF(AND((RC$44-RC46                                                                                     )&gt;(RC$44-RD$44),(RC$44-RC46                                                                                     )&lt;=0),"Join-"    &amp;RC45,""),"")
&amp;IFERROR(IF(AND((RC$44-RC46-INDEX(Sheep!$V$231:$V$238,RC45,1))&gt;(RC$44-RD$44),(RC$44-RC46-INDEX(Sheep!$V$231:$V$238,RC45,1))&lt;=0),"Scan-"  &amp;RC45,""),"")
&amp;IFERROR(IF(AND((RC$44-RC46-150                                                                            )&gt;(RC$44-RD$44),(RC$44-RC46-150                                                                             )&lt;=0),"Birth-" &amp;RC45,""),"")
&amp;IFERROR(IF(AND((RC$44-RC46-150-Sheep!$R$224                                           )&gt;(RC$44-RD$44),(RC$44-RC46-150-Sheep!$R$224                                            )&lt;=0),"Wean-"&amp;RC45,""),"")
&amp;IFERROR(IF(AND((RC$44-RC46-150-Sheep!$R$225                                           )&gt;(RC$44-RD$44),(RC$44-RC46-150-Sheep!$R$225                                            )&lt;=0),"Alt1-"   &amp;RC45,""),"")
&amp;IFERROR(IF(AND((RC$44-RC46-150-Sheep!$R$226                                           )&gt;(RC$44-RD$44),(RC$44-RC46-150-Sheep!$R$226                                            )&lt;=0),"Alt2-"   &amp;RC45,""),"")</f>
        <v/>
      </c>
      <c r="RD47" s="491" t="str">
        <f xml:space="preserve">                    IF(AND((RD$44                                  -Sheep!$N$174                               )&gt;(RD$44-RE$44),(RD$44                                  -Sheep!$N$174                                )&lt;=0),"Born","")
&amp;                   IF(AND((RD$44-Sheep!$R$224-Sheep!$N$174                                )&gt;(RD$44-RE$44),(RD$44-Sheep!$R$224-Sheep!$N$174                                )&lt;=0),"WeanStd","")
&amp;                   IF(AND((RD$44-Sheep!$R$225-Sheep!$N$174                                )&gt;(RD$44-RE$44),(RD$44-Sheep!$R$225-Sheep!$N$174                                )&lt;=0),"WeanAlt1","")
&amp;                   IF(AND((RD$44-Sheep!$R$226-Sheep!$N$174                                )&gt;(RD$44-RE$44),(RD$44-Sheep!$R$226-Sheep!$N$174                                )&lt;=0),"WeanAlt2","")
&amp;IFERROR(IF(AND((RD$44-RD46                                                                                     )&gt;(RD$44-RE$44),(RD$44-RD46                                                                                     )&lt;=0),"Join-"    &amp;RD45,""),"")
&amp;IFERROR(IF(AND((RD$44-RD46-INDEX(Sheep!$V$231:$V$238,RD45,1))&gt;(RD$44-RE$44),(RD$44-RD46-INDEX(Sheep!$V$231:$V$238,RD45,1))&lt;=0),"Scan-"  &amp;RD45,""),"")
&amp;IFERROR(IF(AND((RD$44-RD46-150                                                                            )&gt;(RD$44-RE$44),(RD$44-RD46-150                                                                             )&lt;=0),"Birth-" &amp;RD45,""),"")
&amp;IFERROR(IF(AND((RD$44-RD46-150-Sheep!$R$224                                           )&gt;(RD$44-RE$44),(RD$44-RD46-150-Sheep!$R$224                                            )&lt;=0),"Wean-"&amp;RD45,""),"")
&amp;IFERROR(IF(AND((RD$44-RD46-150-Sheep!$R$225                                           )&gt;(RD$44-RE$44),(RD$44-RD46-150-Sheep!$R$225                                            )&lt;=0),"Alt1-"   &amp;RD45,""),"")
&amp;IFERROR(IF(AND((RD$44-RD46-150-Sheep!$R$226                                           )&gt;(RD$44-RE$44),(RD$44-RD46-150-Sheep!$R$226                                            )&lt;=0),"Alt2-"   &amp;RD45,""),"")</f>
        <v/>
      </c>
      <c r="RE47" s="491" t="str">
        <f xml:space="preserve">                    IF(AND((RE$44                                  -Sheep!$N$174                               )&gt;(RE$44-RF$44),(RE$44                                  -Sheep!$N$174                                )&lt;=0),"Born","")
&amp;                   IF(AND((RE$44-Sheep!$R$224-Sheep!$N$174                                )&gt;(RE$44-RF$44),(RE$44-Sheep!$R$224-Sheep!$N$174                                )&lt;=0),"WeanStd","")
&amp;                   IF(AND((RE$44-Sheep!$R$225-Sheep!$N$174                                )&gt;(RE$44-RF$44),(RE$44-Sheep!$R$225-Sheep!$N$174                                )&lt;=0),"WeanAlt1","")
&amp;                   IF(AND((RE$44-Sheep!$R$226-Sheep!$N$174                                )&gt;(RE$44-RF$44),(RE$44-Sheep!$R$226-Sheep!$N$174                                )&lt;=0),"WeanAlt2","")
&amp;IFERROR(IF(AND((RE$44-RE46                                                                                     )&gt;(RE$44-RF$44),(RE$44-RE46                                                                                     )&lt;=0),"Join-"    &amp;RE45,""),"")
&amp;IFERROR(IF(AND((RE$44-RE46-INDEX(Sheep!$V$231:$V$238,RE45,1))&gt;(RE$44-RF$44),(RE$44-RE46-INDEX(Sheep!$V$231:$V$238,RE45,1))&lt;=0),"Scan-"  &amp;RE45,""),"")
&amp;IFERROR(IF(AND((RE$44-RE46-150                                                                            )&gt;(RE$44-RF$44),(RE$44-RE46-150                                                                             )&lt;=0),"Birth-" &amp;RE45,""),"")
&amp;IFERROR(IF(AND((RE$44-RE46-150-Sheep!$R$224                                           )&gt;(RE$44-RF$44),(RE$44-RE46-150-Sheep!$R$224                                            )&lt;=0),"Wean-"&amp;RE45,""),"")
&amp;IFERROR(IF(AND((RE$44-RE46-150-Sheep!$R$225                                           )&gt;(RE$44-RF$44),(RE$44-RE46-150-Sheep!$R$225                                            )&lt;=0),"Alt1-"   &amp;RE45,""),"")
&amp;IFERROR(IF(AND((RE$44-RE46-150-Sheep!$R$226                                           )&gt;(RE$44-RF$44),(RE$44-RE46-150-Sheep!$R$226                                            )&lt;=0),"Alt2-"   &amp;RE45,""),"")</f>
        <v/>
      </c>
      <c r="RF47" s="491" t="str">
        <f xml:space="preserve">                    IF(AND((RF$44                                  -Sheep!$N$174                               )&gt;(RF$44-RG$44),(RF$44                                  -Sheep!$N$174                                )&lt;=0),"Born","")
&amp;                   IF(AND((RF$44-Sheep!$R$224-Sheep!$N$174                                )&gt;(RF$44-RG$44),(RF$44-Sheep!$R$224-Sheep!$N$174                                )&lt;=0),"WeanStd","")
&amp;                   IF(AND((RF$44-Sheep!$R$225-Sheep!$N$174                                )&gt;(RF$44-RG$44),(RF$44-Sheep!$R$225-Sheep!$N$174                                )&lt;=0),"WeanAlt1","")
&amp;                   IF(AND((RF$44-Sheep!$R$226-Sheep!$N$174                                )&gt;(RF$44-RG$44),(RF$44-Sheep!$R$226-Sheep!$N$174                                )&lt;=0),"WeanAlt2","")
&amp;IFERROR(IF(AND((RF$44-RF46                                                                                     )&gt;(RF$44-RG$44),(RF$44-RF46                                                                                     )&lt;=0),"Join-"    &amp;RF45,""),"")
&amp;IFERROR(IF(AND((RF$44-RF46-INDEX(Sheep!$V$231:$V$238,RF45,1))&gt;(RF$44-RG$44),(RF$44-RF46-INDEX(Sheep!$V$231:$V$238,RF45,1))&lt;=0),"Scan-"  &amp;RF45,""),"")
&amp;IFERROR(IF(AND((RF$44-RF46-150                                                                            )&gt;(RF$44-RG$44),(RF$44-RF46-150                                                                             )&lt;=0),"Birth-" &amp;RF45,""),"")
&amp;IFERROR(IF(AND((RF$44-RF46-150-Sheep!$R$224                                           )&gt;(RF$44-RG$44),(RF$44-RF46-150-Sheep!$R$224                                            )&lt;=0),"Wean-"&amp;RF45,""),"")
&amp;IFERROR(IF(AND((RF$44-RF46-150-Sheep!$R$225                                           )&gt;(RF$44-RG$44),(RF$44-RF46-150-Sheep!$R$225                                            )&lt;=0),"Alt1-"   &amp;RF45,""),"")
&amp;IFERROR(IF(AND((RF$44-RF46-150-Sheep!$R$226                                           )&gt;(RF$44-RG$44),(RF$44-RF46-150-Sheep!$R$226                                            )&lt;=0),"Alt2-"   &amp;RF45,""),"")</f>
        <v/>
      </c>
      <c r="RG47" s="491" t="str">
        <f xml:space="preserve">                    IF(AND((RG$44                                  -Sheep!$N$174                               )&gt;(RG$44-RH$44),(RG$44                                  -Sheep!$N$174                                )&lt;=0),"Born","")
&amp;                   IF(AND((RG$44-Sheep!$R$224-Sheep!$N$174                                )&gt;(RG$44-RH$44),(RG$44-Sheep!$R$224-Sheep!$N$174                                )&lt;=0),"WeanStd","")
&amp;                   IF(AND((RG$44-Sheep!$R$225-Sheep!$N$174                                )&gt;(RG$44-RH$44),(RG$44-Sheep!$R$225-Sheep!$N$174                                )&lt;=0),"WeanAlt1","")
&amp;                   IF(AND((RG$44-Sheep!$R$226-Sheep!$N$174                                )&gt;(RG$44-RH$44),(RG$44-Sheep!$R$226-Sheep!$N$174                                )&lt;=0),"WeanAlt2","")
&amp;IFERROR(IF(AND((RG$44-RG46                                                                                     )&gt;(RG$44-RH$44),(RG$44-RG46                                                                                     )&lt;=0),"Join-"    &amp;RG45,""),"")
&amp;IFERROR(IF(AND((RG$44-RG46-INDEX(Sheep!$V$231:$V$238,RG45,1))&gt;(RG$44-RH$44),(RG$44-RG46-INDEX(Sheep!$V$231:$V$238,RG45,1))&lt;=0),"Scan-"  &amp;RG45,""),"")
&amp;IFERROR(IF(AND((RG$44-RG46-150                                                                            )&gt;(RG$44-RH$44),(RG$44-RG46-150                                                                             )&lt;=0),"Birth-" &amp;RG45,""),"")
&amp;IFERROR(IF(AND((RG$44-RG46-150-Sheep!$R$224                                           )&gt;(RG$44-RH$44),(RG$44-RG46-150-Sheep!$R$224                                            )&lt;=0),"Wean-"&amp;RG45,""),"")
&amp;IFERROR(IF(AND((RG$44-RG46-150-Sheep!$R$225                                           )&gt;(RG$44-RH$44),(RG$44-RG46-150-Sheep!$R$225                                            )&lt;=0),"Alt1-"   &amp;RG45,""),"")
&amp;IFERROR(IF(AND((RG$44-RG46-150-Sheep!$R$226                                           )&gt;(RG$44-RH$44),(RG$44-RG46-150-Sheep!$R$226                                            )&lt;=0),"Alt2-"   &amp;RG45,""),"")</f>
        <v/>
      </c>
      <c r="RH47" s="491" t="str">
        <f xml:space="preserve">                    IF(AND((RH$44                                  -Sheep!$N$174                               )&gt;(RH$44-RI$44),(RH$44                                  -Sheep!$N$174                                )&lt;=0),"Born","")
&amp;                   IF(AND((RH$44-Sheep!$R$224-Sheep!$N$174                                )&gt;(RH$44-RI$44),(RH$44-Sheep!$R$224-Sheep!$N$174                                )&lt;=0),"WeanStd","")
&amp;                   IF(AND((RH$44-Sheep!$R$225-Sheep!$N$174                                )&gt;(RH$44-RI$44),(RH$44-Sheep!$R$225-Sheep!$N$174                                )&lt;=0),"WeanAlt1","")
&amp;                   IF(AND((RH$44-Sheep!$R$226-Sheep!$N$174                                )&gt;(RH$44-RI$44),(RH$44-Sheep!$R$226-Sheep!$N$174                                )&lt;=0),"WeanAlt2","")
&amp;IFERROR(IF(AND((RH$44-RH46                                                                                     )&gt;(RH$44-RI$44),(RH$44-RH46                                                                                     )&lt;=0),"Join-"    &amp;RH45,""),"")
&amp;IFERROR(IF(AND((RH$44-RH46-INDEX(Sheep!$V$231:$V$238,RH45,1))&gt;(RH$44-RI$44),(RH$44-RH46-INDEX(Sheep!$V$231:$V$238,RH45,1))&lt;=0),"Scan-"  &amp;RH45,""),"")
&amp;IFERROR(IF(AND((RH$44-RH46-150                                                                            )&gt;(RH$44-RI$44),(RH$44-RH46-150                                                                             )&lt;=0),"Birth-" &amp;RH45,""),"")
&amp;IFERROR(IF(AND((RH$44-RH46-150-Sheep!$R$224                                           )&gt;(RH$44-RI$44),(RH$44-RH46-150-Sheep!$R$224                                            )&lt;=0),"Wean-"&amp;RH45,""),"")
&amp;IFERROR(IF(AND((RH$44-RH46-150-Sheep!$R$225                                           )&gt;(RH$44-RI$44),(RH$44-RH46-150-Sheep!$R$225                                            )&lt;=0),"Alt1-"   &amp;RH45,""),"")
&amp;IFERROR(IF(AND((RH$44-RH46-150-Sheep!$R$226                                           )&gt;(RH$44-RI$44),(RH$44-RH46-150-Sheep!$R$226                                            )&lt;=0),"Alt2-"   &amp;RH45,""),"")</f>
        <v/>
      </c>
      <c r="RI47" s="491" t="str">
        <f xml:space="preserve">                    IF(AND((RI$44                                  -Sheep!$N$174                               )&gt;(RI$44-RJ$44),(RI$44                                  -Sheep!$N$174                                )&lt;=0),"Born","")
&amp;                   IF(AND((RI$44-Sheep!$R$224-Sheep!$N$174                                )&gt;(RI$44-RJ$44),(RI$44-Sheep!$R$224-Sheep!$N$174                                )&lt;=0),"WeanStd","")
&amp;                   IF(AND((RI$44-Sheep!$R$225-Sheep!$N$174                                )&gt;(RI$44-RJ$44),(RI$44-Sheep!$R$225-Sheep!$N$174                                )&lt;=0),"WeanAlt1","")
&amp;                   IF(AND((RI$44-Sheep!$R$226-Sheep!$N$174                                )&gt;(RI$44-RJ$44),(RI$44-Sheep!$R$226-Sheep!$N$174                                )&lt;=0),"WeanAlt2","")
&amp;IFERROR(IF(AND((RI$44-RI46                                                                                     )&gt;(RI$44-RJ$44),(RI$44-RI46                                                                                     )&lt;=0),"Join-"    &amp;RI45,""),"")
&amp;IFERROR(IF(AND((RI$44-RI46-INDEX(Sheep!$V$231:$V$238,RI45,1))&gt;(RI$44-RJ$44),(RI$44-RI46-INDEX(Sheep!$V$231:$V$238,RI45,1))&lt;=0),"Scan-"  &amp;RI45,""),"")
&amp;IFERROR(IF(AND((RI$44-RI46-150                                                                            )&gt;(RI$44-RJ$44),(RI$44-RI46-150                                                                             )&lt;=0),"Birth-" &amp;RI45,""),"")
&amp;IFERROR(IF(AND((RI$44-RI46-150-Sheep!$R$224                                           )&gt;(RI$44-RJ$44),(RI$44-RI46-150-Sheep!$R$224                                            )&lt;=0),"Wean-"&amp;RI45,""),"")
&amp;IFERROR(IF(AND((RI$44-RI46-150-Sheep!$R$225                                           )&gt;(RI$44-RJ$44),(RI$44-RI46-150-Sheep!$R$225                                            )&lt;=0),"Alt1-"   &amp;RI45,""),"")
&amp;IFERROR(IF(AND((RI$44-RI46-150-Sheep!$R$226                                           )&gt;(RI$44-RJ$44),(RI$44-RI46-150-Sheep!$R$226                                            )&lt;=0),"Alt2-"   &amp;RI45,""),"")</f>
        <v/>
      </c>
      <c r="RJ47" s="491" t="str">
        <f xml:space="preserve">                    IF(AND((RJ$44                                  -Sheep!$N$174                               )&gt;(RJ$44-RK$44),(RJ$44                                  -Sheep!$N$174                                )&lt;=0),"Born","")
&amp;                   IF(AND((RJ$44-Sheep!$R$224-Sheep!$N$174                                )&gt;(RJ$44-RK$44),(RJ$44-Sheep!$R$224-Sheep!$N$174                                )&lt;=0),"WeanStd","")
&amp;                   IF(AND((RJ$44-Sheep!$R$225-Sheep!$N$174                                )&gt;(RJ$44-RK$44),(RJ$44-Sheep!$R$225-Sheep!$N$174                                )&lt;=0),"WeanAlt1","")
&amp;                   IF(AND((RJ$44-Sheep!$R$226-Sheep!$N$174                                )&gt;(RJ$44-RK$44),(RJ$44-Sheep!$R$226-Sheep!$N$174                                )&lt;=0),"WeanAlt2","")
&amp;IFERROR(IF(AND((RJ$44-RJ46                                                                                     )&gt;(RJ$44-RK$44),(RJ$44-RJ46                                                                                     )&lt;=0),"Join-"    &amp;RJ45,""),"")
&amp;IFERROR(IF(AND((RJ$44-RJ46-INDEX(Sheep!$V$231:$V$238,RJ45,1))&gt;(RJ$44-RK$44),(RJ$44-RJ46-INDEX(Sheep!$V$231:$V$238,RJ45,1))&lt;=0),"Scan-"  &amp;RJ45,""),"")
&amp;IFERROR(IF(AND((RJ$44-RJ46-150                                                                            )&gt;(RJ$44-RK$44),(RJ$44-RJ46-150                                                                             )&lt;=0),"Birth-" &amp;RJ45,""),"")
&amp;IFERROR(IF(AND((RJ$44-RJ46-150-Sheep!$R$224                                           )&gt;(RJ$44-RK$44),(RJ$44-RJ46-150-Sheep!$R$224                                            )&lt;=0),"Wean-"&amp;RJ45,""),"")
&amp;IFERROR(IF(AND((RJ$44-RJ46-150-Sheep!$R$225                                           )&gt;(RJ$44-RK$44),(RJ$44-RJ46-150-Sheep!$R$225                                            )&lt;=0),"Alt1-"   &amp;RJ45,""),"")
&amp;IFERROR(IF(AND((RJ$44-RJ46-150-Sheep!$R$226                                           )&gt;(RJ$44-RK$44),(RJ$44-RJ46-150-Sheep!$R$226                                            )&lt;=0),"Alt2-"   &amp;RJ45,""),"")</f>
        <v/>
      </c>
      <c r="RK47" s="491" t="str">
        <f xml:space="preserve">                    IF(AND((RK$44                                  -Sheep!$N$174                               )&gt;(RK$44-RL$44),(RK$44                                  -Sheep!$N$174                                )&lt;=0),"Born","")
&amp;                   IF(AND((RK$44-Sheep!$R$224-Sheep!$N$174                                )&gt;(RK$44-RL$44),(RK$44-Sheep!$R$224-Sheep!$N$174                                )&lt;=0),"WeanStd","")
&amp;                   IF(AND((RK$44-Sheep!$R$225-Sheep!$N$174                                )&gt;(RK$44-RL$44),(RK$44-Sheep!$R$225-Sheep!$N$174                                )&lt;=0),"WeanAlt1","")
&amp;                   IF(AND((RK$44-Sheep!$R$226-Sheep!$N$174                                )&gt;(RK$44-RL$44),(RK$44-Sheep!$R$226-Sheep!$N$174                                )&lt;=0),"WeanAlt2","")
&amp;IFERROR(IF(AND((RK$44-RK46                                                                                     )&gt;(RK$44-RL$44),(RK$44-RK46                                                                                     )&lt;=0),"Join-"    &amp;RK45,""),"")
&amp;IFERROR(IF(AND((RK$44-RK46-INDEX(Sheep!$V$231:$V$238,RK45,1))&gt;(RK$44-RL$44),(RK$44-RK46-INDEX(Sheep!$V$231:$V$238,RK45,1))&lt;=0),"Scan-"  &amp;RK45,""),"")
&amp;IFERROR(IF(AND((RK$44-RK46-150                                                                            )&gt;(RK$44-RL$44),(RK$44-RK46-150                                                                             )&lt;=0),"Birth-" &amp;RK45,""),"")
&amp;IFERROR(IF(AND((RK$44-RK46-150-Sheep!$R$224                                           )&gt;(RK$44-RL$44),(RK$44-RK46-150-Sheep!$R$224                                            )&lt;=0),"Wean-"&amp;RK45,""),"")
&amp;IFERROR(IF(AND((RK$44-RK46-150-Sheep!$R$225                                           )&gt;(RK$44-RL$44),(RK$44-RK46-150-Sheep!$R$225                                            )&lt;=0),"Alt1-"   &amp;RK45,""),"")
&amp;IFERROR(IF(AND((RK$44-RK46-150-Sheep!$R$226                                           )&gt;(RK$44-RL$44),(RK$44-RK46-150-Sheep!$R$226                                            )&lt;=0),"Alt2-"   &amp;RK45,""),"")</f>
        <v/>
      </c>
      <c r="RL47" s="491" t="str">
        <f xml:space="preserve">                    IF(AND((RL$44                                  -Sheep!$N$174                               )&gt;(RL$44-RM$44),(RL$44                                  -Sheep!$N$174                                )&lt;=0),"Born","")
&amp;                   IF(AND((RL$44-Sheep!$R$224-Sheep!$N$174                                )&gt;(RL$44-RM$44),(RL$44-Sheep!$R$224-Sheep!$N$174                                )&lt;=0),"WeanStd","")
&amp;                   IF(AND((RL$44-Sheep!$R$225-Sheep!$N$174                                )&gt;(RL$44-RM$44),(RL$44-Sheep!$R$225-Sheep!$N$174                                )&lt;=0),"WeanAlt1","")
&amp;                   IF(AND((RL$44-Sheep!$R$226-Sheep!$N$174                                )&gt;(RL$44-RM$44),(RL$44-Sheep!$R$226-Sheep!$N$174                                )&lt;=0),"WeanAlt2","")
&amp;IFERROR(IF(AND((RL$44-RL46                                                                                     )&gt;(RL$44-RM$44),(RL$44-RL46                                                                                     )&lt;=0),"Join-"    &amp;RL45,""),"")
&amp;IFERROR(IF(AND((RL$44-RL46-INDEX(Sheep!$V$231:$V$238,RL45,1))&gt;(RL$44-RM$44),(RL$44-RL46-INDEX(Sheep!$V$231:$V$238,RL45,1))&lt;=0),"Scan-"  &amp;RL45,""),"")
&amp;IFERROR(IF(AND((RL$44-RL46-150                                                                            )&gt;(RL$44-RM$44),(RL$44-RL46-150                                                                             )&lt;=0),"Birth-" &amp;RL45,""),"")
&amp;IFERROR(IF(AND((RL$44-RL46-150-Sheep!$R$224                                           )&gt;(RL$44-RM$44),(RL$44-RL46-150-Sheep!$R$224                                            )&lt;=0),"Wean-"&amp;RL45,""),"")
&amp;IFERROR(IF(AND((RL$44-RL46-150-Sheep!$R$225                                           )&gt;(RL$44-RM$44),(RL$44-RL46-150-Sheep!$R$225                                            )&lt;=0),"Alt1-"   &amp;RL45,""),"")
&amp;IFERROR(IF(AND((RL$44-RL46-150-Sheep!$R$226                                           )&gt;(RL$44-RM$44),(RL$44-RL46-150-Sheep!$R$226                                            )&lt;=0),"Alt2-"   &amp;RL45,""),"")</f>
        <v/>
      </c>
      <c r="RM47" s="491" t="str">
        <f xml:space="preserve">                    IF(AND((RM$44                                  -Sheep!$N$174                               )&gt;(RM$44-RN$44),(RM$44                                  -Sheep!$N$174                                )&lt;=0),"Born","")
&amp;                   IF(AND((RM$44-Sheep!$R$224-Sheep!$N$174                                )&gt;(RM$44-RN$44),(RM$44-Sheep!$R$224-Sheep!$N$174                                )&lt;=0),"WeanStd","")
&amp;                   IF(AND((RM$44-Sheep!$R$225-Sheep!$N$174                                )&gt;(RM$44-RN$44),(RM$44-Sheep!$R$225-Sheep!$N$174                                )&lt;=0),"WeanAlt1","")
&amp;                   IF(AND((RM$44-Sheep!$R$226-Sheep!$N$174                                )&gt;(RM$44-RN$44),(RM$44-Sheep!$R$226-Sheep!$N$174                                )&lt;=0),"WeanAlt2","")
&amp;IFERROR(IF(AND((RM$44-RM46                                                                                     )&gt;(RM$44-RN$44),(RM$44-RM46                                                                                     )&lt;=0),"Join-"    &amp;RM45,""),"")
&amp;IFERROR(IF(AND((RM$44-RM46-INDEX(Sheep!$V$231:$V$238,RM45,1))&gt;(RM$44-RN$44),(RM$44-RM46-INDEX(Sheep!$V$231:$V$238,RM45,1))&lt;=0),"Scan-"  &amp;RM45,""),"")
&amp;IFERROR(IF(AND((RM$44-RM46-150                                                                            )&gt;(RM$44-RN$44),(RM$44-RM46-150                                                                             )&lt;=0),"Birth-" &amp;RM45,""),"")
&amp;IFERROR(IF(AND((RM$44-RM46-150-Sheep!$R$224                                           )&gt;(RM$44-RN$44),(RM$44-RM46-150-Sheep!$R$224                                            )&lt;=0),"Wean-"&amp;RM45,""),"")
&amp;IFERROR(IF(AND((RM$44-RM46-150-Sheep!$R$225                                           )&gt;(RM$44-RN$44),(RM$44-RM46-150-Sheep!$R$225                                            )&lt;=0),"Alt1-"   &amp;RM45,""),"")
&amp;IFERROR(IF(AND((RM$44-RM46-150-Sheep!$R$226                                           )&gt;(RM$44-RN$44),(RM$44-RM46-150-Sheep!$R$226                                            )&lt;=0),"Alt2-"   &amp;RM45,""),"")</f>
        <v/>
      </c>
      <c r="RN47" s="491" t="str">
        <f xml:space="preserve">                    IF(AND((RN$44                                  -Sheep!$N$174                               )&gt;(RN$44-RO$44),(RN$44                                  -Sheep!$N$174                                )&lt;=0),"Born","")
&amp;                   IF(AND((RN$44-Sheep!$R$224-Sheep!$N$174                                )&gt;(RN$44-RO$44),(RN$44-Sheep!$R$224-Sheep!$N$174                                )&lt;=0),"WeanStd","")
&amp;                   IF(AND((RN$44-Sheep!$R$225-Sheep!$N$174                                )&gt;(RN$44-RO$44),(RN$44-Sheep!$R$225-Sheep!$N$174                                )&lt;=0),"WeanAlt1","")
&amp;                   IF(AND((RN$44-Sheep!$R$226-Sheep!$N$174                                )&gt;(RN$44-RO$44),(RN$44-Sheep!$R$226-Sheep!$N$174                                )&lt;=0),"WeanAlt2","")
&amp;IFERROR(IF(AND((RN$44-RN46                                                                                     )&gt;(RN$44-RO$44),(RN$44-RN46                                                                                     )&lt;=0),"Join-"    &amp;RN45,""),"")
&amp;IFERROR(IF(AND((RN$44-RN46-INDEX(Sheep!$V$231:$V$238,RN45,1))&gt;(RN$44-RO$44),(RN$44-RN46-INDEX(Sheep!$V$231:$V$238,RN45,1))&lt;=0),"Scan-"  &amp;RN45,""),"")
&amp;IFERROR(IF(AND((RN$44-RN46-150                                                                            )&gt;(RN$44-RO$44),(RN$44-RN46-150                                                                             )&lt;=0),"Birth-" &amp;RN45,""),"")
&amp;IFERROR(IF(AND((RN$44-RN46-150-Sheep!$R$224                                           )&gt;(RN$44-RO$44),(RN$44-RN46-150-Sheep!$R$224                                            )&lt;=0),"Wean-"&amp;RN45,""),"")
&amp;IFERROR(IF(AND((RN$44-RN46-150-Sheep!$R$225                                           )&gt;(RN$44-RO$44),(RN$44-RN46-150-Sheep!$R$225                                            )&lt;=0),"Alt1-"   &amp;RN45,""),"")
&amp;IFERROR(IF(AND((RN$44-RN46-150-Sheep!$R$226                                           )&gt;(RN$44-RO$44),(RN$44-RN46-150-Sheep!$R$226                                            )&lt;=0),"Alt2-"   &amp;RN45,""),"")</f>
        <v/>
      </c>
      <c r="RO47" s="491" t="str">
        <f xml:space="preserve">                    IF(AND((RO$44                                  -Sheep!$N$174                               )&gt;(RO$44-RP$44),(RO$44                                  -Sheep!$N$174                                )&lt;=0),"Born","")
&amp;                   IF(AND((RO$44-Sheep!$R$224-Sheep!$N$174                                )&gt;(RO$44-RP$44),(RO$44-Sheep!$R$224-Sheep!$N$174                                )&lt;=0),"WeanStd","")
&amp;                   IF(AND((RO$44-Sheep!$R$225-Sheep!$N$174                                )&gt;(RO$44-RP$44),(RO$44-Sheep!$R$225-Sheep!$N$174                                )&lt;=0),"WeanAlt1","")
&amp;                   IF(AND((RO$44-Sheep!$R$226-Sheep!$N$174                                )&gt;(RO$44-RP$44),(RO$44-Sheep!$R$226-Sheep!$N$174                                )&lt;=0),"WeanAlt2","")
&amp;IFERROR(IF(AND((RO$44-RO46                                                                                     )&gt;(RO$44-RP$44),(RO$44-RO46                                                                                     )&lt;=0),"Join-"    &amp;RO45,""),"")
&amp;IFERROR(IF(AND((RO$44-RO46-INDEX(Sheep!$V$231:$V$238,RO45,1))&gt;(RO$44-RP$44),(RO$44-RO46-INDEX(Sheep!$V$231:$V$238,RO45,1))&lt;=0),"Scan-"  &amp;RO45,""),"")
&amp;IFERROR(IF(AND((RO$44-RO46-150                                                                            )&gt;(RO$44-RP$44),(RO$44-RO46-150                                                                             )&lt;=0),"Birth-" &amp;RO45,""),"")
&amp;IFERROR(IF(AND((RO$44-RO46-150-Sheep!$R$224                                           )&gt;(RO$44-RP$44),(RO$44-RO46-150-Sheep!$R$224                                            )&lt;=0),"Wean-"&amp;RO45,""),"")
&amp;IFERROR(IF(AND((RO$44-RO46-150-Sheep!$R$225                                           )&gt;(RO$44-RP$44),(RO$44-RO46-150-Sheep!$R$225                                            )&lt;=0),"Alt1-"   &amp;RO45,""),"")
&amp;IFERROR(IF(AND((RO$44-RO46-150-Sheep!$R$226                                           )&gt;(RO$44-RP$44),(RO$44-RO46-150-Sheep!$R$226                                            )&lt;=0),"Alt2-"   &amp;RO45,""),"")</f>
        <v/>
      </c>
      <c r="RP47" s="491" t="str">
        <f xml:space="preserve">                    IF(AND((RP$44                                  -Sheep!$N$174                               )&gt;(RP$44-RQ$44),(RP$44                                  -Sheep!$N$174                                )&lt;=0),"Born","")
&amp;                   IF(AND((RP$44-Sheep!$R$224-Sheep!$N$174                                )&gt;(RP$44-RQ$44),(RP$44-Sheep!$R$224-Sheep!$N$174                                )&lt;=0),"WeanStd","")
&amp;                   IF(AND((RP$44-Sheep!$R$225-Sheep!$N$174                                )&gt;(RP$44-RQ$44),(RP$44-Sheep!$R$225-Sheep!$N$174                                )&lt;=0),"WeanAlt1","")
&amp;                   IF(AND((RP$44-Sheep!$R$226-Sheep!$N$174                                )&gt;(RP$44-RQ$44),(RP$44-Sheep!$R$226-Sheep!$N$174                                )&lt;=0),"WeanAlt2","")
&amp;IFERROR(IF(AND((RP$44-RP46                                                                                     )&gt;(RP$44-RQ$44),(RP$44-RP46                                                                                     )&lt;=0),"Join-"    &amp;RP45,""),"")
&amp;IFERROR(IF(AND((RP$44-RP46-INDEX(Sheep!$V$231:$V$238,RP45,1))&gt;(RP$44-RQ$44),(RP$44-RP46-INDEX(Sheep!$V$231:$V$238,RP45,1))&lt;=0),"Scan-"  &amp;RP45,""),"")
&amp;IFERROR(IF(AND((RP$44-RP46-150                                                                            )&gt;(RP$44-RQ$44),(RP$44-RP46-150                                                                             )&lt;=0),"Birth-" &amp;RP45,""),"")
&amp;IFERROR(IF(AND((RP$44-RP46-150-Sheep!$R$224                                           )&gt;(RP$44-RQ$44),(RP$44-RP46-150-Sheep!$R$224                                            )&lt;=0),"Wean-"&amp;RP45,""),"")
&amp;IFERROR(IF(AND((RP$44-RP46-150-Sheep!$R$225                                           )&gt;(RP$44-RQ$44),(RP$44-RP46-150-Sheep!$R$225                                            )&lt;=0),"Alt1-"   &amp;RP45,""),"")
&amp;IFERROR(IF(AND((RP$44-RP46-150-Sheep!$R$226                                           )&gt;(RP$44-RQ$44),(RP$44-RP46-150-Sheep!$R$226                                            )&lt;=0),"Alt2-"   &amp;RP45,""),"")</f>
        <v/>
      </c>
      <c r="RQ47" s="491" t="str">
        <f xml:space="preserve">                    IF(AND((RQ$44                                  -Sheep!$N$174                               )&gt;(RQ$44-RR$44),(RQ$44                                  -Sheep!$N$174                                )&lt;=0),"Born","")
&amp;                   IF(AND((RQ$44-Sheep!$R$224-Sheep!$N$174                                )&gt;(RQ$44-RR$44),(RQ$44-Sheep!$R$224-Sheep!$N$174                                )&lt;=0),"WeanStd","")
&amp;                   IF(AND((RQ$44-Sheep!$R$225-Sheep!$N$174                                )&gt;(RQ$44-RR$44),(RQ$44-Sheep!$R$225-Sheep!$N$174                                )&lt;=0),"WeanAlt1","")
&amp;                   IF(AND((RQ$44-Sheep!$R$226-Sheep!$N$174                                )&gt;(RQ$44-RR$44),(RQ$44-Sheep!$R$226-Sheep!$N$174                                )&lt;=0),"WeanAlt2","")
&amp;IFERROR(IF(AND((RQ$44-RQ46                                                                                     )&gt;(RQ$44-RR$44),(RQ$44-RQ46                                                                                     )&lt;=0),"Join-"    &amp;RQ45,""),"")
&amp;IFERROR(IF(AND((RQ$44-RQ46-INDEX(Sheep!$V$231:$V$238,RQ45,1))&gt;(RQ$44-RR$44),(RQ$44-RQ46-INDEX(Sheep!$V$231:$V$238,RQ45,1))&lt;=0),"Scan-"  &amp;RQ45,""),"")
&amp;IFERROR(IF(AND((RQ$44-RQ46-150                                                                            )&gt;(RQ$44-RR$44),(RQ$44-RQ46-150                                                                             )&lt;=0),"Birth-" &amp;RQ45,""),"")
&amp;IFERROR(IF(AND((RQ$44-RQ46-150-Sheep!$R$224                                           )&gt;(RQ$44-RR$44),(RQ$44-RQ46-150-Sheep!$R$224                                            )&lt;=0),"Wean-"&amp;RQ45,""),"")
&amp;IFERROR(IF(AND((RQ$44-RQ46-150-Sheep!$R$225                                           )&gt;(RQ$44-RR$44),(RQ$44-RQ46-150-Sheep!$R$225                                            )&lt;=0),"Alt1-"   &amp;RQ45,""),"")
&amp;IFERROR(IF(AND((RQ$44-RQ46-150-Sheep!$R$226                                           )&gt;(RQ$44-RR$44),(RQ$44-RQ46-150-Sheep!$R$226                                            )&lt;=0),"Alt2-"   &amp;RQ45,""),"")</f>
        <v/>
      </c>
      <c r="RR47" s="491" t="str">
        <f xml:space="preserve">                    IF(AND((RR$44                                  -Sheep!$N$174                               )&gt;(RR$44-RS$44),(RR$44                                  -Sheep!$N$174                                )&lt;=0),"Born","")
&amp;                   IF(AND((RR$44-Sheep!$R$224-Sheep!$N$174                                )&gt;(RR$44-RS$44),(RR$44-Sheep!$R$224-Sheep!$N$174                                )&lt;=0),"WeanStd","")
&amp;                   IF(AND((RR$44-Sheep!$R$225-Sheep!$N$174                                )&gt;(RR$44-RS$44),(RR$44-Sheep!$R$225-Sheep!$N$174                                )&lt;=0),"WeanAlt1","")
&amp;                   IF(AND((RR$44-Sheep!$R$226-Sheep!$N$174                                )&gt;(RR$44-RS$44),(RR$44-Sheep!$R$226-Sheep!$N$174                                )&lt;=0),"WeanAlt2","")
&amp;IFERROR(IF(AND((RR$44-RR46                                                                                     )&gt;(RR$44-RS$44),(RR$44-RR46                                                                                     )&lt;=0),"Join-"    &amp;RR45,""),"")
&amp;IFERROR(IF(AND((RR$44-RR46-INDEX(Sheep!$V$231:$V$238,RR45,1))&gt;(RR$44-RS$44),(RR$44-RR46-INDEX(Sheep!$V$231:$V$238,RR45,1))&lt;=0),"Scan-"  &amp;RR45,""),"")
&amp;IFERROR(IF(AND((RR$44-RR46-150                                                                            )&gt;(RR$44-RS$44),(RR$44-RR46-150                                                                             )&lt;=0),"Birth-" &amp;RR45,""),"")
&amp;IFERROR(IF(AND((RR$44-RR46-150-Sheep!$R$224                                           )&gt;(RR$44-RS$44),(RR$44-RR46-150-Sheep!$R$224                                            )&lt;=0),"Wean-"&amp;RR45,""),"")
&amp;IFERROR(IF(AND((RR$44-RR46-150-Sheep!$R$225                                           )&gt;(RR$44-RS$44),(RR$44-RR46-150-Sheep!$R$225                                            )&lt;=0),"Alt1-"   &amp;RR45,""),"")
&amp;IFERROR(IF(AND((RR$44-RR46-150-Sheep!$R$226                                           )&gt;(RR$44-RS$44),(RR$44-RR46-150-Sheep!$R$226                                            )&lt;=0),"Alt2-"   &amp;RR45,""),"")</f>
        <v/>
      </c>
      <c r="RS47" s="491" t="str">
        <f xml:space="preserve">                    IF(AND((RS$44                                  -Sheep!$N$174                               )&gt;(RS$44-RT$44),(RS$44                                  -Sheep!$N$174                                )&lt;=0),"Born","")
&amp;                   IF(AND((RS$44-Sheep!$R$224-Sheep!$N$174                                )&gt;(RS$44-RT$44),(RS$44-Sheep!$R$224-Sheep!$N$174                                )&lt;=0),"WeanStd","")
&amp;                   IF(AND((RS$44-Sheep!$R$225-Sheep!$N$174                                )&gt;(RS$44-RT$44),(RS$44-Sheep!$R$225-Sheep!$N$174                                )&lt;=0),"WeanAlt1","")
&amp;                   IF(AND((RS$44-Sheep!$R$226-Sheep!$N$174                                )&gt;(RS$44-RT$44),(RS$44-Sheep!$R$226-Sheep!$N$174                                )&lt;=0),"WeanAlt2","")
&amp;IFERROR(IF(AND((RS$44-RS46                                                                                     )&gt;(RS$44-RT$44),(RS$44-RS46                                                                                     )&lt;=0),"Join-"    &amp;RS45,""),"")
&amp;IFERROR(IF(AND((RS$44-RS46-INDEX(Sheep!$V$231:$V$238,RS45,1))&gt;(RS$44-RT$44),(RS$44-RS46-INDEX(Sheep!$V$231:$V$238,RS45,1))&lt;=0),"Scan-"  &amp;RS45,""),"")
&amp;IFERROR(IF(AND((RS$44-RS46-150                                                                            )&gt;(RS$44-RT$44),(RS$44-RS46-150                                                                             )&lt;=0),"Birth-" &amp;RS45,""),"")
&amp;IFERROR(IF(AND((RS$44-RS46-150-Sheep!$R$224                                           )&gt;(RS$44-RT$44),(RS$44-RS46-150-Sheep!$R$224                                            )&lt;=0),"Wean-"&amp;RS45,""),"")
&amp;IFERROR(IF(AND((RS$44-RS46-150-Sheep!$R$225                                           )&gt;(RS$44-RT$44),(RS$44-RS46-150-Sheep!$R$225                                            )&lt;=0),"Alt1-"   &amp;RS45,""),"")
&amp;IFERROR(IF(AND((RS$44-RS46-150-Sheep!$R$226                                           )&gt;(RS$44-RT$44),(RS$44-RS46-150-Sheep!$R$226                                            )&lt;=0),"Alt2-"   &amp;RS45,""),"")</f>
        <v/>
      </c>
      <c r="RT47" s="491" t="str">
        <f xml:space="preserve">                    IF(AND((RT$44                                  -Sheep!$N$174                               )&gt;(RT$44-RU$44),(RT$44                                  -Sheep!$N$174                                )&lt;=0),"Born","")
&amp;                   IF(AND((RT$44-Sheep!$R$224-Sheep!$N$174                                )&gt;(RT$44-RU$44),(RT$44-Sheep!$R$224-Sheep!$N$174                                )&lt;=0),"WeanStd","")
&amp;                   IF(AND((RT$44-Sheep!$R$225-Sheep!$N$174                                )&gt;(RT$44-RU$44),(RT$44-Sheep!$R$225-Sheep!$N$174                                )&lt;=0),"WeanAlt1","")
&amp;                   IF(AND((RT$44-Sheep!$R$226-Sheep!$N$174                                )&gt;(RT$44-RU$44),(RT$44-Sheep!$R$226-Sheep!$N$174                                )&lt;=0),"WeanAlt2","")
&amp;IFERROR(IF(AND((RT$44-RT46                                                                                     )&gt;(RT$44-RU$44),(RT$44-RT46                                                                                     )&lt;=0),"Join-"    &amp;RT45,""),"")
&amp;IFERROR(IF(AND((RT$44-RT46-INDEX(Sheep!$V$231:$V$238,RT45,1))&gt;(RT$44-RU$44),(RT$44-RT46-INDEX(Sheep!$V$231:$V$238,RT45,1))&lt;=0),"Scan-"  &amp;RT45,""),"")
&amp;IFERROR(IF(AND((RT$44-RT46-150                                                                            )&gt;(RT$44-RU$44),(RT$44-RT46-150                                                                             )&lt;=0),"Birth-" &amp;RT45,""),"")
&amp;IFERROR(IF(AND((RT$44-RT46-150-Sheep!$R$224                                           )&gt;(RT$44-RU$44),(RT$44-RT46-150-Sheep!$R$224                                            )&lt;=0),"Wean-"&amp;RT45,""),"")
&amp;IFERROR(IF(AND((RT$44-RT46-150-Sheep!$R$225                                           )&gt;(RT$44-RU$44),(RT$44-RT46-150-Sheep!$R$225                                            )&lt;=0),"Alt1-"   &amp;RT45,""),"")
&amp;IFERROR(IF(AND((RT$44-RT46-150-Sheep!$R$226                                           )&gt;(RT$44-RU$44),(RT$44-RT46-150-Sheep!$R$226                                            )&lt;=0),"Alt2-"   &amp;RT45,""),"")</f>
        <v/>
      </c>
      <c r="RU47" s="491" t="str">
        <f xml:space="preserve">                    IF(AND((RU$44                                  -Sheep!$N$174                               )&gt;(RU$44-RV$44),(RU$44                                  -Sheep!$N$174                                )&lt;=0),"Born","")
&amp;                   IF(AND((RU$44-Sheep!$R$224-Sheep!$N$174                                )&gt;(RU$44-RV$44),(RU$44-Sheep!$R$224-Sheep!$N$174                                )&lt;=0),"WeanStd","")
&amp;                   IF(AND((RU$44-Sheep!$R$225-Sheep!$N$174                                )&gt;(RU$44-RV$44),(RU$44-Sheep!$R$225-Sheep!$N$174                                )&lt;=0),"WeanAlt1","")
&amp;                   IF(AND((RU$44-Sheep!$R$226-Sheep!$N$174                                )&gt;(RU$44-RV$44),(RU$44-Sheep!$R$226-Sheep!$N$174                                )&lt;=0),"WeanAlt2","")
&amp;IFERROR(IF(AND((RU$44-RU46                                                                                     )&gt;(RU$44-RV$44),(RU$44-RU46                                                                                     )&lt;=0),"Join-"    &amp;RU45,""),"")
&amp;IFERROR(IF(AND((RU$44-RU46-INDEX(Sheep!$V$231:$V$238,RU45,1))&gt;(RU$44-RV$44),(RU$44-RU46-INDEX(Sheep!$V$231:$V$238,RU45,1))&lt;=0),"Scan-"  &amp;RU45,""),"")
&amp;IFERROR(IF(AND((RU$44-RU46-150                                                                            )&gt;(RU$44-RV$44),(RU$44-RU46-150                                                                             )&lt;=0),"Birth-" &amp;RU45,""),"")
&amp;IFERROR(IF(AND((RU$44-RU46-150-Sheep!$R$224                                           )&gt;(RU$44-RV$44),(RU$44-RU46-150-Sheep!$R$224                                            )&lt;=0),"Wean-"&amp;RU45,""),"")
&amp;IFERROR(IF(AND((RU$44-RU46-150-Sheep!$R$225                                           )&gt;(RU$44-RV$44),(RU$44-RU46-150-Sheep!$R$225                                            )&lt;=0),"Alt1-"   &amp;RU45,""),"")
&amp;IFERROR(IF(AND((RU$44-RU46-150-Sheep!$R$226                                           )&gt;(RU$44-RV$44),(RU$44-RU46-150-Sheep!$R$226                                            )&lt;=0),"Alt2-"   &amp;RU45,""),"")</f>
        <v/>
      </c>
      <c r="RV47" s="491" t="str">
        <f xml:space="preserve">                    IF(AND((RV$44                                  -Sheep!$N$174                               )&gt;(RV$44-RW$44),(RV$44                                  -Sheep!$N$174                                )&lt;=0),"Born","")
&amp;                   IF(AND((RV$44-Sheep!$R$224-Sheep!$N$174                                )&gt;(RV$44-RW$44),(RV$44-Sheep!$R$224-Sheep!$N$174                                )&lt;=0),"WeanStd","")
&amp;                   IF(AND((RV$44-Sheep!$R$225-Sheep!$N$174                                )&gt;(RV$44-RW$44),(RV$44-Sheep!$R$225-Sheep!$N$174                                )&lt;=0),"WeanAlt1","")
&amp;                   IF(AND((RV$44-Sheep!$R$226-Sheep!$N$174                                )&gt;(RV$44-RW$44),(RV$44-Sheep!$R$226-Sheep!$N$174                                )&lt;=0),"WeanAlt2","")
&amp;IFERROR(IF(AND((RV$44-RV46                                                                                     )&gt;(RV$44-RW$44),(RV$44-RV46                                                                                     )&lt;=0),"Join-"    &amp;RV45,""),"")
&amp;IFERROR(IF(AND((RV$44-RV46-INDEX(Sheep!$V$231:$V$238,RV45,1))&gt;(RV$44-RW$44),(RV$44-RV46-INDEX(Sheep!$V$231:$V$238,RV45,1))&lt;=0),"Scan-"  &amp;RV45,""),"")
&amp;IFERROR(IF(AND((RV$44-RV46-150                                                                            )&gt;(RV$44-RW$44),(RV$44-RV46-150                                                                             )&lt;=0),"Birth-" &amp;RV45,""),"")
&amp;IFERROR(IF(AND((RV$44-RV46-150-Sheep!$R$224                                           )&gt;(RV$44-RW$44),(RV$44-RV46-150-Sheep!$R$224                                            )&lt;=0),"Wean-"&amp;RV45,""),"")
&amp;IFERROR(IF(AND((RV$44-RV46-150-Sheep!$R$225                                           )&gt;(RV$44-RW$44),(RV$44-RV46-150-Sheep!$R$225                                            )&lt;=0),"Alt1-"   &amp;RV45,""),"")
&amp;IFERROR(IF(AND((RV$44-RV46-150-Sheep!$R$226                                           )&gt;(RV$44-RW$44),(RV$44-RV46-150-Sheep!$R$226                                            )&lt;=0),"Alt2-"   &amp;RV45,""),"")</f>
        <v/>
      </c>
      <c r="RW47" s="491" t="str">
        <f xml:space="preserve">                    IF(AND((RW$44                                  -Sheep!$N$174                               )&gt;(RW$44-RX$44),(RW$44                                  -Sheep!$N$174                                )&lt;=0),"Born","")
&amp;                   IF(AND((RW$44-Sheep!$R$224-Sheep!$N$174                                )&gt;(RW$44-RX$44),(RW$44-Sheep!$R$224-Sheep!$N$174                                )&lt;=0),"WeanStd","")
&amp;                   IF(AND((RW$44-Sheep!$R$225-Sheep!$N$174                                )&gt;(RW$44-RX$44),(RW$44-Sheep!$R$225-Sheep!$N$174                                )&lt;=0),"WeanAlt1","")
&amp;                   IF(AND((RW$44-Sheep!$R$226-Sheep!$N$174                                )&gt;(RW$44-RX$44),(RW$44-Sheep!$R$226-Sheep!$N$174                                )&lt;=0),"WeanAlt2","")
&amp;IFERROR(IF(AND((RW$44-RW46                                                                                     )&gt;(RW$44-RX$44),(RW$44-RW46                                                                                     )&lt;=0),"Join-"    &amp;RW45,""),"")
&amp;IFERROR(IF(AND((RW$44-RW46-INDEX(Sheep!$V$231:$V$238,RW45,1))&gt;(RW$44-RX$44),(RW$44-RW46-INDEX(Sheep!$V$231:$V$238,RW45,1))&lt;=0),"Scan-"  &amp;RW45,""),"")
&amp;IFERROR(IF(AND((RW$44-RW46-150                                                                            )&gt;(RW$44-RX$44),(RW$44-RW46-150                                                                             )&lt;=0),"Birth-" &amp;RW45,""),"")
&amp;IFERROR(IF(AND((RW$44-RW46-150-Sheep!$R$224                                           )&gt;(RW$44-RX$44),(RW$44-RW46-150-Sheep!$R$224                                            )&lt;=0),"Wean-"&amp;RW45,""),"")
&amp;IFERROR(IF(AND((RW$44-RW46-150-Sheep!$R$225                                           )&gt;(RW$44-RX$44),(RW$44-RW46-150-Sheep!$R$225                                            )&lt;=0),"Alt1-"   &amp;RW45,""),"")
&amp;IFERROR(IF(AND((RW$44-RW46-150-Sheep!$R$226                                           )&gt;(RW$44-RX$44),(RW$44-RW46-150-Sheep!$R$226                                            )&lt;=0),"Alt2-"   &amp;RW45,""),"")</f>
        <v/>
      </c>
      <c r="RX47" s="491" t="str">
        <f xml:space="preserve">                    IF(AND((RX$44                                  -Sheep!$N$174                               )&gt;(RX$44-RY$44),(RX$44                                  -Sheep!$N$174                                )&lt;=0),"Born","")
&amp;                   IF(AND((RX$44-Sheep!$R$224-Sheep!$N$174                                )&gt;(RX$44-RY$44),(RX$44-Sheep!$R$224-Sheep!$N$174                                )&lt;=0),"WeanStd","")
&amp;                   IF(AND((RX$44-Sheep!$R$225-Sheep!$N$174                                )&gt;(RX$44-RY$44),(RX$44-Sheep!$R$225-Sheep!$N$174                                )&lt;=0),"WeanAlt1","")
&amp;                   IF(AND((RX$44-Sheep!$R$226-Sheep!$N$174                                )&gt;(RX$44-RY$44),(RX$44-Sheep!$R$226-Sheep!$N$174                                )&lt;=0),"WeanAlt2","")
&amp;IFERROR(IF(AND((RX$44-RX46                                                                                     )&gt;(RX$44-RY$44),(RX$44-RX46                                                                                     )&lt;=0),"Join-"    &amp;RX45,""),"")
&amp;IFERROR(IF(AND((RX$44-RX46-INDEX(Sheep!$V$231:$V$238,RX45,1))&gt;(RX$44-RY$44),(RX$44-RX46-INDEX(Sheep!$V$231:$V$238,RX45,1))&lt;=0),"Scan-"  &amp;RX45,""),"")
&amp;IFERROR(IF(AND((RX$44-RX46-150                                                                            )&gt;(RX$44-RY$44),(RX$44-RX46-150                                                                             )&lt;=0),"Birth-" &amp;RX45,""),"")
&amp;IFERROR(IF(AND((RX$44-RX46-150-Sheep!$R$224                                           )&gt;(RX$44-RY$44),(RX$44-RX46-150-Sheep!$R$224                                            )&lt;=0),"Wean-"&amp;RX45,""),"")
&amp;IFERROR(IF(AND((RX$44-RX46-150-Sheep!$R$225                                           )&gt;(RX$44-RY$44),(RX$44-RX46-150-Sheep!$R$225                                            )&lt;=0),"Alt1-"   &amp;RX45,""),"")
&amp;IFERROR(IF(AND((RX$44-RX46-150-Sheep!$R$226                                           )&gt;(RX$44-RY$44),(RX$44-RX46-150-Sheep!$R$226                                            )&lt;=0),"Alt2-"   &amp;RX45,""),"")</f>
        <v/>
      </c>
      <c r="RY47" s="491" t="str">
        <f xml:space="preserve">                    IF(AND((RY$44                                  -Sheep!$N$174                               )&gt;(RY$44-RZ$44),(RY$44                                  -Sheep!$N$174                                )&lt;=0),"Born","")
&amp;                   IF(AND((RY$44-Sheep!$R$224-Sheep!$N$174                                )&gt;(RY$44-RZ$44),(RY$44-Sheep!$R$224-Sheep!$N$174                                )&lt;=0),"WeanStd","")
&amp;                   IF(AND((RY$44-Sheep!$R$225-Sheep!$N$174                                )&gt;(RY$44-RZ$44),(RY$44-Sheep!$R$225-Sheep!$N$174                                )&lt;=0),"WeanAlt1","")
&amp;                   IF(AND((RY$44-Sheep!$R$226-Sheep!$N$174                                )&gt;(RY$44-RZ$44),(RY$44-Sheep!$R$226-Sheep!$N$174                                )&lt;=0),"WeanAlt2","")
&amp;IFERROR(IF(AND((RY$44-RY46                                                                                     )&gt;(RY$44-RZ$44),(RY$44-RY46                                                                                     )&lt;=0),"Join-"    &amp;RY45,""),"")
&amp;IFERROR(IF(AND((RY$44-RY46-INDEX(Sheep!$V$231:$V$238,RY45,1))&gt;(RY$44-RZ$44),(RY$44-RY46-INDEX(Sheep!$V$231:$V$238,RY45,1))&lt;=0),"Scan-"  &amp;RY45,""),"")
&amp;IFERROR(IF(AND((RY$44-RY46-150                                                                            )&gt;(RY$44-RZ$44),(RY$44-RY46-150                                                                             )&lt;=0),"Birth-" &amp;RY45,""),"")
&amp;IFERROR(IF(AND((RY$44-RY46-150-Sheep!$R$224                                           )&gt;(RY$44-RZ$44),(RY$44-RY46-150-Sheep!$R$224                                            )&lt;=0),"Wean-"&amp;RY45,""),"")
&amp;IFERROR(IF(AND((RY$44-RY46-150-Sheep!$R$225                                           )&gt;(RY$44-RZ$44),(RY$44-RY46-150-Sheep!$R$225                                            )&lt;=0),"Alt1-"   &amp;RY45,""),"")
&amp;IFERROR(IF(AND((RY$44-RY46-150-Sheep!$R$226                                           )&gt;(RY$44-RZ$44),(RY$44-RY46-150-Sheep!$R$226                                            )&lt;=0),"Alt2-"   &amp;RY45,""),"")</f>
        <v/>
      </c>
      <c r="RZ47" s="491" t="str">
        <f xml:space="preserve">                    IF(AND((RZ$44                                  -Sheep!$N$174                               )&gt;(RZ$44-SA$44),(RZ$44                                  -Sheep!$N$174                                )&lt;=0),"Born","")
&amp;                   IF(AND((RZ$44-Sheep!$R$224-Sheep!$N$174                                )&gt;(RZ$44-SA$44),(RZ$44-Sheep!$R$224-Sheep!$N$174                                )&lt;=0),"WeanStd","")
&amp;                   IF(AND((RZ$44-Sheep!$R$225-Sheep!$N$174                                )&gt;(RZ$44-SA$44),(RZ$44-Sheep!$R$225-Sheep!$N$174                                )&lt;=0),"WeanAlt1","")
&amp;                   IF(AND((RZ$44-Sheep!$R$226-Sheep!$N$174                                )&gt;(RZ$44-SA$44),(RZ$44-Sheep!$R$226-Sheep!$N$174                                )&lt;=0),"WeanAlt2","")
&amp;IFERROR(IF(AND((RZ$44-RZ46                                                                                     )&gt;(RZ$44-SA$44),(RZ$44-RZ46                                                                                     )&lt;=0),"Join-"    &amp;RZ45,""),"")
&amp;IFERROR(IF(AND((RZ$44-RZ46-INDEX(Sheep!$V$231:$V$238,RZ45,1))&gt;(RZ$44-SA$44),(RZ$44-RZ46-INDEX(Sheep!$V$231:$V$238,RZ45,1))&lt;=0),"Scan-"  &amp;RZ45,""),"")
&amp;IFERROR(IF(AND((RZ$44-RZ46-150                                                                            )&gt;(RZ$44-SA$44),(RZ$44-RZ46-150                                                                             )&lt;=0),"Birth-" &amp;RZ45,""),"")
&amp;IFERROR(IF(AND((RZ$44-RZ46-150-Sheep!$R$224                                           )&gt;(RZ$44-SA$44),(RZ$44-RZ46-150-Sheep!$R$224                                            )&lt;=0),"Wean-"&amp;RZ45,""),"")
&amp;IFERROR(IF(AND((RZ$44-RZ46-150-Sheep!$R$225                                           )&gt;(RZ$44-SA$44),(RZ$44-RZ46-150-Sheep!$R$225                                            )&lt;=0),"Alt1-"   &amp;RZ45,""),"")
&amp;IFERROR(IF(AND((RZ$44-RZ46-150-Sheep!$R$226                                           )&gt;(RZ$44-SA$44),(RZ$44-RZ46-150-Sheep!$R$226                                            )&lt;=0),"Alt2-"   &amp;RZ45,""),"")</f>
        <v/>
      </c>
      <c r="SA47" s="491" t="str">
        <f xml:space="preserve">                    IF(AND((SA$44                                  -Sheep!$N$174                               )&gt;(SA$44-SB$44),(SA$44                                  -Sheep!$N$174                                )&lt;=0),"Born","")
&amp;                   IF(AND((SA$44-Sheep!$R$224-Sheep!$N$174                                )&gt;(SA$44-SB$44),(SA$44-Sheep!$R$224-Sheep!$N$174                                )&lt;=0),"WeanStd","")
&amp;                   IF(AND((SA$44-Sheep!$R$225-Sheep!$N$174                                )&gt;(SA$44-SB$44),(SA$44-Sheep!$R$225-Sheep!$N$174                                )&lt;=0),"WeanAlt1","")
&amp;                   IF(AND((SA$44-Sheep!$R$226-Sheep!$N$174                                )&gt;(SA$44-SB$44),(SA$44-Sheep!$R$226-Sheep!$N$174                                )&lt;=0),"WeanAlt2","")
&amp;IFERROR(IF(AND((SA$44-SA46                                                                                     )&gt;(SA$44-SB$44),(SA$44-SA46                                                                                     )&lt;=0),"Join-"    &amp;SA45,""),"")
&amp;IFERROR(IF(AND((SA$44-SA46-INDEX(Sheep!$V$231:$V$238,SA45,1))&gt;(SA$44-SB$44),(SA$44-SA46-INDEX(Sheep!$V$231:$V$238,SA45,1))&lt;=0),"Scan-"  &amp;SA45,""),"")
&amp;IFERROR(IF(AND((SA$44-SA46-150                                                                            )&gt;(SA$44-SB$44),(SA$44-SA46-150                                                                             )&lt;=0),"Birth-" &amp;SA45,""),"")
&amp;IFERROR(IF(AND((SA$44-SA46-150-Sheep!$R$224                                           )&gt;(SA$44-SB$44),(SA$44-SA46-150-Sheep!$R$224                                            )&lt;=0),"Wean-"&amp;SA45,""),"")
&amp;IFERROR(IF(AND((SA$44-SA46-150-Sheep!$R$225                                           )&gt;(SA$44-SB$44),(SA$44-SA46-150-Sheep!$R$225                                            )&lt;=0),"Alt1-"   &amp;SA45,""),"")
&amp;IFERROR(IF(AND((SA$44-SA46-150-Sheep!$R$226                                           )&gt;(SA$44-SB$44),(SA$44-SA46-150-Sheep!$R$226                                            )&lt;=0),"Alt2-"   &amp;SA45,""),"")</f>
        <v/>
      </c>
      <c r="SB47" s="491" t="str">
        <f xml:space="preserve">                    IF(AND((SB$44                                  -Sheep!$N$174                               )&gt;(SB$44-SC$44),(SB$44                                  -Sheep!$N$174                                )&lt;=0),"Born","")
&amp;                   IF(AND((SB$44-Sheep!$R$224-Sheep!$N$174                                )&gt;(SB$44-SC$44),(SB$44-Sheep!$R$224-Sheep!$N$174                                )&lt;=0),"WeanStd","")
&amp;                   IF(AND((SB$44-Sheep!$R$225-Sheep!$N$174                                )&gt;(SB$44-SC$44),(SB$44-Sheep!$R$225-Sheep!$N$174                                )&lt;=0),"WeanAlt1","")
&amp;                   IF(AND((SB$44-Sheep!$R$226-Sheep!$N$174                                )&gt;(SB$44-SC$44),(SB$44-Sheep!$R$226-Sheep!$N$174                                )&lt;=0),"WeanAlt2","")
&amp;IFERROR(IF(AND((SB$44-SB46                                                                                     )&gt;(SB$44-SC$44),(SB$44-SB46                                                                                     )&lt;=0),"Join-"    &amp;SB45,""),"")
&amp;IFERROR(IF(AND((SB$44-SB46-INDEX(Sheep!$V$231:$V$238,SB45,1))&gt;(SB$44-SC$44),(SB$44-SB46-INDEX(Sheep!$V$231:$V$238,SB45,1))&lt;=0),"Scan-"  &amp;SB45,""),"")
&amp;IFERROR(IF(AND((SB$44-SB46-150                                                                            )&gt;(SB$44-SC$44),(SB$44-SB46-150                                                                             )&lt;=0),"Birth-" &amp;SB45,""),"")
&amp;IFERROR(IF(AND((SB$44-SB46-150-Sheep!$R$224                                           )&gt;(SB$44-SC$44),(SB$44-SB46-150-Sheep!$R$224                                            )&lt;=0),"Wean-"&amp;SB45,""),"")
&amp;IFERROR(IF(AND((SB$44-SB46-150-Sheep!$R$225                                           )&gt;(SB$44-SC$44),(SB$44-SB46-150-Sheep!$R$225                                            )&lt;=0),"Alt1-"   &amp;SB45,""),"")
&amp;IFERROR(IF(AND((SB$44-SB46-150-Sheep!$R$226                                           )&gt;(SB$44-SC$44),(SB$44-SB46-150-Sheep!$R$226                                            )&lt;=0),"Alt2-"   &amp;SB45,""),"")</f>
        <v/>
      </c>
      <c r="SC47" s="491" t="str">
        <f xml:space="preserve">                    IF(AND((SC$44                                  -Sheep!$N$174                               )&gt;(SC$44-SD$44),(SC$44                                  -Sheep!$N$174                                )&lt;=0),"Born","")
&amp;                   IF(AND((SC$44-Sheep!$R$224-Sheep!$N$174                                )&gt;(SC$44-SD$44),(SC$44-Sheep!$R$224-Sheep!$N$174                                )&lt;=0),"WeanStd","")
&amp;                   IF(AND((SC$44-Sheep!$R$225-Sheep!$N$174                                )&gt;(SC$44-SD$44),(SC$44-Sheep!$R$225-Sheep!$N$174                                )&lt;=0),"WeanAlt1","")
&amp;                   IF(AND((SC$44-Sheep!$R$226-Sheep!$N$174                                )&gt;(SC$44-SD$44),(SC$44-Sheep!$R$226-Sheep!$N$174                                )&lt;=0),"WeanAlt2","")
&amp;IFERROR(IF(AND((SC$44-SC46                                                                                     )&gt;(SC$44-SD$44),(SC$44-SC46                                                                                     )&lt;=0),"Join-"    &amp;SC45,""),"")
&amp;IFERROR(IF(AND((SC$44-SC46-INDEX(Sheep!$V$231:$V$238,SC45,1))&gt;(SC$44-SD$44),(SC$44-SC46-INDEX(Sheep!$V$231:$V$238,SC45,1))&lt;=0),"Scan-"  &amp;SC45,""),"")
&amp;IFERROR(IF(AND((SC$44-SC46-150                                                                            )&gt;(SC$44-SD$44),(SC$44-SC46-150                                                                             )&lt;=0),"Birth-" &amp;SC45,""),"")
&amp;IFERROR(IF(AND((SC$44-SC46-150-Sheep!$R$224                                           )&gt;(SC$44-SD$44),(SC$44-SC46-150-Sheep!$R$224                                            )&lt;=0),"Wean-"&amp;SC45,""),"")
&amp;IFERROR(IF(AND((SC$44-SC46-150-Sheep!$R$225                                           )&gt;(SC$44-SD$44),(SC$44-SC46-150-Sheep!$R$225                                            )&lt;=0),"Alt1-"   &amp;SC45,""),"")
&amp;IFERROR(IF(AND((SC$44-SC46-150-Sheep!$R$226                                           )&gt;(SC$44-SD$44),(SC$44-SC46-150-Sheep!$R$226                                            )&lt;=0),"Alt2-"   &amp;SC45,""),"")</f>
        <v/>
      </c>
      <c r="SD47" s="491" t="str">
        <f xml:space="preserve">                    IF(AND((SD$44                                  -Sheep!$N$174                               )&gt;(SD$44-SE$44),(SD$44                                  -Sheep!$N$174                                )&lt;=0),"Born","")
&amp;                   IF(AND((SD$44-Sheep!$R$224-Sheep!$N$174                                )&gt;(SD$44-SE$44),(SD$44-Sheep!$R$224-Sheep!$N$174                                )&lt;=0),"WeanStd","")
&amp;                   IF(AND((SD$44-Sheep!$R$225-Sheep!$N$174                                )&gt;(SD$44-SE$44),(SD$44-Sheep!$R$225-Sheep!$N$174                                )&lt;=0),"WeanAlt1","")
&amp;                   IF(AND((SD$44-Sheep!$R$226-Sheep!$N$174                                )&gt;(SD$44-SE$44),(SD$44-Sheep!$R$226-Sheep!$N$174                                )&lt;=0),"WeanAlt2","")
&amp;IFERROR(IF(AND((SD$44-SD46                                                                                     )&gt;(SD$44-SE$44),(SD$44-SD46                                                                                     )&lt;=0),"Join-"    &amp;SD45,""),"")
&amp;IFERROR(IF(AND((SD$44-SD46-INDEX(Sheep!$V$231:$V$238,SD45,1))&gt;(SD$44-SE$44),(SD$44-SD46-INDEX(Sheep!$V$231:$V$238,SD45,1))&lt;=0),"Scan-"  &amp;SD45,""),"")
&amp;IFERROR(IF(AND((SD$44-SD46-150                                                                            )&gt;(SD$44-SE$44),(SD$44-SD46-150                                                                             )&lt;=0),"Birth-" &amp;SD45,""),"")
&amp;IFERROR(IF(AND((SD$44-SD46-150-Sheep!$R$224                                           )&gt;(SD$44-SE$44),(SD$44-SD46-150-Sheep!$R$224                                            )&lt;=0),"Wean-"&amp;SD45,""),"")
&amp;IFERROR(IF(AND((SD$44-SD46-150-Sheep!$R$225                                           )&gt;(SD$44-SE$44),(SD$44-SD46-150-Sheep!$R$225                                            )&lt;=0),"Alt1-"   &amp;SD45,""),"")
&amp;IFERROR(IF(AND((SD$44-SD46-150-Sheep!$R$226                                           )&gt;(SD$44-SE$44),(SD$44-SD46-150-Sheep!$R$226                                            )&lt;=0),"Alt2-"   &amp;SD45,""),"")</f>
        <v/>
      </c>
      <c r="SE47" s="491" t="str">
        <f xml:space="preserve">                    IF(AND((SE$44                                  -Sheep!$N$174                               )&gt;(SE$44-SF$44),(SE$44                                  -Sheep!$N$174                                )&lt;=0),"Born","")
&amp;                   IF(AND((SE$44-Sheep!$R$224-Sheep!$N$174                                )&gt;(SE$44-SF$44),(SE$44-Sheep!$R$224-Sheep!$N$174                                )&lt;=0),"WeanStd","")
&amp;                   IF(AND((SE$44-Sheep!$R$225-Sheep!$N$174                                )&gt;(SE$44-SF$44),(SE$44-Sheep!$R$225-Sheep!$N$174                                )&lt;=0),"WeanAlt1","")
&amp;                   IF(AND((SE$44-Sheep!$R$226-Sheep!$N$174                                )&gt;(SE$44-SF$44),(SE$44-Sheep!$R$226-Sheep!$N$174                                )&lt;=0),"WeanAlt2","")
&amp;IFERROR(IF(AND((SE$44-SE46                                                                                     )&gt;(SE$44-SF$44),(SE$44-SE46                                                                                     )&lt;=0),"Join-"    &amp;SE45,""),"")
&amp;IFERROR(IF(AND((SE$44-SE46-INDEX(Sheep!$V$231:$V$238,SE45,1))&gt;(SE$44-SF$44),(SE$44-SE46-INDEX(Sheep!$V$231:$V$238,SE45,1))&lt;=0),"Scan-"  &amp;SE45,""),"")
&amp;IFERROR(IF(AND((SE$44-SE46-150                                                                            )&gt;(SE$44-SF$44),(SE$44-SE46-150                                                                             )&lt;=0),"Birth-" &amp;SE45,""),"")
&amp;IFERROR(IF(AND((SE$44-SE46-150-Sheep!$R$224                                           )&gt;(SE$44-SF$44),(SE$44-SE46-150-Sheep!$R$224                                            )&lt;=0),"Wean-"&amp;SE45,""),"")
&amp;IFERROR(IF(AND((SE$44-SE46-150-Sheep!$R$225                                           )&gt;(SE$44-SF$44),(SE$44-SE46-150-Sheep!$R$225                                            )&lt;=0),"Alt1-"   &amp;SE45,""),"")
&amp;IFERROR(IF(AND((SE$44-SE46-150-Sheep!$R$226                                           )&gt;(SE$44-SF$44),(SE$44-SE46-150-Sheep!$R$226                                            )&lt;=0),"Alt2-"   &amp;SE45,""),"")</f>
        <v/>
      </c>
      <c r="SF47" s="491" t="str">
        <f xml:space="preserve">                    IF(AND((SF$44                                  -Sheep!$N$174                               )&gt;(SF$44-SG$44),(SF$44                                  -Sheep!$N$174                                )&lt;=0),"Born","")
&amp;                   IF(AND((SF$44-Sheep!$R$224-Sheep!$N$174                                )&gt;(SF$44-SG$44),(SF$44-Sheep!$R$224-Sheep!$N$174                                )&lt;=0),"WeanStd","")
&amp;                   IF(AND((SF$44-Sheep!$R$225-Sheep!$N$174                                )&gt;(SF$44-SG$44),(SF$44-Sheep!$R$225-Sheep!$N$174                                )&lt;=0),"WeanAlt1","")
&amp;                   IF(AND((SF$44-Sheep!$R$226-Sheep!$N$174                                )&gt;(SF$44-SG$44),(SF$44-Sheep!$R$226-Sheep!$N$174                                )&lt;=0),"WeanAlt2","")
&amp;IFERROR(IF(AND((SF$44-SF46                                                                                     )&gt;(SF$44-SG$44),(SF$44-SF46                                                                                     )&lt;=0),"Join-"    &amp;SF45,""),"")
&amp;IFERROR(IF(AND((SF$44-SF46-INDEX(Sheep!$V$231:$V$238,SF45,1))&gt;(SF$44-SG$44),(SF$44-SF46-INDEX(Sheep!$V$231:$V$238,SF45,1))&lt;=0),"Scan-"  &amp;SF45,""),"")
&amp;IFERROR(IF(AND((SF$44-SF46-150                                                                            )&gt;(SF$44-SG$44),(SF$44-SF46-150                                                                             )&lt;=0),"Birth-" &amp;SF45,""),"")
&amp;IFERROR(IF(AND((SF$44-SF46-150-Sheep!$R$224                                           )&gt;(SF$44-SG$44),(SF$44-SF46-150-Sheep!$R$224                                            )&lt;=0),"Wean-"&amp;SF45,""),"")
&amp;IFERROR(IF(AND((SF$44-SF46-150-Sheep!$R$225                                           )&gt;(SF$44-SG$44),(SF$44-SF46-150-Sheep!$R$225                                            )&lt;=0),"Alt1-"   &amp;SF45,""),"")
&amp;IFERROR(IF(AND((SF$44-SF46-150-Sheep!$R$226                                           )&gt;(SF$44-SG$44),(SF$44-SF46-150-Sheep!$R$226                                            )&lt;=0),"Alt2-"   &amp;SF45,""),"")</f>
        <v/>
      </c>
      <c r="SG47" s="491" t="str">
        <f xml:space="preserve">                    IF(AND((SG$44                                  -Sheep!$N$174                               )&gt;(SG$44-SH$44),(SG$44                                  -Sheep!$N$174                                )&lt;=0),"Born","")
&amp;                   IF(AND((SG$44-Sheep!$R$224-Sheep!$N$174                                )&gt;(SG$44-SH$44),(SG$44-Sheep!$R$224-Sheep!$N$174                                )&lt;=0),"WeanStd","")
&amp;                   IF(AND((SG$44-Sheep!$R$225-Sheep!$N$174                                )&gt;(SG$44-SH$44),(SG$44-Sheep!$R$225-Sheep!$N$174                                )&lt;=0),"WeanAlt1","")
&amp;                   IF(AND((SG$44-Sheep!$R$226-Sheep!$N$174                                )&gt;(SG$44-SH$44),(SG$44-Sheep!$R$226-Sheep!$N$174                                )&lt;=0),"WeanAlt2","")
&amp;IFERROR(IF(AND((SG$44-SG46                                                                                     )&gt;(SG$44-SH$44),(SG$44-SG46                                                                                     )&lt;=0),"Join-"    &amp;SG45,""),"")
&amp;IFERROR(IF(AND((SG$44-SG46-INDEX(Sheep!$V$231:$V$238,SG45,1))&gt;(SG$44-SH$44),(SG$44-SG46-INDEX(Sheep!$V$231:$V$238,SG45,1))&lt;=0),"Scan-"  &amp;SG45,""),"")
&amp;IFERROR(IF(AND((SG$44-SG46-150                                                                            )&gt;(SG$44-SH$44),(SG$44-SG46-150                                                                             )&lt;=0),"Birth-" &amp;SG45,""),"")
&amp;IFERROR(IF(AND((SG$44-SG46-150-Sheep!$R$224                                           )&gt;(SG$44-SH$44),(SG$44-SG46-150-Sheep!$R$224                                            )&lt;=0),"Wean-"&amp;SG45,""),"")
&amp;IFERROR(IF(AND((SG$44-SG46-150-Sheep!$R$225                                           )&gt;(SG$44-SH$44),(SG$44-SG46-150-Sheep!$R$225                                            )&lt;=0),"Alt1-"   &amp;SG45,""),"")
&amp;IFERROR(IF(AND((SG$44-SG46-150-Sheep!$R$226                                           )&gt;(SG$44-SH$44),(SG$44-SG46-150-Sheep!$R$226                                            )&lt;=0),"Alt2-"   &amp;SG45,""),"")</f>
        <v/>
      </c>
      <c r="SH47" s="491" t="str">
        <f xml:space="preserve">                    IF(AND((SH$44                                  -Sheep!$N$174                               )&gt;(SH$44-SI$44),(SH$44                                  -Sheep!$N$174                                )&lt;=0),"Born","")
&amp;                   IF(AND((SH$44-Sheep!$R$224-Sheep!$N$174                                )&gt;(SH$44-SI$44),(SH$44-Sheep!$R$224-Sheep!$N$174                                )&lt;=0),"WeanStd","")
&amp;                   IF(AND((SH$44-Sheep!$R$225-Sheep!$N$174                                )&gt;(SH$44-SI$44),(SH$44-Sheep!$R$225-Sheep!$N$174                                )&lt;=0),"WeanAlt1","")
&amp;                   IF(AND((SH$44-Sheep!$R$226-Sheep!$N$174                                )&gt;(SH$44-SI$44),(SH$44-Sheep!$R$226-Sheep!$N$174                                )&lt;=0),"WeanAlt2","")
&amp;IFERROR(IF(AND((SH$44-SH46                                                                                     )&gt;(SH$44-SI$44),(SH$44-SH46                                                                                     )&lt;=0),"Join-"    &amp;SH45,""),"")
&amp;IFERROR(IF(AND((SH$44-SH46-INDEX(Sheep!$V$231:$V$238,SH45,1))&gt;(SH$44-SI$44),(SH$44-SH46-INDEX(Sheep!$V$231:$V$238,SH45,1))&lt;=0),"Scan-"  &amp;SH45,""),"")
&amp;IFERROR(IF(AND((SH$44-SH46-150                                                                            )&gt;(SH$44-SI$44),(SH$44-SH46-150                                                                             )&lt;=0),"Birth-" &amp;SH45,""),"")
&amp;IFERROR(IF(AND((SH$44-SH46-150-Sheep!$R$224                                           )&gt;(SH$44-SI$44),(SH$44-SH46-150-Sheep!$R$224                                            )&lt;=0),"Wean-"&amp;SH45,""),"")
&amp;IFERROR(IF(AND((SH$44-SH46-150-Sheep!$R$225                                           )&gt;(SH$44-SI$44),(SH$44-SH46-150-Sheep!$R$225                                            )&lt;=0),"Alt1-"   &amp;SH45,""),"")
&amp;IFERROR(IF(AND((SH$44-SH46-150-Sheep!$R$226                                           )&gt;(SH$44-SI$44),(SH$44-SH46-150-Sheep!$R$226                                            )&lt;=0),"Alt2-"   &amp;SH45,""),"")</f>
        <v/>
      </c>
      <c r="SI47" s="472"/>
      <c r="SJ47" s="474"/>
      <c r="SK47" s="462"/>
      <c r="SL47" s="462"/>
      <c r="SM47" s="462"/>
    </row>
    <row r="48" spans="1:507" outlineLevel="3" x14ac:dyDescent="0.35">
      <c r="A48" s="462"/>
      <c r="B48" s="471"/>
      <c r="C48" s="690">
        <f>INT($C$40)+3</f>
        <v>4</v>
      </c>
      <c r="D48" s="472"/>
      <c r="E48" s="557"/>
      <c r="F48" s="557"/>
      <c r="G48" s="472"/>
      <c r="H48" s="491"/>
      <c r="I48" s="491"/>
      <c r="J48" s="705" t="s">
        <v>951</v>
      </c>
      <c r="K48" s="706">
        <f>IFERROR(MATCH(L$44,Sheep!$R$205:$R$212,1),0)</f>
        <v>0</v>
      </c>
      <c r="L48" s="706">
        <f>IFERROR(MATCH(M$44,Sheep!$R$205:$R$212,1),0)</f>
        <v>0</v>
      </c>
      <c r="M48" s="706">
        <f>IFERROR(MATCH(N$44,Sheep!$R$205:$R$212,1),0)</f>
        <v>0</v>
      </c>
      <c r="N48" s="706">
        <f>IFERROR(MATCH(O$44,Sheep!$R$205:$R$212,1),0)</f>
        <v>0</v>
      </c>
      <c r="O48" s="706">
        <f>IFERROR(MATCH(P$44,Sheep!$R$205:$R$212,1),0)</f>
        <v>0</v>
      </c>
      <c r="P48" s="706">
        <f>IFERROR(MATCH(Q$44,Sheep!$R$205:$R$212,1),0)</f>
        <v>0</v>
      </c>
      <c r="Q48" s="706">
        <f>IFERROR(MATCH(R$44,Sheep!$R$205:$R$212,1),0)</f>
        <v>0</v>
      </c>
      <c r="R48" s="706">
        <f>IFERROR(MATCH(S$44,Sheep!$R$205:$R$212,1),0)</f>
        <v>0</v>
      </c>
      <c r="S48" s="706">
        <f>IFERROR(MATCH(T$44,Sheep!$R$205:$R$212,1),0)</f>
        <v>0</v>
      </c>
      <c r="T48" s="706">
        <f>IFERROR(MATCH(U$44,Sheep!$R$205:$R$212,1),0)</f>
        <v>0</v>
      </c>
      <c r="U48" s="706">
        <f>IFERROR(MATCH(V$44,Sheep!$R$205:$R$212,1),0)</f>
        <v>0</v>
      </c>
      <c r="V48" s="706">
        <f>IFERROR(MATCH(W$44,Sheep!$R$205:$R$212,1),0)</f>
        <v>0</v>
      </c>
      <c r="W48" s="706">
        <f>IFERROR(MATCH(X$44,Sheep!$R$205:$R$212,1),0)</f>
        <v>0</v>
      </c>
      <c r="X48" s="706">
        <f>IFERROR(MATCH(Y$44,Sheep!$R$205:$R$212,1),0)</f>
        <v>0</v>
      </c>
      <c r="Y48" s="706">
        <f>IFERROR(MATCH(Z$44,Sheep!$R$205:$R$212,1),0)</f>
        <v>0</v>
      </c>
      <c r="Z48" s="706">
        <f>IFERROR(MATCH(AA$44,Sheep!$R$205:$R$212,1),0)</f>
        <v>0</v>
      </c>
      <c r="AA48" s="706">
        <f>IFERROR(MATCH(AB$44,Sheep!$R$205:$R$212,1),0)</f>
        <v>0</v>
      </c>
      <c r="AB48" s="706">
        <f>IFERROR(MATCH(AC$44,Sheep!$R$205:$R$212,1),0)</f>
        <v>0</v>
      </c>
      <c r="AC48" s="706">
        <f>IFERROR(MATCH(AD$44,Sheep!$R$205:$R$212,1),0)</f>
        <v>0</v>
      </c>
      <c r="AD48" s="706">
        <f>IFERROR(MATCH(AE$44,Sheep!$R$205:$R$212,1),0)</f>
        <v>0</v>
      </c>
      <c r="AE48" s="706">
        <f>IFERROR(MATCH(AF$44,Sheep!$R$205:$R$212,1),0)</f>
        <v>0</v>
      </c>
      <c r="AF48" s="706">
        <f>IFERROR(MATCH(AG$44,Sheep!$R$205:$R$212,1),0)</f>
        <v>0</v>
      </c>
      <c r="AG48" s="706">
        <f>IFERROR(MATCH(AH$44,Sheep!$R$205:$R$212,1),0)</f>
        <v>0</v>
      </c>
      <c r="AH48" s="706">
        <f>IFERROR(MATCH(AI$44,Sheep!$R$205:$R$212,1),0)</f>
        <v>0</v>
      </c>
      <c r="AI48" s="706">
        <f>IFERROR(MATCH(AJ$44,Sheep!$R$205:$R$212,1),0)</f>
        <v>0</v>
      </c>
      <c r="AJ48" s="706">
        <f>IFERROR(MATCH(AK$44,Sheep!$R$205:$R$212,1),0)</f>
        <v>0</v>
      </c>
      <c r="AK48" s="706">
        <f>IFERROR(MATCH(AL$44,Sheep!$R$205:$R$212,1),0)</f>
        <v>0</v>
      </c>
      <c r="AL48" s="706">
        <f>IFERROR(MATCH(AM$44,Sheep!$R$205:$R$212,1),0)</f>
        <v>0</v>
      </c>
      <c r="AM48" s="706">
        <f>IFERROR(MATCH(AN$44,Sheep!$R$205:$R$212,1),0)</f>
        <v>0</v>
      </c>
      <c r="AN48" s="706">
        <f>IFERROR(MATCH(AO$44,Sheep!$R$205:$R$212,1),0)</f>
        <v>0</v>
      </c>
      <c r="AO48" s="706">
        <f>IFERROR(MATCH(AP$44,Sheep!$R$205:$R$212,1),0)</f>
        <v>0</v>
      </c>
      <c r="AP48" s="706">
        <f>IFERROR(MATCH(AQ$44,Sheep!$R$205:$R$212,1),0)</f>
        <v>0</v>
      </c>
      <c r="AQ48" s="706">
        <f>IFERROR(MATCH(AR$44,Sheep!$R$205:$R$212,1),0)</f>
        <v>0</v>
      </c>
      <c r="AR48" s="706">
        <f>IFERROR(MATCH(AS$44,Sheep!$R$205:$R$212,1),0)</f>
        <v>0</v>
      </c>
      <c r="AS48" s="706">
        <f>IFERROR(MATCH(AT$44,Sheep!$R$205:$R$212,1),0)</f>
        <v>0</v>
      </c>
      <c r="AT48" s="706">
        <f>IFERROR(MATCH(AU$44,Sheep!$R$205:$R$212,1),0)</f>
        <v>0</v>
      </c>
      <c r="AU48" s="706">
        <f>IFERROR(MATCH(AV$44,Sheep!$R$205:$R$212,1),0)</f>
        <v>0</v>
      </c>
      <c r="AV48" s="706">
        <f>IFERROR(MATCH(AW$44,Sheep!$R$205:$R$212,1),0)</f>
        <v>0</v>
      </c>
      <c r="AW48" s="706">
        <f>IFERROR(MATCH(AX$44,Sheep!$R$205:$R$212,1),0)</f>
        <v>0</v>
      </c>
      <c r="AX48" s="706">
        <f>IFERROR(MATCH(AY$44,Sheep!$R$205:$R$212,1),0)</f>
        <v>0</v>
      </c>
      <c r="AY48" s="706">
        <f>IFERROR(MATCH(AZ$44,Sheep!$R$205:$R$212,1),0)</f>
        <v>0</v>
      </c>
      <c r="AZ48" s="706">
        <f>IFERROR(MATCH(BA$44,Sheep!$R$205:$R$212,1),0)</f>
        <v>0</v>
      </c>
      <c r="BA48" s="706">
        <f>IFERROR(MATCH(BB$44,Sheep!$R$205:$R$212,1),0)</f>
        <v>0</v>
      </c>
      <c r="BB48" s="706">
        <f>IFERROR(MATCH(BC$44,Sheep!$R$205:$R$212,1),0)</f>
        <v>0</v>
      </c>
      <c r="BC48" s="706">
        <f>IFERROR(MATCH(BD$44,Sheep!$R$205:$R$212,1),0)</f>
        <v>0</v>
      </c>
      <c r="BD48" s="706">
        <f>IFERROR(MATCH(BE$44,Sheep!$R$205:$R$212,1),0)</f>
        <v>0</v>
      </c>
      <c r="BE48" s="706">
        <f>IFERROR(MATCH(BF$44,Sheep!$R$205:$R$212,1),0)</f>
        <v>0</v>
      </c>
      <c r="BF48" s="706">
        <f>IFERROR(MATCH(BG$44,Sheep!$R$205:$R$212,1),0)</f>
        <v>0</v>
      </c>
      <c r="BG48" s="706">
        <f>IFERROR(MATCH(BH$44,Sheep!$R$205:$R$212,1),0)</f>
        <v>0</v>
      </c>
      <c r="BH48" s="706">
        <f>IFERROR(MATCH(BI$44,Sheep!$R$205:$R$212,1),0)</f>
        <v>0</v>
      </c>
      <c r="BI48" s="706">
        <f>IFERROR(MATCH(BJ$44,Sheep!$R$205:$R$212,1),0)</f>
        <v>0</v>
      </c>
      <c r="BJ48" s="706">
        <f>IFERROR(MATCH(BK$44,Sheep!$R$205:$R$212,1),0)</f>
        <v>0</v>
      </c>
      <c r="BK48" s="706">
        <f>IFERROR(MATCH(BL$44,Sheep!$R$205:$R$212,1),0)</f>
        <v>0</v>
      </c>
      <c r="BL48" s="706">
        <f>IFERROR(MATCH(BM$44,Sheep!$R$205:$R$212,1),0)</f>
        <v>0</v>
      </c>
      <c r="BM48" s="706">
        <f>IFERROR(MATCH(BN$44,Sheep!$R$205:$R$212,1),0)</f>
        <v>0</v>
      </c>
      <c r="BN48" s="706">
        <f>IFERROR(MATCH(BO$44,Sheep!$R$205:$R$212,1),0)</f>
        <v>0</v>
      </c>
      <c r="BO48" s="706">
        <f>IFERROR(MATCH(BP$44,Sheep!$R$205:$R$212,1),0)</f>
        <v>0</v>
      </c>
      <c r="BP48" s="706">
        <f>IFERROR(MATCH(BQ$44,Sheep!$R$205:$R$212,1),0)</f>
        <v>0</v>
      </c>
      <c r="BQ48" s="706">
        <f>IFERROR(MATCH(BR$44,Sheep!$R$205:$R$212,1),0)</f>
        <v>0</v>
      </c>
      <c r="BR48" s="706">
        <f>IFERROR(MATCH(BS$44,Sheep!$R$205:$R$212,1),0)</f>
        <v>0</v>
      </c>
      <c r="BS48" s="706">
        <f>IFERROR(MATCH(BT$44,Sheep!$R$205:$R$212,1),0)</f>
        <v>0</v>
      </c>
      <c r="BT48" s="706">
        <f>IFERROR(MATCH(BU$44,Sheep!$R$205:$R$212,1),0)</f>
        <v>0</v>
      </c>
      <c r="BU48" s="706">
        <f>IFERROR(MATCH(BV$44,Sheep!$R$205:$R$212,1),0)</f>
        <v>0</v>
      </c>
      <c r="BV48" s="706">
        <f>IFERROR(MATCH(BW$44,Sheep!$R$205:$R$212,1),0)</f>
        <v>0</v>
      </c>
      <c r="BW48" s="706">
        <f>IFERROR(MATCH(BX$44,Sheep!$R$205:$R$212,1),0)</f>
        <v>0</v>
      </c>
      <c r="BX48" s="706">
        <f>IFERROR(MATCH(BY$44,Sheep!$R$205:$R$212,1),0)</f>
        <v>0</v>
      </c>
      <c r="BY48" s="706">
        <f>IFERROR(MATCH(BZ$44,Sheep!$R$205:$R$212,1),0)</f>
        <v>0</v>
      </c>
      <c r="BZ48" s="706">
        <f>IFERROR(MATCH(CA$44,Sheep!$R$205:$R$212,1),0)</f>
        <v>0</v>
      </c>
      <c r="CA48" s="706">
        <f>IFERROR(MATCH(CB$44,Sheep!$R$205:$R$212,1),0)</f>
        <v>0</v>
      </c>
      <c r="CB48" s="706">
        <f>IFERROR(MATCH(CC$44,Sheep!$R$205:$R$212,1),0)</f>
        <v>0</v>
      </c>
      <c r="CC48" s="706">
        <f>IFERROR(MATCH(CD$44,Sheep!$R$205:$R$212,1),0)</f>
        <v>0</v>
      </c>
      <c r="CD48" s="706">
        <f>IFERROR(MATCH(CE$44,Sheep!$R$205:$R$212,1),0)</f>
        <v>0</v>
      </c>
      <c r="CE48" s="706">
        <f>IFERROR(MATCH(CF$44,Sheep!$R$205:$R$212,1),0)</f>
        <v>0</v>
      </c>
      <c r="CF48" s="706">
        <f>IFERROR(MATCH(CG$44,Sheep!$R$205:$R$212,1),0)</f>
        <v>0</v>
      </c>
      <c r="CG48" s="706">
        <f>IFERROR(MATCH(CH$44,Sheep!$R$205:$R$212,1),0)</f>
        <v>0</v>
      </c>
      <c r="CH48" s="706">
        <f>IFERROR(MATCH(CI$44,Sheep!$R$205:$R$212,1),0)</f>
        <v>0</v>
      </c>
      <c r="CI48" s="706">
        <f>IFERROR(MATCH(CJ$44,Sheep!$R$205:$R$212,1),0)</f>
        <v>0</v>
      </c>
      <c r="CJ48" s="706">
        <f>IFERROR(MATCH(CK$44,Sheep!$R$205:$R$212,1),0)</f>
        <v>0</v>
      </c>
      <c r="CK48" s="706">
        <f>IFERROR(MATCH(CL$44,Sheep!$R$205:$R$212,1),0)</f>
        <v>0</v>
      </c>
      <c r="CL48" s="706">
        <f>IFERROR(MATCH(CM$44,Sheep!$R$205:$R$212,1),0)</f>
        <v>0</v>
      </c>
      <c r="CM48" s="706">
        <f>IFERROR(MATCH(CN$44,Sheep!$R$205:$R$212,1),0)</f>
        <v>0</v>
      </c>
      <c r="CN48" s="706">
        <f>IFERROR(MATCH(CO$44,Sheep!$R$205:$R$212,1),0)</f>
        <v>0</v>
      </c>
      <c r="CO48" s="706">
        <f>IFERROR(MATCH(CP$44,Sheep!$R$205:$R$212,1),0)</f>
        <v>0</v>
      </c>
      <c r="CP48" s="706">
        <f>IFERROR(MATCH(CQ$44,Sheep!$R$205:$R$212,1),0)</f>
        <v>0</v>
      </c>
      <c r="CQ48" s="706">
        <f>IFERROR(MATCH(CR$44,Sheep!$R$205:$R$212,1),0)</f>
        <v>0</v>
      </c>
      <c r="CR48" s="706">
        <f>IFERROR(MATCH(CS$44,Sheep!$R$205:$R$212,1),0)</f>
        <v>0</v>
      </c>
      <c r="CS48" s="706">
        <f>IFERROR(MATCH(CT$44,Sheep!$R$205:$R$212,1),0)</f>
        <v>0</v>
      </c>
      <c r="CT48" s="706">
        <f>IFERROR(MATCH(CU$44,Sheep!$R$205:$R$212,1),0)</f>
        <v>0</v>
      </c>
      <c r="CU48" s="706">
        <f>IFERROR(MATCH(CV$44,Sheep!$R$205:$R$212,1),0)</f>
        <v>0</v>
      </c>
      <c r="CV48" s="706">
        <f>IFERROR(MATCH(CW$44,Sheep!$R$205:$R$212,1),0)</f>
        <v>0</v>
      </c>
      <c r="CW48" s="706">
        <f>IFERROR(MATCH(CX$44,Sheep!$R$205:$R$212,1),0)</f>
        <v>0</v>
      </c>
      <c r="CX48" s="706">
        <f>IFERROR(MATCH(CY$44,Sheep!$R$205:$R$212,1),0)</f>
        <v>0</v>
      </c>
      <c r="CY48" s="706">
        <f>IFERROR(MATCH(CZ$44,Sheep!$R$205:$R$212,1),0)</f>
        <v>0</v>
      </c>
      <c r="CZ48" s="706">
        <f>IFERROR(MATCH(DA$44,Sheep!$R$205:$R$212,1),0)</f>
        <v>0</v>
      </c>
      <c r="DA48" s="706">
        <f>IFERROR(MATCH(DB$44,Sheep!$R$205:$R$212,1),0)</f>
        <v>0</v>
      </c>
      <c r="DB48" s="706">
        <f>IFERROR(MATCH(DC$44,Sheep!$R$205:$R$212,1),0)</f>
        <v>0</v>
      </c>
      <c r="DC48" s="706">
        <f>IFERROR(MATCH(DD$44,Sheep!$R$205:$R$212,1),0)</f>
        <v>0</v>
      </c>
      <c r="DD48" s="706">
        <f>IFERROR(MATCH(DE$44,Sheep!$R$205:$R$212,1),0)</f>
        <v>0</v>
      </c>
      <c r="DE48" s="706">
        <f>IFERROR(MATCH(DF$44,Sheep!$R$205:$R$212,1),0)</f>
        <v>0</v>
      </c>
      <c r="DF48" s="706">
        <f>IFERROR(MATCH(DG$44,Sheep!$R$205:$R$212,1),0)</f>
        <v>0</v>
      </c>
      <c r="DG48" s="706">
        <f>IFERROR(MATCH(DH$44,Sheep!$R$205:$R$212,1),0)</f>
        <v>0</v>
      </c>
      <c r="DH48" s="706">
        <f>IFERROR(MATCH(DI$44,Sheep!$R$205:$R$212,1),0)</f>
        <v>0</v>
      </c>
      <c r="DI48" s="706">
        <f>IFERROR(MATCH(DJ$44,Sheep!$R$205:$R$212,1),0)</f>
        <v>0</v>
      </c>
      <c r="DJ48" s="706">
        <f>IFERROR(MATCH(DK$44,Sheep!$R$205:$R$212,1),0)</f>
        <v>0</v>
      </c>
      <c r="DK48" s="706">
        <f>IFERROR(MATCH(DL$44,Sheep!$R$205:$R$212,1),0)</f>
        <v>0</v>
      </c>
      <c r="DL48" s="706">
        <f>IFERROR(MATCH(DM$44,Sheep!$R$205:$R$212,1),0)</f>
        <v>0</v>
      </c>
      <c r="DM48" s="706">
        <f>IFERROR(MATCH(DN$44,Sheep!$R$205:$R$212,1),0)</f>
        <v>0</v>
      </c>
      <c r="DN48" s="706">
        <f>IFERROR(MATCH(DO$44,Sheep!$R$205:$R$212,1),0)</f>
        <v>0</v>
      </c>
      <c r="DO48" s="706">
        <f>IFERROR(MATCH(DP$44,Sheep!$R$205:$R$212,1),0)</f>
        <v>0</v>
      </c>
      <c r="DP48" s="706">
        <f>IFERROR(MATCH(DQ$44,Sheep!$R$205:$R$212,1),0)</f>
        <v>0</v>
      </c>
      <c r="DQ48" s="706">
        <f>IFERROR(MATCH(DR$44,Sheep!$R$205:$R$212,1),0)</f>
        <v>0</v>
      </c>
      <c r="DR48" s="706">
        <f>IFERROR(MATCH(DS$44,Sheep!$R$205:$R$212,1),0)</f>
        <v>0</v>
      </c>
      <c r="DS48" s="706">
        <f>IFERROR(MATCH(DT$44,Sheep!$R$205:$R$212,1),0)</f>
        <v>0</v>
      </c>
      <c r="DT48" s="706">
        <f>IFERROR(MATCH(DU$44,Sheep!$R$205:$R$212,1),0)</f>
        <v>0</v>
      </c>
      <c r="DU48" s="706">
        <f>IFERROR(MATCH(DV$44,Sheep!$R$205:$R$212,1),0)</f>
        <v>0</v>
      </c>
      <c r="DV48" s="706">
        <f>IFERROR(MATCH(DW$44,Sheep!$R$205:$R$212,1),0)</f>
        <v>0</v>
      </c>
      <c r="DW48" s="706">
        <f>IFERROR(MATCH(DX$44,Sheep!$R$205:$R$212,1),0)</f>
        <v>0</v>
      </c>
      <c r="DX48" s="706">
        <f>IFERROR(MATCH(DY$44,Sheep!$R$205:$R$212,1),0)</f>
        <v>0</v>
      </c>
      <c r="DY48" s="706">
        <f>IFERROR(MATCH(DZ$44,Sheep!$R$205:$R$212,1),0)</f>
        <v>0</v>
      </c>
      <c r="DZ48" s="706">
        <f>IFERROR(MATCH(EA$44,Sheep!$R$205:$R$212,1),0)</f>
        <v>0</v>
      </c>
      <c r="EA48" s="706">
        <f>IFERROR(MATCH(EB$44,Sheep!$R$205:$R$212,1),0)</f>
        <v>0</v>
      </c>
      <c r="EB48" s="706">
        <f>IFERROR(MATCH(EC$44,Sheep!$R$205:$R$212,1),0)</f>
        <v>0</v>
      </c>
      <c r="EC48" s="706">
        <f>IFERROR(MATCH(ED$44,Sheep!$R$205:$R$212,1),0)</f>
        <v>0</v>
      </c>
      <c r="ED48" s="706">
        <f>IFERROR(MATCH(EE$44,Sheep!$R$205:$R$212,1),0)</f>
        <v>0</v>
      </c>
      <c r="EE48" s="706">
        <f>IFERROR(MATCH(EF$44,Sheep!$R$205:$R$212,1),0)</f>
        <v>0</v>
      </c>
      <c r="EF48" s="706">
        <f>IFERROR(MATCH(EG$44,Sheep!$R$205:$R$212,1),0)</f>
        <v>0</v>
      </c>
      <c r="EG48" s="706">
        <f>IFERROR(MATCH(EH$44,Sheep!$R$205:$R$212,1),0)</f>
        <v>0</v>
      </c>
      <c r="EH48" s="706">
        <f>IFERROR(MATCH(EI$44,Sheep!$R$205:$R$212,1),0)</f>
        <v>0</v>
      </c>
      <c r="EI48" s="706">
        <f>IFERROR(MATCH(EJ$44,Sheep!$R$205:$R$212,1),0)</f>
        <v>0</v>
      </c>
      <c r="EJ48" s="706">
        <f>IFERROR(MATCH(EK$44,Sheep!$R$205:$R$212,1),0)</f>
        <v>0</v>
      </c>
      <c r="EK48" s="706">
        <f>IFERROR(MATCH(EL$44,Sheep!$R$205:$R$212,1),0)</f>
        <v>0</v>
      </c>
      <c r="EL48" s="706">
        <f>IFERROR(MATCH(EM$44,Sheep!$R$205:$R$212,1),0)</f>
        <v>0</v>
      </c>
      <c r="EM48" s="706">
        <f>IFERROR(MATCH(EN$44,Sheep!$R$205:$R$212,1),0)</f>
        <v>0</v>
      </c>
      <c r="EN48" s="706">
        <f>IFERROR(MATCH(EO$44,Sheep!$R$205:$R$212,1),0)</f>
        <v>0</v>
      </c>
      <c r="EO48" s="706">
        <f>IFERROR(MATCH(EP$44,Sheep!$R$205:$R$212,1),0)</f>
        <v>0</v>
      </c>
      <c r="EP48" s="706">
        <f>IFERROR(MATCH(EQ$44,Sheep!$R$205:$R$212,1),0)</f>
        <v>0</v>
      </c>
      <c r="EQ48" s="706">
        <f>IFERROR(MATCH(ER$44,Sheep!$R$205:$R$212,1),0)</f>
        <v>0</v>
      </c>
      <c r="ER48" s="706">
        <f>IFERROR(MATCH(ES$44,Sheep!$R$205:$R$212,1),0)</f>
        <v>0</v>
      </c>
      <c r="ES48" s="706">
        <f>IFERROR(MATCH(ET$44,Sheep!$R$205:$R$212,1),0)</f>
        <v>0</v>
      </c>
      <c r="ET48" s="706">
        <f>IFERROR(MATCH(EU$44,Sheep!$R$205:$R$212,1),0)</f>
        <v>0</v>
      </c>
      <c r="EU48" s="706">
        <f>IFERROR(MATCH(EV$44,Sheep!$R$205:$R$212,1),0)</f>
        <v>0</v>
      </c>
      <c r="EV48" s="706">
        <f>IFERROR(MATCH(EW$44,Sheep!$R$205:$R$212,1),0)</f>
        <v>0</v>
      </c>
      <c r="EW48" s="706">
        <f>IFERROR(MATCH(EX$44,Sheep!$R$205:$R$212,1),0)</f>
        <v>0</v>
      </c>
      <c r="EX48" s="706">
        <f>IFERROR(MATCH(EY$44,Sheep!$R$205:$R$212,1),0)</f>
        <v>0</v>
      </c>
      <c r="EY48" s="706">
        <f>IFERROR(MATCH(EZ$44,Sheep!$R$205:$R$212,1),0)</f>
        <v>0</v>
      </c>
      <c r="EZ48" s="706">
        <f>IFERROR(MATCH(FA$44,Sheep!$R$205:$R$212,1),0)</f>
        <v>0</v>
      </c>
      <c r="FA48" s="706">
        <f>IFERROR(MATCH(FB$44,Sheep!$R$205:$R$212,1),0)</f>
        <v>0</v>
      </c>
      <c r="FB48" s="706">
        <f>IFERROR(MATCH(FC$44,Sheep!$R$205:$R$212,1),0)</f>
        <v>0</v>
      </c>
      <c r="FC48" s="706">
        <f>IFERROR(MATCH(FD$44,Sheep!$R$205:$R$212,1),0)</f>
        <v>0</v>
      </c>
      <c r="FD48" s="706">
        <f>IFERROR(MATCH(FE$44,Sheep!$R$205:$R$212,1),0)</f>
        <v>0</v>
      </c>
      <c r="FE48" s="706">
        <f>IFERROR(MATCH(FF$44,Sheep!$R$205:$R$212,1),0)</f>
        <v>0</v>
      </c>
      <c r="FF48" s="706">
        <f>IFERROR(MATCH(FG$44,Sheep!$R$205:$R$212,1),0)</f>
        <v>0</v>
      </c>
      <c r="FG48" s="706">
        <f>IFERROR(MATCH(FH$44,Sheep!$R$205:$R$212,1),0)</f>
        <v>0</v>
      </c>
      <c r="FH48" s="706">
        <f>IFERROR(MATCH(FI$44,Sheep!$R$205:$R$212,1),0)</f>
        <v>0</v>
      </c>
      <c r="FI48" s="706">
        <f>IFERROR(MATCH(FJ$44,Sheep!$R$205:$R$212,1),0)</f>
        <v>0</v>
      </c>
      <c r="FJ48" s="706">
        <f>IFERROR(MATCH(FK$44,Sheep!$R$205:$R$212,1),0)</f>
        <v>0</v>
      </c>
      <c r="FK48" s="706">
        <f>IFERROR(MATCH(FL$44,Sheep!$R$205:$R$212,1),0)</f>
        <v>0</v>
      </c>
      <c r="FL48" s="706">
        <f>IFERROR(MATCH(FM$44,Sheep!$R$205:$R$212,1),0)</f>
        <v>0</v>
      </c>
      <c r="FM48" s="706">
        <f>IFERROR(MATCH(FN$44,Sheep!$R$205:$R$212,1),0)</f>
        <v>0</v>
      </c>
      <c r="FN48" s="706">
        <f>IFERROR(MATCH(FO$44,Sheep!$R$205:$R$212,1),0)</f>
        <v>0</v>
      </c>
      <c r="FO48" s="706">
        <f>IFERROR(MATCH(FP$44,Sheep!$R$205:$R$212,1),0)</f>
        <v>0</v>
      </c>
      <c r="FP48" s="706">
        <f>IFERROR(MATCH(FQ$44,Sheep!$R$205:$R$212,1),0)</f>
        <v>0</v>
      </c>
      <c r="FQ48" s="706">
        <f>IFERROR(MATCH(FR$44,Sheep!$R$205:$R$212,1),0)</f>
        <v>0</v>
      </c>
      <c r="FR48" s="706">
        <f>IFERROR(MATCH(FS$44,Sheep!$R$205:$R$212,1),0)</f>
        <v>0</v>
      </c>
      <c r="FS48" s="706">
        <f>IFERROR(MATCH(FT$44,Sheep!$R$205:$R$212,1),0)</f>
        <v>0</v>
      </c>
      <c r="FT48" s="706">
        <f>IFERROR(MATCH(FU$44,Sheep!$R$205:$R$212,1),0)</f>
        <v>0</v>
      </c>
      <c r="FU48" s="706">
        <f>IFERROR(MATCH(FV$44,Sheep!$R$205:$R$212,1),0)</f>
        <v>0</v>
      </c>
      <c r="FV48" s="706">
        <f>IFERROR(MATCH(FW$44,Sheep!$R$205:$R$212,1),0)</f>
        <v>0</v>
      </c>
      <c r="FW48" s="706">
        <f>IFERROR(MATCH(FX$44,Sheep!$R$205:$R$212,1),0)</f>
        <v>0</v>
      </c>
      <c r="FX48" s="706">
        <f>IFERROR(MATCH(FY$44,Sheep!$R$205:$R$212,1),0)</f>
        <v>0</v>
      </c>
      <c r="FY48" s="706">
        <f>IFERROR(MATCH(FZ$44,Sheep!$R$205:$R$212,1),0)</f>
        <v>0</v>
      </c>
      <c r="FZ48" s="706">
        <f>IFERROR(MATCH(GA$44,Sheep!$R$205:$R$212,1),0)</f>
        <v>0</v>
      </c>
      <c r="GA48" s="706">
        <f>IFERROR(MATCH(GB$44,Sheep!$R$205:$R$212,1),0)</f>
        <v>0</v>
      </c>
      <c r="GB48" s="706">
        <f>IFERROR(MATCH(GC$44,Sheep!$R$205:$R$212,1),0)</f>
        <v>0</v>
      </c>
      <c r="GC48" s="706">
        <f>IFERROR(MATCH(GD$44,Sheep!$R$205:$R$212,1),0)</f>
        <v>0</v>
      </c>
      <c r="GD48" s="706">
        <f>IFERROR(MATCH(GE$44,Sheep!$R$205:$R$212,1),0)</f>
        <v>0</v>
      </c>
      <c r="GE48" s="706">
        <f>IFERROR(MATCH(GF$44,Sheep!$R$205:$R$212,1),0)</f>
        <v>0</v>
      </c>
      <c r="GF48" s="706">
        <f>IFERROR(MATCH(GG$44,Sheep!$R$205:$R$212,1),0)</f>
        <v>0</v>
      </c>
      <c r="GG48" s="706">
        <f>IFERROR(MATCH(GH$44,Sheep!$R$205:$R$212,1),0)</f>
        <v>0</v>
      </c>
      <c r="GH48" s="706">
        <f>IFERROR(MATCH(GI$44,Sheep!$R$205:$R$212,1),0)</f>
        <v>0</v>
      </c>
      <c r="GI48" s="706">
        <f>IFERROR(MATCH(GJ$44,Sheep!$R$205:$R$212,1),0)</f>
        <v>0</v>
      </c>
      <c r="GJ48" s="706">
        <f>IFERROR(MATCH(GK$44,Sheep!$R$205:$R$212,1),0)</f>
        <v>0</v>
      </c>
      <c r="GK48" s="706">
        <f>IFERROR(MATCH(GL$44,Sheep!$R$205:$R$212,1),0)</f>
        <v>0</v>
      </c>
      <c r="GL48" s="706">
        <f>IFERROR(MATCH(GM$44,Sheep!$R$205:$R$212,1),0)</f>
        <v>0</v>
      </c>
      <c r="GM48" s="706">
        <f>IFERROR(MATCH(GN$44,Sheep!$R$205:$R$212,1),0)</f>
        <v>0</v>
      </c>
      <c r="GN48" s="706">
        <f>IFERROR(MATCH(GO$44,Sheep!$R$205:$R$212,1),0)</f>
        <v>0</v>
      </c>
      <c r="GO48" s="706">
        <f>IFERROR(MATCH(GP$44,Sheep!$R$205:$R$212,1),0)</f>
        <v>0</v>
      </c>
      <c r="GP48" s="706">
        <f>IFERROR(MATCH(GQ$44,Sheep!$R$205:$R$212,1),0)</f>
        <v>0</v>
      </c>
      <c r="GQ48" s="706">
        <f>IFERROR(MATCH(GR$44,Sheep!$R$205:$R$212,1),0)</f>
        <v>0</v>
      </c>
      <c r="GR48" s="706">
        <f>IFERROR(MATCH(GS$44,Sheep!$R$205:$R$212,1),0)</f>
        <v>0</v>
      </c>
      <c r="GS48" s="706">
        <f>IFERROR(MATCH(GT$44,Sheep!$R$205:$R$212,1),0)</f>
        <v>0</v>
      </c>
      <c r="GT48" s="706">
        <f>IFERROR(MATCH(GU$44,Sheep!$R$205:$R$212,1),0)</f>
        <v>0</v>
      </c>
      <c r="GU48" s="706">
        <f>IFERROR(MATCH(GV$44,Sheep!$R$205:$R$212,1),0)</f>
        <v>0</v>
      </c>
      <c r="GV48" s="706">
        <f>IFERROR(MATCH(GW$44,Sheep!$R$205:$R$212,1),0)</f>
        <v>0</v>
      </c>
      <c r="GW48" s="706">
        <f>IFERROR(MATCH(GX$44,Sheep!$R$205:$R$212,1),0)</f>
        <v>0</v>
      </c>
      <c r="GX48" s="706">
        <f>IFERROR(MATCH(GY$44,Sheep!$R$205:$R$212,1),0)</f>
        <v>0</v>
      </c>
      <c r="GY48" s="706">
        <f>IFERROR(MATCH(GZ$44,Sheep!$R$205:$R$212,1),0)</f>
        <v>0</v>
      </c>
      <c r="GZ48" s="706">
        <f>IFERROR(MATCH(HA$44,Sheep!$R$205:$R$212,1),0)</f>
        <v>0</v>
      </c>
      <c r="HA48" s="706">
        <f>IFERROR(MATCH(HB$44,Sheep!$R$205:$R$212,1),0)</f>
        <v>0</v>
      </c>
      <c r="HB48" s="706">
        <f>IFERROR(MATCH(HC$44,Sheep!$R$205:$R$212,1),0)</f>
        <v>0</v>
      </c>
      <c r="HC48" s="706">
        <f>IFERROR(MATCH(HD$44,Sheep!$R$205:$R$212,1),0)</f>
        <v>0</v>
      </c>
      <c r="HD48" s="706">
        <f>IFERROR(MATCH(HE$44,Sheep!$R$205:$R$212,1),0)</f>
        <v>0</v>
      </c>
      <c r="HE48" s="706">
        <f>IFERROR(MATCH(HF$44,Sheep!$R$205:$R$212,1),0)</f>
        <v>0</v>
      </c>
      <c r="HF48" s="706">
        <f>IFERROR(MATCH(HG$44,Sheep!$R$205:$R$212,1),0)</f>
        <v>0</v>
      </c>
      <c r="HG48" s="706">
        <f>IFERROR(MATCH(HH$44,Sheep!$R$205:$R$212,1),0)</f>
        <v>0</v>
      </c>
      <c r="HH48" s="706">
        <f>IFERROR(MATCH(HI$44,Sheep!$R$205:$R$212,1),0)</f>
        <v>0</v>
      </c>
      <c r="HI48" s="706">
        <f>IFERROR(MATCH(HJ$44,Sheep!$R$205:$R$212,1),0)</f>
        <v>0</v>
      </c>
      <c r="HJ48" s="706">
        <f>IFERROR(MATCH(HK$44,Sheep!$R$205:$R$212,1),0)</f>
        <v>0</v>
      </c>
      <c r="HK48" s="706">
        <f>IFERROR(MATCH(HL$44,Sheep!$R$205:$R$212,1),0)</f>
        <v>0</v>
      </c>
      <c r="HL48" s="706">
        <f>IFERROR(MATCH(HM$44,Sheep!$R$205:$R$212,1),0)</f>
        <v>0</v>
      </c>
      <c r="HM48" s="706">
        <f>IFERROR(MATCH(HN$44,Sheep!$R$205:$R$212,1),0)</f>
        <v>0</v>
      </c>
      <c r="HN48" s="706">
        <f>IFERROR(MATCH(HO$44,Sheep!$R$205:$R$212,1),0)</f>
        <v>0</v>
      </c>
      <c r="HO48" s="706">
        <f>IFERROR(MATCH(HP$44,Sheep!$R$205:$R$212,1),0)</f>
        <v>0</v>
      </c>
      <c r="HP48" s="706">
        <f>IFERROR(MATCH(HQ$44,Sheep!$R$205:$R$212,1),0)</f>
        <v>0</v>
      </c>
      <c r="HQ48" s="706">
        <f>IFERROR(MATCH(HR$44,Sheep!$R$205:$R$212,1),0)</f>
        <v>0</v>
      </c>
      <c r="HR48" s="706">
        <f>IFERROR(MATCH(HS$44,Sheep!$R$205:$R$212,1),0)</f>
        <v>0</v>
      </c>
      <c r="HS48" s="706">
        <f>IFERROR(MATCH(HT$44,Sheep!$R$205:$R$212,1),0)</f>
        <v>0</v>
      </c>
      <c r="HT48" s="706">
        <f>IFERROR(MATCH(HU$44,Sheep!$R$205:$R$212,1),0)</f>
        <v>0</v>
      </c>
      <c r="HU48" s="706">
        <f>IFERROR(MATCH(HV$44,Sheep!$R$205:$R$212,1),0)</f>
        <v>0</v>
      </c>
      <c r="HV48" s="706">
        <f>IFERROR(MATCH(HW$44,Sheep!$R$205:$R$212,1),0)</f>
        <v>0</v>
      </c>
      <c r="HW48" s="706">
        <f>IFERROR(MATCH(HX$44,Sheep!$R$205:$R$212,1),0)</f>
        <v>0</v>
      </c>
      <c r="HX48" s="706">
        <f>IFERROR(MATCH(HY$44,Sheep!$R$205:$R$212,1),0)</f>
        <v>0</v>
      </c>
      <c r="HY48" s="706">
        <f>IFERROR(MATCH(HZ$44,Sheep!$R$205:$R$212,1),0)</f>
        <v>0</v>
      </c>
      <c r="HZ48" s="706">
        <f>IFERROR(MATCH(IA$44,Sheep!$R$205:$R$212,1),0)</f>
        <v>0</v>
      </c>
      <c r="IA48" s="706">
        <f>IFERROR(MATCH(IB$44,Sheep!$R$205:$R$212,1),0)</f>
        <v>0</v>
      </c>
      <c r="IB48" s="706">
        <f>IFERROR(MATCH(IC$44,Sheep!$R$205:$R$212,1),0)</f>
        <v>0</v>
      </c>
      <c r="IC48" s="706">
        <f>IFERROR(MATCH(ID$44,Sheep!$R$205:$R$212,1),0)</f>
        <v>0</v>
      </c>
      <c r="ID48" s="706">
        <f>IFERROR(MATCH(IE$44,Sheep!$R$205:$R$212,1),0)</f>
        <v>0</v>
      </c>
      <c r="IE48" s="706">
        <f>IFERROR(MATCH(IF$44,Sheep!$R$205:$R$212,1),0)</f>
        <v>0</v>
      </c>
      <c r="IF48" s="706">
        <f>IFERROR(MATCH(IG$44,Sheep!$R$205:$R$212,1),0)</f>
        <v>0</v>
      </c>
      <c r="IG48" s="706">
        <f>IFERROR(MATCH(IH$44,Sheep!$R$205:$R$212,1),0)</f>
        <v>0</v>
      </c>
      <c r="IH48" s="706">
        <f>IFERROR(MATCH(II$44,Sheep!$R$205:$R$212,1),0)</f>
        <v>0</v>
      </c>
      <c r="II48" s="706">
        <f>IFERROR(MATCH(IJ$44,Sheep!$R$205:$R$212,1),0)</f>
        <v>0</v>
      </c>
      <c r="IJ48" s="706">
        <f>IFERROR(MATCH(IK$44,Sheep!$R$205:$R$212,1),0)</f>
        <v>0</v>
      </c>
      <c r="IK48" s="706">
        <f>IFERROR(MATCH(IL$44,Sheep!$R$205:$R$212,1),0)</f>
        <v>0</v>
      </c>
      <c r="IL48" s="706">
        <f>IFERROR(MATCH(IM$44,Sheep!$R$205:$R$212,1),0)</f>
        <v>0</v>
      </c>
      <c r="IM48" s="706">
        <f>IFERROR(MATCH(IN$44,Sheep!$R$205:$R$212,1),0)</f>
        <v>0</v>
      </c>
      <c r="IN48" s="706">
        <f>IFERROR(MATCH(IO$44,Sheep!$R$205:$R$212,1),0)</f>
        <v>0</v>
      </c>
      <c r="IO48" s="706">
        <f>IFERROR(MATCH(IP$44,Sheep!$R$205:$R$212,1),0)</f>
        <v>0</v>
      </c>
      <c r="IP48" s="706">
        <f>IFERROR(MATCH(IQ$44,Sheep!$R$205:$R$212,1),0)</f>
        <v>0</v>
      </c>
      <c r="IQ48" s="706">
        <f>IFERROR(MATCH(IR$44,Sheep!$R$205:$R$212,1),0)</f>
        <v>0</v>
      </c>
      <c r="IR48" s="706">
        <f>IFERROR(MATCH(IS$44,Sheep!$R$205:$R$212,1),0)</f>
        <v>0</v>
      </c>
      <c r="IS48" s="706">
        <f>IFERROR(MATCH(IT$44,Sheep!$R$205:$R$212,1),0)</f>
        <v>0</v>
      </c>
      <c r="IT48" s="706">
        <f>IFERROR(MATCH(IU$44,Sheep!$R$205:$R$212,1),0)</f>
        <v>0</v>
      </c>
      <c r="IU48" s="706">
        <f>IFERROR(MATCH(IV$44,Sheep!$R$205:$R$212,1),0)</f>
        <v>0</v>
      </c>
      <c r="IV48" s="706">
        <f>IFERROR(MATCH(IW$44,Sheep!$R$205:$R$212,1),0)</f>
        <v>0</v>
      </c>
      <c r="IW48" s="706">
        <f>IFERROR(MATCH(IX$44,Sheep!$R$205:$R$212,1),0)</f>
        <v>0</v>
      </c>
      <c r="IX48" s="706">
        <f>IFERROR(MATCH(IY$44,Sheep!$R$205:$R$212,1),0)</f>
        <v>0</v>
      </c>
      <c r="IY48" s="706">
        <f>IFERROR(MATCH(IZ$44,Sheep!$R$205:$R$212,1),0)</f>
        <v>0</v>
      </c>
      <c r="IZ48" s="706">
        <f>IFERROR(MATCH(JA$44,Sheep!$R$205:$R$212,1),0)</f>
        <v>0</v>
      </c>
      <c r="JA48" s="706">
        <f>IFERROR(MATCH(JB$44,Sheep!$R$205:$R$212,1),0)</f>
        <v>0</v>
      </c>
      <c r="JB48" s="706">
        <f>IFERROR(MATCH(JC$44,Sheep!$R$205:$R$212,1),0)</f>
        <v>0</v>
      </c>
      <c r="JC48" s="706">
        <f>IFERROR(MATCH(JD$44,Sheep!$R$205:$R$212,1),0)</f>
        <v>0</v>
      </c>
      <c r="JD48" s="706">
        <f>IFERROR(MATCH(JE$44,Sheep!$R$205:$R$212,1),0)</f>
        <v>0</v>
      </c>
      <c r="JE48" s="706">
        <f>IFERROR(MATCH(JF$44,Sheep!$R$205:$R$212,1),0)</f>
        <v>0</v>
      </c>
      <c r="JF48" s="706">
        <f>IFERROR(MATCH(JG$44,Sheep!$R$205:$R$212,1),0)</f>
        <v>0</v>
      </c>
      <c r="JG48" s="706">
        <f>IFERROR(MATCH(JH$44,Sheep!$R$205:$R$212,1),0)</f>
        <v>0</v>
      </c>
      <c r="JH48" s="706">
        <f>IFERROR(MATCH(JI$44,Sheep!$R$205:$R$212,1),0)</f>
        <v>0</v>
      </c>
      <c r="JI48" s="706">
        <f>IFERROR(MATCH(JJ$44,Sheep!$R$205:$R$212,1),0)</f>
        <v>0</v>
      </c>
      <c r="JJ48" s="706">
        <f>IFERROR(MATCH(JK$44,Sheep!$R$205:$R$212,1),0)</f>
        <v>0</v>
      </c>
      <c r="JK48" s="706">
        <f>IFERROR(MATCH(JL$44,Sheep!$R$205:$R$212,1),0)</f>
        <v>0</v>
      </c>
      <c r="JL48" s="706">
        <f>IFERROR(MATCH(JM$44,Sheep!$R$205:$R$212,1),0)</f>
        <v>0</v>
      </c>
      <c r="JM48" s="706">
        <f>IFERROR(MATCH(JN$44,Sheep!$R$205:$R$212,1),0)</f>
        <v>0</v>
      </c>
      <c r="JN48" s="706">
        <f>IFERROR(MATCH(JO$44,Sheep!$R$205:$R$212,1),0)</f>
        <v>0</v>
      </c>
      <c r="JO48" s="706">
        <f>IFERROR(MATCH(JP$44,Sheep!$R$205:$R$212,1),0)</f>
        <v>0</v>
      </c>
      <c r="JP48" s="706">
        <f>IFERROR(MATCH(JQ$44,Sheep!$R$205:$R$212,1),0)</f>
        <v>0</v>
      </c>
      <c r="JQ48" s="706">
        <f>IFERROR(MATCH(JR$44,Sheep!$R$205:$R$212,1),0)</f>
        <v>0</v>
      </c>
      <c r="JR48" s="706">
        <f>IFERROR(MATCH(JS$44,Sheep!$R$205:$R$212,1),0)</f>
        <v>0</v>
      </c>
      <c r="JS48" s="706">
        <f>IFERROR(MATCH(JT$44,Sheep!$R$205:$R$212,1),0)</f>
        <v>0</v>
      </c>
      <c r="JT48" s="706">
        <f>IFERROR(MATCH(JU$44,Sheep!$R$205:$R$212,1),0)</f>
        <v>0</v>
      </c>
      <c r="JU48" s="706">
        <f>IFERROR(MATCH(JV$44,Sheep!$R$205:$R$212,1),0)</f>
        <v>0</v>
      </c>
      <c r="JV48" s="706">
        <f>IFERROR(MATCH(JW$44,Sheep!$R$205:$R$212,1),0)</f>
        <v>0</v>
      </c>
      <c r="JW48" s="706">
        <f>IFERROR(MATCH(JX$44,Sheep!$R$205:$R$212,1),0)</f>
        <v>0</v>
      </c>
      <c r="JX48" s="706">
        <f>IFERROR(MATCH(JY$44,Sheep!$R$205:$R$212,1),0)</f>
        <v>0</v>
      </c>
      <c r="JY48" s="706">
        <f>IFERROR(MATCH(JZ$44,Sheep!$R$205:$R$212,1),0)</f>
        <v>0</v>
      </c>
      <c r="JZ48" s="706">
        <f>IFERROR(MATCH(KA$44,Sheep!$R$205:$R$212,1),0)</f>
        <v>0</v>
      </c>
      <c r="KA48" s="706">
        <f>IFERROR(MATCH(KB$44,Sheep!$R$205:$R$212,1),0)</f>
        <v>0</v>
      </c>
      <c r="KB48" s="706">
        <f>IFERROR(MATCH(KC$44,Sheep!$R$205:$R$212,1),0)</f>
        <v>0</v>
      </c>
      <c r="KC48" s="706">
        <f>IFERROR(MATCH(KD$44,Sheep!$R$205:$R$212,1),0)</f>
        <v>0</v>
      </c>
      <c r="KD48" s="706">
        <f>IFERROR(MATCH(KE$44,Sheep!$R$205:$R$212,1),0)</f>
        <v>0</v>
      </c>
      <c r="KE48" s="706">
        <f>IFERROR(MATCH(KF$44,Sheep!$R$205:$R$212,1),0)</f>
        <v>0</v>
      </c>
      <c r="KF48" s="706">
        <f>IFERROR(MATCH(KG$44,Sheep!$R$205:$R$212,1),0)</f>
        <v>0</v>
      </c>
      <c r="KG48" s="706">
        <f>IFERROR(MATCH(KH$44,Sheep!$R$205:$R$212,1),0)</f>
        <v>0</v>
      </c>
      <c r="KH48" s="706">
        <f>IFERROR(MATCH(KI$44,Sheep!$R$205:$R$212,1),0)</f>
        <v>0</v>
      </c>
      <c r="KI48" s="706">
        <f>IFERROR(MATCH(KJ$44,Sheep!$R$205:$R$212,1),0)</f>
        <v>0</v>
      </c>
      <c r="KJ48" s="706">
        <f>IFERROR(MATCH(KK$44,Sheep!$R$205:$R$212,1),0)</f>
        <v>0</v>
      </c>
      <c r="KK48" s="706">
        <f>IFERROR(MATCH(KL$44,Sheep!$R$205:$R$212,1),0)</f>
        <v>0</v>
      </c>
      <c r="KL48" s="706">
        <f>IFERROR(MATCH(KM$44,Sheep!$R$205:$R$212,1),0)</f>
        <v>0</v>
      </c>
      <c r="KM48" s="706">
        <f>IFERROR(MATCH(KN$44,Sheep!$R$205:$R$212,1),0)</f>
        <v>0</v>
      </c>
      <c r="KN48" s="706">
        <f>IFERROR(MATCH(KO$44,Sheep!$R$205:$R$212,1),0)</f>
        <v>0</v>
      </c>
      <c r="KO48" s="706">
        <f>IFERROR(MATCH(KP$44,Sheep!$R$205:$R$212,1),0)</f>
        <v>0</v>
      </c>
      <c r="KP48" s="706">
        <f>IFERROR(MATCH(KQ$44,Sheep!$R$205:$R$212,1),0)</f>
        <v>0</v>
      </c>
      <c r="KQ48" s="706">
        <f>IFERROR(MATCH(KR$44,Sheep!$R$205:$R$212,1),0)</f>
        <v>0</v>
      </c>
      <c r="KR48" s="706">
        <f>IFERROR(MATCH(KS$44,Sheep!$R$205:$R$212,1),0)</f>
        <v>0</v>
      </c>
      <c r="KS48" s="706">
        <f>IFERROR(MATCH(KT$44,Sheep!$R$205:$R$212,1),0)</f>
        <v>0</v>
      </c>
      <c r="KT48" s="706">
        <f>IFERROR(MATCH(KU$44,Sheep!$R$205:$R$212,1),0)</f>
        <v>0</v>
      </c>
      <c r="KU48" s="706">
        <f>IFERROR(MATCH(KV$44,Sheep!$R$205:$R$212,1),0)</f>
        <v>0</v>
      </c>
      <c r="KV48" s="706">
        <f>IFERROR(MATCH(KW$44,Sheep!$R$205:$R$212,1),0)</f>
        <v>0</v>
      </c>
      <c r="KW48" s="706">
        <f>IFERROR(MATCH(KX$44,Sheep!$R$205:$R$212,1),0)</f>
        <v>0</v>
      </c>
      <c r="KX48" s="706">
        <f>IFERROR(MATCH(KY$44,Sheep!$R$205:$R$212,1),0)</f>
        <v>0</v>
      </c>
      <c r="KY48" s="706">
        <f>IFERROR(MATCH(KZ$44,Sheep!$R$205:$R$212,1),0)</f>
        <v>0</v>
      </c>
      <c r="KZ48" s="706">
        <f>IFERROR(MATCH(LA$44,Sheep!$R$205:$R$212,1),0)</f>
        <v>0</v>
      </c>
      <c r="LA48" s="706">
        <f>IFERROR(MATCH(LB$44,Sheep!$R$205:$R$212,1),0)</f>
        <v>0</v>
      </c>
      <c r="LB48" s="706">
        <f>IFERROR(MATCH(LC$44,Sheep!$R$205:$R$212,1),0)</f>
        <v>0</v>
      </c>
      <c r="LC48" s="706">
        <f>IFERROR(MATCH(LD$44,Sheep!$R$205:$R$212,1),0)</f>
        <v>0</v>
      </c>
      <c r="LD48" s="706">
        <f>IFERROR(MATCH(LE$44,Sheep!$R$205:$R$212,1),0)</f>
        <v>0</v>
      </c>
      <c r="LE48" s="706">
        <f>IFERROR(MATCH(LF$44,Sheep!$R$205:$R$212,1),0)</f>
        <v>0</v>
      </c>
      <c r="LF48" s="706">
        <f>IFERROR(MATCH(LG$44,Sheep!$R$205:$R$212,1),0)</f>
        <v>0</v>
      </c>
      <c r="LG48" s="706">
        <f>IFERROR(MATCH(LH$44,Sheep!$R$205:$R$212,1),0)</f>
        <v>0</v>
      </c>
      <c r="LH48" s="706">
        <f>IFERROR(MATCH(LI$44,Sheep!$R$205:$R$212,1),0)</f>
        <v>0</v>
      </c>
      <c r="LI48" s="706">
        <f>IFERROR(MATCH(LJ$44,Sheep!$R$205:$R$212,1),0)</f>
        <v>0</v>
      </c>
      <c r="LJ48" s="706">
        <f>IFERROR(MATCH(LK$44,Sheep!$R$205:$R$212,1),0)</f>
        <v>0</v>
      </c>
      <c r="LK48" s="706">
        <f>IFERROR(MATCH(LL$44,Sheep!$R$205:$R$212,1),0)</f>
        <v>0</v>
      </c>
      <c r="LL48" s="706">
        <f>IFERROR(MATCH(LM$44,Sheep!$R$205:$R$212,1),0)</f>
        <v>0</v>
      </c>
      <c r="LM48" s="706">
        <f>IFERROR(MATCH(LN$44,Sheep!$R$205:$R$212,1),0)</f>
        <v>0</v>
      </c>
      <c r="LN48" s="706">
        <f>IFERROR(MATCH(LO$44,Sheep!$R$205:$R$212,1),0)</f>
        <v>0</v>
      </c>
      <c r="LO48" s="706">
        <f>IFERROR(MATCH(LP$44,Sheep!$R$205:$R$212,1),0)</f>
        <v>0</v>
      </c>
      <c r="LP48" s="706">
        <f>IFERROR(MATCH(LQ$44,Sheep!$R$205:$R$212,1),0)</f>
        <v>0</v>
      </c>
      <c r="LQ48" s="706">
        <f>IFERROR(MATCH(LR$44,Sheep!$R$205:$R$212,1),0)</f>
        <v>0</v>
      </c>
      <c r="LR48" s="706">
        <f>IFERROR(MATCH(LS$44,Sheep!$R$205:$R$212,1),0)</f>
        <v>0</v>
      </c>
      <c r="LS48" s="706">
        <f>IFERROR(MATCH(LT$44,Sheep!$R$205:$R$212,1),0)</f>
        <v>0</v>
      </c>
      <c r="LT48" s="706">
        <f>IFERROR(MATCH(LU$44,Sheep!$R$205:$R$212,1),0)</f>
        <v>0</v>
      </c>
      <c r="LU48" s="706">
        <f>IFERROR(MATCH(LV$44,Sheep!$R$205:$R$212,1),0)</f>
        <v>0</v>
      </c>
      <c r="LV48" s="706">
        <f>IFERROR(MATCH(LW$44,Sheep!$R$205:$R$212,1),0)</f>
        <v>0</v>
      </c>
      <c r="LW48" s="706">
        <f>IFERROR(MATCH(LX$44,Sheep!$R$205:$R$212,1),0)</f>
        <v>0</v>
      </c>
      <c r="LX48" s="706">
        <f>IFERROR(MATCH(LY$44,Sheep!$R$205:$R$212,1),0)</f>
        <v>0</v>
      </c>
      <c r="LY48" s="706">
        <f>IFERROR(MATCH(LZ$44,Sheep!$R$205:$R$212,1),0)</f>
        <v>0</v>
      </c>
      <c r="LZ48" s="706">
        <f>IFERROR(MATCH(MA$44,Sheep!$R$205:$R$212,1),0)</f>
        <v>0</v>
      </c>
      <c r="MA48" s="706">
        <f>IFERROR(MATCH(MB$44,Sheep!$R$205:$R$212,1),0)</f>
        <v>0</v>
      </c>
      <c r="MB48" s="706">
        <f>IFERROR(MATCH(MC$44,Sheep!$R$205:$R$212,1),0)</f>
        <v>0</v>
      </c>
      <c r="MC48" s="706">
        <f>IFERROR(MATCH(MD$44,Sheep!$R$205:$R$212,1),0)</f>
        <v>0</v>
      </c>
      <c r="MD48" s="706">
        <f>IFERROR(MATCH(ME$44,Sheep!$R$205:$R$212,1),0)</f>
        <v>0</v>
      </c>
      <c r="ME48" s="706">
        <f>IFERROR(MATCH(MF$44,Sheep!$R$205:$R$212,1),0)</f>
        <v>0</v>
      </c>
      <c r="MF48" s="706">
        <f>IFERROR(MATCH(MG$44,Sheep!$R$205:$R$212,1),0)</f>
        <v>0</v>
      </c>
      <c r="MG48" s="706">
        <f>IFERROR(MATCH(MH$44,Sheep!$R$205:$R$212,1),0)</f>
        <v>0</v>
      </c>
      <c r="MH48" s="706">
        <f>IFERROR(MATCH(MI$44,Sheep!$R$205:$R$212,1),0)</f>
        <v>0</v>
      </c>
      <c r="MI48" s="706">
        <f>IFERROR(MATCH(MJ$44,Sheep!$R$205:$R$212,1),0)</f>
        <v>0</v>
      </c>
      <c r="MJ48" s="706">
        <f>IFERROR(MATCH(MK$44,Sheep!$R$205:$R$212,1),0)</f>
        <v>0</v>
      </c>
      <c r="MK48" s="706">
        <f>IFERROR(MATCH(ML$44,Sheep!$R$205:$R$212,1),0)</f>
        <v>0</v>
      </c>
      <c r="ML48" s="706">
        <f>IFERROR(MATCH(MM$44,Sheep!$R$205:$R$212,1),0)</f>
        <v>0</v>
      </c>
      <c r="MM48" s="706">
        <f>IFERROR(MATCH(MN$44,Sheep!$R$205:$R$212,1),0)</f>
        <v>0</v>
      </c>
      <c r="MN48" s="706">
        <f>IFERROR(MATCH(MO$44,Sheep!$R$205:$R$212,1),0)</f>
        <v>0</v>
      </c>
      <c r="MO48" s="706">
        <f>IFERROR(MATCH(MP$44,Sheep!$R$205:$R$212,1),0)</f>
        <v>0</v>
      </c>
      <c r="MP48" s="706">
        <f>IFERROR(MATCH(MQ$44,Sheep!$R$205:$R$212,1),0)</f>
        <v>0</v>
      </c>
      <c r="MQ48" s="706">
        <f>IFERROR(MATCH(MR$44,Sheep!$R$205:$R$212,1),0)</f>
        <v>0</v>
      </c>
      <c r="MR48" s="706">
        <f>IFERROR(MATCH(MS$44,Sheep!$R$205:$R$212,1),0)</f>
        <v>0</v>
      </c>
      <c r="MS48" s="706">
        <f>IFERROR(MATCH(MT$44,Sheep!$R$205:$R$212,1),0)</f>
        <v>0</v>
      </c>
      <c r="MT48" s="706">
        <f>IFERROR(MATCH(MU$44,Sheep!$R$205:$R$212,1),0)</f>
        <v>0</v>
      </c>
      <c r="MU48" s="706">
        <f>IFERROR(MATCH(MV$44,Sheep!$R$205:$R$212,1),0)</f>
        <v>0</v>
      </c>
      <c r="MV48" s="706">
        <f>IFERROR(MATCH(MW$44,Sheep!$R$205:$R$212,1),0)</f>
        <v>0</v>
      </c>
      <c r="MW48" s="706">
        <f>IFERROR(MATCH(MX$44,Sheep!$R$205:$R$212,1),0)</f>
        <v>0</v>
      </c>
      <c r="MX48" s="706">
        <f>IFERROR(MATCH(MY$44,Sheep!$R$205:$R$212,1),0)</f>
        <v>0</v>
      </c>
      <c r="MY48" s="706">
        <f>IFERROR(MATCH(MZ$44,Sheep!$R$205:$R$212,1),0)</f>
        <v>0</v>
      </c>
      <c r="MZ48" s="706">
        <f>IFERROR(MATCH(NA$44,Sheep!$R$205:$R$212,1),0)</f>
        <v>0</v>
      </c>
      <c r="NA48" s="706">
        <f>IFERROR(MATCH(NB$44,Sheep!$R$205:$R$212,1),0)</f>
        <v>0</v>
      </c>
      <c r="NB48" s="706">
        <f>IFERROR(MATCH(NC$44,Sheep!$R$205:$R$212,1),0)</f>
        <v>0</v>
      </c>
      <c r="NC48" s="706">
        <f>IFERROR(MATCH(ND$44,Sheep!$R$205:$R$212,1),0)</f>
        <v>0</v>
      </c>
      <c r="ND48" s="706">
        <f>IFERROR(MATCH(NE$44,Sheep!$R$205:$R$212,1),0)</f>
        <v>0</v>
      </c>
      <c r="NE48" s="706">
        <f>IFERROR(MATCH(NF$44,Sheep!$R$205:$R$212,1),0)</f>
        <v>0</v>
      </c>
      <c r="NF48" s="706">
        <f>IFERROR(MATCH(NG$44,Sheep!$R$205:$R$212,1),0)</f>
        <v>0</v>
      </c>
      <c r="NG48" s="706">
        <f>IFERROR(MATCH(NH$44,Sheep!$R$205:$R$212,1),0)</f>
        <v>0</v>
      </c>
      <c r="NH48" s="706">
        <f>IFERROR(MATCH(NI$44,Sheep!$R$205:$R$212,1),0)</f>
        <v>0</v>
      </c>
      <c r="NI48" s="706">
        <f>IFERROR(MATCH(NJ$44,Sheep!$R$205:$R$212,1),0)</f>
        <v>0</v>
      </c>
      <c r="NJ48" s="706">
        <f>IFERROR(MATCH(NK$44,Sheep!$R$205:$R$212,1),0)</f>
        <v>0</v>
      </c>
      <c r="NK48" s="706">
        <f>IFERROR(MATCH(NL$44,Sheep!$R$205:$R$212,1),0)</f>
        <v>0</v>
      </c>
      <c r="NL48" s="706">
        <f>IFERROR(MATCH(NM$44,Sheep!$R$205:$R$212,1),0)</f>
        <v>0</v>
      </c>
      <c r="NM48" s="706">
        <f>IFERROR(MATCH(NN$44,Sheep!$R$205:$R$212,1),0)</f>
        <v>0</v>
      </c>
      <c r="NN48" s="706">
        <f>IFERROR(MATCH(NO$44,Sheep!$R$205:$R$212,1),0)</f>
        <v>0</v>
      </c>
      <c r="NO48" s="706">
        <f>IFERROR(MATCH(NP$44,Sheep!$R$205:$R$212,1),0)</f>
        <v>0</v>
      </c>
      <c r="NP48" s="706">
        <f>IFERROR(MATCH(NQ$44,Sheep!$R$205:$R$212,1),0)</f>
        <v>0</v>
      </c>
      <c r="NQ48" s="706">
        <f>IFERROR(MATCH(NR$44,Sheep!$R$205:$R$212,1),0)</f>
        <v>0</v>
      </c>
      <c r="NR48" s="706">
        <f>IFERROR(MATCH(NS$44,Sheep!$R$205:$R$212,1),0)</f>
        <v>0</v>
      </c>
      <c r="NS48" s="706">
        <f>IFERROR(MATCH(NT$44,Sheep!$R$205:$R$212,1),0)</f>
        <v>0</v>
      </c>
      <c r="NT48" s="706">
        <f>IFERROR(MATCH(NU$44,Sheep!$R$205:$R$212,1),0)</f>
        <v>0</v>
      </c>
      <c r="NU48" s="706">
        <f>IFERROR(MATCH(NV$44,Sheep!$R$205:$R$212,1),0)</f>
        <v>0</v>
      </c>
      <c r="NV48" s="706">
        <f>IFERROR(MATCH(NW$44,Sheep!$R$205:$R$212,1),0)</f>
        <v>0</v>
      </c>
      <c r="NW48" s="706">
        <f>IFERROR(MATCH(NX$44,Sheep!$R$205:$R$212,1),0)</f>
        <v>0</v>
      </c>
      <c r="NX48" s="706">
        <f>IFERROR(MATCH(NY$44,Sheep!$R$205:$R$212,1),0)</f>
        <v>0</v>
      </c>
      <c r="NY48" s="706">
        <f>IFERROR(MATCH(NZ$44,Sheep!$R$205:$R$212,1),0)</f>
        <v>0</v>
      </c>
      <c r="NZ48" s="706">
        <f>IFERROR(MATCH(OA$44,Sheep!$R$205:$R$212,1),0)</f>
        <v>0</v>
      </c>
      <c r="OA48" s="706">
        <f>IFERROR(MATCH(OB$44,Sheep!$R$205:$R$212,1),0)</f>
        <v>0</v>
      </c>
      <c r="OB48" s="706">
        <f>IFERROR(MATCH(OC$44,Sheep!$R$205:$R$212,1),0)</f>
        <v>0</v>
      </c>
      <c r="OC48" s="706">
        <f>IFERROR(MATCH(OD$44,Sheep!$R$205:$R$212,1),0)</f>
        <v>0</v>
      </c>
      <c r="OD48" s="706">
        <f>IFERROR(MATCH(OE$44,Sheep!$R$205:$R$212,1),0)</f>
        <v>0</v>
      </c>
      <c r="OE48" s="706">
        <f>IFERROR(MATCH(OF$44,Sheep!$R$205:$R$212,1),0)</f>
        <v>0</v>
      </c>
      <c r="OF48" s="706">
        <f>IFERROR(MATCH(OG$44,Sheep!$R$205:$R$212,1),0)</f>
        <v>0</v>
      </c>
      <c r="OG48" s="706">
        <f>IFERROR(MATCH(OH$44,Sheep!$R$205:$R$212,1),0)</f>
        <v>0</v>
      </c>
      <c r="OH48" s="706">
        <f>IFERROR(MATCH(OI$44,Sheep!$R$205:$R$212,1),0)</f>
        <v>0</v>
      </c>
      <c r="OI48" s="706">
        <f>IFERROR(MATCH(OJ$44,Sheep!$R$205:$R$212,1),0)</f>
        <v>0</v>
      </c>
      <c r="OJ48" s="706">
        <f>IFERROR(MATCH(OK$44,Sheep!$R$205:$R$212,1),0)</f>
        <v>0</v>
      </c>
      <c r="OK48" s="706">
        <f>IFERROR(MATCH(OL$44,Sheep!$R$205:$R$212,1),0)</f>
        <v>0</v>
      </c>
      <c r="OL48" s="706">
        <f>IFERROR(MATCH(OM$44,Sheep!$R$205:$R$212,1),0)</f>
        <v>0</v>
      </c>
      <c r="OM48" s="706">
        <f>IFERROR(MATCH(ON$44,Sheep!$R$205:$R$212,1),0)</f>
        <v>0</v>
      </c>
      <c r="ON48" s="706">
        <f>IFERROR(MATCH(OO$44,Sheep!$R$205:$R$212,1),0)</f>
        <v>0</v>
      </c>
      <c r="OO48" s="706">
        <f>IFERROR(MATCH(OP$44,Sheep!$R$205:$R$212,1),0)</f>
        <v>0</v>
      </c>
      <c r="OP48" s="706">
        <f>IFERROR(MATCH(OQ$44,Sheep!$R$205:$R$212,1),0)</f>
        <v>0</v>
      </c>
      <c r="OQ48" s="706">
        <f>IFERROR(MATCH(OR$44,Sheep!$R$205:$R$212,1),0)</f>
        <v>0</v>
      </c>
      <c r="OR48" s="706">
        <f>IFERROR(MATCH(OS$44,Sheep!$R$205:$R$212,1),0)</f>
        <v>0</v>
      </c>
      <c r="OS48" s="706">
        <f>IFERROR(MATCH(OT$44,Sheep!$R$205:$R$212,1),0)</f>
        <v>0</v>
      </c>
      <c r="OT48" s="706">
        <f>IFERROR(MATCH(OU$44,Sheep!$R$205:$R$212,1),0)</f>
        <v>0</v>
      </c>
      <c r="OU48" s="706">
        <f>IFERROR(MATCH(OV$44,Sheep!$R$205:$R$212,1),0)</f>
        <v>0</v>
      </c>
      <c r="OV48" s="706">
        <f>IFERROR(MATCH(OW$44,Sheep!$R$205:$R$212,1),0)</f>
        <v>0</v>
      </c>
      <c r="OW48" s="706">
        <f>IFERROR(MATCH(OX$44,Sheep!$R$205:$R$212,1),0)</f>
        <v>0</v>
      </c>
      <c r="OX48" s="706">
        <f>IFERROR(MATCH(OY$44,Sheep!$R$205:$R$212,1),0)</f>
        <v>0</v>
      </c>
      <c r="OY48" s="706">
        <f>IFERROR(MATCH(OZ$44,Sheep!$R$205:$R$212,1),0)</f>
        <v>0</v>
      </c>
      <c r="OZ48" s="706">
        <f>IFERROR(MATCH(PA$44,Sheep!$R$205:$R$212,1),0)</f>
        <v>0</v>
      </c>
      <c r="PA48" s="706">
        <f>IFERROR(MATCH(PB$44,Sheep!$R$205:$R$212,1),0)</f>
        <v>0</v>
      </c>
      <c r="PB48" s="706">
        <f>IFERROR(MATCH(PC$44,Sheep!$R$205:$R$212,1),0)</f>
        <v>0</v>
      </c>
      <c r="PC48" s="706">
        <f>IFERROR(MATCH(PD$44,Sheep!$R$205:$R$212,1),0)</f>
        <v>0</v>
      </c>
      <c r="PD48" s="706">
        <f>IFERROR(MATCH(PE$44,Sheep!$R$205:$R$212,1),0)</f>
        <v>0</v>
      </c>
      <c r="PE48" s="706">
        <f>IFERROR(MATCH(PF$44,Sheep!$R$205:$R$212,1),0)</f>
        <v>0</v>
      </c>
      <c r="PF48" s="706">
        <f>IFERROR(MATCH(PG$44,Sheep!$R$205:$R$212,1),0)</f>
        <v>0</v>
      </c>
      <c r="PG48" s="706">
        <f>IFERROR(MATCH(PH$44,Sheep!$R$205:$R$212,1),0)</f>
        <v>0</v>
      </c>
      <c r="PH48" s="706">
        <f>IFERROR(MATCH(PI$44,Sheep!$R$205:$R$212,1),0)</f>
        <v>0</v>
      </c>
      <c r="PI48" s="706">
        <f>IFERROR(MATCH(PJ$44,Sheep!$R$205:$R$212,1),0)</f>
        <v>0</v>
      </c>
      <c r="PJ48" s="706">
        <f>IFERROR(MATCH(PK$44,Sheep!$R$205:$R$212,1),0)</f>
        <v>0</v>
      </c>
      <c r="PK48" s="706">
        <f>IFERROR(MATCH(PL$44,Sheep!$R$205:$R$212,1),0)</f>
        <v>0</v>
      </c>
      <c r="PL48" s="706">
        <f>IFERROR(MATCH(PM$44,Sheep!$R$205:$R$212,1),0)</f>
        <v>0</v>
      </c>
      <c r="PM48" s="706">
        <f>IFERROR(MATCH(PN$44,Sheep!$R$205:$R$212,1),0)</f>
        <v>0</v>
      </c>
      <c r="PN48" s="706">
        <f>IFERROR(MATCH(PO$44,Sheep!$R$205:$R$212,1),0)</f>
        <v>0</v>
      </c>
      <c r="PO48" s="706">
        <f>IFERROR(MATCH(PP$44,Sheep!$R$205:$R$212,1),0)</f>
        <v>0</v>
      </c>
      <c r="PP48" s="706">
        <f>IFERROR(MATCH(PQ$44,Sheep!$R$205:$R$212,1),0)</f>
        <v>0</v>
      </c>
      <c r="PQ48" s="706">
        <f>IFERROR(MATCH(PR$44,Sheep!$R$205:$R$212,1),0)</f>
        <v>0</v>
      </c>
      <c r="PR48" s="706">
        <f>IFERROR(MATCH(PS$44,Sheep!$R$205:$R$212,1),0)</f>
        <v>0</v>
      </c>
      <c r="PS48" s="706">
        <f>IFERROR(MATCH(PT$44,Sheep!$R$205:$R$212,1),0)</f>
        <v>0</v>
      </c>
      <c r="PT48" s="706">
        <f>IFERROR(MATCH(PU$44,Sheep!$R$205:$R$212,1),0)</f>
        <v>0</v>
      </c>
      <c r="PU48" s="706">
        <f>IFERROR(MATCH(PV$44,Sheep!$R$205:$R$212,1),0)</f>
        <v>0</v>
      </c>
      <c r="PV48" s="706">
        <f>IFERROR(MATCH(PW$44,Sheep!$R$205:$R$212,1),0)</f>
        <v>0</v>
      </c>
      <c r="PW48" s="706">
        <f>IFERROR(MATCH(PX$44,Sheep!$R$205:$R$212,1),0)</f>
        <v>0</v>
      </c>
      <c r="PX48" s="706">
        <f>IFERROR(MATCH(PY$44,Sheep!$R$205:$R$212,1),0)</f>
        <v>0</v>
      </c>
      <c r="PY48" s="706">
        <f>IFERROR(MATCH(PZ$44,Sheep!$R$205:$R$212,1),0)</f>
        <v>0</v>
      </c>
      <c r="PZ48" s="706">
        <f>IFERROR(MATCH(QA$44,Sheep!$R$205:$R$212,1),0)</f>
        <v>0</v>
      </c>
      <c r="QA48" s="706">
        <f>IFERROR(MATCH(QB$44,Sheep!$R$205:$R$212,1),0)</f>
        <v>0</v>
      </c>
      <c r="QB48" s="706">
        <f>IFERROR(MATCH(QC$44,Sheep!$R$205:$R$212,1),0)</f>
        <v>0</v>
      </c>
      <c r="QC48" s="706">
        <f>IFERROR(MATCH(QD$44,Sheep!$R$205:$R$212,1),0)</f>
        <v>0</v>
      </c>
      <c r="QD48" s="706">
        <f>IFERROR(MATCH(QE$44,Sheep!$R$205:$R$212,1),0)</f>
        <v>0</v>
      </c>
      <c r="QE48" s="706">
        <f>IFERROR(MATCH(QF$44,Sheep!$R$205:$R$212,1),0)</f>
        <v>0</v>
      </c>
      <c r="QF48" s="706">
        <f>IFERROR(MATCH(QG$44,Sheep!$R$205:$R$212,1),0)</f>
        <v>0</v>
      </c>
      <c r="QG48" s="706">
        <f>IFERROR(MATCH(QH$44,Sheep!$R$205:$R$212,1),0)</f>
        <v>0</v>
      </c>
      <c r="QH48" s="706">
        <f>IFERROR(MATCH(QI$44,Sheep!$R$205:$R$212,1),0)</f>
        <v>0</v>
      </c>
      <c r="QI48" s="706">
        <f>IFERROR(MATCH(QJ$44,Sheep!$R$205:$R$212,1),0)</f>
        <v>0</v>
      </c>
      <c r="QJ48" s="706">
        <f>IFERROR(MATCH(QK$44,Sheep!$R$205:$R$212,1),0)</f>
        <v>0</v>
      </c>
      <c r="QK48" s="706">
        <f>IFERROR(MATCH(QL$44,Sheep!$R$205:$R$212,1),0)</f>
        <v>0</v>
      </c>
      <c r="QL48" s="706">
        <f>IFERROR(MATCH(QM$44,Sheep!$R$205:$R$212,1),0)</f>
        <v>0</v>
      </c>
      <c r="QM48" s="706">
        <f>IFERROR(MATCH(QN$44,Sheep!$R$205:$R$212,1),0)</f>
        <v>0</v>
      </c>
      <c r="QN48" s="706">
        <f>IFERROR(MATCH(QO$44,Sheep!$R$205:$R$212,1),0)</f>
        <v>0</v>
      </c>
      <c r="QO48" s="706">
        <f>IFERROR(MATCH(QP$44,Sheep!$R$205:$R$212,1),0)</f>
        <v>0</v>
      </c>
      <c r="QP48" s="706">
        <f>IFERROR(MATCH(QQ$44,Sheep!$R$205:$R$212,1),0)</f>
        <v>0</v>
      </c>
      <c r="QQ48" s="706">
        <f>IFERROR(MATCH(QR$44,Sheep!$R$205:$R$212,1),0)</f>
        <v>0</v>
      </c>
      <c r="QR48" s="706">
        <f>IFERROR(MATCH(QS$44,Sheep!$R$205:$R$212,1),0)</f>
        <v>0</v>
      </c>
      <c r="QS48" s="706">
        <f>IFERROR(MATCH(QT$44,Sheep!$R$205:$R$212,1),0)</f>
        <v>0</v>
      </c>
      <c r="QT48" s="706">
        <f>IFERROR(MATCH(QU$44,Sheep!$R$205:$R$212,1),0)</f>
        <v>0</v>
      </c>
      <c r="QU48" s="706">
        <f>IFERROR(MATCH(QV$44,Sheep!$R$205:$R$212,1),0)</f>
        <v>0</v>
      </c>
      <c r="QV48" s="706">
        <f>IFERROR(MATCH(QW$44,Sheep!$R$205:$R$212,1),0)</f>
        <v>0</v>
      </c>
      <c r="QW48" s="706">
        <f>IFERROR(MATCH(QX$44,Sheep!$R$205:$R$212,1),0)</f>
        <v>0</v>
      </c>
      <c r="QX48" s="706">
        <f>IFERROR(MATCH(QY$44,Sheep!$R$205:$R$212,1),0)</f>
        <v>0</v>
      </c>
      <c r="QY48" s="706">
        <f>IFERROR(MATCH(QZ$44,Sheep!$R$205:$R$212,1),0)</f>
        <v>0</v>
      </c>
      <c r="QZ48" s="706">
        <f>IFERROR(MATCH(RA$44,Sheep!$R$205:$R$212,1),0)</f>
        <v>0</v>
      </c>
      <c r="RA48" s="706">
        <f>IFERROR(MATCH(RB$44,Sheep!$R$205:$R$212,1),0)</f>
        <v>0</v>
      </c>
      <c r="RB48" s="706">
        <f>IFERROR(MATCH(RC$44,Sheep!$R$205:$R$212,1),0)</f>
        <v>0</v>
      </c>
      <c r="RC48" s="706">
        <f>IFERROR(MATCH(RD$44,Sheep!$R$205:$R$212,1),0)</f>
        <v>0</v>
      </c>
      <c r="RD48" s="706">
        <f>IFERROR(MATCH(RE$44,Sheep!$R$205:$R$212,1),0)</f>
        <v>0</v>
      </c>
      <c r="RE48" s="706">
        <f>IFERROR(MATCH(RF$44,Sheep!$R$205:$R$212,1),0)</f>
        <v>0</v>
      </c>
      <c r="RF48" s="706">
        <f>IFERROR(MATCH(RG$44,Sheep!$R$205:$R$212,1),0)</f>
        <v>0</v>
      </c>
      <c r="RG48" s="706">
        <f>IFERROR(MATCH(RH$44,Sheep!$R$205:$R$212,1),0)</f>
        <v>0</v>
      </c>
      <c r="RH48" s="706">
        <f>IFERROR(MATCH(RI$44,Sheep!$R$205:$R$212,1),0)</f>
        <v>0</v>
      </c>
      <c r="RI48" s="706">
        <f>IFERROR(MATCH(RJ$44,Sheep!$R$205:$R$212,1),0)</f>
        <v>0</v>
      </c>
      <c r="RJ48" s="706">
        <f>IFERROR(MATCH(RK$44,Sheep!$R$205:$R$212,1),0)</f>
        <v>0</v>
      </c>
      <c r="RK48" s="706">
        <f>IFERROR(MATCH(RL$44,Sheep!$R$205:$R$212,1),0)</f>
        <v>0</v>
      </c>
      <c r="RL48" s="706">
        <f>IFERROR(MATCH(RM$44,Sheep!$R$205:$R$212,1),0)</f>
        <v>0</v>
      </c>
      <c r="RM48" s="706">
        <f>IFERROR(MATCH(RN$44,Sheep!$R$205:$R$212,1),0)</f>
        <v>0</v>
      </c>
      <c r="RN48" s="706">
        <f>IFERROR(MATCH(RO$44,Sheep!$R$205:$R$212,1),0)</f>
        <v>0</v>
      </c>
      <c r="RO48" s="706">
        <f>IFERROR(MATCH(RP$44,Sheep!$R$205:$R$212,1),0)</f>
        <v>0</v>
      </c>
      <c r="RP48" s="706">
        <f>IFERROR(MATCH(RQ$44,Sheep!$R$205:$R$212,1),0)</f>
        <v>0</v>
      </c>
      <c r="RQ48" s="706">
        <f>IFERROR(MATCH(RR$44,Sheep!$R$205:$R$212,1),0)</f>
        <v>0</v>
      </c>
      <c r="RR48" s="706">
        <f>IFERROR(MATCH(RS$44,Sheep!$R$205:$R$212,1),0)</f>
        <v>0</v>
      </c>
      <c r="RS48" s="706">
        <f>IFERROR(MATCH(RT$44,Sheep!$R$205:$R$212,1),0)</f>
        <v>0</v>
      </c>
      <c r="RT48" s="706">
        <f>IFERROR(MATCH(RU$44,Sheep!$R$205:$R$212,1),0)</f>
        <v>0</v>
      </c>
      <c r="RU48" s="706">
        <f>IFERROR(MATCH(RV$44,Sheep!$R$205:$R$212,1),0)</f>
        <v>0</v>
      </c>
      <c r="RV48" s="706">
        <f>IFERROR(MATCH(RW$44,Sheep!$R$205:$R$212,1),0)</f>
        <v>0</v>
      </c>
      <c r="RW48" s="706">
        <f>IFERROR(MATCH(RX$44,Sheep!$R$205:$R$212,1),0)</f>
        <v>0</v>
      </c>
      <c r="RX48" s="706">
        <f>IFERROR(MATCH(RY$44,Sheep!$R$205:$R$212,1),0)</f>
        <v>0</v>
      </c>
      <c r="RY48" s="706">
        <f>IFERROR(MATCH(RZ$44,Sheep!$R$205:$R$212,1),0)</f>
        <v>0</v>
      </c>
      <c r="RZ48" s="706">
        <f>IFERROR(MATCH(SA$44,Sheep!$R$205:$R$212,1),0)</f>
        <v>0</v>
      </c>
      <c r="SA48" s="706">
        <f>IFERROR(MATCH(SB$44,Sheep!$R$205:$R$212,1),0)</f>
        <v>0</v>
      </c>
      <c r="SB48" s="706">
        <f>IFERROR(MATCH(SC$44,Sheep!$R$205:$R$212,1),0)</f>
        <v>0</v>
      </c>
      <c r="SC48" s="706">
        <f>IFERROR(MATCH(SD$44,Sheep!$R$205:$R$212,1),0)</f>
        <v>0</v>
      </c>
      <c r="SD48" s="706">
        <f>IFERROR(MATCH(SE$44,Sheep!$R$205:$R$212,1),0)</f>
        <v>0</v>
      </c>
      <c r="SE48" s="706">
        <f>IFERROR(MATCH(SF$44,Sheep!$R$205:$R$212,1),0)</f>
        <v>0</v>
      </c>
      <c r="SF48" s="706">
        <f>IFERROR(MATCH(SG$44,Sheep!$R$205:$R$212,1),0)</f>
        <v>0</v>
      </c>
      <c r="SG48" s="706">
        <f>IFERROR(MATCH(SH$44,Sheep!$R$205:$R$212,1),0)</f>
        <v>0</v>
      </c>
      <c r="SH48" s="706">
        <f>IFERROR(MATCH(SI$44,Sheep!$R$205:$R$212,1),0)</f>
        <v>0</v>
      </c>
      <c r="SI48" s="472"/>
      <c r="SJ48" s="474"/>
      <c r="SK48" s="462"/>
      <c r="SL48" s="462"/>
      <c r="SM48" s="462"/>
    </row>
    <row r="49" spans="1:507" outlineLevel="3" x14ac:dyDescent="0.35">
      <c r="A49" s="462"/>
      <c r="B49" s="471"/>
      <c r="C49" s="690">
        <f>INT($C$40)+3</f>
        <v>4</v>
      </c>
      <c r="D49" s="472"/>
      <c r="E49" s="557"/>
      <c r="F49" s="557"/>
      <c r="G49" s="472"/>
      <c r="H49" s="491"/>
      <c r="I49" s="491"/>
      <c r="J49" s="705" t="s">
        <v>952</v>
      </c>
      <c r="K49" s="704">
        <f>IFERROR(INDEX(Sheep!$R$205:$R$212,K48,1),0)</f>
        <v>0</v>
      </c>
      <c r="L49" s="704">
        <f>IFERROR(INDEX(Sheep!$R$205:$R$212,L48,1),0)</f>
        <v>0</v>
      </c>
      <c r="M49" s="704">
        <f>IFERROR(INDEX(Sheep!$R$205:$R$212,M48,1),0)</f>
        <v>0</v>
      </c>
      <c r="N49" s="704">
        <f>IFERROR(INDEX(Sheep!$R$205:$R$212,N48,1),0)</f>
        <v>0</v>
      </c>
      <c r="O49" s="704">
        <f>IFERROR(INDEX(Sheep!$R$205:$R$212,O48,1),0)</f>
        <v>0</v>
      </c>
      <c r="P49" s="704">
        <f>IFERROR(INDEX(Sheep!$R$205:$R$212,P48,1),0)</f>
        <v>0</v>
      </c>
      <c r="Q49" s="704">
        <f>IFERROR(INDEX(Sheep!$R$205:$R$212,Q48,1),0)</f>
        <v>0</v>
      </c>
      <c r="R49" s="704">
        <f>IFERROR(INDEX(Sheep!$R$205:$R$212,R48,1),0)</f>
        <v>0</v>
      </c>
      <c r="S49" s="704">
        <f>IFERROR(INDEX(Sheep!$R$205:$R$212,S48,1),0)</f>
        <v>0</v>
      </c>
      <c r="T49" s="704">
        <f>IFERROR(INDEX(Sheep!$R$205:$R$212,T48,1),0)</f>
        <v>0</v>
      </c>
      <c r="U49" s="704">
        <f>IFERROR(INDEX(Sheep!$R$205:$R$212,U48,1),0)</f>
        <v>0</v>
      </c>
      <c r="V49" s="704">
        <f>IFERROR(INDEX(Sheep!$R$205:$R$212,V48,1),0)</f>
        <v>0</v>
      </c>
      <c r="W49" s="704">
        <f>IFERROR(INDEX(Sheep!$R$205:$R$212,W48,1),0)</f>
        <v>0</v>
      </c>
      <c r="X49" s="704">
        <f>IFERROR(INDEX(Sheep!$R$205:$R$212,X48,1),0)</f>
        <v>0</v>
      </c>
      <c r="Y49" s="704">
        <f>IFERROR(INDEX(Sheep!$R$205:$R$212,Y48,1),0)</f>
        <v>0</v>
      </c>
      <c r="Z49" s="704">
        <f>IFERROR(INDEX(Sheep!$R$205:$R$212,Z48,1),0)</f>
        <v>0</v>
      </c>
      <c r="AA49" s="704">
        <f>IFERROR(INDEX(Sheep!$R$205:$R$212,AA48,1),0)</f>
        <v>0</v>
      </c>
      <c r="AB49" s="704">
        <f>IFERROR(INDEX(Sheep!$R$205:$R$212,AB48,1),0)</f>
        <v>0</v>
      </c>
      <c r="AC49" s="704">
        <f>IFERROR(INDEX(Sheep!$R$205:$R$212,AC48,1),0)</f>
        <v>0</v>
      </c>
      <c r="AD49" s="704">
        <f>IFERROR(INDEX(Sheep!$R$205:$R$212,AD48,1),0)</f>
        <v>0</v>
      </c>
      <c r="AE49" s="704">
        <f>IFERROR(INDEX(Sheep!$R$205:$R$212,AE48,1),0)</f>
        <v>0</v>
      </c>
      <c r="AF49" s="704">
        <f>IFERROR(INDEX(Sheep!$R$205:$R$212,AF48,1),0)</f>
        <v>0</v>
      </c>
      <c r="AG49" s="704">
        <f>IFERROR(INDEX(Sheep!$R$205:$R$212,AG48,1),0)</f>
        <v>0</v>
      </c>
      <c r="AH49" s="704">
        <f>IFERROR(INDEX(Sheep!$R$205:$R$212,AH48,1),0)</f>
        <v>0</v>
      </c>
      <c r="AI49" s="704">
        <f>IFERROR(INDEX(Sheep!$R$205:$R$212,AI48,1),0)</f>
        <v>0</v>
      </c>
      <c r="AJ49" s="704">
        <f>IFERROR(INDEX(Sheep!$R$205:$R$212,AJ48,1),0)</f>
        <v>0</v>
      </c>
      <c r="AK49" s="704">
        <f>IFERROR(INDEX(Sheep!$R$205:$R$212,AK48,1),0)</f>
        <v>0</v>
      </c>
      <c r="AL49" s="704">
        <f>IFERROR(INDEX(Sheep!$R$205:$R$212,AL48,1),0)</f>
        <v>0</v>
      </c>
      <c r="AM49" s="704">
        <f>IFERROR(INDEX(Sheep!$R$205:$R$212,AM48,1),0)</f>
        <v>0</v>
      </c>
      <c r="AN49" s="704">
        <f>IFERROR(INDEX(Sheep!$R$205:$R$212,AN48,1),0)</f>
        <v>0</v>
      </c>
      <c r="AO49" s="704">
        <f>IFERROR(INDEX(Sheep!$R$205:$R$212,AO48,1),0)</f>
        <v>0</v>
      </c>
      <c r="AP49" s="704">
        <f>IFERROR(INDEX(Sheep!$R$205:$R$212,AP48,1),0)</f>
        <v>0</v>
      </c>
      <c r="AQ49" s="704">
        <f>IFERROR(INDEX(Sheep!$R$205:$R$212,AQ48,1),0)</f>
        <v>0</v>
      </c>
      <c r="AR49" s="704">
        <f>IFERROR(INDEX(Sheep!$R$205:$R$212,AR48,1),0)</f>
        <v>0</v>
      </c>
      <c r="AS49" s="704">
        <f>IFERROR(INDEX(Sheep!$R$205:$R$212,AS48,1),0)</f>
        <v>0</v>
      </c>
      <c r="AT49" s="704">
        <f>IFERROR(INDEX(Sheep!$R$205:$R$212,AT48,1),0)</f>
        <v>0</v>
      </c>
      <c r="AU49" s="704">
        <f>IFERROR(INDEX(Sheep!$R$205:$R$212,AU48,1),0)</f>
        <v>0</v>
      </c>
      <c r="AV49" s="704">
        <f>IFERROR(INDEX(Sheep!$R$205:$R$212,AV48,1),0)</f>
        <v>0</v>
      </c>
      <c r="AW49" s="704">
        <f>IFERROR(INDEX(Sheep!$R$205:$R$212,AW48,1),0)</f>
        <v>0</v>
      </c>
      <c r="AX49" s="704">
        <f>IFERROR(INDEX(Sheep!$R$205:$R$212,AX48,1),0)</f>
        <v>0</v>
      </c>
      <c r="AY49" s="704">
        <f>IFERROR(INDEX(Sheep!$R$205:$R$212,AY48,1),0)</f>
        <v>0</v>
      </c>
      <c r="AZ49" s="704">
        <f>IFERROR(INDEX(Sheep!$R$205:$R$212,AZ48,1),0)</f>
        <v>0</v>
      </c>
      <c r="BA49" s="704">
        <f>IFERROR(INDEX(Sheep!$R$205:$R$212,BA48,1),0)</f>
        <v>0</v>
      </c>
      <c r="BB49" s="704">
        <f>IFERROR(INDEX(Sheep!$R$205:$R$212,BB48,1),0)</f>
        <v>0</v>
      </c>
      <c r="BC49" s="704">
        <f>IFERROR(INDEX(Sheep!$R$205:$R$212,BC48,1),0)</f>
        <v>0</v>
      </c>
      <c r="BD49" s="704">
        <f>IFERROR(INDEX(Sheep!$R$205:$R$212,BD48,1),0)</f>
        <v>0</v>
      </c>
      <c r="BE49" s="704">
        <f>IFERROR(INDEX(Sheep!$R$205:$R$212,BE48,1),0)</f>
        <v>0</v>
      </c>
      <c r="BF49" s="704">
        <f>IFERROR(INDEX(Sheep!$R$205:$R$212,BF48,1),0)</f>
        <v>0</v>
      </c>
      <c r="BG49" s="704">
        <f>IFERROR(INDEX(Sheep!$R$205:$R$212,BG48,1),0)</f>
        <v>0</v>
      </c>
      <c r="BH49" s="704">
        <f>IFERROR(INDEX(Sheep!$R$205:$R$212,BH48,1),0)</f>
        <v>0</v>
      </c>
      <c r="BI49" s="704">
        <f>IFERROR(INDEX(Sheep!$R$205:$R$212,BI48,1),0)</f>
        <v>0</v>
      </c>
      <c r="BJ49" s="704">
        <f>IFERROR(INDEX(Sheep!$R$205:$R$212,BJ48,1),0)</f>
        <v>0</v>
      </c>
      <c r="BK49" s="704">
        <f>IFERROR(INDEX(Sheep!$R$205:$R$212,BK48,1),0)</f>
        <v>0</v>
      </c>
      <c r="BL49" s="704">
        <f>IFERROR(INDEX(Sheep!$R$205:$R$212,BL48,1),0)</f>
        <v>0</v>
      </c>
      <c r="BM49" s="704">
        <f>IFERROR(INDEX(Sheep!$R$205:$R$212,BM48,1),0)</f>
        <v>0</v>
      </c>
      <c r="BN49" s="704">
        <f>IFERROR(INDEX(Sheep!$R$205:$R$212,BN48,1),0)</f>
        <v>0</v>
      </c>
      <c r="BO49" s="704">
        <f>IFERROR(INDEX(Sheep!$R$205:$R$212,BO48,1),0)</f>
        <v>0</v>
      </c>
      <c r="BP49" s="704">
        <f>IFERROR(INDEX(Sheep!$R$205:$R$212,BP48,1),0)</f>
        <v>0</v>
      </c>
      <c r="BQ49" s="704">
        <f>IFERROR(INDEX(Sheep!$R$205:$R$212,BQ48,1),0)</f>
        <v>0</v>
      </c>
      <c r="BR49" s="704">
        <f>IFERROR(INDEX(Sheep!$R$205:$R$212,BR48,1),0)</f>
        <v>0</v>
      </c>
      <c r="BS49" s="704">
        <f>IFERROR(INDEX(Sheep!$R$205:$R$212,BS48,1),0)</f>
        <v>0</v>
      </c>
      <c r="BT49" s="704">
        <f>IFERROR(INDEX(Sheep!$R$205:$R$212,BT48,1),0)</f>
        <v>0</v>
      </c>
      <c r="BU49" s="704">
        <f>IFERROR(INDEX(Sheep!$R$205:$R$212,BU48,1),0)</f>
        <v>0</v>
      </c>
      <c r="BV49" s="704">
        <f>IFERROR(INDEX(Sheep!$R$205:$R$212,BV48,1),0)</f>
        <v>0</v>
      </c>
      <c r="BW49" s="704">
        <f>IFERROR(INDEX(Sheep!$R$205:$R$212,BW48,1),0)</f>
        <v>0</v>
      </c>
      <c r="BX49" s="704">
        <f>IFERROR(INDEX(Sheep!$R$205:$R$212,BX48,1),0)</f>
        <v>0</v>
      </c>
      <c r="BY49" s="704">
        <f>IFERROR(INDEX(Sheep!$R$205:$R$212,BY48,1),0)</f>
        <v>0</v>
      </c>
      <c r="BZ49" s="704">
        <f>IFERROR(INDEX(Sheep!$R$205:$R$212,BZ48,1),0)</f>
        <v>0</v>
      </c>
      <c r="CA49" s="704">
        <f>IFERROR(INDEX(Sheep!$R$205:$R$212,CA48,1),0)</f>
        <v>0</v>
      </c>
      <c r="CB49" s="704">
        <f>IFERROR(INDEX(Sheep!$R$205:$R$212,CB48,1),0)</f>
        <v>0</v>
      </c>
      <c r="CC49" s="704">
        <f>IFERROR(INDEX(Sheep!$R$205:$R$212,CC48,1),0)</f>
        <v>0</v>
      </c>
      <c r="CD49" s="704">
        <f>IFERROR(INDEX(Sheep!$R$205:$R$212,CD48,1),0)</f>
        <v>0</v>
      </c>
      <c r="CE49" s="704">
        <f>IFERROR(INDEX(Sheep!$R$205:$R$212,CE48,1),0)</f>
        <v>0</v>
      </c>
      <c r="CF49" s="704">
        <f>IFERROR(INDEX(Sheep!$R$205:$R$212,CF48,1),0)</f>
        <v>0</v>
      </c>
      <c r="CG49" s="704">
        <f>IFERROR(INDEX(Sheep!$R$205:$R$212,CG48,1),0)</f>
        <v>0</v>
      </c>
      <c r="CH49" s="704">
        <f>IFERROR(INDEX(Sheep!$R$205:$R$212,CH48,1),0)</f>
        <v>0</v>
      </c>
      <c r="CI49" s="704">
        <f>IFERROR(INDEX(Sheep!$R$205:$R$212,CI48,1),0)</f>
        <v>0</v>
      </c>
      <c r="CJ49" s="704">
        <f>IFERROR(INDEX(Sheep!$R$205:$R$212,CJ48,1),0)</f>
        <v>0</v>
      </c>
      <c r="CK49" s="704">
        <f>IFERROR(INDEX(Sheep!$R$205:$R$212,CK48,1),0)</f>
        <v>0</v>
      </c>
      <c r="CL49" s="704">
        <f>IFERROR(INDEX(Sheep!$R$205:$R$212,CL48,1),0)</f>
        <v>0</v>
      </c>
      <c r="CM49" s="704">
        <f>IFERROR(INDEX(Sheep!$R$205:$R$212,CM48,1),0)</f>
        <v>0</v>
      </c>
      <c r="CN49" s="704">
        <f>IFERROR(INDEX(Sheep!$R$205:$R$212,CN48,1),0)</f>
        <v>0</v>
      </c>
      <c r="CO49" s="704">
        <f>IFERROR(INDEX(Sheep!$R$205:$R$212,CO48,1),0)</f>
        <v>0</v>
      </c>
      <c r="CP49" s="704">
        <f>IFERROR(INDEX(Sheep!$R$205:$R$212,CP48,1),0)</f>
        <v>0</v>
      </c>
      <c r="CQ49" s="704">
        <f>IFERROR(INDEX(Sheep!$R$205:$R$212,CQ48,1),0)</f>
        <v>0</v>
      </c>
      <c r="CR49" s="704">
        <f>IFERROR(INDEX(Sheep!$R$205:$R$212,CR48,1),0)</f>
        <v>0</v>
      </c>
      <c r="CS49" s="704">
        <f>IFERROR(INDEX(Sheep!$R$205:$R$212,CS48,1),0)</f>
        <v>0</v>
      </c>
      <c r="CT49" s="704">
        <f>IFERROR(INDEX(Sheep!$R$205:$R$212,CT48,1),0)</f>
        <v>0</v>
      </c>
      <c r="CU49" s="704">
        <f>IFERROR(INDEX(Sheep!$R$205:$R$212,CU48,1),0)</f>
        <v>0</v>
      </c>
      <c r="CV49" s="704">
        <f>IFERROR(INDEX(Sheep!$R$205:$R$212,CV48,1),0)</f>
        <v>0</v>
      </c>
      <c r="CW49" s="704">
        <f>IFERROR(INDEX(Sheep!$R$205:$R$212,CW48,1),0)</f>
        <v>0</v>
      </c>
      <c r="CX49" s="704">
        <f>IFERROR(INDEX(Sheep!$R$205:$R$212,CX48,1),0)</f>
        <v>0</v>
      </c>
      <c r="CY49" s="704">
        <f>IFERROR(INDEX(Sheep!$R$205:$R$212,CY48,1),0)</f>
        <v>0</v>
      </c>
      <c r="CZ49" s="704">
        <f>IFERROR(INDEX(Sheep!$R$205:$R$212,CZ48,1),0)</f>
        <v>0</v>
      </c>
      <c r="DA49" s="704">
        <f>IFERROR(INDEX(Sheep!$R$205:$R$212,DA48,1),0)</f>
        <v>0</v>
      </c>
      <c r="DB49" s="704">
        <f>IFERROR(INDEX(Sheep!$R$205:$R$212,DB48,1),0)</f>
        <v>0</v>
      </c>
      <c r="DC49" s="704">
        <f>IFERROR(INDEX(Sheep!$R$205:$R$212,DC48,1),0)</f>
        <v>0</v>
      </c>
      <c r="DD49" s="704">
        <f>IFERROR(INDEX(Sheep!$R$205:$R$212,DD48,1),0)</f>
        <v>0</v>
      </c>
      <c r="DE49" s="704">
        <f>IFERROR(INDEX(Sheep!$R$205:$R$212,DE48,1),0)</f>
        <v>0</v>
      </c>
      <c r="DF49" s="704">
        <f>IFERROR(INDEX(Sheep!$R$205:$R$212,DF48,1),0)</f>
        <v>0</v>
      </c>
      <c r="DG49" s="704">
        <f>IFERROR(INDEX(Sheep!$R$205:$R$212,DG48,1),0)</f>
        <v>0</v>
      </c>
      <c r="DH49" s="704">
        <f>IFERROR(INDEX(Sheep!$R$205:$R$212,DH48,1),0)</f>
        <v>0</v>
      </c>
      <c r="DI49" s="704">
        <f>IFERROR(INDEX(Sheep!$R$205:$R$212,DI48,1),0)</f>
        <v>0</v>
      </c>
      <c r="DJ49" s="704">
        <f>IFERROR(INDEX(Sheep!$R$205:$R$212,DJ48,1),0)</f>
        <v>0</v>
      </c>
      <c r="DK49" s="704">
        <f>IFERROR(INDEX(Sheep!$R$205:$R$212,DK48,1),0)</f>
        <v>0</v>
      </c>
      <c r="DL49" s="704">
        <f>IFERROR(INDEX(Sheep!$R$205:$R$212,DL48,1),0)</f>
        <v>0</v>
      </c>
      <c r="DM49" s="704">
        <f>IFERROR(INDEX(Sheep!$R$205:$R$212,DM48,1),0)</f>
        <v>0</v>
      </c>
      <c r="DN49" s="704">
        <f>IFERROR(INDEX(Sheep!$R$205:$R$212,DN48,1),0)</f>
        <v>0</v>
      </c>
      <c r="DO49" s="704">
        <f>IFERROR(INDEX(Sheep!$R$205:$R$212,DO48,1),0)</f>
        <v>0</v>
      </c>
      <c r="DP49" s="704">
        <f>IFERROR(INDEX(Sheep!$R$205:$R$212,DP48,1),0)</f>
        <v>0</v>
      </c>
      <c r="DQ49" s="704">
        <f>IFERROR(INDEX(Sheep!$R$205:$R$212,DQ48,1),0)</f>
        <v>0</v>
      </c>
      <c r="DR49" s="704">
        <f>IFERROR(INDEX(Sheep!$R$205:$R$212,DR48,1),0)</f>
        <v>0</v>
      </c>
      <c r="DS49" s="704">
        <f>IFERROR(INDEX(Sheep!$R$205:$R$212,DS48,1),0)</f>
        <v>0</v>
      </c>
      <c r="DT49" s="704">
        <f>IFERROR(INDEX(Sheep!$R$205:$R$212,DT48,1),0)</f>
        <v>0</v>
      </c>
      <c r="DU49" s="704">
        <f>IFERROR(INDEX(Sheep!$R$205:$R$212,DU48,1),0)</f>
        <v>0</v>
      </c>
      <c r="DV49" s="704">
        <f>IFERROR(INDEX(Sheep!$R$205:$R$212,DV48,1),0)</f>
        <v>0</v>
      </c>
      <c r="DW49" s="704">
        <f>IFERROR(INDEX(Sheep!$R$205:$R$212,DW48,1),0)</f>
        <v>0</v>
      </c>
      <c r="DX49" s="704">
        <f>IFERROR(INDEX(Sheep!$R$205:$R$212,DX48,1),0)</f>
        <v>0</v>
      </c>
      <c r="DY49" s="704">
        <f>IFERROR(INDEX(Sheep!$R$205:$R$212,DY48,1),0)</f>
        <v>0</v>
      </c>
      <c r="DZ49" s="704">
        <f>IFERROR(INDEX(Sheep!$R$205:$R$212,DZ48,1),0)</f>
        <v>0</v>
      </c>
      <c r="EA49" s="704">
        <f>IFERROR(INDEX(Sheep!$R$205:$R$212,EA48,1),0)</f>
        <v>0</v>
      </c>
      <c r="EB49" s="704">
        <f>IFERROR(INDEX(Sheep!$R$205:$R$212,EB48,1),0)</f>
        <v>0</v>
      </c>
      <c r="EC49" s="704">
        <f>IFERROR(INDEX(Sheep!$R$205:$R$212,EC48,1),0)</f>
        <v>0</v>
      </c>
      <c r="ED49" s="704">
        <f>IFERROR(INDEX(Sheep!$R$205:$R$212,ED48,1),0)</f>
        <v>0</v>
      </c>
      <c r="EE49" s="704">
        <f>IFERROR(INDEX(Sheep!$R$205:$R$212,EE48,1),0)</f>
        <v>0</v>
      </c>
      <c r="EF49" s="704">
        <f>IFERROR(INDEX(Sheep!$R$205:$R$212,EF48,1),0)</f>
        <v>0</v>
      </c>
      <c r="EG49" s="704">
        <f>IFERROR(INDEX(Sheep!$R$205:$R$212,EG48,1),0)</f>
        <v>0</v>
      </c>
      <c r="EH49" s="704">
        <f>IFERROR(INDEX(Sheep!$R$205:$R$212,EH48,1),0)</f>
        <v>0</v>
      </c>
      <c r="EI49" s="704">
        <f>IFERROR(INDEX(Sheep!$R$205:$R$212,EI48,1),0)</f>
        <v>0</v>
      </c>
      <c r="EJ49" s="704">
        <f>IFERROR(INDEX(Sheep!$R$205:$R$212,EJ48,1),0)</f>
        <v>0</v>
      </c>
      <c r="EK49" s="704">
        <f>IFERROR(INDEX(Sheep!$R$205:$R$212,EK48,1),0)</f>
        <v>0</v>
      </c>
      <c r="EL49" s="704">
        <f>IFERROR(INDEX(Sheep!$R$205:$R$212,EL48,1),0)</f>
        <v>0</v>
      </c>
      <c r="EM49" s="704">
        <f>IFERROR(INDEX(Sheep!$R$205:$R$212,EM48,1),0)</f>
        <v>0</v>
      </c>
      <c r="EN49" s="704">
        <f>IFERROR(INDEX(Sheep!$R$205:$R$212,EN48,1),0)</f>
        <v>0</v>
      </c>
      <c r="EO49" s="704">
        <f>IFERROR(INDEX(Sheep!$R$205:$R$212,EO48,1),0)</f>
        <v>0</v>
      </c>
      <c r="EP49" s="704">
        <f>IFERROR(INDEX(Sheep!$R$205:$R$212,EP48,1),0)</f>
        <v>0</v>
      </c>
      <c r="EQ49" s="704">
        <f>IFERROR(INDEX(Sheep!$R$205:$R$212,EQ48,1),0)</f>
        <v>0</v>
      </c>
      <c r="ER49" s="704">
        <f>IFERROR(INDEX(Sheep!$R$205:$R$212,ER48,1),0)</f>
        <v>0</v>
      </c>
      <c r="ES49" s="704">
        <f>IFERROR(INDEX(Sheep!$R$205:$R$212,ES48,1),0)</f>
        <v>0</v>
      </c>
      <c r="ET49" s="704">
        <f>IFERROR(INDEX(Sheep!$R$205:$R$212,ET48,1),0)</f>
        <v>0</v>
      </c>
      <c r="EU49" s="704">
        <f>IFERROR(INDEX(Sheep!$R$205:$R$212,EU48,1),0)</f>
        <v>0</v>
      </c>
      <c r="EV49" s="704">
        <f>IFERROR(INDEX(Sheep!$R$205:$R$212,EV48,1),0)</f>
        <v>0</v>
      </c>
      <c r="EW49" s="704">
        <f>IFERROR(INDEX(Sheep!$R$205:$R$212,EW48,1),0)</f>
        <v>0</v>
      </c>
      <c r="EX49" s="704">
        <f>IFERROR(INDEX(Sheep!$R$205:$R$212,EX48,1),0)</f>
        <v>0</v>
      </c>
      <c r="EY49" s="704">
        <f>IFERROR(INDEX(Sheep!$R$205:$R$212,EY48,1),0)</f>
        <v>0</v>
      </c>
      <c r="EZ49" s="704">
        <f>IFERROR(INDEX(Sheep!$R$205:$R$212,EZ48,1),0)</f>
        <v>0</v>
      </c>
      <c r="FA49" s="704">
        <f>IFERROR(INDEX(Sheep!$R$205:$R$212,FA48,1),0)</f>
        <v>0</v>
      </c>
      <c r="FB49" s="704">
        <f>IFERROR(INDEX(Sheep!$R$205:$R$212,FB48,1),0)</f>
        <v>0</v>
      </c>
      <c r="FC49" s="704">
        <f>IFERROR(INDEX(Sheep!$R$205:$R$212,FC48,1),0)</f>
        <v>0</v>
      </c>
      <c r="FD49" s="704">
        <f>IFERROR(INDEX(Sheep!$R$205:$R$212,FD48,1),0)</f>
        <v>0</v>
      </c>
      <c r="FE49" s="704">
        <f>IFERROR(INDEX(Sheep!$R$205:$R$212,FE48,1),0)</f>
        <v>0</v>
      </c>
      <c r="FF49" s="704">
        <f>IFERROR(INDEX(Sheep!$R$205:$R$212,FF48,1),0)</f>
        <v>0</v>
      </c>
      <c r="FG49" s="704">
        <f>IFERROR(INDEX(Sheep!$R$205:$R$212,FG48,1),0)</f>
        <v>0</v>
      </c>
      <c r="FH49" s="704">
        <f>IFERROR(INDEX(Sheep!$R$205:$R$212,FH48,1),0)</f>
        <v>0</v>
      </c>
      <c r="FI49" s="704">
        <f>IFERROR(INDEX(Sheep!$R$205:$R$212,FI48,1),0)</f>
        <v>0</v>
      </c>
      <c r="FJ49" s="704">
        <f>IFERROR(INDEX(Sheep!$R$205:$R$212,FJ48,1),0)</f>
        <v>0</v>
      </c>
      <c r="FK49" s="704">
        <f>IFERROR(INDEX(Sheep!$R$205:$R$212,FK48,1),0)</f>
        <v>0</v>
      </c>
      <c r="FL49" s="704">
        <f>IFERROR(INDEX(Sheep!$R$205:$R$212,FL48,1),0)</f>
        <v>0</v>
      </c>
      <c r="FM49" s="704">
        <f>IFERROR(INDEX(Sheep!$R$205:$R$212,FM48,1),0)</f>
        <v>0</v>
      </c>
      <c r="FN49" s="704">
        <f>IFERROR(INDEX(Sheep!$R$205:$R$212,FN48,1),0)</f>
        <v>0</v>
      </c>
      <c r="FO49" s="704">
        <f>IFERROR(INDEX(Sheep!$R$205:$R$212,FO48,1),0)</f>
        <v>0</v>
      </c>
      <c r="FP49" s="704">
        <f>IFERROR(INDEX(Sheep!$R$205:$R$212,FP48,1),0)</f>
        <v>0</v>
      </c>
      <c r="FQ49" s="704">
        <f>IFERROR(INDEX(Sheep!$R$205:$R$212,FQ48,1),0)</f>
        <v>0</v>
      </c>
      <c r="FR49" s="704">
        <f>IFERROR(INDEX(Sheep!$R$205:$R$212,FR48,1),0)</f>
        <v>0</v>
      </c>
      <c r="FS49" s="704">
        <f>IFERROR(INDEX(Sheep!$R$205:$R$212,FS48,1),0)</f>
        <v>0</v>
      </c>
      <c r="FT49" s="704">
        <f>IFERROR(INDEX(Sheep!$R$205:$R$212,FT48,1),0)</f>
        <v>0</v>
      </c>
      <c r="FU49" s="704">
        <f>IFERROR(INDEX(Sheep!$R$205:$R$212,FU48,1),0)</f>
        <v>0</v>
      </c>
      <c r="FV49" s="704">
        <f>IFERROR(INDEX(Sheep!$R$205:$R$212,FV48,1),0)</f>
        <v>0</v>
      </c>
      <c r="FW49" s="704">
        <f>IFERROR(INDEX(Sheep!$R$205:$R$212,FW48,1),0)</f>
        <v>0</v>
      </c>
      <c r="FX49" s="704">
        <f>IFERROR(INDEX(Sheep!$R$205:$R$212,FX48,1),0)</f>
        <v>0</v>
      </c>
      <c r="FY49" s="704">
        <f>IFERROR(INDEX(Sheep!$R$205:$R$212,FY48,1),0)</f>
        <v>0</v>
      </c>
      <c r="FZ49" s="704">
        <f>IFERROR(INDEX(Sheep!$R$205:$R$212,FZ48,1),0)</f>
        <v>0</v>
      </c>
      <c r="GA49" s="704">
        <f>IFERROR(INDEX(Sheep!$R$205:$R$212,GA48,1),0)</f>
        <v>0</v>
      </c>
      <c r="GB49" s="704">
        <f>IFERROR(INDEX(Sheep!$R$205:$R$212,GB48,1),0)</f>
        <v>0</v>
      </c>
      <c r="GC49" s="704">
        <f>IFERROR(INDEX(Sheep!$R$205:$R$212,GC48,1),0)</f>
        <v>0</v>
      </c>
      <c r="GD49" s="704">
        <f>IFERROR(INDEX(Sheep!$R$205:$R$212,GD48,1),0)</f>
        <v>0</v>
      </c>
      <c r="GE49" s="704">
        <f>IFERROR(INDEX(Sheep!$R$205:$R$212,GE48,1),0)</f>
        <v>0</v>
      </c>
      <c r="GF49" s="704">
        <f>IFERROR(INDEX(Sheep!$R$205:$R$212,GF48,1),0)</f>
        <v>0</v>
      </c>
      <c r="GG49" s="704">
        <f>IFERROR(INDEX(Sheep!$R$205:$R$212,GG48,1),0)</f>
        <v>0</v>
      </c>
      <c r="GH49" s="704">
        <f>IFERROR(INDEX(Sheep!$R$205:$R$212,GH48,1),0)</f>
        <v>0</v>
      </c>
      <c r="GI49" s="704">
        <f>IFERROR(INDEX(Sheep!$R$205:$R$212,GI48,1),0)</f>
        <v>0</v>
      </c>
      <c r="GJ49" s="704">
        <f>IFERROR(INDEX(Sheep!$R$205:$R$212,GJ48,1),0)</f>
        <v>0</v>
      </c>
      <c r="GK49" s="704">
        <f>IFERROR(INDEX(Sheep!$R$205:$R$212,GK48,1),0)</f>
        <v>0</v>
      </c>
      <c r="GL49" s="704">
        <f>IFERROR(INDEX(Sheep!$R$205:$R$212,GL48,1),0)</f>
        <v>0</v>
      </c>
      <c r="GM49" s="704">
        <f>IFERROR(INDEX(Sheep!$R$205:$R$212,GM48,1),0)</f>
        <v>0</v>
      </c>
      <c r="GN49" s="704">
        <f>IFERROR(INDEX(Sheep!$R$205:$R$212,GN48,1),0)</f>
        <v>0</v>
      </c>
      <c r="GO49" s="704">
        <f>IFERROR(INDEX(Sheep!$R$205:$R$212,GO48,1),0)</f>
        <v>0</v>
      </c>
      <c r="GP49" s="704">
        <f>IFERROR(INDEX(Sheep!$R$205:$R$212,GP48,1),0)</f>
        <v>0</v>
      </c>
      <c r="GQ49" s="704">
        <f>IFERROR(INDEX(Sheep!$R$205:$R$212,GQ48,1),0)</f>
        <v>0</v>
      </c>
      <c r="GR49" s="704">
        <f>IFERROR(INDEX(Sheep!$R$205:$R$212,GR48,1),0)</f>
        <v>0</v>
      </c>
      <c r="GS49" s="704">
        <f>IFERROR(INDEX(Sheep!$R$205:$R$212,GS48,1),0)</f>
        <v>0</v>
      </c>
      <c r="GT49" s="704">
        <f>IFERROR(INDEX(Sheep!$R$205:$R$212,GT48,1),0)</f>
        <v>0</v>
      </c>
      <c r="GU49" s="704">
        <f>IFERROR(INDEX(Sheep!$R$205:$R$212,GU48,1),0)</f>
        <v>0</v>
      </c>
      <c r="GV49" s="704">
        <f>IFERROR(INDEX(Sheep!$R$205:$R$212,GV48,1),0)</f>
        <v>0</v>
      </c>
      <c r="GW49" s="704">
        <f>IFERROR(INDEX(Sheep!$R$205:$R$212,GW48,1),0)</f>
        <v>0</v>
      </c>
      <c r="GX49" s="704">
        <f>IFERROR(INDEX(Sheep!$R$205:$R$212,GX48,1),0)</f>
        <v>0</v>
      </c>
      <c r="GY49" s="704">
        <f>IFERROR(INDEX(Sheep!$R$205:$R$212,GY48,1),0)</f>
        <v>0</v>
      </c>
      <c r="GZ49" s="704">
        <f>IFERROR(INDEX(Sheep!$R$205:$R$212,GZ48,1),0)</f>
        <v>0</v>
      </c>
      <c r="HA49" s="704">
        <f>IFERROR(INDEX(Sheep!$R$205:$R$212,HA48,1),0)</f>
        <v>0</v>
      </c>
      <c r="HB49" s="704">
        <f>IFERROR(INDEX(Sheep!$R$205:$R$212,HB48,1),0)</f>
        <v>0</v>
      </c>
      <c r="HC49" s="704">
        <f>IFERROR(INDEX(Sheep!$R$205:$R$212,HC48,1),0)</f>
        <v>0</v>
      </c>
      <c r="HD49" s="704">
        <f>IFERROR(INDEX(Sheep!$R$205:$R$212,HD48,1),0)</f>
        <v>0</v>
      </c>
      <c r="HE49" s="704">
        <f>IFERROR(INDEX(Sheep!$R$205:$R$212,HE48,1),0)</f>
        <v>0</v>
      </c>
      <c r="HF49" s="704">
        <f>IFERROR(INDEX(Sheep!$R$205:$R$212,HF48,1),0)</f>
        <v>0</v>
      </c>
      <c r="HG49" s="704">
        <f>IFERROR(INDEX(Sheep!$R$205:$R$212,HG48,1),0)</f>
        <v>0</v>
      </c>
      <c r="HH49" s="704">
        <f>IFERROR(INDEX(Sheep!$R$205:$R$212,HH48,1),0)</f>
        <v>0</v>
      </c>
      <c r="HI49" s="704">
        <f>IFERROR(INDEX(Sheep!$R$205:$R$212,HI48,1),0)</f>
        <v>0</v>
      </c>
      <c r="HJ49" s="704">
        <f>IFERROR(INDEX(Sheep!$R$205:$R$212,HJ48,1),0)</f>
        <v>0</v>
      </c>
      <c r="HK49" s="704">
        <f>IFERROR(INDEX(Sheep!$R$205:$R$212,HK48,1),0)</f>
        <v>0</v>
      </c>
      <c r="HL49" s="704">
        <f>IFERROR(INDEX(Sheep!$R$205:$R$212,HL48,1),0)</f>
        <v>0</v>
      </c>
      <c r="HM49" s="704">
        <f>IFERROR(INDEX(Sheep!$R$205:$R$212,HM48,1),0)</f>
        <v>0</v>
      </c>
      <c r="HN49" s="704">
        <f>IFERROR(INDEX(Sheep!$R$205:$R$212,HN48,1),0)</f>
        <v>0</v>
      </c>
      <c r="HO49" s="704">
        <f>IFERROR(INDEX(Sheep!$R$205:$R$212,HO48,1),0)</f>
        <v>0</v>
      </c>
      <c r="HP49" s="704">
        <f>IFERROR(INDEX(Sheep!$R$205:$R$212,HP48,1),0)</f>
        <v>0</v>
      </c>
      <c r="HQ49" s="704">
        <f>IFERROR(INDEX(Sheep!$R$205:$R$212,HQ48,1),0)</f>
        <v>0</v>
      </c>
      <c r="HR49" s="704">
        <f>IFERROR(INDEX(Sheep!$R$205:$R$212,HR48,1),0)</f>
        <v>0</v>
      </c>
      <c r="HS49" s="704">
        <f>IFERROR(INDEX(Sheep!$R$205:$R$212,HS48,1),0)</f>
        <v>0</v>
      </c>
      <c r="HT49" s="704">
        <f>IFERROR(INDEX(Sheep!$R$205:$R$212,HT48,1),0)</f>
        <v>0</v>
      </c>
      <c r="HU49" s="704">
        <f>IFERROR(INDEX(Sheep!$R$205:$R$212,HU48,1),0)</f>
        <v>0</v>
      </c>
      <c r="HV49" s="704">
        <f>IFERROR(INDEX(Sheep!$R$205:$R$212,HV48,1),0)</f>
        <v>0</v>
      </c>
      <c r="HW49" s="704">
        <f>IFERROR(INDEX(Sheep!$R$205:$R$212,HW48,1),0)</f>
        <v>0</v>
      </c>
      <c r="HX49" s="704">
        <f>IFERROR(INDEX(Sheep!$R$205:$R$212,HX48,1),0)</f>
        <v>0</v>
      </c>
      <c r="HY49" s="704">
        <f>IFERROR(INDEX(Sheep!$R$205:$R$212,HY48,1),0)</f>
        <v>0</v>
      </c>
      <c r="HZ49" s="704">
        <f>IFERROR(INDEX(Sheep!$R$205:$R$212,HZ48,1),0)</f>
        <v>0</v>
      </c>
      <c r="IA49" s="704">
        <f>IFERROR(INDEX(Sheep!$R$205:$R$212,IA48,1),0)</f>
        <v>0</v>
      </c>
      <c r="IB49" s="704">
        <f>IFERROR(INDEX(Sheep!$R$205:$R$212,IB48,1),0)</f>
        <v>0</v>
      </c>
      <c r="IC49" s="704">
        <f>IFERROR(INDEX(Sheep!$R$205:$R$212,IC48,1),0)</f>
        <v>0</v>
      </c>
      <c r="ID49" s="704">
        <f>IFERROR(INDEX(Sheep!$R$205:$R$212,ID48,1),0)</f>
        <v>0</v>
      </c>
      <c r="IE49" s="704">
        <f>IFERROR(INDEX(Sheep!$R$205:$R$212,IE48,1),0)</f>
        <v>0</v>
      </c>
      <c r="IF49" s="704">
        <f>IFERROR(INDEX(Sheep!$R$205:$R$212,IF48,1),0)</f>
        <v>0</v>
      </c>
      <c r="IG49" s="704">
        <f>IFERROR(INDEX(Sheep!$R$205:$R$212,IG48,1),0)</f>
        <v>0</v>
      </c>
      <c r="IH49" s="704">
        <f>IFERROR(INDEX(Sheep!$R$205:$R$212,IH48,1),0)</f>
        <v>0</v>
      </c>
      <c r="II49" s="704">
        <f>IFERROR(INDEX(Sheep!$R$205:$R$212,II48,1),0)</f>
        <v>0</v>
      </c>
      <c r="IJ49" s="704">
        <f>IFERROR(INDEX(Sheep!$R$205:$R$212,IJ48,1),0)</f>
        <v>0</v>
      </c>
      <c r="IK49" s="704">
        <f>IFERROR(INDEX(Sheep!$R$205:$R$212,IK48,1),0)</f>
        <v>0</v>
      </c>
      <c r="IL49" s="704">
        <f>IFERROR(INDEX(Sheep!$R$205:$R$212,IL48,1),0)</f>
        <v>0</v>
      </c>
      <c r="IM49" s="704">
        <f>IFERROR(INDEX(Sheep!$R$205:$R$212,IM48,1),0)</f>
        <v>0</v>
      </c>
      <c r="IN49" s="704">
        <f>IFERROR(INDEX(Sheep!$R$205:$R$212,IN48,1),0)</f>
        <v>0</v>
      </c>
      <c r="IO49" s="704">
        <f>IFERROR(INDEX(Sheep!$R$205:$R$212,IO48,1),0)</f>
        <v>0</v>
      </c>
      <c r="IP49" s="704">
        <f>IFERROR(INDEX(Sheep!$R$205:$R$212,IP48,1),0)</f>
        <v>0</v>
      </c>
      <c r="IQ49" s="704">
        <f>IFERROR(INDEX(Sheep!$R$205:$R$212,IQ48,1),0)</f>
        <v>0</v>
      </c>
      <c r="IR49" s="704">
        <f>IFERROR(INDEX(Sheep!$R$205:$R$212,IR48,1),0)</f>
        <v>0</v>
      </c>
      <c r="IS49" s="704">
        <f>IFERROR(INDEX(Sheep!$R$205:$R$212,IS48,1),0)</f>
        <v>0</v>
      </c>
      <c r="IT49" s="704">
        <f>IFERROR(INDEX(Sheep!$R$205:$R$212,IT48,1),0)</f>
        <v>0</v>
      </c>
      <c r="IU49" s="704">
        <f>IFERROR(INDEX(Sheep!$R$205:$R$212,IU48,1),0)</f>
        <v>0</v>
      </c>
      <c r="IV49" s="704">
        <f>IFERROR(INDEX(Sheep!$R$205:$R$212,IV48,1),0)</f>
        <v>0</v>
      </c>
      <c r="IW49" s="704">
        <f>IFERROR(INDEX(Sheep!$R$205:$R$212,IW48,1),0)</f>
        <v>0</v>
      </c>
      <c r="IX49" s="704">
        <f>IFERROR(INDEX(Sheep!$R$205:$R$212,IX48,1),0)</f>
        <v>0</v>
      </c>
      <c r="IY49" s="704">
        <f>IFERROR(INDEX(Sheep!$R$205:$R$212,IY48,1),0)</f>
        <v>0</v>
      </c>
      <c r="IZ49" s="704">
        <f>IFERROR(INDEX(Sheep!$R$205:$R$212,IZ48,1),0)</f>
        <v>0</v>
      </c>
      <c r="JA49" s="704">
        <f>IFERROR(INDEX(Sheep!$R$205:$R$212,JA48,1),0)</f>
        <v>0</v>
      </c>
      <c r="JB49" s="704">
        <f>IFERROR(INDEX(Sheep!$R$205:$R$212,JB48,1),0)</f>
        <v>0</v>
      </c>
      <c r="JC49" s="704">
        <f>IFERROR(INDEX(Sheep!$R$205:$R$212,JC48,1),0)</f>
        <v>0</v>
      </c>
      <c r="JD49" s="704">
        <f>IFERROR(INDEX(Sheep!$R$205:$R$212,JD48,1),0)</f>
        <v>0</v>
      </c>
      <c r="JE49" s="704">
        <f>IFERROR(INDEX(Sheep!$R$205:$R$212,JE48,1),0)</f>
        <v>0</v>
      </c>
      <c r="JF49" s="704">
        <f>IFERROR(INDEX(Sheep!$R$205:$R$212,JF48,1),0)</f>
        <v>0</v>
      </c>
      <c r="JG49" s="704">
        <f>IFERROR(INDEX(Sheep!$R$205:$R$212,JG48,1),0)</f>
        <v>0</v>
      </c>
      <c r="JH49" s="704">
        <f>IFERROR(INDEX(Sheep!$R$205:$R$212,JH48,1),0)</f>
        <v>0</v>
      </c>
      <c r="JI49" s="704">
        <f>IFERROR(INDEX(Sheep!$R$205:$R$212,JI48,1),0)</f>
        <v>0</v>
      </c>
      <c r="JJ49" s="704">
        <f>IFERROR(INDEX(Sheep!$R$205:$R$212,JJ48,1),0)</f>
        <v>0</v>
      </c>
      <c r="JK49" s="704">
        <f>IFERROR(INDEX(Sheep!$R$205:$R$212,JK48,1),0)</f>
        <v>0</v>
      </c>
      <c r="JL49" s="704">
        <f>IFERROR(INDEX(Sheep!$R$205:$R$212,JL48,1),0)</f>
        <v>0</v>
      </c>
      <c r="JM49" s="704">
        <f>IFERROR(INDEX(Sheep!$R$205:$R$212,JM48,1),0)</f>
        <v>0</v>
      </c>
      <c r="JN49" s="704">
        <f>IFERROR(INDEX(Sheep!$R$205:$R$212,JN48,1),0)</f>
        <v>0</v>
      </c>
      <c r="JO49" s="704">
        <f>IFERROR(INDEX(Sheep!$R$205:$R$212,JO48,1),0)</f>
        <v>0</v>
      </c>
      <c r="JP49" s="704">
        <f>IFERROR(INDEX(Sheep!$R$205:$R$212,JP48,1),0)</f>
        <v>0</v>
      </c>
      <c r="JQ49" s="704">
        <f>IFERROR(INDEX(Sheep!$R$205:$R$212,JQ48,1),0)</f>
        <v>0</v>
      </c>
      <c r="JR49" s="704">
        <f>IFERROR(INDEX(Sheep!$R$205:$R$212,JR48,1),0)</f>
        <v>0</v>
      </c>
      <c r="JS49" s="704">
        <f>IFERROR(INDEX(Sheep!$R$205:$R$212,JS48,1),0)</f>
        <v>0</v>
      </c>
      <c r="JT49" s="704">
        <f>IFERROR(INDEX(Sheep!$R$205:$R$212,JT48,1),0)</f>
        <v>0</v>
      </c>
      <c r="JU49" s="704">
        <f>IFERROR(INDEX(Sheep!$R$205:$R$212,JU48,1),0)</f>
        <v>0</v>
      </c>
      <c r="JV49" s="704">
        <f>IFERROR(INDEX(Sheep!$R$205:$R$212,JV48,1),0)</f>
        <v>0</v>
      </c>
      <c r="JW49" s="704">
        <f>IFERROR(INDEX(Sheep!$R$205:$R$212,JW48,1),0)</f>
        <v>0</v>
      </c>
      <c r="JX49" s="704">
        <f>IFERROR(INDEX(Sheep!$R$205:$R$212,JX48,1),0)</f>
        <v>0</v>
      </c>
      <c r="JY49" s="704">
        <f>IFERROR(INDEX(Sheep!$R$205:$R$212,JY48,1),0)</f>
        <v>0</v>
      </c>
      <c r="JZ49" s="704">
        <f>IFERROR(INDEX(Sheep!$R$205:$R$212,JZ48,1),0)</f>
        <v>0</v>
      </c>
      <c r="KA49" s="704">
        <f>IFERROR(INDEX(Sheep!$R$205:$R$212,KA48,1),0)</f>
        <v>0</v>
      </c>
      <c r="KB49" s="704">
        <f>IFERROR(INDEX(Sheep!$R$205:$R$212,KB48,1),0)</f>
        <v>0</v>
      </c>
      <c r="KC49" s="704">
        <f>IFERROR(INDEX(Sheep!$R$205:$R$212,KC48,1),0)</f>
        <v>0</v>
      </c>
      <c r="KD49" s="704">
        <f>IFERROR(INDEX(Sheep!$R$205:$R$212,KD48,1),0)</f>
        <v>0</v>
      </c>
      <c r="KE49" s="704">
        <f>IFERROR(INDEX(Sheep!$R$205:$R$212,KE48,1),0)</f>
        <v>0</v>
      </c>
      <c r="KF49" s="704">
        <f>IFERROR(INDEX(Sheep!$R$205:$R$212,KF48,1),0)</f>
        <v>0</v>
      </c>
      <c r="KG49" s="704">
        <f>IFERROR(INDEX(Sheep!$R$205:$R$212,KG48,1),0)</f>
        <v>0</v>
      </c>
      <c r="KH49" s="704">
        <f>IFERROR(INDEX(Sheep!$R$205:$R$212,KH48,1),0)</f>
        <v>0</v>
      </c>
      <c r="KI49" s="704">
        <f>IFERROR(INDEX(Sheep!$R$205:$R$212,KI48,1),0)</f>
        <v>0</v>
      </c>
      <c r="KJ49" s="704">
        <f>IFERROR(INDEX(Sheep!$R$205:$R$212,KJ48,1),0)</f>
        <v>0</v>
      </c>
      <c r="KK49" s="704">
        <f>IFERROR(INDEX(Sheep!$R$205:$R$212,KK48,1),0)</f>
        <v>0</v>
      </c>
      <c r="KL49" s="704">
        <f>IFERROR(INDEX(Sheep!$R$205:$R$212,KL48,1),0)</f>
        <v>0</v>
      </c>
      <c r="KM49" s="704">
        <f>IFERROR(INDEX(Sheep!$R$205:$R$212,KM48,1),0)</f>
        <v>0</v>
      </c>
      <c r="KN49" s="704">
        <f>IFERROR(INDEX(Sheep!$R$205:$R$212,KN48,1),0)</f>
        <v>0</v>
      </c>
      <c r="KO49" s="704">
        <f>IFERROR(INDEX(Sheep!$R$205:$R$212,KO48,1),0)</f>
        <v>0</v>
      </c>
      <c r="KP49" s="704">
        <f>IFERROR(INDEX(Sheep!$R$205:$R$212,KP48,1),0)</f>
        <v>0</v>
      </c>
      <c r="KQ49" s="704">
        <f>IFERROR(INDEX(Sheep!$R$205:$R$212,KQ48,1),0)</f>
        <v>0</v>
      </c>
      <c r="KR49" s="704">
        <f>IFERROR(INDEX(Sheep!$R$205:$R$212,KR48,1),0)</f>
        <v>0</v>
      </c>
      <c r="KS49" s="704">
        <f>IFERROR(INDEX(Sheep!$R$205:$R$212,KS48,1),0)</f>
        <v>0</v>
      </c>
      <c r="KT49" s="704">
        <f>IFERROR(INDEX(Sheep!$R$205:$R$212,KT48,1),0)</f>
        <v>0</v>
      </c>
      <c r="KU49" s="704">
        <f>IFERROR(INDEX(Sheep!$R$205:$R$212,KU48,1),0)</f>
        <v>0</v>
      </c>
      <c r="KV49" s="704">
        <f>IFERROR(INDEX(Sheep!$R$205:$R$212,KV48,1),0)</f>
        <v>0</v>
      </c>
      <c r="KW49" s="704">
        <f>IFERROR(INDEX(Sheep!$R$205:$R$212,KW48,1),0)</f>
        <v>0</v>
      </c>
      <c r="KX49" s="704">
        <f>IFERROR(INDEX(Sheep!$R$205:$R$212,KX48,1),0)</f>
        <v>0</v>
      </c>
      <c r="KY49" s="704">
        <f>IFERROR(INDEX(Sheep!$R$205:$R$212,KY48,1),0)</f>
        <v>0</v>
      </c>
      <c r="KZ49" s="704">
        <f>IFERROR(INDEX(Sheep!$R$205:$R$212,KZ48,1),0)</f>
        <v>0</v>
      </c>
      <c r="LA49" s="704">
        <f>IFERROR(INDEX(Sheep!$R$205:$R$212,LA48,1),0)</f>
        <v>0</v>
      </c>
      <c r="LB49" s="704">
        <f>IFERROR(INDEX(Sheep!$R$205:$R$212,LB48,1),0)</f>
        <v>0</v>
      </c>
      <c r="LC49" s="704">
        <f>IFERROR(INDEX(Sheep!$R$205:$R$212,LC48,1),0)</f>
        <v>0</v>
      </c>
      <c r="LD49" s="704">
        <f>IFERROR(INDEX(Sheep!$R$205:$R$212,LD48,1),0)</f>
        <v>0</v>
      </c>
      <c r="LE49" s="704">
        <f>IFERROR(INDEX(Sheep!$R$205:$R$212,LE48,1),0)</f>
        <v>0</v>
      </c>
      <c r="LF49" s="704">
        <f>IFERROR(INDEX(Sheep!$R$205:$R$212,LF48,1),0)</f>
        <v>0</v>
      </c>
      <c r="LG49" s="704">
        <f>IFERROR(INDEX(Sheep!$R$205:$R$212,LG48,1),0)</f>
        <v>0</v>
      </c>
      <c r="LH49" s="704">
        <f>IFERROR(INDEX(Sheep!$R$205:$R$212,LH48,1),0)</f>
        <v>0</v>
      </c>
      <c r="LI49" s="704">
        <f>IFERROR(INDEX(Sheep!$R$205:$R$212,LI48,1),0)</f>
        <v>0</v>
      </c>
      <c r="LJ49" s="704">
        <f>IFERROR(INDEX(Sheep!$R$205:$R$212,LJ48,1),0)</f>
        <v>0</v>
      </c>
      <c r="LK49" s="704">
        <f>IFERROR(INDEX(Sheep!$R$205:$R$212,LK48,1),0)</f>
        <v>0</v>
      </c>
      <c r="LL49" s="704">
        <f>IFERROR(INDEX(Sheep!$R$205:$R$212,LL48,1),0)</f>
        <v>0</v>
      </c>
      <c r="LM49" s="704">
        <f>IFERROR(INDEX(Sheep!$R$205:$R$212,LM48,1),0)</f>
        <v>0</v>
      </c>
      <c r="LN49" s="704">
        <f>IFERROR(INDEX(Sheep!$R$205:$R$212,LN48,1),0)</f>
        <v>0</v>
      </c>
      <c r="LO49" s="704">
        <f>IFERROR(INDEX(Sheep!$R$205:$R$212,LO48,1),0)</f>
        <v>0</v>
      </c>
      <c r="LP49" s="704">
        <f>IFERROR(INDEX(Sheep!$R$205:$R$212,LP48,1),0)</f>
        <v>0</v>
      </c>
      <c r="LQ49" s="704">
        <f>IFERROR(INDEX(Sheep!$R$205:$R$212,LQ48,1),0)</f>
        <v>0</v>
      </c>
      <c r="LR49" s="704">
        <f>IFERROR(INDEX(Sheep!$R$205:$R$212,LR48,1),0)</f>
        <v>0</v>
      </c>
      <c r="LS49" s="704">
        <f>IFERROR(INDEX(Sheep!$R$205:$R$212,LS48,1),0)</f>
        <v>0</v>
      </c>
      <c r="LT49" s="704">
        <f>IFERROR(INDEX(Sheep!$R$205:$R$212,LT48,1),0)</f>
        <v>0</v>
      </c>
      <c r="LU49" s="704">
        <f>IFERROR(INDEX(Sheep!$R$205:$R$212,LU48,1),0)</f>
        <v>0</v>
      </c>
      <c r="LV49" s="704">
        <f>IFERROR(INDEX(Sheep!$R$205:$R$212,LV48,1),0)</f>
        <v>0</v>
      </c>
      <c r="LW49" s="704">
        <f>IFERROR(INDEX(Sheep!$R$205:$R$212,LW48,1),0)</f>
        <v>0</v>
      </c>
      <c r="LX49" s="704">
        <f>IFERROR(INDEX(Sheep!$R$205:$R$212,LX48,1),0)</f>
        <v>0</v>
      </c>
      <c r="LY49" s="704">
        <f>IFERROR(INDEX(Sheep!$R$205:$R$212,LY48,1),0)</f>
        <v>0</v>
      </c>
      <c r="LZ49" s="704">
        <f>IFERROR(INDEX(Sheep!$R$205:$R$212,LZ48,1),0)</f>
        <v>0</v>
      </c>
      <c r="MA49" s="704">
        <f>IFERROR(INDEX(Sheep!$R$205:$R$212,MA48,1),0)</f>
        <v>0</v>
      </c>
      <c r="MB49" s="704">
        <f>IFERROR(INDEX(Sheep!$R$205:$R$212,MB48,1),0)</f>
        <v>0</v>
      </c>
      <c r="MC49" s="704">
        <f>IFERROR(INDEX(Sheep!$R$205:$R$212,MC48,1),0)</f>
        <v>0</v>
      </c>
      <c r="MD49" s="704">
        <f>IFERROR(INDEX(Sheep!$R$205:$R$212,MD48,1),0)</f>
        <v>0</v>
      </c>
      <c r="ME49" s="704">
        <f>IFERROR(INDEX(Sheep!$R$205:$R$212,ME48,1),0)</f>
        <v>0</v>
      </c>
      <c r="MF49" s="704">
        <f>IFERROR(INDEX(Sheep!$R$205:$R$212,MF48,1),0)</f>
        <v>0</v>
      </c>
      <c r="MG49" s="704">
        <f>IFERROR(INDEX(Sheep!$R$205:$R$212,MG48,1),0)</f>
        <v>0</v>
      </c>
      <c r="MH49" s="704">
        <f>IFERROR(INDEX(Sheep!$R$205:$R$212,MH48,1),0)</f>
        <v>0</v>
      </c>
      <c r="MI49" s="704">
        <f>IFERROR(INDEX(Sheep!$R$205:$R$212,MI48,1),0)</f>
        <v>0</v>
      </c>
      <c r="MJ49" s="704">
        <f>IFERROR(INDEX(Sheep!$R$205:$R$212,MJ48,1),0)</f>
        <v>0</v>
      </c>
      <c r="MK49" s="704">
        <f>IFERROR(INDEX(Sheep!$R$205:$R$212,MK48,1),0)</f>
        <v>0</v>
      </c>
      <c r="ML49" s="704">
        <f>IFERROR(INDEX(Sheep!$R$205:$R$212,ML48,1),0)</f>
        <v>0</v>
      </c>
      <c r="MM49" s="704">
        <f>IFERROR(INDEX(Sheep!$R$205:$R$212,MM48,1),0)</f>
        <v>0</v>
      </c>
      <c r="MN49" s="704">
        <f>IFERROR(INDEX(Sheep!$R$205:$R$212,MN48,1),0)</f>
        <v>0</v>
      </c>
      <c r="MO49" s="704">
        <f>IFERROR(INDEX(Sheep!$R$205:$R$212,MO48,1),0)</f>
        <v>0</v>
      </c>
      <c r="MP49" s="704">
        <f>IFERROR(INDEX(Sheep!$R$205:$R$212,MP48,1),0)</f>
        <v>0</v>
      </c>
      <c r="MQ49" s="704">
        <f>IFERROR(INDEX(Sheep!$R$205:$R$212,MQ48,1),0)</f>
        <v>0</v>
      </c>
      <c r="MR49" s="704">
        <f>IFERROR(INDEX(Sheep!$R$205:$R$212,MR48,1),0)</f>
        <v>0</v>
      </c>
      <c r="MS49" s="704">
        <f>IFERROR(INDEX(Sheep!$R$205:$R$212,MS48,1),0)</f>
        <v>0</v>
      </c>
      <c r="MT49" s="704">
        <f>IFERROR(INDEX(Sheep!$R$205:$R$212,MT48,1),0)</f>
        <v>0</v>
      </c>
      <c r="MU49" s="704">
        <f>IFERROR(INDEX(Sheep!$R$205:$R$212,MU48,1),0)</f>
        <v>0</v>
      </c>
      <c r="MV49" s="704">
        <f>IFERROR(INDEX(Sheep!$R$205:$R$212,MV48,1),0)</f>
        <v>0</v>
      </c>
      <c r="MW49" s="704">
        <f>IFERROR(INDEX(Sheep!$R$205:$R$212,MW48,1),0)</f>
        <v>0</v>
      </c>
      <c r="MX49" s="704">
        <f>IFERROR(INDEX(Sheep!$R$205:$R$212,MX48,1),0)</f>
        <v>0</v>
      </c>
      <c r="MY49" s="704">
        <f>IFERROR(INDEX(Sheep!$R$205:$R$212,MY48,1),0)</f>
        <v>0</v>
      </c>
      <c r="MZ49" s="704">
        <f>IFERROR(INDEX(Sheep!$R$205:$R$212,MZ48,1),0)</f>
        <v>0</v>
      </c>
      <c r="NA49" s="704">
        <f>IFERROR(INDEX(Sheep!$R$205:$R$212,NA48,1),0)</f>
        <v>0</v>
      </c>
      <c r="NB49" s="704">
        <f>IFERROR(INDEX(Sheep!$R$205:$R$212,NB48,1),0)</f>
        <v>0</v>
      </c>
      <c r="NC49" s="704">
        <f>IFERROR(INDEX(Sheep!$R$205:$R$212,NC48,1),0)</f>
        <v>0</v>
      </c>
      <c r="ND49" s="704">
        <f>IFERROR(INDEX(Sheep!$R$205:$R$212,ND48,1),0)</f>
        <v>0</v>
      </c>
      <c r="NE49" s="704">
        <f>IFERROR(INDEX(Sheep!$R$205:$R$212,NE48,1),0)</f>
        <v>0</v>
      </c>
      <c r="NF49" s="704">
        <f>IFERROR(INDEX(Sheep!$R$205:$R$212,NF48,1),0)</f>
        <v>0</v>
      </c>
      <c r="NG49" s="704">
        <f>IFERROR(INDEX(Sheep!$R$205:$R$212,NG48,1),0)</f>
        <v>0</v>
      </c>
      <c r="NH49" s="704">
        <f>IFERROR(INDEX(Sheep!$R$205:$R$212,NH48,1),0)</f>
        <v>0</v>
      </c>
      <c r="NI49" s="704">
        <f>IFERROR(INDEX(Sheep!$R$205:$R$212,NI48,1),0)</f>
        <v>0</v>
      </c>
      <c r="NJ49" s="704">
        <f>IFERROR(INDEX(Sheep!$R$205:$R$212,NJ48,1),0)</f>
        <v>0</v>
      </c>
      <c r="NK49" s="704">
        <f>IFERROR(INDEX(Sheep!$R$205:$R$212,NK48,1),0)</f>
        <v>0</v>
      </c>
      <c r="NL49" s="704">
        <f>IFERROR(INDEX(Sheep!$R$205:$R$212,NL48,1),0)</f>
        <v>0</v>
      </c>
      <c r="NM49" s="704">
        <f>IFERROR(INDEX(Sheep!$R$205:$R$212,NM48,1),0)</f>
        <v>0</v>
      </c>
      <c r="NN49" s="704">
        <f>IFERROR(INDEX(Sheep!$R$205:$R$212,NN48,1),0)</f>
        <v>0</v>
      </c>
      <c r="NO49" s="704">
        <f>IFERROR(INDEX(Sheep!$R$205:$R$212,NO48,1),0)</f>
        <v>0</v>
      </c>
      <c r="NP49" s="704">
        <f>IFERROR(INDEX(Sheep!$R$205:$R$212,NP48,1),0)</f>
        <v>0</v>
      </c>
      <c r="NQ49" s="704">
        <f>IFERROR(INDEX(Sheep!$R$205:$R$212,NQ48,1),0)</f>
        <v>0</v>
      </c>
      <c r="NR49" s="704">
        <f>IFERROR(INDEX(Sheep!$R$205:$R$212,NR48,1),0)</f>
        <v>0</v>
      </c>
      <c r="NS49" s="704">
        <f>IFERROR(INDEX(Sheep!$R$205:$R$212,NS48,1),0)</f>
        <v>0</v>
      </c>
      <c r="NT49" s="704">
        <f>IFERROR(INDEX(Sheep!$R$205:$R$212,NT48,1),0)</f>
        <v>0</v>
      </c>
      <c r="NU49" s="704">
        <f>IFERROR(INDEX(Sheep!$R$205:$R$212,NU48,1),0)</f>
        <v>0</v>
      </c>
      <c r="NV49" s="704">
        <f>IFERROR(INDEX(Sheep!$R$205:$R$212,NV48,1),0)</f>
        <v>0</v>
      </c>
      <c r="NW49" s="704">
        <f>IFERROR(INDEX(Sheep!$R$205:$R$212,NW48,1),0)</f>
        <v>0</v>
      </c>
      <c r="NX49" s="704">
        <f>IFERROR(INDEX(Sheep!$R$205:$R$212,NX48,1),0)</f>
        <v>0</v>
      </c>
      <c r="NY49" s="704">
        <f>IFERROR(INDEX(Sheep!$R$205:$R$212,NY48,1),0)</f>
        <v>0</v>
      </c>
      <c r="NZ49" s="704">
        <f>IFERROR(INDEX(Sheep!$R$205:$R$212,NZ48,1),0)</f>
        <v>0</v>
      </c>
      <c r="OA49" s="704">
        <f>IFERROR(INDEX(Sheep!$R$205:$R$212,OA48,1),0)</f>
        <v>0</v>
      </c>
      <c r="OB49" s="704">
        <f>IFERROR(INDEX(Sheep!$R$205:$R$212,OB48,1),0)</f>
        <v>0</v>
      </c>
      <c r="OC49" s="704">
        <f>IFERROR(INDEX(Sheep!$R$205:$R$212,OC48,1),0)</f>
        <v>0</v>
      </c>
      <c r="OD49" s="704">
        <f>IFERROR(INDEX(Sheep!$R$205:$R$212,OD48,1),0)</f>
        <v>0</v>
      </c>
      <c r="OE49" s="704">
        <f>IFERROR(INDEX(Sheep!$R$205:$R$212,OE48,1),0)</f>
        <v>0</v>
      </c>
      <c r="OF49" s="704">
        <f>IFERROR(INDEX(Sheep!$R$205:$R$212,OF48,1),0)</f>
        <v>0</v>
      </c>
      <c r="OG49" s="704">
        <f>IFERROR(INDEX(Sheep!$R$205:$R$212,OG48,1),0)</f>
        <v>0</v>
      </c>
      <c r="OH49" s="704">
        <f>IFERROR(INDEX(Sheep!$R$205:$R$212,OH48,1),0)</f>
        <v>0</v>
      </c>
      <c r="OI49" s="704">
        <f>IFERROR(INDEX(Sheep!$R$205:$R$212,OI48,1),0)</f>
        <v>0</v>
      </c>
      <c r="OJ49" s="704">
        <f>IFERROR(INDEX(Sheep!$R$205:$R$212,OJ48,1),0)</f>
        <v>0</v>
      </c>
      <c r="OK49" s="704">
        <f>IFERROR(INDEX(Sheep!$R$205:$R$212,OK48,1),0)</f>
        <v>0</v>
      </c>
      <c r="OL49" s="704">
        <f>IFERROR(INDEX(Sheep!$R$205:$R$212,OL48,1),0)</f>
        <v>0</v>
      </c>
      <c r="OM49" s="704">
        <f>IFERROR(INDEX(Sheep!$R$205:$R$212,OM48,1),0)</f>
        <v>0</v>
      </c>
      <c r="ON49" s="704">
        <f>IFERROR(INDEX(Sheep!$R$205:$R$212,ON48,1),0)</f>
        <v>0</v>
      </c>
      <c r="OO49" s="704">
        <f>IFERROR(INDEX(Sheep!$R$205:$R$212,OO48,1),0)</f>
        <v>0</v>
      </c>
      <c r="OP49" s="704">
        <f>IFERROR(INDEX(Sheep!$R$205:$R$212,OP48,1),0)</f>
        <v>0</v>
      </c>
      <c r="OQ49" s="704">
        <f>IFERROR(INDEX(Sheep!$R$205:$R$212,OQ48,1),0)</f>
        <v>0</v>
      </c>
      <c r="OR49" s="704">
        <f>IFERROR(INDEX(Sheep!$R$205:$R$212,OR48,1),0)</f>
        <v>0</v>
      </c>
      <c r="OS49" s="704">
        <f>IFERROR(INDEX(Sheep!$R$205:$R$212,OS48,1),0)</f>
        <v>0</v>
      </c>
      <c r="OT49" s="704">
        <f>IFERROR(INDEX(Sheep!$R$205:$R$212,OT48,1),0)</f>
        <v>0</v>
      </c>
      <c r="OU49" s="704">
        <f>IFERROR(INDEX(Sheep!$R$205:$R$212,OU48,1),0)</f>
        <v>0</v>
      </c>
      <c r="OV49" s="704">
        <f>IFERROR(INDEX(Sheep!$R$205:$R$212,OV48,1),0)</f>
        <v>0</v>
      </c>
      <c r="OW49" s="704">
        <f>IFERROR(INDEX(Sheep!$R$205:$R$212,OW48,1),0)</f>
        <v>0</v>
      </c>
      <c r="OX49" s="704">
        <f>IFERROR(INDEX(Sheep!$R$205:$R$212,OX48,1),0)</f>
        <v>0</v>
      </c>
      <c r="OY49" s="704">
        <f>IFERROR(INDEX(Sheep!$R$205:$R$212,OY48,1),0)</f>
        <v>0</v>
      </c>
      <c r="OZ49" s="704">
        <f>IFERROR(INDEX(Sheep!$R$205:$R$212,OZ48,1),0)</f>
        <v>0</v>
      </c>
      <c r="PA49" s="704">
        <f>IFERROR(INDEX(Sheep!$R$205:$R$212,PA48,1),0)</f>
        <v>0</v>
      </c>
      <c r="PB49" s="704">
        <f>IFERROR(INDEX(Sheep!$R$205:$R$212,PB48,1),0)</f>
        <v>0</v>
      </c>
      <c r="PC49" s="704">
        <f>IFERROR(INDEX(Sheep!$R$205:$R$212,PC48,1),0)</f>
        <v>0</v>
      </c>
      <c r="PD49" s="704">
        <f>IFERROR(INDEX(Sheep!$R$205:$R$212,PD48,1),0)</f>
        <v>0</v>
      </c>
      <c r="PE49" s="704">
        <f>IFERROR(INDEX(Sheep!$R$205:$R$212,PE48,1),0)</f>
        <v>0</v>
      </c>
      <c r="PF49" s="704">
        <f>IFERROR(INDEX(Sheep!$R$205:$R$212,PF48,1),0)</f>
        <v>0</v>
      </c>
      <c r="PG49" s="704">
        <f>IFERROR(INDEX(Sheep!$R$205:$R$212,PG48,1),0)</f>
        <v>0</v>
      </c>
      <c r="PH49" s="704">
        <f>IFERROR(INDEX(Sheep!$R$205:$R$212,PH48,1),0)</f>
        <v>0</v>
      </c>
      <c r="PI49" s="704">
        <f>IFERROR(INDEX(Sheep!$R$205:$R$212,PI48,1),0)</f>
        <v>0</v>
      </c>
      <c r="PJ49" s="704">
        <f>IFERROR(INDEX(Sheep!$R$205:$R$212,PJ48,1),0)</f>
        <v>0</v>
      </c>
      <c r="PK49" s="704">
        <f>IFERROR(INDEX(Sheep!$R$205:$R$212,PK48,1),0)</f>
        <v>0</v>
      </c>
      <c r="PL49" s="704">
        <f>IFERROR(INDEX(Sheep!$R$205:$R$212,PL48,1),0)</f>
        <v>0</v>
      </c>
      <c r="PM49" s="704">
        <f>IFERROR(INDEX(Sheep!$R$205:$R$212,PM48,1),0)</f>
        <v>0</v>
      </c>
      <c r="PN49" s="704">
        <f>IFERROR(INDEX(Sheep!$R$205:$R$212,PN48,1),0)</f>
        <v>0</v>
      </c>
      <c r="PO49" s="704">
        <f>IFERROR(INDEX(Sheep!$R$205:$R$212,PO48,1),0)</f>
        <v>0</v>
      </c>
      <c r="PP49" s="704">
        <f>IFERROR(INDEX(Sheep!$R$205:$R$212,PP48,1),0)</f>
        <v>0</v>
      </c>
      <c r="PQ49" s="704">
        <f>IFERROR(INDEX(Sheep!$R$205:$R$212,PQ48,1),0)</f>
        <v>0</v>
      </c>
      <c r="PR49" s="704">
        <f>IFERROR(INDEX(Sheep!$R$205:$R$212,PR48,1),0)</f>
        <v>0</v>
      </c>
      <c r="PS49" s="704">
        <f>IFERROR(INDEX(Sheep!$R$205:$R$212,PS48,1),0)</f>
        <v>0</v>
      </c>
      <c r="PT49" s="704">
        <f>IFERROR(INDEX(Sheep!$R$205:$R$212,PT48,1),0)</f>
        <v>0</v>
      </c>
      <c r="PU49" s="704">
        <f>IFERROR(INDEX(Sheep!$R$205:$R$212,PU48,1),0)</f>
        <v>0</v>
      </c>
      <c r="PV49" s="704">
        <f>IFERROR(INDEX(Sheep!$R$205:$R$212,PV48,1),0)</f>
        <v>0</v>
      </c>
      <c r="PW49" s="704">
        <f>IFERROR(INDEX(Sheep!$R$205:$R$212,PW48,1),0)</f>
        <v>0</v>
      </c>
      <c r="PX49" s="704">
        <f>IFERROR(INDEX(Sheep!$R$205:$R$212,PX48,1),0)</f>
        <v>0</v>
      </c>
      <c r="PY49" s="704">
        <f>IFERROR(INDEX(Sheep!$R$205:$R$212,PY48,1),0)</f>
        <v>0</v>
      </c>
      <c r="PZ49" s="704">
        <f>IFERROR(INDEX(Sheep!$R$205:$R$212,PZ48,1),0)</f>
        <v>0</v>
      </c>
      <c r="QA49" s="704">
        <f>IFERROR(INDEX(Sheep!$R$205:$R$212,QA48,1),0)</f>
        <v>0</v>
      </c>
      <c r="QB49" s="704">
        <f>IFERROR(INDEX(Sheep!$R$205:$R$212,QB48,1),0)</f>
        <v>0</v>
      </c>
      <c r="QC49" s="704">
        <f>IFERROR(INDEX(Sheep!$R$205:$R$212,QC48,1),0)</f>
        <v>0</v>
      </c>
      <c r="QD49" s="704">
        <f>IFERROR(INDEX(Sheep!$R$205:$R$212,QD48,1),0)</f>
        <v>0</v>
      </c>
      <c r="QE49" s="704">
        <f>IFERROR(INDEX(Sheep!$R$205:$R$212,QE48,1),0)</f>
        <v>0</v>
      </c>
      <c r="QF49" s="704">
        <f>IFERROR(INDEX(Sheep!$R$205:$R$212,QF48,1),0)</f>
        <v>0</v>
      </c>
      <c r="QG49" s="704">
        <f>IFERROR(INDEX(Sheep!$R$205:$R$212,QG48,1),0)</f>
        <v>0</v>
      </c>
      <c r="QH49" s="704">
        <f>IFERROR(INDEX(Sheep!$R$205:$R$212,QH48,1),0)</f>
        <v>0</v>
      </c>
      <c r="QI49" s="704">
        <f>IFERROR(INDEX(Sheep!$R$205:$R$212,QI48,1),0)</f>
        <v>0</v>
      </c>
      <c r="QJ49" s="704">
        <f>IFERROR(INDEX(Sheep!$R$205:$R$212,QJ48,1),0)</f>
        <v>0</v>
      </c>
      <c r="QK49" s="704">
        <f>IFERROR(INDEX(Sheep!$R$205:$R$212,QK48,1),0)</f>
        <v>0</v>
      </c>
      <c r="QL49" s="704">
        <f>IFERROR(INDEX(Sheep!$R$205:$R$212,QL48,1),0)</f>
        <v>0</v>
      </c>
      <c r="QM49" s="704">
        <f>IFERROR(INDEX(Sheep!$R$205:$R$212,QM48,1),0)</f>
        <v>0</v>
      </c>
      <c r="QN49" s="704">
        <f>IFERROR(INDEX(Sheep!$R$205:$R$212,QN48,1),0)</f>
        <v>0</v>
      </c>
      <c r="QO49" s="704">
        <f>IFERROR(INDEX(Sheep!$R$205:$R$212,QO48,1),0)</f>
        <v>0</v>
      </c>
      <c r="QP49" s="704">
        <f>IFERROR(INDEX(Sheep!$R$205:$R$212,QP48,1),0)</f>
        <v>0</v>
      </c>
      <c r="QQ49" s="704">
        <f>IFERROR(INDEX(Sheep!$R$205:$R$212,QQ48,1),0)</f>
        <v>0</v>
      </c>
      <c r="QR49" s="704">
        <f>IFERROR(INDEX(Sheep!$R$205:$R$212,QR48,1),0)</f>
        <v>0</v>
      </c>
      <c r="QS49" s="704">
        <f>IFERROR(INDEX(Sheep!$R$205:$R$212,QS48,1),0)</f>
        <v>0</v>
      </c>
      <c r="QT49" s="704">
        <f>IFERROR(INDEX(Sheep!$R$205:$R$212,QT48,1),0)</f>
        <v>0</v>
      </c>
      <c r="QU49" s="704">
        <f>IFERROR(INDEX(Sheep!$R$205:$R$212,QU48,1),0)</f>
        <v>0</v>
      </c>
      <c r="QV49" s="704">
        <f>IFERROR(INDEX(Sheep!$R$205:$R$212,QV48,1),0)</f>
        <v>0</v>
      </c>
      <c r="QW49" s="704">
        <f>IFERROR(INDEX(Sheep!$R$205:$R$212,QW48,1),0)</f>
        <v>0</v>
      </c>
      <c r="QX49" s="704">
        <f>IFERROR(INDEX(Sheep!$R$205:$R$212,QX48,1),0)</f>
        <v>0</v>
      </c>
      <c r="QY49" s="704">
        <f>IFERROR(INDEX(Sheep!$R$205:$R$212,QY48,1),0)</f>
        <v>0</v>
      </c>
      <c r="QZ49" s="704">
        <f>IFERROR(INDEX(Sheep!$R$205:$R$212,QZ48,1),0)</f>
        <v>0</v>
      </c>
      <c r="RA49" s="704">
        <f>IFERROR(INDEX(Sheep!$R$205:$R$212,RA48,1),0)</f>
        <v>0</v>
      </c>
      <c r="RB49" s="704">
        <f>IFERROR(INDEX(Sheep!$R$205:$R$212,RB48,1),0)</f>
        <v>0</v>
      </c>
      <c r="RC49" s="704">
        <f>IFERROR(INDEX(Sheep!$R$205:$R$212,RC48,1),0)</f>
        <v>0</v>
      </c>
      <c r="RD49" s="704">
        <f>IFERROR(INDEX(Sheep!$R$205:$R$212,RD48,1),0)</f>
        <v>0</v>
      </c>
      <c r="RE49" s="704">
        <f>IFERROR(INDEX(Sheep!$R$205:$R$212,RE48,1),0)</f>
        <v>0</v>
      </c>
      <c r="RF49" s="704">
        <f>IFERROR(INDEX(Sheep!$R$205:$R$212,RF48,1),0)</f>
        <v>0</v>
      </c>
      <c r="RG49" s="704">
        <f>IFERROR(INDEX(Sheep!$R$205:$R$212,RG48,1),0)</f>
        <v>0</v>
      </c>
      <c r="RH49" s="704">
        <f>IFERROR(INDEX(Sheep!$R$205:$R$212,RH48,1),0)</f>
        <v>0</v>
      </c>
      <c r="RI49" s="704">
        <f>IFERROR(INDEX(Sheep!$R$205:$R$212,RI48,1),0)</f>
        <v>0</v>
      </c>
      <c r="RJ49" s="704">
        <f>IFERROR(INDEX(Sheep!$R$205:$R$212,RJ48,1),0)</f>
        <v>0</v>
      </c>
      <c r="RK49" s="704">
        <f>IFERROR(INDEX(Sheep!$R$205:$R$212,RK48,1),0)</f>
        <v>0</v>
      </c>
      <c r="RL49" s="704">
        <f>IFERROR(INDEX(Sheep!$R$205:$R$212,RL48,1),0)</f>
        <v>0</v>
      </c>
      <c r="RM49" s="704">
        <f>IFERROR(INDEX(Sheep!$R$205:$R$212,RM48,1),0)</f>
        <v>0</v>
      </c>
      <c r="RN49" s="704">
        <f>IFERROR(INDEX(Sheep!$R$205:$R$212,RN48,1),0)</f>
        <v>0</v>
      </c>
      <c r="RO49" s="704">
        <f>IFERROR(INDEX(Sheep!$R$205:$R$212,RO48,1),0)</f>
        <v>0</v>
      </c>
      <c r="RP49" s="704">
        <f>IFERROR(INDEX(Sheep!$R$205:$R$212,RP48,1),0)</f>
        <v>0</v>
      </c>
      <c r="RQ49" s="704">
        <f>IFERROR(INDEX(Sheep!$R$205:$R$212,RQ48,1),0)</f>
        <v>0</v>
      </c>
      <c r="RR49" s="704">
        <f>IFERROR(INDEX(Sheep!$R$205:$R$212,RR48,1),0)</f>
        <v>0</v>
      </c>
      <c r="RS49" s="704">
        <f>IFERROR(INDEX(Sheep!$R$205:$R$212,RS48,1),0)</f>
        <v>0</v>
      </c>
      <c r="RT49" s="704">
        <f>IFERROR(INDEX(Sheep!$R$205:$R$212,RT48,1),0)</f>
        <v>0</v>
      </c>
      <c r="RU49" s="704">
        <f>IFERROR(INDEX(Sheep!$R$205:$R$212,RU48,1),0)</f>
        <v>0</v>
      </c>
      <c r="RV49" s="704">
        <f>IFERROR(INDEX(Sheep!$R$205:$R$212,RV48,1),0)</f>
        <v>0</v>
      </c>
      <c r="RW49" s="704">
        <f>IFERROR(INDEX(Sheep!$R$205:$R$212,RW48,1),0)</f>
        <v>0</v>
      </c>
      <c r="RX49" s="704">
        <f>IFERROR(INDEX(Sheep!$R$205:$R$212,RX48,1),0)</f>
        <v>0</v>
      </c>
      <c r="RY49" s="704">
        <f>IFERROR(INDEX(Sheep!$R$205:$R$212,RY48,1),0)</f>
        <v>0</v>
      </c>
      <c r="RZ49" s="704">
        <f>IFERROR(INDEX(Sheep!$R$205:$R$212,RZ48,1),0)</f>
        <v>0</v>
      </c>
      <c r="SA49" s="704">
        <f>IFERROR(INDEX(Sheep!$R$205:$R$212,SA48,1),0)</f>
        <v>0</v>
      </c>
      <c r="SB49" s="704">
        <f>IFERROR(INDEX(Sheep!$R$205:$R$212,SB48,1),0)</f>
        <v>0</v>
      </c>
      <c r="SC49" s="704">
        <f>IFERROR(INDEX(Sheep!$R$205:$R$212,SC48,1),0)</f>
        <v>0</v>
      </c>
      <c r="SD49" s="704">
        <f>IFERROR(INDEX(Sheep!$R$205:$R$212,SD48,1),0)</f>
        <v>0</v>
      </c>
      <c r="SE49" s="704">
        <f>IFERROR(INDEX(Sheep!$R$205:$R$212,SE48,1),0)</f>
        <v>0</v>
      </c>
      <c r="SF49" s="704">
        <f>IFERROR(INDEX(Sheep!$R$205:$R$212,SF48,1),0)</f>
        <v>0</v>
      </c>
      <c r="SG49" s="704">
        <f>IFERROR(INDEX(Sheep!$R$205:$R$212,SG48,1),0)</f>
        <v>0</v>
      </c>
      <c r="SH49" s="704">
        <f>IFERROR(INDEX(Sheep!$R$205:$R$212,SH48,1),0)</f>
        <v>0</v>
      </c>
      <c r="SI49" s="472"/>
      <c r="SJ49" s="474"/>
      <c r="SK49" s="462"/>
      <c r="SL49" s="462"/>
      <c r="SM49" s="462"/>
    </row>
    <row r="50" spans="1:507" outlineLevel="2" x14ac:dyDescent="0.35">
      <c r="A50" s="462"/>
      <c r="B50" s="471"/>
      <c r="C50" s="690">
        <f>INT($C$40)+2</f>
        <v>3</v>
      </c>
      <c r="D50" s="472"/>
      <c r="E50" s="557"/>
      <c r="F50" s="557"/>
      <c r="G50" s="472"/>
      <c r="H50" s="491"/>
      <c r="I50" s="491"/>
      <c r="J50" s="491" t="str">
        <f>Sheep!$H175</f>
        <v>July</v>
      </c>
      <c r="K50" s="491" t="str">
        <f xml:space="preserve">                    IF(AND((K$44                                  -Sheep!$N$175                               )&gt;(K$44-L$44),(K$44                                  -Sheep!$N$175                                )&lt;=0),"Born","")
&amp;                   IF(AND((K$44-Sheep!$R$224-Sheep!$N$175                                )&gt;(K$44-L$44),(K$44-Sheep!$R$224-Sheep!$N$175                                )&lt;=0),"WeanStd","")
&amp;                   IF(AND((K$44-Sheep!$R$225-Sheep!$N$175                                )&gt;(K$44-L$44),(K$44-Sheep!$R$225-Sheep!$N$175                                )&lt;=0),"WeanAlt1","")
&amp;                   IF(AND((K$44-Sheep!$R$226-Sheep!$N$175                                )&gt;(K$44-L$44),(K$44-Sheep!$R$226-Sheep!$N$175                                )&lt;=0),"WeanAlt2","")
&amp;IFERROR(IF(AND((K$44-K49                                                                                     )&gt;(K$44-L$44),(K$44-K49                                                                                     )&lt;=0),"Join-"    &amp;K48,""),"")
&amp;IFERROR(IF(AND((K$44-K49-INDEX(Sheep!$V$231:$V$238,K48,1))&gt;(K$44-L$44),(K$44-K49-INDEX(Sheep!$V$231:$V$238,K48,1))&lt;=0),"Scan-"  &amp;K48,""),"")
&amp;IFERROR(IF(AND((K$44-K49-150                                                                            )&gt;(K$44-L$44),(K$44-K49-150                                                                             )&lt;=0),"Birth-" &amp;K48,""),"")
&amp;IFERROR(IF(AND((K$44-K49-150-Sheep!$R$224                                           )&gt;(K$44-L$44),(K$44-K49-150-Sheep!$R$224                                            )&lt;=0),"Wean-"&amp;K48,""),"")
&amp;IFERROR(IF(AND((K$44-K49-150-Sheep!$R$225                                           )&gt;(K$44-L$44),(K$44-K49-150-Sheep!$R$225                                            )&lt;=0),"Alt1-"   &amp;K48,""),"")
&amp;IFERROR(IF(AND((K$44-K49-150-Sheep!$R$226                                           )&gt;(K$44-L$44),(K$44-K49-150-Sheep!$R$226                                            )&lt;=0),"Alt2-"   &amp;K48,""),"")</f>
        <v/>
      </c>
      <c r="L50" s="491" t="str">
        <f xml:space="preserve">                    IF(AND((L$44                                  -Sheep!$N$175                               )&gt;(L$44-M$44),(L$44                                  -Sheep!$N$175                                )&lt;=0),"Born","")
&amp;                   IF(AND((L$44-Sheep!$R$224-Sheep!$N$175                                )&gt;(L$44-M$44),(L$44-Sheep!$R$224-Sheep!$N$175                                )&lt;=0),"WeanStd","")
&amp;                   IF(AND((L$44-Sheep!$R$225-Sheep!$N$175                                )&gt;(L$44-M$44),(L$44-Sheep!$R$225-Sheep!$N$175                                )&lt;=0),"WeanAlt1","")
&amp;                   IF(AND((L$44-Sheep!$R$226-Sheep!$N$175                                )&gt;(L$44-M$44),(L$44-Sheep!$R$226-Sheep!$N$175                                )&lt;=0),"WeanAlt2","")
&amp;IFERROR(IF(AND((L$44-L49                                                                                     )&gt;(L$44-M$44),(L$44-L49                                                                                     )&lt;=0),"Join-"    &amp;L48,""),"")
&amp;IFERROR(IF(AND((L$44-L49-INDEX(Sheep!$V$231:$V$238,L48,1))&gt;(L$44-M$44),(L$44-L49-INDEX(Sheep!$V$231:$V$238,L48,1))&lt;=0),"Scan-"  &amp;L48,""),"")
&amp;IFERROR(IF(AND((L$44-L49-150                                                                            )&gt;(L$44-M$44),(L$44-L49-150                                                                             )&lt;=0),"Birth-" &amp;L48,""),"")
&amp;IFERROR(IF(AND((L$44-L49-150-Sheep!$R$224                                           )&gt;(L$44-M$44),(L$44-L49-150-Sheep!$R$224                                            )&lt;=0),"Wean-"&amp;L48,""),"")
&amp;IFERROR(IF(AND((L$44-L49-150-Sheep!$R$225                                           )&gt;(L$44-M$44),(L$44-L49-150-Sheep!$R$225                                            )&lt;=0),"Alt1-"   &amp;L48,""),"")
&amp;IFERROR(IF(AND((L$44-L49-150-Sheep!$R$226                                           )&gt;(L$44-M$44),(L$44-L49-150-Sheep!$R$226                                            )&lt;=0),"Alt2-"   &amp;L48,""),"")</f>
        <v/>
      </c>
      <c r="M50" s="491" t="str">
        <f xml:space="preserve">                    IF(AND((M$44                                  -Sheep!$N$175                               )&gt;(M$44-N$44),(M$44                                  -Sheep!$N$175                                )&lt;=0),"Born","")
&amp;                   IF(AND((M$44-Sheep!$R$224-Sheep!$N$175                                )&gt;(M$44-N$44),(M$44-Sheep!$R$224-Sheep!$N$175                                )&lt;=0),"WeanStd","")
&amp;                   IF(AND((M$44-Sheep!$R$225-Sheep!$N$175                                )&gt;(M$44-N$44),(M$44-Sheep!$R$225-Sheep!$N$175                                )&lt;=0),"WeanAlt1","")
&amp;                   IF(AND((M$44-Sheep!$R$226-Sheep!$N$175                                )&gt;(M$44-N$44),(M$44-Sheep!$R$226-Sheep!$N$175                                )&lt;=0),"WeanAlt2","")
&amp;IFERROR(IF(AND((M$44-M49                                                                                     )&gt;(M$44-N$44),(M$44-M49                                                                                     )&lt;=0),"Join-"    &amp;M48,""),"")
&amp;IFERROR(IF(AND((M$44-M49-INDEX(Sheep!$V$231:$V$238,M48,1))&gt;(M$44-N$44),(M$44-M49-INDEX(Sheep!$V$231:$V$238,M48,1))&lt;=0),"Scan-"  &amp;M48,""),"")
&amp;IFERROR(IF(AND((M$44-M49-150                                                                            )&gt;(M$44-N$44),(M$44-M49-150                                                                             )&lt;=0),"Birth-" &amp;M48,""),"")
&amp;IFERROR(IF(AND((M$44-M49-150-Sheep!$R$224                                           )&gt;(M$44-N$44),(M$44-M49-150-Sheep!$R$224                                            )&lt;=0),"Wean-"&amp;M48,""),"")
&amp;IFERROR(IF(AND((M$44-M49-150-Sheep!$R$225                                           )&gt;(M$44-N$44),(M$44-M49-150-Sheep!$R$225                                            )&lt;=0),"Alt1-"   &amp;M48,""),"")
&amp;IFERROR(IF(AND((M$44-M49-150-Sheep!$R$226                                           )&gt;(M$44-N$44),(M$44-M49-150-Sheep!$R$226                                            )&lt;=0),"Alt2-"   &amp;M48,""),"")</f>
        <v/>
      </c>
      <c r="N50" s="491" t="str">
        <f xml:space="preserve">                    IF(AND((N$44                                  -Sheep!$N$175                               )&gt;(N$44-O$44),(N$44                                  -Sheep!$N$175                                )&lt;=0),"Born","")
&amp;                   IF(AND((N$44-Sheep!$R$224-Sheep!$N$175                                )&gt;(N$44-O$44),(N$44-Sheep!$R$224-Sheep!$N$175                                )&lt;=0),"WeanStd","")
&amp;                   IF(AND((N$44-Sheep!$R$225-Sheep!$N$175                                )&gt;(N$44-O$44),(N$44-Sheep!$R$225-Sheep!$N$175                                )&lt;=0),"WeanAlt1","")
&amp;                   IF(AND((N$44-Sheep!$R$226-Sheep!$N$175                                )&gt;(N$44-O$44),(N$44-Sheep!$R$226-Sheep!$N$175                                )&lt;=0),"WeanAlt2","")
&amp;IFERROR(IF(AND((N$44-N49                                                                                     )&gt;(N$44-O$44),(N$44-N49                                                                                     )&lt;=0),"Join-"    &amp;N48,""),"")
&amp;IFERROR(IF(AND((N$44-N49-INDEX(Sheep!$V$231:$V$238,N48,1))&gt;(N$44-O$44),(N$44-N49-INDEX(Sheep!$V$231:$V$238,N48,1))&lt;=0),"Scan-"  &amp;N48,""),"")
&amp;IFERROR(IF(AND((N$44-N49-150                                                                            )&gt;(N$44-O$44),(N$44-N49-150                                                                             )&lt;=0),"Birth-" &amp;N48,""),"")
&amp;IFERROR(IF(AND((N$44-N49-150-Sheep!$R$224                                           )&gt;(N$44-O$44),(N$44-N49-150-Sheep!$R$224                                            )&lt;=0),"Wean-"&amp;N48,""),"")
&amp;IFERROR(IF(AND((N$44-N49-150-Sheep!$R$225                                           )&gt;(N$44-O$44),(N$44-N49-150-Sheep!$R$225                                            )&lt;=0),"Alt1-"   &amp;N48,""),"")
&amp;IFERROR(IF(AND((N$44-N49-150-Sheep!$R$226                                           )&gt;(N$44-O$44),(N$44-N49-150-Sheep!$R$226                                            )&lt;=0),"Alt2-"   &amp;N48,""),"")</f>
        <v/>
      </c>
      <c r="O50" s="491" t="str">
        <f xml:space="preserve">                    IF(AND((O$44                                  -Sheep!$N$175                               )&gt;(O$44-P$44),(O$44                                  -Sheep!$N$175                                )&lt;=0),"Born","")
&amp;                   IF(AND((O$44-Sheep!$R$224-Sheep!$N$175                                )&gt;(O$44-P$44),(O$44-Sheep!$R$224-Sheep!$N$175                                )&lt;=0),"WeanStd","")
&amp;                   IF(AND((O$44-Sheep!$R$225-Sheep!$N$175                                )&gt;(O$44-P$44),(O$44-Sheep!$R$225-Sheep!$N$175                                )&lt;=0),"WeanAlt1","")
&amp;                   IF(AND((O$44-Sheep!$R$226-Sheep!$N$175                                )&gt;(O$44-P$44),(O$44-Sheep!$R$226-Sheep!$N$175                                )&lt;=0),"WeanAlt2","")
&amp;IFERROR(IF(AND((O$44-O49                                                                                     )&gt;(O$44-P$44),(O$44-O49                                                                                     )&lt;=0),"Join-"    &amp;O48,""),"")
&amp;IFERROR(IF(AND((O$44-O49-INDEX(Sheep!$V$231:$V$238,O48,1))&gt;(O$44-P$44),(O$44-O49-INDEX(Sheep!$V$231:$V$238,O48,1))&lt;=0),"Scan-"  &amp;O48,""),"")
&amp;IFERROR(IF(AND((O$44-O49-150                                                                            )&gt;(O$44-P$44),(O$44-O49-150                                                                             )&lt;=0),"Birth-" &amp;O48,""),"")
&amp;IFERROR(IF(AND((O$44-O49-150-Sheep!$R$224                                           )&gt;(O$44-P$44),(O$44-O49-150-Sheep!$R$224                                            )&lt;=0),"Wean-"&amp;O48,""),"")
&amp;IFERROR(IF(AND((O$44-O49-150-Sheep!$R$225                                           )&gt;(O$44-P$44),(O$44-O49-150-Sheep!$R$225                                            )&lt;=0),"Alt1-"   &amp;O48,""),"")
&amp;IFERROR(IF(AND((O$44-O49-150-Sheep!$R$226                                           )&gt;(O$44-P$44),(O$44-O49-150-Sheep!$R$226                                            )&lt;=0),"Alt2-"   &amp;O48,""),"")</f>
        <v/>
      </c>
      <c r="P50" s="491" t="str">
        <f xml:space="preserve">                    IF(AND((P$44                                  -Sheep!$N$175                               )&gt;(P$44-Q$44),(P$44                                  -Sheep!$N$175                                )&lt;=0),"Born","")
&amp;                   IF(AND((P$44-Sheep!$R$224-Sheep!$N$175                                )&gt;(P$44-Q$44),(P$44-Sheep!$R$224-Sheep!$N$175                                )&lt;=0),"WeanStd","")
&amp;                   IF(AND((P$44-Sheep!$R$225-Sheep!$N$175                                )&gt;(P$44-Q$44),(P$44-Sheep!$R$225-Sheep!$N$175                                )&lt;=0),"WeanAlt1","")
&amp;                   IF(AND((P$44-Sheep!$R$226-Sheep!$N$175                                )&gt;(P$44-Q$44),(P$44-Sheep!$R$226-Sheep!$N$175                                )&lt;=0),"WeanAlt2","")
&amp;IFERROR(IF(AND((P$44-P49                                                                                     )&gt;(P$44-Q$44),(P$44-P49                                                                                     )&lt;=0),"Join-"    &amp;P48,""),"")
&amp;IFERROR(IF(AND((P$44-P49-INDEX(Sheep!$V$231:$V$238,P48,1))&gt;(P$44-Q$44),(P$44-P49-INDEX(Sheep!$V$231:$V$238,P48,1))&lt;=0),"Scan-"  &amp;P48,""),"")
&amp;IFERROR(IF(AND((P$44-P49-150                                                                            )&gt;(P$44-Q$44),(P$44-P49-150                                                                             )&lt;=0),"Birth-" &amp;P48,""),"")
&amp;IFERROR(IF(AND((P$44-P49-150-Sheep!$R$224                                           )&gt;(P$44-Q$44),(P$44-P49-150-Sheep!$R$224                                            )&lt;=0),"Wean-"&amp;P48,""),"")
&amp;IFERROR(IF(AND((P$44-P49-150-Sheep!$R$225                                           )&gt;(P$44-Q$44),(P$44-P49-150-Sheep!$R$225                                            )&lt;=0),"Alt1-"   &amp;P48,""),"")
&amp;IFERROR(IF(AND((P$44-P49-150-Sheep!$R$226                                           )&gt;(P$44-Q$44),(P$44-P49-150-Sheep!$R$226                                            )&lt;=0),"Alt2-"   &amp;P48,""),"")</f>
        <v/>
      </c>
      <c r="Q50" s="491" t="str">
        <f xml:space="preserve">                    IF(AND((Q$44                                  -Sheep!$N$175                               )&gt;(Q$44-R$44),(Q$44                                  -Sheep!$N$175                                )&lt;=0),"Born","")
&amp;                   IF(AND((Q$44-Sheep!$R$224-Sheep!$N$175                                )&gt;(Q$44-R$44),(Q$44-Sheep!$R$224-Sheep!$N$175                                )&lt;=0),"WeanStd","")
&amp;                   IF(AND((Q$44-Sheep!$R$225-Sheep!$N$175                                )&gt;(Q$44-R$44),(Q$44-Sheep!$R$225-Sheep!$N$175                                )&lt;=0),"WeanAlt1","")
&amp;                   IF(AND((Q$44-Sheep!$R$226-Sheep!$N$175                                )&gt;(Q$44-R$44),(Q$44-Sheep!$R$226-Sheep!$N$175                                )&lt;=0),"WeanAlt2","")
&amp;IFERROR(IF(AND((Q$44-Q49                                                                                     )&gt;(Q$44-R$44),(Q$44-Q49                                                                                     )&lt;=0),"Join-"    &amp;Q48,""),"")
&amp;IFERROR(IF(AND((Q$44-Q49-INDEX(Sheep!$V$231:$V$238,Q48,1))&gt;(Q$44-R$44),(Q$44-Q49-INDEX(Sheep!$V$231:$V$238,Q48,1))&lt;=0),"Scan-"  &amp;Q48,""),"")
&amp;IFERROR(IF(AND((Q$44-Q49-150                                                                            )&gt;(Q$44-R$44),(Q$44-Q49-150                                                                             )&lt;=0),"Birth-" &amp;Q48,""),"")
&amp;IFERROR(IF(AND((Q$44-Q49-150-Sheep!$R$224                                           )&gt;(Q$44-R$44),(Q$44-Q49-150-Sheep!$R$224                                            )&lt;=0),"Wean-"&amp;Q48,""),"")
&amp;IFERROR(IF(AND((Q$44-Q49-150-Sheep!$R$225                                           )&gt;(Q$44-R$44),(Q$44-Q49-150-Sheep!$R$225                                            )&lt;=0),"Alt1-"   &amp;Q48,""),"")
&amp;IFERROR(IF(AND((Q$44-Q49-150-Sheep!$R$226                                           )&gt;(Q$44-R$44),(Q$44-Q49-150-Sheep!$R$226                                            )&lt;=0),"Alt2-"   &amp;Q48,""),"")</f>
        <v/>
      </c>
      <c r="R50" s="491" t="str">
        <f xml:space="preserve">                    IF(AND((R$44                                  -Sheep!$N$175                               )&gt;(R$44-S$44),(R$44                                  -Sheep!$N$175                                )&lt;=0),"Born","")
&amp;                   IF(AND((R$44-Sheep!$R$224-Sheep!$N$175                                )&gt;(R$44-S$44),(R$44-Sheep!$R$224-Sheep!$N$175                                )&lt;=0),"WeanStd","")
&amp;                   IF(AND((R$44-Sheep!$R$225-Sheep!$N$175                                )&gt;(R$44-S$44),(R$44-Sheep!$R$225-Sheep!$N$175                                )&lt;=0),"WeanAlt1","")
&amp;                   IF(AND((R$44-Sheep!$R$226-Sheep!$N$175                                )&gt;(R$44-S$44),(R$44-Sheep!$R$226-Sheep!$N$175                                )&lt;=0),"WeanAlt2","")
&amp;IFERROR(IF(AND((R$44-R49                                                                                     )&gt;(R$44-S$44),(R$44-R49                                                                                     )&lt;=0),"Join-"    &amp;R48,""),"")
&amp;IFERROR(IF(AND((R$44-R49-INDEX(Sheep!$V$231:$V$238,R48,1))&gt;(R$44-S$44),(R$44-R49-INDEX(Sheep!$V$231:$V$238,R48,1))&lt;=0),"Scan-"  &amp;R48,""),"")
&amp;IFERROR(IF(AND((R$44-R49-150                                                                            )&gt;(R$44-S$44),(R$44-R49-150                                                                             )&lt;=0),"Birth-" &amp;R48,""),"")
&amp;IFERROR(IF(AND((R$44-R49-150-Sheep!$R$224                                           )&gt;(R$44-S$44),(R$44-R49-150-Sheep!$R$224                                            )&lt;=0),"Wean-"&amp;R48,""),"")
&amp;IFERROR(IF(AND((R$44-R49-150-Sheep!$R$225                                           )&gt;(R$44-S$44),(R$44-R49-150-Sheep!$R$225                                            )&lt;=0),"Alt1-"   &amp;R48,""),"")
&amp;IFERROR(IF(AND((R$44-R49-150-Sheep!$R$226                                           )&gt;(R$44-S$44),(R$44-R49-150-Sheep!$R$226                                            )&lt;=0),"Alt2-"   &amp;R48,""),"")</f>
        <v/>
      </c>
      <c r="S50" s="491" t="str">
        <f xml:space="preserve">                    IF(AND((S$44                                  -Sheep!$N$175                               )&gt;(S$44-T$44),(S$44                                  -Sheep!$N$175                                )&lt;=0),"Born","")
&amp;                   IF(AND((S$44-Sheep!$R$224-Sheep!$N$175                                )&gt;(S$44-T$44),(S$44-Sheep!$R$224-Sheep!$N$175                                )&lt;=0),"WeanStd","")
&amp;                   IF(AND((S$44-Sheep!$R$225-Sheep!$N$175                                )&gt;(S$44-T$44),(S$44-Sheep!$R$225-Sheep!$N$175                                )&lt;=0),"WeanAlt1","")
&amp;                   IF(AND((S$44-Sheep!$R$226-Sheep!$N$175                                )&gt;(S$44-T$44),(S$44-Sheep!$R$226-Sheep!$N$175                                )&lt;=0),"WeanAlt2","")
&amp;IFERROR(IF(AND((S$44-S49                                                                                     )&gt;(S$44-T$44),(S$44-S49                                                                                     )&lt;=0),"Join-"    &amp;S48,""),"")
&amp;IFERROR(IF(AND((S$44-S49-INDEX(Sheep!$V$231:$V$238,S48,1))&gt;(S$44-T$44),(S$44-S49-INDEX(Sheep!$V$231:$V$238,S48,1))&lt;=0),"Scan-"  &amp;S48,""),"")
&amp;IFERROR(IF(AND((S$44-S49-150                                                                            )&gt;(S$44-T$44),(S$44-S49-150                                                                             )&lt;=0),"Birth-" &amp;S48,""),"")
&amp;IFERROR(IF(AND((S$44-S49-150-Sheep!$R$224                                           )&gt;(S$44-T$44),(S$44-S49-150-Sheep!$R$224                                            )&lt;=0),"Wean-"&amp;S48,""),"")
&amp;IFERROR(IF(AND((S$44-S49-150-Sheep!$R$225                                           )&gt;(S$44-T$44),(S$44-S49-150-Sheep!$R$225                                            )&lt;=0),"Alt1-"   &amp;S48,""),"")
&amp;IFERROR(IF(AND((S$44-S49-150-Sheep!$R$226                                           )&gt;(S$44-T$44),(S$44-S49-150-Sheep!$R$226                                            )&lt;=0),"Alt2-"   &amp;S48,""),"")</f>
        <v/>
      </c>
      <c r="T50" s="491" t="str">
        <f xml:space="preserve">                    IF(AND((T$44                                  -Sheep!$N$175                               )&gt;(T$44-U$44),(T$44                                  -Sheep!$N$175                                )&lt;=0),"Born","")
&amp;                   IF(AND((T$44-Sheep!$R$224-Sheep!$N$175                                )&gt;(T$44-U$44),(T$44-Sheep!$R$224-Sheep!$N$175                                )&lt;=0),"WeanStd","")
&amp;                   IF(AND((T$44-Sheep!$R$225-Sheep!$N$175                                )&gt;(T$44-U$44),(T$44-Sheep!$R$225-Sheep!$N$175                                )&lt;=0),"WeanAlt1","")
&amp;                   IF(AND((T$44-Sheep!$R$226-Sheep!$N$175                                )&gt;(T$44-U$44),(T$44-Sheep!$R$226-Sheep!$N$175                                )&lt;=0),"WeanAlt2","")
&amp;IFERROR(IF(AND((T$44-T49                                                                                     )&gt;(T$44-U$44),(T$44-T49                                                                                     )&lt;=0),"Join-"    &amp;T48,""),"")
&amp;IFERROR(IF(AND((T$44-T49-INDEX(Sheep!$V$231:$V$238,T48,1))&gt;(T$44-U$44),(T$44-T49-INDEX(Sheep!$V$231:$V$238,T48,1))&lt;=0),"Scan-"  &amp;T48,""),"")
&amp;IFERROR(IF(AND((T$44-T49-150                                                                            )&gt;(T$44-U$44),(T$44-T49-150                                                                             )&lt;=0),"Birth-" &amp;T48,""),"")
&amp;IFERROR(IF(AND((T$44-T49-150-Sheep!$R$224                                           )&gt;(T$44-U$44),(T$44-T49-150-Sheep!$R$224                                            )&lt;=0),"Wean-"&amp;T48,""),"")
&amp;IFERROR(IF(AND((T$44-T49-150-Sheep!$R$225                                           )&gt;(T$44-U$44),(T$44-T49-150-Sheep!$R$225                                            )&lt;=0),"Alt1-"   &amp;T48,""),"")
&amp;IFERROR(IF(AND((T$44-T49-150-Sheep!$R$226                                           )&gt;(T$44-U$44),(T$44-T49-150-Sheep!$R$226                                            )&lt;=0),"Alt2-"   &amp;T48,""),"")</f>
        <v/>
      </c>
      <c r="U50" s="491" t="str">
        <f xml:space="preserve">                    IF(AND((U$44                                  -Sheep!$N$175                               )&gt;(U$44-V$44),(U$44                                  -Sheep!$N$175                                )&lt;=0),"Born","")
&amp;                   IF(AND((U$44-Sheep!$R$224-Sheep!$N$175                                )&gt;(U$44-V$44),(U$44-Sheep!$R$224-Sheep!$N$175                                )&lt;=0),"WeanStd","")
&amp;                   IF(AND((U$44-Sheep!$R$225-Sheep!$N$175                                )&gt;(U$44-V$44),(U$44-Sheep!$R$225-Sheep!$N$175                                )&lt;=0),"WeanAlt1","")
&amp;                   IF(AND((U$44-Sheep!$R$226-Sheep!$N$175                                )&gt;(U$44-V$44),(U$44-Sheep!$R$226-Sheep!$N$175                                )&lt;=0),"WeanAlt2","")
&amp;IFERROR(IF(AND((U$44-U49                                                                                     )&gt;(U$44-V$44),(U$44-U49                                                                                     )&lt;=0),"Join-"    &amp;U48,""),"")
&amp;IFERROR(IF(AND((U$44-U49-INDEX(Sheep!$V$231:$V$238,U48,1))&gt;(U$44-V$44),(U$44-U49-INDEX(Sheep!$V$231:$V$238,U48,1))&lt;=0),"Scan-"  &amp;U48,""),"")
&amp;IFERROR(IF(AND((U$44-U49-150                                                                            )&gt;(U$44-V$44),(U$44-U49-150                                                                             )&lt;=0),"Birth-" &amp;U48,""),"")
&amp;IFERROR(IF(AND((U$44-U49-150-Sheep!$R$224                                           )&gt;(U$44-V$44),(U$44-U49-150-Sheep!$R$224                                            )&lt;=0),"Wean-"&amp;U48,""),"")
&amp;IFERROR(IF(AND((U$44-U49-150-Sheep!$R$225                                           )&gt;(U$44-V$44),(U$44-U49-150-Sheep!$R$225                                            )&lt;=0),"Alt1-"   &amp;U48,""),"")
&amp;IFERROR(IF(AND((U$44-U49-150-Sheep!$R$226                                           )&gt;(U$44-V$44),(U$44-U49-150-Sheep!$R$226                                            )&lt;=0),"Alt2-"   &amp;U48,""),"")</f>
        <v/>
      </c>
      <c r="V50" s="491" t="str">
        <f xml:space="preserve">                    IF(AND((V$44                                  -Sheep!$N$175                               )&gt;(V$44-W$44),(V$44                                  -Sheep!$N$175                                )&lt;=0),"Born","")
&amp;                   IF(AND((V$44-Sheep!$R$224-Sheep!$N$175                                )&gt;(V$44-W$44),(V$44-Sheep!$R$224-Sheep!$N$175                                )&lt;=0),"WeanStd","")
&amp;                   IF(AND((V$44-Sheep!$R$225-Sheep!$N$175                                )&gt;(V$44-W$44),(V$44-Sheep!$R$225-Sheep!$N$175                                )&lt;=0),"WeanAlt1","")
&amp;                   IF(AND((V$44-Sheep!$R$226-Sheep!$N$175                                )&gt;(V$44-W$44),(V$44-Sheep!$R$226-Sheep!$N$175                                )&lt;=0),"WeanAlt2","")
&amp;IFERROR(IF(AND((V$44-V49                                                                                     )&gt;(V$44-W$44),(V$44-V49                                                                                     )&lt;=0),"Join-"    &amp;V48,""),"")
&amp;IFERROR(IF(AND((V$44-V49-INDEX(Sheep!$V$231:$V$238,V48,1))&gt;(V$44-W$44),(V$44-V49-INDEX(Sheep!$V$231:$V$238,V48,1))&lt;=0),"Scan-"  &amp;V48,""),"")
&amp;IFERROR(IF(AND((V$44-V49-150                                                                            )&gt;(V$44-W$44),(V$44-V49-150                                                                             )&lt;=0),"Birth-" &amp;V48,""),"")
&amp;IFERROR(IF(AND((V$44-V49-150-Sheep!$R$224                                           )&gt;(V$44-W$44),(V$44-V49-150-Sheep!$R$224                                            )&lt;=0),"Wean-"&amp;V48,""),"")
&amp;IFERROR(IF(AND((V$44-V49-150-Sheep!$R$225                                           )&gt;(V$44-W$44),(V$44-V49-150-Sheep!$R$225                                            )&lt;=0),"Alt1-"   &amp;V48,""),"")
&amp;IFERROR(IF(AND((V$44-V49-150-Sheep!$R$226                                           )&gt;(V$44-W$44),(V$44-V49-150-Sheep!$R$226                                            )&lt;=0),"Alt2-"   &amp;V48,""),"")</f>
        <v/>
      </c>
      <c r="W50" s="491" t="str">
        <f xml:space="preserve">                    IF(AND((W$44                                  -Sheep!$N$175                               )&gt;(W$44-X$44),(W$44                                  -Sheep!$N$175                                )&lt;=0),"Born","")
&amp;                   IF(AND((W$44-Sheep!$R$224-Sheep!$N$175                                )&gt;(W$44-X$44),(W$44-Sheep!$R$224-Sheep!$N$175                                )&lt;=0),"WeanStd","")
&amp;                   IF(AND((W$44-Sheep!$R$225-Sheep!$N$175                                )&gt;(W$44-X$44),(W$44-Sheep!$R$225-Sheep!$N$175                                )&lt;=0),"WeanAlt1","")
&amp;                   IF(AND((W$44-Sheep!$R$226-Sheep!$N$175                                )&gt;(W$44-X$44),(W$44-Sheep!$R$226-Sheep!$N$175                                )&lt;=0),"WeanAlt2","")
&amp;IFERROR(IF(AND((W$44-W49                                                                                     )&gt;(W$44-X$44),(W$44-W49                                                                                     )&lt;=0),"Join-"    &amp;W48,""),"")
&amp;IFERROR(IF(AND((W$44-W49-INDEX(Sheep!$V$231:$V$238,W48,1))&gt;(W$44-X$44),(W$44-W49-INDEX(Sheep!$V$231:$V$238,W48,1))&lt;=0),"Scan-"  &amp;W48,""),"")
&amp;IFERROR(IF(AND((W$44-W49-150                                                                            )&gt;(W$44-X$44),(W$44-W49-150                                                                             )&lt;=0),"Birth-" &amp;W48,""),"")
&amp;IFERROR(IF(AND((W$44-W49-150-Sheep!$R$224                                           )&gt;(W$44-X$44),(W$44-W49-150-Sheep!$R$224                                            )&lt;=0),"Wean-"&amp;W48,""),"")
&amp;IFERROR(IF(AND((W$44-W49-150-Sheep!$R$225                                           )&gt;(W$44-X$44),(W$44-W49-150-Sheep!$R$225                                            )&lt;=0),"Alt1-"   &amp;W48,""),"")
&amp;IFERROR(IF(AND((W$44-W49-150-Sheep!$R$226                                           )&gt;(W$44-X$44),(W$44-W49-150-Sheep!$R$226                                            )&lt;=0),"Alt2-"   &amp;W48,""),"")</f>
        <v/>
      </c>
      <c r="X50" s="491" t="str">
        <f xml:space="preserve">                    IF(AND((X$44                                  -Sheep!$N$175                               )&gt;(X$44-Y$44),(X$44                                  -Sheep!$N$175                                )&lt;=0),"Born","")
&amp;                   IF(AND((X$44-Sheep!$R$224-Sheep!$N$175                                )&gt;(X$44-Y$44),(X$44-Sheep!$R$224-Sheep!$N$175                                )&lt;=0),"WeanStd","")
&amp;                   IF(AND((X$44-Sheep!$R$225-Sheep!$N$175                                )&gt;(X$44-Y$44),(X$44-Sheep!$R$225-Sheep!$N$175                                )&lt;=0),"WeanAlt1","")
&amp;                   IF(AND((X$44-Sheep!$R$226-Sheep!$N$175                                )&gt;(X$44-Y$44),(X$44-Sheep!$R$226-Sheep!$N$175                                )&lt;=0),"WeanAlt2","")
&amp;IFERROR(IF(AND((X$44-X49                                                                                     )&gt;(X$44-Y$44),(X$44-X49                                                                                     )&lt;=0),"Join-"    &amp;X48,""),"")
&amp;IFERROR(IF(AND((X$44-X49-INDEX(Sheep!$V$231:$V$238,X48,1))&gt;(X$44-Y$44),(X$44-X49-INDEX(Sheep!$V$231:$V$238,X48,1))&lt;=0),"Scan-"  &amp;X48,""),"")
&amp;IFERROR(IF(AND((X$44-X49-150                                                                            )&gt;(X$44-Y$44),(X$44-X49-150                                                                             )&lt;=0),"Birth-" &amp;X48,""),"")
&amp;IFERROR(IF(AND((X$44-X49-150-Sheep!$R$224                                           )&gt;(X$44-Y$44),(X$44-X49-150-Sheep!$R$224                                            )&lt;=0),"Wean-"&amp;X48,""),"")
&amp;IFERROR(IF(AND((X$44-X49-150-Sheep!$R$225                                           )&gt;(X$44-Y$44),(X$44-X49-150-Sheep!$R$225                                            )&lt;=0),"Alt1-"   &amp;X48,""),"")
&amp;IFERROR(IF(AND((X$44-X49-150-Sheep!$R$226                                           )&gt;(X$44-Y$44),(X$44-X49-150-Sheep!$R$226                                            )&lt;=0),"Alt2-"   &amp;X48,""),"")</f>
        <v/>
      </c>
      <c r="Y50" s="491" t="str">
        <f xml:space="preserve">                    IF(AND((Y$44                                  -Sheep!$N$175                               )&gt;(Y$44-Z$44),(Y$44                                  -Sheep!$N$175                                )&lt;=0),"Born","")
&amp;                   IF(AND((Y$44-Sheep!$R$224-Sheep!$N$175                                )&gt;(Y$44-Z$44),(Y$44-Sheep!$R$224-Sheep!$N$175                                )&lt;=0),"WeanStd","")
&amp;                   IF(AND((Y$44-Sheep!$R$225-Sheep!$N$175                                )&gt;(Y$44-Z$44),(Y$44-Sheep!$R$225-Sheep!$N$175                                )&lt;=0),"WeanAlt1","")
&amp;                   IF(AND((Y$44-Sheep!$R$226-Sheep!$N$175                                )&gt;(Y$44-Z$44),(Y$44-Sheep!$R$226-Sheep!$N$175                                )&lt;=0),"WeanAlt2","")
&amp;IFERROR(IF(AND((Y$44-Y49                                                                                     )&gt;(Y$44-Z$44),(Y$44-Y49                                                                                     )&lt;=0),"Join-"    &amp;Y48,""),"")
&amp;IFERROR(IF(AND((Y$44-Y49-INDEX(Sheep!$V$231:$V$238,Y48,1))&gt;(Y$44-Z$44),(Y$44-Y49-INDEX(Sheep!$V$231:$V$238,Y48,1))&lt;=0),"Scan-"  &amp;Y48,""),"")
&amp;IFERROR(IF(AND((Y$44-Y49-150                                                                            )&gt;(Y$44-Z$44),(Y$44-Y49-150                                                                             )&lt;=0),"Birth-" &amp;Y48,""),"")
&amp;IFERROR(IF(AND((Y$44-Y49-150-Sheep!$R$224                                           )&gt;(Y$44-Z$44),(Y$44-Y49-150-Sheep!$R$224                                            )&lt;=0),"Wean-"&amp;Y48,""),"")
&amp;IFERROR(IF(AND((Y$44-Y49-150-Sheep!$R$225                                           )&gt;(Y$44-Z$44),(Y$44-Y49-150-Sheep!$R$225                                            )&lt;=0),"Alt1-"   &amp;Y48,""),"")
&amp;IFERROR(IF(AND((Y$44-Y49-150-Sheep!$R$226                                           )&gt;(Y$44-Z$44),(Y$44-Y49-150-Sheep!$R$226                                            )&lt;=0),"Alt2-"   &amp;Y48,""),"")</f>
        <v/>
      </c>
      <c r="Z50" s="491" t="str">
        <f xml:space="preserve">                    IF(AND((Z$44                                  -Sheep!$N$175                               )&gt;(Z$44-AA$44),(Z$44                                  -Sheep!$N$175                                )&lt;=0),"Born","")
&amp;                   IF(AND((Z$44-Sheep!$R$224-Sheep!$N$175                                )&gt;(Z$44-AA$44),(Z$44-Sheep!$R$224-Sheep!$N$175                                )&lt;=0),"WeanStd","")
&amp;                   IF(AND((Z$44-Sheep!$R$225-Sheep!$N$175                                )&gt;(Z$44-AA$44),(Z$44-Sheep!$R$225-Sheep!$N$175                                )&lt;=0),"WeanAlt1","")
&amp;                   IF(AND((Z$44-Sheep!$R$226-Sheep!$N$175                                )&gt;(Z$44-AA$44),(Z$44-Sheep!$R$226-Sheep!$N$175                                )&lt;=0),"WeanAlt2","")
&amp;IFERROR(IF(AND((Z$44-Z49                                                                                     )&gt;(Z$44-AA$44),(Z$44-Z49                                                                                     )&lt;=0),"Join-"    &amp;Z48,""),"")
&amp;IFERROR(IF(AND((Z$44-Z49-INDEX(Sheep!$V$231:$V$238,Z48,1))&gt;(Z$44-AA$44),(Z$44-Z49-INDEX(Sheep!$V$231:$V$238,Z48,1))&lt;=0),"Scan-"  &amp;Z48,""),"")
&amp;IFERROR(IF(AND((Z$44-Z49-150                                                                            )&gt;(Z$44-AA$44),(Z$44-Z49-150                                                                             )&lt;=0),"Birth-" &amp;Z48,""),"")
&amp;IFERROR(IF(AND((Z$44-Z49-150-Sheep!$R$224                                           )&gt;(Z$44-AA$44),(Z$44-Z49-150-Sheep!$R$224                                            )&lt;=0),"Wean-"&amp;Z48,""),"")
&amp;IFERROR(IF(AND((Z$44-Z49-150-Sheep!$R$225                                           )&gt;(Z$44-AA$44),(Z$44-Z49-150-Sheep!$R$225                                            )&lt;=0),"Alt1-"   &amp;Z48,""),"")
&amp;IFERROR(IF(AND((Z$44-Z49-150-Sheep!$R$226                                           )&gt;(Z$44-AA$44),(Z$44-Z49-150-Sheep!$R$226                                            )&lt;=0),"Alt2-"   &amp;Z48,""),"")</f>
        <v/>
      </c>
      <c r="AA50" s="491" t="str">
        <f xml:space="preserve">                    IF(AND((AA$44                                  -Sheep!$N$175                               )&gt;(AA$44-AB$44),(AA$44                                  -Sheep!$N$175                                )&lt;=0),"Born","")
&amp;                   IF(AND((AA$44-Sheep!$R$224-Sheep!$N$175                                )&gt;(AA$44-AB$44),(AA$44-Sheep!$R$224-Sheep!$N$175                                )&lt;=0),"WeanStd","")
&amp;                   IF(AND((AA$44-Sheep!$R$225-Sheep!$N$175                                )&gt;(AA$44-AB$44),(AA$44-Sheep!$R$225-Sheep!$N$175                                )&lt;=0),"WeanAlt1","")
&amp;                   IF(AND((AA$44-Sheep!$R$226-Sheep!$N$175                                )&gt;(AA$44-AB$44),(AA$44-Sheep!$R$226-Sheep!$N$175                                )&lt;=0),"WeanAlt2","")
&amp;IFERROR(IF(AND((AA$44-AA49                                                                                     )&gt;(AA$44-AB$44),(AA$44-AA49                                                                                     )&lt;=0),"Join-"    &amp;AA48,""),"")
&amp;IFERROR(IF(AND((AA$44-AA49-INDEX(Sheep!$V$231:$V$238,AA48,1))&gt;(AA$44-AB$44),(AA$44-AA49-INDEX(Sheep!$V$231:$V$238,AA48,1))&lt;=0),"Scan-"  &amp;AA48,""),"")
&amp;IFERROR(IF(AND((AA$44-AA49-150                                                                            )&gt;(AA$44-AB$44),(AA$44-AA49-150                                                                             )&lt;=0),"Birth-" &amp;AA48,""),"")
&amp;IFERROR(IF(AND((AA$44-AA49-150-Sheep!$R$224                                           )&gt;(AA$44-AB$44),(AA$44-AA49-150-Sheep!$R$224                                            )&lt;=0),"Wean-"&amp;AA48,""),"")
&amp;IFERROR(IF(AND((AA$44-AA49-150-Sheep!$R$225                                           )&gt;(AA$44-AB$44),(AA$44-AA49-150-Sheep!$R$225                                            )&lt;=0),"Alt1-"   &amp;AA48,""),"")
&amp;IFERROR(IF(AND((AA$44-AA49-150-Sheep!$R$226                                           )&gt;(AA$44-AB$44),(AA$44-AA49-150-Sheep!$R$226                                            )&lt;=0),"Alt2-"   &amp;AA48,""),"")</f>
        <v/>
      </c>
      <c r="AB50" s="491" t="str">
        <f xml:space="preserve">                    IF(AND((AB$44                                  -Sheep!$N$175                               )&gt;(AB$44-AC$44),(AB$44                                  -Sheep!$N$175                                )&lt;=0),"Born","")
&amp;                   IF(AND((AB$44-Sheep!$R$224-Sheep!$N$175                                )&gt;(AB$44-AC$44),(AB$44-Sheep!$R$224-Sheep!$N$175                                )&lt;=0),"WeanStd","")
&amp;                   IF(AND((AB$44-Sheep!$R$225-Sheep!$N$175                                )&gt;(AB$44-AC$44),(AB$44-Sheep!$R$225-Sheep!$N$175                                )&lt;=0),"WeanAlt1","")
&amp;                   IF(AND((AB$44-Sheep!$R$226-Sheep!$N$175                                )&gt;(AB$44-AC$44),(AB$44-Sheep!$R$226-Sheep!$N$175                                )&lt;=0),"WeanAlt2","")
&amp;IFERROR(IF(AND((AB$44-AB49                                                                                     )&gt;(AB$44-AC$44),(AB$44-AB49                                                                                     )&lt;=0),"Join-"    &amp;AB48,""),"")
&amp;IFERROR(IF(AND((AB$44-AB49-INDEX(Sheep!$V$231:$V$238,AB48,1))&gt;(AB$44-AC$44),(AB$44-AB49-INDEX(Sheep!$V$231:$V$238,AB48,1))&lt;=0),"Scan-"  &amp;AB48,""),"")
&amp;IFERROR(IF(AND((AB$44-AB49-150                                                                            )&gt;(AB$44-AC$44),(AB$44-AB49-150                                                                             )&lt;=0),"Birth-" &amp;AB48,""),"")
&amp;IFERROR(IF(AND((AB$44-AB49-150-Sheep!$R$224                                           )&gt;(AB$44-AC$44),(AB$44-AB49-150-Sheep!$R$224                                            )&lt;=0),"Wean-"&amp;AB48,""),"")
&amp;IFERROR(IF(AND((AB$44-AB49-150-Sheep!$R$225                                           )&gt;(AB$44-AC$44),(AB$44-AB49-150-Sheep!$R$225                                            )&lt;=0),"Alt1-"   &amp;AB48,""),"")
&amp;IFERROR(IF(AND((AB$44-AB49-150-Sheep!$R$226                                           )&gt;(AB$44-AC$44),(AB$44-AB49-150-Sheep!$R$226                                            )&lt;=0),"Alt2-"   &amp;AB48,""),"")</f>
        <v/>
      </c>
      <c r="AC50" s="491" t="str">
        <f xml:space="preserve">                    IF(AND((AC$44                                  -Sheep!$N$175                               )&gt;(AC$44-AD$44),(AC$44                                  -Sheep!$N$175                                )&lt;=0),"Born","")
&amp;                   IF(AND((AC$44-Sheep!$R$224-Sheep!$N$175                                )&gt;(AC$44-AD$44),(AC$44-Sheep!$R$224-Sheep!$N$175                                )&lt;=0),"WeanStd","")
&amp;                   IF(AND((AC$44-Sheep!$R$225-Sheep!$N$175                                )&gt;(AC$44-AD$44),(AC$44-Sheep!$R$225-Sheep!$N$175                                )&lt;=0),"WeanAlt1","")
&amp;                   IF(AND((AC$44-Sheep!$R$226-Sheep!$N$175                                )&gt;(AC$44-AD$44),(AC$44-Sheep!$R$226-Sheep!$N$175                                )&lt;=0),"WeanAlt2","")
&amp;IFERROR(IF(AND((AC$44-AC49                                                                                     )&gt;(AC$44-AD$44),(AC$44-AC49                                                                                     )&lt;=0),"Join-"    &amp;AC48,""),"")
&amp;IFERROR(IF(AND((AC$44-AC49-INDEX(Sheep!$V$231:$V$238,AC48,1))&gt;(AC$44-AD$44),(AC$44-AC49-INDEX(Sheep!$V$231:$V$238,AC48,1))&lt;=0),"Scan-"  &amp;AC48,""),"")
&amp;IFERROR(IF(AND((AC$44-AC49-150                                                                            )&gt;(AC$44-AD$44),(AC$44-AC49-150                                                                             )&lt;=0),"Birth-" &amp;AC48,""),"")
&amp;IFERROR(IF(AND((AC$44-AC49-150-Sheep!$R$224                                           )&gt;(AC$44-AD$44),(AC$44-AC49-150-Sheep!$R$224                                            )&lt;=0),"Wean-"&amp;AC48,""),"")
&amp;IFERROR(IF(AND((AC$44-AC49-150-Sheep!$R$225                                           )&gt;(AC$44-AD$44),(AC$44-AC49-150-Sheep!$R$225                                            )&lt;=0),"Alt1-"   &amp;AC48,""),"")
&amp;IFERROR(IF(AND((AC$44-AC49-150-Sheep!$R$226                                           )&gt;(AC$44-AD$44),(AC$44-AC49-150-Sheep!$R$226                                            )&lt;=0),"Alt2-"   &amp;AC48,""),"")</f>
        <v/>
      </c>
      <c r="AD50" s="491" t="str">
        <f xml:space="preserve">                    IF(AND((AD$44                                  -Sheep!$N$175                               )&gt;(AD$44-AE$44),(AD$44                                  -Sheep!$N$175                                )&lt;=0),"Born","")
&amp;                   IF(AND((AD$44-Sheep!$R$224-Sheep!$N$175                                )&gt;(AD$44-AE$44),(AD$44-Sheep!$R$224-Sheep!$N$175                                )&lt;=0),"WeanStd","")
&amp;                   IF(AND((AD$44-Sheep!$R$225-Sheep!$N$175                                )&gt;(AD$44-AE$44),(AD$44-Sheep!$R$225-Sheep!$N$175                                )&lt;=0),"WeanAlt1","")
&amp;                   IF(AND((AD$44-Sheep!$R$226-Sheep!$N$175                                )&gt;(AD$44-AE$44),(AD$44-Sheep!$R$226-Sheep!$N$175                                )&lt;=0),"WeanAlt2","")
&amp;IFERROR(IF(AND((AD$44-AD49                                                                                     )&gt;(AD$44-AE$44),(AD$44-AD49                                                                                     )&lt;=0),"Join-"    &amp;AD48,""),"")
&amp;IFERROR(IF(AND((AD$44-AD49-INDEX(Sheep!$V$231:$V$238,AD48,1))&gt;(AD$44-AE$44),(AD$44-AD49-INDEX(Sheep!$V$231:$V$238,AD48,1))&lt;=0),"Scan-"  &amp;AD48,""),"")
&amp;IFERROR(IF(AND((AD$44-AD49-150                                                                            )&gt;(AD$44-AE$44),(AD$44-AD49-150                                                                             )&lt;=0),"Birth-" &amp;AD48,""),"")
&amp;IFERROR(IF(AND((AD$44-AD49-150-Sheep!$R$224                                           )&gt;(AD$44-AE$44),(AD$44-AD49-150-Sheep!$R$224                                            )&lt;=0),"Wean-"&amp;AD48,""),"")
&amp;IFERROR(IF(AND((AD$44-AD49-150-Sheep!$R$225                                           )&gt;(AD$44-AE$44),(AD$44-AD49-150-Sheep!$R$225                                            )&lt;=0),"Alt1-"   &amp;AD48,""),"")
&amp;IFERROR(IF(AND((AD$44-AD49-150-Sheep!$R$226                                           )&gt;(AD$44-AE$44),(AD$44-AD49-150-Sheep!$R$226                                            )&lt;=0),"Alt2-"   &amp;AD48,""),"")</f>
        <v/>
      </c>
      <c r="AE50" s="491" t="str">
        <f xml:space="preserve">                    IF(AND((AE$44                                  -Sheep!$N$175                               )&gt;(AE$44-AF$44),(AE$44                                  -Sheep!$N$175                                )&lt;=0),"Born","")
&amp;                   IF(AND((AE$44-Sheep!$R$224-Sheep!$N$175                                )&gt;(AE$44-AF$44),(AE$44-Sheep!$R$224-Sheep!$N$175                                )&lt;=0),"WeanStd","")
&amp;                   IF(AND((AE$44-Sheep!$R$225-Sheep!$N$175                                )&gt;(AE$44-AF$44),(AE$44-Sheep!$R$225-Sheep!$N$175                                )&lt;=0),"WeanAlt1","")
&amp;                   IF(AND((AE$44-Sheep!$R$226-Sheep!$N$175                                )&gt;(AE$44-AF$44),(AE$44-Sheep!$R$226-Sheep!$N$175                                )&lt;=0),"WeanAlt2","")
&amp;IFERROR(IF(AND((AE$44-AE49                                                                                     )&gt;(AE$44-AF$44),(AE$44-AE49                                                                                     )&lt;=0),"Join-"    &amp;AE48,""),"")
&amp;IFERROR(IF(AND((AE$44-AE49-INDEX(Sheep!$V$231:$V$238,AE48,1))&gt;(AE$44-AF$44),(AE$44-AE49-INDEX(Sheep!$V$231:$V$238,AE48,1))&lt;=0),"Scan-"  &amp;AE48,""),"")
&amp;IFERROR(IF(AND((AE$44-AE49-150                                                                            )&gt;(AE$44-AF$44),(AE$44-AE49-150                                                                             )&lt;=0),"Birth-" &amp;AE48,""),"")
&amp;IFERROR(IF(AND((AE$44-AE49-150-Sheep!$R$224                                           )&gt;(AE$44-AF$44),(AE$44-AE49-150-Sheep!$R$224                                            )&lt;=0),"Wean-"&amp;AE48,""),"")
&amp;IFERROR(IF(AND((AE$44-AE49-150-Sheep!$R$225                                           )&gt;(AE$44-AF$44),(AE$44-AE49-150-Sheep!$R$225                                            )&lt;=0),"Alt1-"   &amp;AE48,""),"")
&amp;IFERROR(IF(AND((AE$44-AE49-150-Sheep!$R$226                                           )&gt;(AE$44-AF$44),(AE$44-AE49-150-Sheep!$R$226                                            )&lt;=0),"Alt2-"   &amp;AE48,""),"")</f>
        <v/>
      </c>
      <c r="AF50" s="491" t="str">
        <f xml:space="preserve">                    IF(AND((AF$44                                  -Sheep!$N$175                               )&gt;(AF$44-AG$44),(AF$44                                  -Sheep!$N$175                                )&lt;=0),"Born","")
&amp;                   IF(AND((AF$44-Sheep!$R$224-Sheep!$N$175                                )&gt;(AF$44-AG$44),(AF$44-Sheep!$R$224-Sheep!$N$175                                )&lt;=0),"WeanStd","")
&amp;                   IF(AND((AF$44-Sheep!$R$225-Sheep!$N$175                                )&gt;(AF$44-AG$44),(AF$44-Sheep!$R$225-Sheep!$N$175                                )&lt;=0),"WeanAlt1","")
&amp;                   IF(AND((AF$44-Sheep!$R$226-Sheep!$N$175                                )&gt;(AF$44-AG$44),(AF$44-Sheep!$R$226-Sheep!$N$175                                )&lt;=0),"WeanAlt2","")
&amp;IFERROR(IF(AND((AF$44-AF49                                                                                     )&gt;(AF$44-AG$44),(AF$44-AF49                                                                                     )&lt;=0),"Join-"    &amp;AF48,""),"")
&amp;IFERROR(IF(AND((AF$44-AF49-INDEX(Sheep!$V$231:$V$238,AF48,1))&gt;(AF$44-AG$44),(AF$44-AF49-INDEX(Sheep!$V$231:$V$238,AF48,1))&lt;=0),"Scan-"  &amp;AF48,""),"")
&amp;IFERROR(IF(AND((AF$44-AF49-150                                                                            )&gt;(AF$44-AG$44),(AF$44-AF49-150                                                                             )&lt;=0),"Birth-" &amp;AF48,""),"")
&amp;IFERROR(IF(AND((AF$44-AF49-150-Sheep!$R$224                                           )&gt;(AF$44-AG$44),(AF$44-AF49-150-Sheep!$R$224                                            )&lt;=0),"Wean-"&amp;AF48,""),"")
&amp;IFERROR(IF(AND((AF$44-AF49-150-Sheep!$R$225                                           )&gt;(AF$44-AG$44),(AF$44-AF49-150-Sheep!$R$225                                            )&lt;=0),"Alt1-"   &amp;AF48,""),"")
&amp;IFERROR(IF(AND((AF$44-AF49-150-Sheep!$R$226                                           )&gt;(AF$44-AG$44),(AF$44-AF49-150-Sheep!$R$226                                            )&lt;=0),"Alt2-"   &amp;AF48,""),"")</f>
        <v/>
      </c>
      <c r="AG50" s="491" t="str">
        <f xml:space="preserve">                    IF(AND((AG$44                                  -Sheep!$N$175                               )&gt;(AG$44-AH$44),(AG$44                                  -Sheep!$N$175                                )&lt;=0),"Born","")
&amp;                   IF(AND((AG$44-Sheep!$R$224-Sheep!$N$175                                )&gt;(AG$44-AH$44),(AG$44-Sheep!$R$224-Sheep!$N$175                                )&lt;=0),"WeanStd","")
&amp;                   IF(AND((AG$44-Sheep!$R$225-Sheep!$N$175                                )&gt;(AG$44-AH$44),(AG$44-Sheep!$R$225-Sheep!$N$175                                )&lt;=0),"WeanAlt1","")
&amp;                   IF(AND((AG$44-Sheep!$R$226-Sheep!$N$175                                )&gt;(AG$44-AH$44),(AG$44-Sheep!$R$226-Sheep!$N$175                                )&lt;=0),"WeanAlt2","")
&amp;IFERROR(IF(AND((AG$44-AG49                                                                                     )&gt;(AG$44-AH$44),(AG$44-AG49                                                                                     )&lt;=0),"Join-"    &amp;AG48,""),"")
&amp;IFERROR(IF(AND((AG$44-AG49-INDEX(Sheep!$V$231:$V$238,AG48,1))&gt;(AG$44-AH$44),(AG$44-AG49-INDEX(Sheep!$V$231:$V$238,AG48,1))&lt;=0),"Scan-"  &amp;AG48,""),"")
&amp;IFERROR(IF(AND((AG$44-AG49-150                                                                            )&gt;(AG$44-AH$44),(AG$44-AG49-150                                                                             )&lt;=0),"Birth-" &amp;AG48,""),"")
&amp;IFERROR(IF(AND((AG$44-AG49-150-Sheep!$R$224                                           )&gt;(AG$44-AH$44),(AG$44-AG49-150-Sheep!$R$224                                            )&lt;=0),"Wean-"&amp;AG48,""),"")
&amp;IFERROR(IF(AND((AG$44-AG49-150-Sheep!$R$225                                           )&gt;(AG$44-AH$44),(AG$44-AG49-150-Sheep!$R$225                                            )&lt;=0),"Alt1-"   &amp;AG48,""),"")
&amp;IFERROR(IF(AND((AG$44-AG49-150-Sheep!$R$226                                           )&gt;(AG$44-AH$44),(AG$44-AG49-150-Sheep!$R$226                                            )&lt;=0),"Alt2-"   &amp;AG48,""),"")</f>
        <v/>
      </c>
      <c r="AH50" s="491" t="str">
        <f xml:space="preserve">                    IF(AND((AH$44                                  -Sheep!$N$175                               )&gt;(AH$44-AI$44),(AH$44                                  -Sheep!$N$175                                )&lt;=0),"Born","")
&amp;                   IF(AND((AH$44-Sheep!$R$224-Sheep!$N$175                                )&gt;(AH$44-AI$44),(AH$44-Sheep!$R$224-Sheep!$N$175                                )&lt;=0),"WeanStd","")
&amp;                   IF(AND((AH$44-Sheep!$R$225-Sheep!$N$175                                )&gt;(AH$44-AI$44),(AH$44-Sheep!$R$225-Sheep!$N$175                                )&lt;=0),"WeanAlt1","")
&amp;                   IF(AND((AH$44-Sheep!$R$226-Sheep!$N$175                                )&gt;(AH$44-AI$44),(AH$44-Sheep!$R$226-Sheep!$N$175                                )&lt;=0),"WeanAlt2","")
&amp;IFERROR(IF(AND((AH$44-AH49                                                                                     )&gt;(AH$44-AI$44),(AH$44-AH49                                                                                     )&lt;=0),"Join-"    &amp;AH48,""),"")
&amp;IFERROR(IF(AND((AH$44-AH49-INDEX(Sheep!$V$231:$V$238,AH48,1))&gt;(AH$44-AI$44),(AH$44-AH49-INDEX(Sheep!$V$231:$V$238,AH48,1))&lt;=0),"Scan-"  &amp;AH48,""),"")
&amp;IFERROR(IF(AND((AH$44-AH49-150                                                                            )&gt;(AH$44-AI$44),(AH$44-AH49-150                                                                             )&lt;=0),"Birth-" &amp;AH48,""),"")
&amp;IFERROR(IF(AND((AH$44-AH49-150-Sheep!$R$224                                           )&gt;(AH$44-AI$44),(AH$44-AH49-150-Sheep!$R$224                                            )&lt;=0),"Wean-"&amp;AH48,""),"")
&amp;IFERROR(IF(AND((AH$44-AH49-150-Sheep!$R$225                                           )&gt;(AH$44-AI$44),(AH$44-AH49-150-Sheep!$R$225                                            )&lt;=0),"Alt1-"   &amp;AH48,""),"")
&amp;IFERROR(IF(AND((AH$44-AH49-150-Sheep!$R$226                                           )&gt;(AH$44-AI$44),(AH$44-AH49-150-Sheep!$R$226                                            )&lt;=0),"Alt2-"   &amp;AH48,""),"")</f>
        <v/>
      </c>
      <c r="AI50" s="491" t="str">
        <f xml:space="preserve">                    IF(AND((AI$44                                  -Sheep!$N$175                               )&gt;(AI$44-AJ$44),(AI$44                                  -Sheep!$N$175                                )&lt;=0),"Born","")
&amp;                   IF(AND((AI$44-Sheep!$R$224-Sheep!$N$175                                )&gt;(AI$44-AJ$44),(AI$44-Sheep!$R$224-Sheep!$N$175                                )&lt;=0),"WeanStd","")
&amp;                   IF(AND((AI$44-Sheep!$R$225-Sheep!$N$175                                )&gt;(AI$44-AJ$44),(AI$44-Sheep!$R$225-Sheep!$N$175                                )&lt;=0),"WeanAlt1","")
&amp;                   IF(AND((AI$44-Sheep!$R$226-Sheep!$N$175                                )&gt;(AI$44-AJ$44),(AI$44-Sheep!$R$226-Sheep!$N$175                                )&lt;=0),"WeanAlt2","")
&amp;IFERROR(IF(AND((AI$44-AI49                                                                                     )&gt;(AI$44-AJ$44),(AI$44-AI49                                                                                     )&lt;=0),"Join-"    &amp;AI48,""),"")
&amp;IFERROR(IF(AND((AI$44-AI49-INDEX(Sheep!$V$231:$V$238,AI48,1))&gt;(AI$44-AJ$44),(AI$44-AI49-INDEX(Sheep!$V$231:$V$238,AI48,1))&lt;=0),"Scan-"  &amp;AI48,""),"")
&amp;IFERROR(IF(AND((AI$44-AI49-150                                                                            )&gt;(AI$44-AJ$44),(AI$44-AI49-150                                                                             )&lt;=0),"Birth-" &amp;AI48,""),"")
&amp;IFERROR(IF(AND((AI$44-AI49-150-Sheep!$R$224                                           )&gt;(AI$44-AJ$44),(AI$44-AI49-150-Sheep!$R$224                                            )&lt;=0),"Wean-"&amp;AI48,""),"")
&amp;IFERROR(IF(AND((AI$44-AI49-150-Sheep!$R$225                                           )&gt;(AI$44-AJ$44),(AI$44-AI49-150-Sheep!$R$225                                            )&lt;=0),"Alt1-"   &amp;AI48,""),"")
&amp;IFERROR(IF(AND((AI$44-AI49-150-Sheep!$R$226                                           )&gt;(AI$44-AJ$44),(AI$44-AI49-150-Sheep!$R$226                                            )&lt;=0),"Alt2-"   &amp;AI48,""),"")</f>
        <v/>
      </c>
      <c r="AJ50" s="491" t="str">
        <f xml:space="preserve">                    IF(AND((AJ$44                                  -Sheep!$N$175                               )&gt;(AJ$44-AK$44),(AJ$44                                  -Sheep!$N$175                                )&lt;=0),"Born","")
&amp;                   IF(AND((AJ$44-Sheep!$R$224-Sheep!$N$175                                )&gt;(AJ$44-AK$44),(AJ$44-Sheep!$R$224-Sheep!$N$175                                )&lt;=0),"WeanStd","")
&amp;                   IF(AND((AJ$44-Sheep!$R$225-Sheep!$N$175                                )&gt;(AJ$44-AK$44),(AJ$44-Sheep!$R$225-Sheep!$N$175                                )&lt;=0),"WeanAlt1","")
&amp;                   IF(AND((AJ$44-Sheep!$R$226-Sheep!$N$175                                )&gt;(AJ$44-AK$44),(AJ$44-Sheep!$R$226-Sheep!$N$175                                )&lt;=0),"WeanAlt2","")
&amp;IFERROR(IF(AND((AJ$44-AJ49                                                                                     )&gt;(AJ$44-AK$44),(AJ$44-AJ49                                                                                     )&lt;=0),"Join-"    &amp;AJ48,""),"")
&amp;IFERROR(IF(AND((AJ$44-AJ49-INDEX(Sheep!$V$231:$V$238,AJ48,1))&gt;(AJ$44-AK$44),(AJ$44-AJ49-INDEX(Sheep!$V$231:$V$238,AJ48,1))&lt;=0),"Scan-"  &amp;AJ48,""),"")
&amp;IFERROR(IF(AND((AJ$44-AJ49-150                                                                            )&gt;(AJ$44-AK$44),(AJ$44-AJ49-150                                                                             )&lt;=0),"Birth-" &amp;AJ48,""),"")
&amp;IFERROR(IF(AND((AJ$44-AJ49-150-Sheep!$R$224                                           )&gt;(AJ$44-AK$44),(AJ$44-AJ49-150-Sheep!$R$224                                            )&lt;=0),"Wean-"&amp;AJ48,""),"")
&amp;IFERROR(IF(AND((AJ$44-AJ49-150-Sheep!$R$225                                           )&gt;(AJ$44-AK$44),(AJ$44-AJ49-150-Sheep!$R$225                                            )&lt;=0),"Alt1-"   &amp;AJ48,""),"")
&amp;IFERROR(IF(AND((AJ$44-AJ49-150-Sheep!$R$226                                           )&gt;(AJ$44-AK$44),(AJ$44-AJ49-150-Sheep!$R$226                                            )&lt;=0),"Alt2-"   &amp;AJ48,""),"")</f>
        <v/>
      </c>
      <c r="AK50" s="491" t="str">
        <f xml:space="preserve">                    IF(AND((AK$44                                  -Sheep!$N$175                               )&gt;(AK$44-AL$44),(AK$44                                  -Sheep!$N$175                                )&lt;=0),"Born","")
&amp;                   IF(AND((AK$44-Sheep!$R$224-Sheep!$N$175                                )&gt;(AK$44-AL$44),(AK$44-Sheep!$R$224-Sheep!$N$175                                )&lt;=0),"WeanStd","")
&amp;                   IF(AND((AK$44-Sheep!$R$225-Sheep!$N$175                                )&gt;(AK$44-AL$44),(AK$44-Sheep!$R$225-Sheep!$N$175                                )&lt;=0),"WeanAlt1","")
&amp;                   IF(AND((AK$44-Sheep!$R$226-Sheep!$N$175                                )&gt;(AK$44-AL$44),(AK$44-Sheep!$R$226-Sheep!$N$175                                )&lt;=0),"WeanAlt2","")
&amp;IFERROR(IF(AND((AK$44-AK49                                                                                     )&gt;(AK$44-AL$44),(AK$44-AK49                                                                                     )&lt;=0),"Join-"    &amp;AK48,""),"")
&amp;IFERROR(IF(AND((AK$44-AK49-INDEX(Sheep!$V$231:$V$238,AK48,1))&gt;(AK$44-AL$44),(AK$44-AK49-INDEX(Sheep!$V$231:$V$238,AK48,1))&lt;=0),"Scan-"  &amp;AK48,""),"")
&amp;IFERROR(IF(AND((AK$44-AK49-150                                                                            )&gt;(AK$44-AL$44),(AK$44-AK49-150                                                                             )&lt;=0),"Birth-" &amp;AK48,""),"")
&amp;IFERROR(IF(AND((AK$44-AK49-150-Sheep!$R$224                                           )&gt;(AK$44-AL$44),(AK$44-AK49-150-Sheep!$R$224                                            )&lt;=0),"Wean-"&amp;AK48,""),"")
&amp;IFERROR(IF(AND((AK$44-AK49-150-Sheep!$R$225                                           )&gt;(AK$44-AL$44),(AK$44-AK49-150-Sheep!$R$225                                            )&lt;=0),"Alt1-"   &amp;AK48,""),"")
&amp;IFERROR(IF(AND((AK$44-AK49-150-Sheep!$R$226                                           )&gt;(AK$44-AL$44),(AK$44-AK49-150-Sheep!$R$226                                            )&lt;=0),"Alt2-"   &amp;AK48,""),"")</f>
        <v/>
      </c>
      <c r="AL50" s="491" t="str">
        <f xml:space="preserve">                    IF(AND((AL$44                                  -Sheep!$N$175                               )&gt;(AL$44-AM$44),(AL$44                                  -Sheep!$N$175                                )&lt;=0),"Born","")
&amp;                   IF(AND((AL$44-Sheep!$R$224-Sheep!$N$175                                )&gt;(AL$44-AM$44),(AL$44-Sheep!$R$224-Sheep!$N$175                                )&lt;=0),"WeanStd","")
&amp;                   IF(AND((AL$44-Sheep!$R$225-Sheep!$N$175                                )&gt;(AL$44-AM$44),(AL$44-Sheep!$R$225-Sheep!$N$175                                )&lt;=0),"WeanAlt1","")
&amp;                   IF(AND((AL$44-Sheep!$R$226-Sheep!$N$175                                )&gt;(AL$44-AM$44),(AL$44-Sheep!$R$226-Sheep!$N$175                                )&lt;=0),"WeanAlt2","")
&amp;IFERROR(IF(AND((AL$44-AL49                                                                                     )&gt;(AL$44-AM$44),(AL$44-AL49                                                                                     )&lt;=0),"Join-"    &amp;AL48,""),"")
&amp;IFERROR(IF(AND((AL$44-AL49-INDEX(Sheep!$V$231:$V$238,AL48,1))&gt;(AL$44-AM$44),(AL$44-AL49-INDEX(Sheep!$V$231:$V$238,AL48,1))&lt;=0),"Scan-"  &amp;AL48,""),"")
&amp;IFERROR(IF(AND((AL$44-AL49-150                                                                            )&gt;(AL$44-AM$44),(AL$44-AL49-150                                                                             )&lt;=0),"Birth-" &amp;AL48,""),"")
&amp;IFERROR(IF(AND((AL$44-AL49-150-Sheep!$R$224                                           )&gt;(AL$44-AM$44),(AL$44-AL49-150-Sheep!$R$224                                            )&lt;=0),"Wean-"&amp;AL48,""),"")
&amp;IFERROR(IF(AND((AL$44-AL49-150-Sheep!$R$225                                           )&gt;(AL$44-AM$44),(AL$44-AL49-150-Sheep!$R$225                                            )&lt;=0),"Alt1-"   &amp;AL48,""),"")
&amp;IFERROR(IF(AND((AL$44-AL49-150-Sheep!$R$226                                           )&gt;(AL$44-AM$44),(AL$44-AL49-150-Sheep!$R$226                                            )&lt;=0),"Alt2-"   &amp;AL48,""),"")</f>
        <v/>
      </c>
      <c r="AM50" s="491" t="str">
        <f xml:space="preserve">                    IF(AND((AM$44                                  -Sheep!$N$175                               )&gt;(AM$44-AN$44),(AM$44                                  -Sheep!$N$175                                )&lt;=0),"Born","")
&amp;                   IF(AND((AM$44-Sheep!$R$224-Sheep!$N$175                                )&gt;(AM$44-AN$44),(AM$44-Sheep!$R$224-Sheep!$N$175                                )&lt;=0),"WeanStd","")
&amp;                   IF(AND((AM$44-Sheep!$R$225-Sheep!$N$175                                )&gt;(AM$44-AN$44),(AM$44-Sheep!$R$225-Sheep!$N$175                                )&lt;=0),"WeanAlt1","")
&amp;                   IF(AND((AM$44-Sheep!$R$226-Sheep!$N$175                                )&gt;(AM$44-AN$44),(AM$44-Sheep!$R$226-Sheep!$N$175                                )&lt;=0),"WeanAlt2","")
&amp;IFERROR(IF(AND((AM$44-AM49                                                                                     )&gt;(AM$44-AN$44),(AM$44-AM49                                                                                     )&lt;=0),"Join-"    &amp;AM48,""),"")
&amp;IFERROR(IF(AND((AM$44-AM49-INDEX(Sheep!$V$231:$V$238,AM48,1))&gt;(AM$44-AN$44),(AM$44-AM49-INDEX(Sheep!$V$231:$V$238,AM48,1))&lt;=0),"Scan-"  &amp;AM48,""),"")
&amp;IFERROR(IF(AND((AM$44-AM49-150                                                                            )&gt;(AM$44-AN$44),(AM$44-AM49-150                                                                             )&lt;=0),"Birth-" &amp;AM48,""),"")
&amp;IFERROR(IF(AND((AM$44-AM49-150-Sheep!$R$224                                           )&gt;(AM$44-AN$44),(AM$44-AM49-150-Sheep!$R$224                                            )&lt;=0),"Wean-"&amp;AM48,""),"")
&amp;IFERROR(IF(AND((AM$44-AM49-150-Sheep!$R$225                                           )&gt;(AM$44-AN$44),(AM$44-AM49-150-Sheep!$R$225                                            )&lt;=0),"Alt1-"   &amp;AM48,""),"")
&amp;IFERROR(IF(AND((AM$44-AM49-150-Sheep!$R$226                                           )&gt;(AM$44-AN$44),(AM$44-AM49-150-Sheep!$R$226                                            )&lt;=0),"Alt2-"   &amp;AM48,""),"")</f>
        <v/>
      </c>
      <c r="AN50" s="491" t="str">
        <f xml:space="preserve">                    IF(AND((AN$44                                  -Sheep!$N$175                               )&gt;(AN$44-AO$44),(AN$44                                  -Sheep!$N$175                                )&lt;=0),"Born","")
&amp;                   IF(AND((AN$44-Sheep!$R$224-Sheep!$N$175                                )&gt;(AN$44-AO$44),(AN$44-Sheep!$R$224-Sheep!$N$175                                )&lt;=0),"WeanStd","")
&amp;                   IF(AND((AN$44-Sheep!$R$225-Sheep!$N$175                                )&gt;(AN$44-AO$44),(AN$44-Sheep!$R$225-Sheep!$N$175                                )&lt;=0),"WeanAlt1","")
&amp;                   IF(AND((AN$44-Sheep!$R$226-Sheep!$N$175                                )&gt;(AN$44-AO$44),(AN$44-Sheep!$R$226-Sheep!$N$175                                )&lt;=0),"WeanAlt2","")
&amp;IFERROR(IF(AND((AN$44-AN49                                                                                     )&gt;(AN$44-AO$44),(AN$44-AN49                                                                                     )&lt;=0),"Join-"    &amp;AN48,""),"")
&amp;IFERROR(IF(AND((AN$44-AN49-INDEX(Sheep!$V$231:$V$238,AN48,1))&gt;(AN$44-AO$44),(AN$44-AN49-INDEX(Sheep!$V$231:$V$238,AN48,1))&lt;=0),"Scan-"  &amp;AN48,""),"")
&amp;IFERROR(IF(AND((AN$44-AN49-150                                                                            )&gt;(AN$44-AO$44),(AN$44-AN49-150                                                                             )&lt;=0),"Birth-" &amp;AN48,""),"")
&amp;IFERROR(IF(AND((AN$44-AN49-150-Sheep!$R$224                                           )&gt;(AN$44-AO$44),(AN$44-AN49-150-Sheep!$R$224                                            )&lt;=0),"Wean-"&amp;AN48,""),"")
&amp;IFERROR(IF(AND((AN$44-AN49-150-Sheep!$R$225                                           )&gt;(AN$44-AO$44),(AN$44-AN49-150-Sheep!$R$225                                            )&lt;=0),"Alt1-"   &amp;AN48,""),"")
&amp;IFERROR(IF(AND((AN$44-AN49-150-Sheep!$R$226                                           )&gt;(AN$44-AO$44),(AN$44-AN49-150-Sheep!$R$226                                            )&lt;=0),"Alt2-"   &amp;AN48,""),"")</f>
        <v/>
      </c>
      <c r="AO50" s="491" t="str">
        <f xml:space="preserve">                    IF(AND((AO$44                                  -Sheep!$N$175                               )&gt;(AO$44-AP$44),(AO$44                                  -Sheep!$N$175                                )&lt;=0),"Born","")
&amp;                   IF(AND((AO$44-Sheep!$R$224-Sheep!$N$175                                )&gt;(AO$44-AP$44),(AO$44-Sheep!$R$224-Sheep!$N$175                                )&lt;=0),"WeanStd","")
&amp;                   IF(AND((AO$44-Sheep!$R$225-Sheep!$N$175                                )&gt;(AO$44-AP$44),(AO$44-Sheep!$R$225-Sheep!$N$175                                )&lt;=0),"WeanAlt1","")
&amp;                   IF(AND((AO$44-Sheep!$R$226-Sheep!$N$175                                )&gt;(AO$44-AP$44),(AO$44-Sheep!$R$226-Sheep!$N$175                                )&lt;=0),"WeanAlt2","")
&amp;IFERROR(IF(AND((AO$44-AO49                                                                                     )&gt;(AO$44-AP$44),(AO$44-AO49                                                                                     )&lt;=0),"Join-"    &amp;AO48,""),"")
&amp;IFERROR(IF(AND((AO$44-AO49-INDEX(Sheep!$V$231:$V$238,AO48,1))&gt;(AO$44-AP$44),(AO$44-AO49-INDEX(Sheep!$V$231:$V$238,AO48,1))&lt;=0),"Scan-"  &amp;AO48,""),"")
&amp;IFERROR(IF(AND((AO$44-AO49-150                                                                            )&gt;(AO$44-AP$44),(AO$44-AO49-150                                                                             )&lt;=0),"Birth-" &amp;AO48,""),"")
&amp;IFERROR(IF(AND((AO$44-AO49-150-Sheep!$R$224                                           )&gt;(AO$44-AP$44),(AO$44-AO49-150-Sheep!$R$224                                            )&lt;=0),"Wean-"&amp;AO48,""),"")
&amp;IFERROR(IF(AND((AO$44-AO49-150-Sheep!$R$225                                           )&gt;(AO$44-AP$44),(AO$44-AO49-150-Sheep!$R$225                                            )&lt;=0),"Alt1-"   &amp;AO48,""),"")
&amp;IFERROR(IF(AND((AO$44-AO49-150-Sheep!$R$226                                           )&gt;(AO$44-AP$44),(AO$44-AO49-150-Sheep!$R$226                                            )&lt;=0),"Alt2-"   &amp;AO48,""),"")</f>
        <v/>
      </c>
      <c r="AP50" s="491" t="str">
        <f xml:space="preserve">                    IF(AND((AP$44                                  -Sheep!$N$175                               )&gt;(AP$44-AQ$44),(AP$44                                  -Sheep!$N$175                                )&lt;=0),"Born","")
&amp;                   IF(AND((AP$44-Sheep!$R$224-Sheep!$N$175                                )&gt;(AP$44-AQ$44),(AP$44-Sheep!$R$224-Sheep!$N$175                                )&lt;=0),"WeanStd","")
&amp;                   IF(AND((AP$44-Sheep!$R$225-Sheep!$N$175                                )&gt;(AP$44-AQ$44),(AP$44-Sheep!$R$225-Sheep!$N$175                                )&lt;=0),"WeanAlt1","")
&amp;                   IF(AND((AP$44-Sheep!$R$226-Sheep!$N$175                                )&gt;(AP$44-AQ$44),(AP$44-Sheep!$R$226-Sheep!$N$175                                )&lt;=0),"WeanAlt2","")
&amp;IFERROR(IF(AND((AP$44-AP49                                                                                     )&gt;(AP$44-AQ$44),(AP$44-AP49                                                                                     )&lt;=0),"Join-"    &amp;AP48,""),"")
&amp;IFERROR(IF(AND((AP$44-AP49-INDEX(Sheep!$V$231:$V$238,AP48,1))&gt;(AP$44-AQ$44),(AP$44-AP49-INDEX(Sheep!$V$231:$V$238,AP48,1))&lt;=0),"Scan-"  &amp;AP48,""),"")
&amp;IFERROR(IF(AND((AP$44-AP49-150                                                                            )&gt;(AP$44-AQ$44),(AP$44-AP49-150                                                                             )&lt;=0),"Birth-" &amp;AP48,""),"")
&amp;IFERROR(IF(AND((AP$44-AP49-150-Sheep!$R$224                                           )&gt;(AP$44-AQ$44),(AP$44-AP49-150-Sheep!$R$224                                            )&lt;=0),"Wean-"&amp;AP48,""),"")
&amp;IFERROR(IF(AND((AP$44-AP49-150-Sheep!$R$225                                           )&gt;(AP$44-AQ$44),(AP$44-AP49-150-Sheep!$R$225                                            )&lt;=0),"Alt1-"   &amp;AP48,""),"")
&amp;IFERROR(IF(AND((AP$44-AP49-150-Sheep!$R$226                                           )&gt;(AP$44-AQ$44),(AP$44-AP49-150-Sheep!$R$226                                            )&lt;=0),"Alt2-"   &amp;AP48,""),"")</f>
        <v/>
      </c>
      <c r="AQ50" s="491" t="str">
        <f xml:space="preserve">                    IF(AND((AQ$44                                  -Sheep!$N$175                               )&gt;(AQ$44-AR$44),(AQ$44                                  -Sheep!$N$175                                )&lt;=0),"Born","")
&amp;                   IF(AND((AQ$44-Sheep!$R$224-Sheep!$N$175                                )&gt;(AQ$44-AR$44),(AQ$44-Sheep!$R$224-Sheep!$N$175                                )&lt;=0),"WeanStd","")
&amp;                   IF(AND((AQ$44-Sheep!$R$225-Sheep!$N$175                                )&gt;(AQ$44-AR$44),(AQ$44-Sheep!$R$225-Sheep!$N$175                                )&lt;=0),"WeanAlt1","")
&amp;                   IF(AND((AQ$44-Sheep!$R$226-Sheep!$N$175                                )&gt;(AQ$44-AR$44),(AQ$44-Sheep!$R$226-Sheep!$N$175                                )&lt;=0),"WeanAlt2","")
&amp;IFERROR(IF(AND((AQ$44-AQ49                                                                                     )&gt;(AQ$44-AR$44),(AQ$44-AQ49                                                                                     )&lt;=0),"Join-"    &amp;AQ48,""),"")
&amp;IFERROR(IF(AND((AQ$44-AQ49-INDEX(Sheep!$V$231:$V$238,AQ48,1))&gt;(AQ$44-AR$44),(AQ$44-AQ49-INDEX(Sheep!$V$231:$V$238,AQ48,1))&lt;=0),"Scan-"  &amp;AQ48,""),"")
&amp;IFERROR(IF(AND((AQ$44-AQ49-150                                                                            )&gt;(AQ$44-AR$44),(AQ$44-AQ49-150                                                                             )&lt;=0),"Birth-" &amp;AQ48,""),"")
&amp;IFERROR(IF(AND((AQ$44-AQ49-150-Sheep!$R$224                                           )&gt;(AQ$44-AR$44),(AQ$44-AQ49-150-Sheep!$R$224                                            )&lt;=0),"Wean-"&amp;AQ48,""),"")
&amp;IFERROR(IF(AND((AQ$44-AQ49-150-Sheep!$R$225                                           )&gt;(AQ$44-AR$44),(AQ$44-AQ49-150-Sheep!$R$225                                            )&lt;=0),"Alt1-"   &amp;AQ48,""),"")
&amp;IFERROR(IF(AND((AQ$44-AQ49-150-Sheep!$R$226                                           )&gt;(AQ$44-AR$44),(AQ$44-AQ49-150-Sheep!$R$226                                            )&lt;=0),"Alt2-"   &amp;AQ48,""),"")</f>
        <v/>
      </c>
      <c r="AR50" s="491" t="str">
        <f xml:space="preserve">                    IF(AND((AR$44                                  -Sheep!$N$175                               )&gt;(AR$44-AS$44),(AR$44                                  -Sheep!$N$175                                )&lt;=0),"Born","")
&amp;                   IF(AND((AR$44-Sheep!$R$224-Sheep!$N$175                                )&gt;(AR$44-AS$44),(AR$44-Sheep!$R$224-Sheep!$N$175                                )&lt;=0),"WeanStd","")
&amp;                   IF(AND((AR$44-Sheep!$R$225-Sheep!$N$175                                )&gt;(AR$44-AS$44),(AR$44-Sheep!$R$225-Sheep!$N$175                                )&lt;=0),"WeanAlt1","")
&amp;                   IF(AND((AR$44-Sheep!$R$226-Sheep!$N$175                                )&gt;(AR$44-AS$44),(AR$44-Sheep!$R$226-Sheep!$N$175                                )&lt;=0),"WeanAlt2","")
&amp;IFERROR(IF(AND((AR$44-AR49                                                                                     )&gt;(AR$44-AS$44),(AR$44-AR49                                                                                     )&lt;=0),"Join-"    &amp;AR48,""),"")
&amp;IFERROR(IF(AND((AR$44-AR49-INDEX(Sheep!$V$231:$V$238,AR48,1))&gt;(AR$44-AS$44),(AR$44-AR49-INDEX(Sheep!$V$231:$V$238,AR48,1))&lt;=0),"Scan-"  &amp;AR48,""),"")
&amp;IFERROR(IF(AND((AR$44-AR49-150                                                                            )&gt;(AR$44-AS$44),(AR$44-AR49-150                                                                             )&lt;=0),"Birth-" &amp;AR48,""),"")
&amp;IFERROR(IF(AND((AR$44-AR49-150-Sheep!$R$224                                           )&gt;(AR$44-AS$44),(AR$44-AR49-150-Sheep!$R$224                                            )&lt;=0),"Wean-"&amp;AR48,""),"")
&amp;IFERROR(IF(AND((AR$44-AR49-150-Sheep!$R$225                                           )&gt;(AR$44-AS$44),(AR$44-AR49-150-Sheep!$R$225                                            )&lt;=0),"Alt1-"   &amp;AR48,""),"")
&amp;IFERROR(IF(AND((AR$44-AR49-150-Sheep!$R$226                                           )&gt;(AR$44-AS$44),(AR$44-AR49-150-Sheep!$R$226                                            )&lt;=0),"Alt2-"   &amp;AR48,""),"")</f>
        <v/>
      </c>
      <c r="AS50" s="491" t="str">
        <f xml:space="preserve">                    IF(AND((AS$44                                  -Sheep!$N$175                               )&gt;(AS$44-AT$44),(AS$44                                  -Sheep!$N$175                                )&lt;=0),"Born","")
&amp;                   IF(AND((AS$44-Sheep!$R$224-Sheep!$N$175                                )&gt;(AS$44-AT$44),(AS$44-Sheep!$R$224-Sheep!$N$175                                )&lt;=0),"WeanStd","")
&amp;                   IF(AND((AS$44-Sheep!$R$225-Sheep!$N$175                                )&gt;(AS$44-AT$44),(AS$44-Sheep!$R$225-Sheep!$N$175                                )&lt;=0),"WeanAlt1","")
&amp;                   IF(AND((AS$44-Sheep!$R$226-Sheep!$N$175                                )&gt;(AS$44-AT$44),(AS$44-Sheep!$R$226-Sheep!$N$175                                )&lt;=0),"WeanAlt2","")
&amp;IFERROR(IF(AND((AS$44-AS49                                                                                     )&gt;(AS$44-AT$44),(AS$44-AS49                                                                                     )&lt;=0),"Join-"    &amp;AS48,""),"")
&amp;IFERROR(IF(AND((AS$44-AS49-INDEX(Sheep!$V$231:$V$238,AS48,1))&gt;(AS$44-AT$44),(AS$44-AS49-INDEX(Sheep!$V$231:$V$238,AS48,1))&lt;=0),"Scan-"  &amp;AS48,""),"")
&amp;IFERROR(IF(AND((AS$44-AS49-150                                                                            )&gt;(AS$44-AT$44),(AS$44-AS49-150                                                                             )&lt;=0),"Birth-" &amp;AS48,""),"")
&amp;IFERROR(IF(AND((AS$44-AS49-150-Sheep!$R$224                                           )&gt;(AS$44-AT$44),(AS$44-AS49-150-Sheep!$R$224                                            )&lt;=0),"Wean-"&amp;AS48,""),"")
&amp;IFERROR(IF(AND((AS$44-AS49-150-Sheep!$R$225                                           )&gt;(AS$44-AT$44),(AS$44-AS49-150-Sheep!$R$225                                            )&lt;=0),"Alt1-"   &amp;AS48,""),"")
&amp;IFERROR(IF(AND((AS$44-AS49-150-Sheep!$R$226                                           )&gt;(AS$44-AT$44),(AS$44-AS49-150-Sheep!$R$226                                            )&lt;=0),"Alt2-"   &amp;AS48,""),"")</f>
        <v/>
      </c>
      <c r="AT50" s="491" t="str">
        <f xml:space="preserve">                    IF(AND((AT$44                                  -Sheep!$N$175                               )&gt;(AT$44-AU$44),(AT$44                                  -Sheep!$N$175                                )&lt;=0),"Born","")
&amp;                   IF(AND((AT$44-Sheep!$R$224-Sheep!$N$175                                )&gt;(AT$44-AU$44),(AT$44-Sheep!$R$224-Sheep!$N$175                                )&lt;=0),"WeanStd","")
&amp;                   IF(AND((AT$44-Sheep!$R$225-Sheep!$N$175                                )&gt;(AT$44-AU$44),(AT$44-Sheep!$R$225-Sheep!$N$175                                )&lt;=0),"WeanAlt1","")
&amp;                   IF(AND((AT$44-Sheep!$R$226-Sheep!$N$175                                )&gt;(AT$44-AU$44),(AT$44-Sheep!$R$226-Sheep!$N$175                                )&lt;=0),"WeanAlt2","")
&amp;IFERROR(IF(AND((AT$44-AT49                                                                                     )&gt;(AT$44-AU$44),(AT$44-AT49                                                                                     )&lt;=0),"Join-"    &amp;AT48,""),"")
&amp;IFERROR(IF(AND((AT$44-AT49-INDEX(Sheep!$V$231:$V$238,AT48,1))&gt;(AT$44-AU$44),(AT$44-AT49-INDEX(Sheep!$V$231:$V$238,AT48,1))&lt;=0),"Scan-"  &amp;AT48,""),"")
&amp;IFERROR(IF(AND((AT$44-AT49-150                                                                            )&gt;(AT$44-AU$44),(AT$44-AT49-150                                                                             )&lt;=0),"Birth-" &amp;AT48,""),"")
&amp;IFERROR(IF(AND((AT$44-AT49-150-Sheep!$R$224                                           )&gt;(AT$44-AU$44),(AT$44-AT49-150-Sheep!$R$224                                            )&lt;=0),"Wean-"&amp;AT48,""),"")
&amp;IFERROR(IF(AND((AT$44-AT49-150-Sheep!$R$225                                           )&gt;(AT$44-AU$44),(AT$44-AT49-150-Sheep!$R$225                                            )&lt;=0),"Alt1-"   &amp;AT48,""),"")
&amp;IFERROR(IF(AND((AT$44-AT49-150-Sheep!$R$226                                           )&gt;(AT$44-AU$44),(AT$44-AT49-150-Sheep!$R$226                                            )&lt;=0),"Alt2-"   &amp;AT48,""),"")</f>
        <v/>
      </c>
      <c r="AU50" s="491" t="str">
        <f xml:space="preserve">                    IF(AND((AU$44                                  -Sheep!$N$175                               )&gt;(AU$44-AV$44),(AU$44                                  -Sheep!$N$175                                )&lt;=0),"Born","")
&amp;                   IF(AND((AU$44-Sheep!$R$224-Sheep!$N$175                                )&gt;(AU$44-AV$44),(AU$44-Sheep!$R$224-Sheep!$N$175                                )&lt;=0),"WeanStd","")
&amp;                   IF(AND((AU$44-Sheep!$R$225-Sheep!$N$175                                )&gt;(AU$44-AV$44),(AU$44-Sheep!$R$225-Sheep!$N$175                                )&lt;=0),"WeanAlt1","")
&amp;                   IF(AND((AU$44-Sheep!$R$226-Sheep!$N$175                                )&gt;(AU$44-AV$44),(AU$44-Sheep!$R$226-Sheep!$N$175                                )&lt;=0),"WeanAlt2","")
&amp;IFERROR(IF(AND((AU$44-AU49                                                                                     )&gt;(AU$44-AV$44),(AU$44-AU49                                                                                     )&lt;=0),"Join-"    &amp;AU48,""),"")
&amp;IFERROR(IF(AND((AU$44-AU49-INDEX(Sheep!$V$231:$V$238,AU48,1))&gt;(AU$44-AV$44),(AU$44-AU49-INDEX(Sheep!$V$231:$V$238,AU48,1))&lt;=0),"Scan-"  &amp;AU48,""),"")
&amp;IFERROR(IF(AND((AU$44-AU49-150                                                                            )&gt;(AU$44-AV$44),(AU$44-AU49-150                                                                             )&lt;=0),"Birth-" &amp;AU48,""),"")
&amp;IFERROR(IF(AND((AU$44-AU49-150-Sheep!$R$224                                           )&gt;(AU$44-AV$44),(AU$44-AU49-150-Sheep!$R$224                                            )&lt;=0),"Wean-"&amp;AU48,""),"")
&amp;IFERROR(IF(AND((AU$44-AU49-150-Sheep!$R$225                                           )&gt;(AU$44-AV$44),(AU$44-AU49-150-Sheep!$R$225                                            )&lt;=0),"Alt1-"   &amp;AU48,""),"")
&amp;IFERROR(IF(AND((AU$44-AU49-150-Sheep!$R$226                                           )&gt;(AU$44-AV$44),(AU$44-AU49-150-Sheep!$R$226                                            )&lt;=0),"Alt2-"   &amp;AU48,""),"")</f>
        <v/>
      </c>
      <c r="AV50" s="491" t="str">
        <f xml:space="preserve">                    IF(AND((AV$44                                  -Sheep!$N$175                               )&gt;(AV$44-AW$44),(AV$44                                  -Sheep!$N$175                                )&lt;=0),"Born","")
&amp;                   IF(AND((AV$44-Sheep!$R$224-Sheep!$N$175                                )&gt;(AV$44-AW$44),(AV$44-Sheep!$R$224-Sheep!$N$175                                )&lt;=0),"WeanStd","")
&amp;                   IF(AND((AV$44-Sheep!$R$225-Sheep!$N$175                                )&gt;(AV$44-AW$44),(AV$44-Sheep!$R$225-Sheep!$N$175                                )&lt;=0),"WeanAlt1","")
&amp;                   IF(AND((AV$44-Sheep!$R$226-Sheep!$N$175                                )&gt;(AV$44-AW$44),(AV$44-Sheep!$R$226-Sheep!$N$175                                )&lt;=0),"WeanAlt2","")
&amp;IFERROR(IF(AND((AV$44-AV49                                                                                     )&gt;(AV$44-AW$44),(AV$44-AV49                                                                                     )&lt;=0),"Join-"    &amp;AV48,""),"")
&amp;IFERROR(IF(AND((AV$44-AV49-INDEX(Sheep!$V$231:$V$238,AV48,1))&gt;(AV$44-AW$44),(AV$44-AV49-INDEX(Sheep!$V$231:$V$238,AV48,1))&lt;=0),"Scan-"  &amp;AV48,""),"")
&amp;IFERROR(IF(AND((AV$44-AV49-150                                                                            )&gt;(AV$44-AW$44),(AV$44-AV49-150                                                                             )&lt;=0),"Birth-" &amp;AV48,""),"")
&amp;IFERROR(IF(AND((AV$44-AV49-150-Sheep!$R$224                                           )&gt;(AV$44-AW$44),(AV$44-AV49-150-Sheep!$R$224                                            )&lt;=0),"Wean-"&amp;AV48,""),"")
&amp;IFERROR(IF(AND((AV$44-AV49-150-Sheep!$R$225                                           )&gt;(AV$44-AW$44),(AV$44-AV49-150-Sheep!$R$225                                            )&lt;=0),"Alt1-"   &amp;AV48,""),"")
&amp;IFERROR(IF(AND((AV$44-AV49-150-Sheep!$R$226                                           )&gt;(AV$44-AW$44),(AV$44-AV49-150-Sheep!$R$226                                            )&lt;=0),"Alt2-"   &amp;AV48,""),"")</f>
        <v/>
      </c>
      <c r="AW50" s="491" t="str">
        <f xml:space="preserve">                    IF(AND((AW$44                                  -Sheep!$N$175                               )&gt;(AW$44-AX$44),(AW$44                                  -Sheep!$N$175                                )&lt;=0),"Born","")
&amp;                   IF(AND((AW$44-Sheep!$R$224-Sheep!$N$175                                )&gt;(AW$44-AX$44),(AW$44-Sheep!$R$224-Sheep!$N$175                                )&lt;=0),"WeanStd","")
&amp;                   IF(AND((AW$44-Sheep!$R$225-Sheep!$N$175                                )&gt;(AW$44-AX$44),(AW$44-Sheep!$R$225-Sheep!$N$175                                )&lt;=0),"WeanAlt1","")
&amp;                   IF(AND((AW$44-Sheep!$R$226-Sheep!$N$175                                )&gt;(AW$44-AX$44),(AW$44-Sheep!$R$226-Sheep!$N$175                                )&lt;=0),"WeanAlt2","")
&amp;IFERROR(IF(AND((AW$44-AW49                                                                                     )&gt;(AW$44-AX$44),(AW$44-AW49                                                                                     )&lt;=0),"Join-"    &amp;AW48,""),"")
&amp;IFERROR(IF(AND((AW$44-AW49-INDEX(Sheep!$V$231:$V$238,AW48,1))&gt;(AW$44-AX$44),(AW$44-AW49-INDEX(Sheep!$V$231:$V$238,AW48,1))&lt;=0),"Scan-"  &amp;AW48,""),"")
&amp;IFERROR(IF(AND((AW$44-AW49-150                                                                            )&gt;(AW$44-AX$44),(AW$44-AW49-150                                                                             )&lt;=0),"Birth-" &amp;AW48,""),"")
&amp;IFERROR(IF(AND((AW$44-AW49-150-Sheep!$R$224                                           )&gt;(AW$44-AX$44),(AW$44-AW49-150-Sheep!$R$224                                            )&lt;=0),"Wean-"&amp;AW48,""),"")
&amp;IFERROR(IF(AND((AW$44-AW49-150-Sheep!$R$225                                           )&gt;(AW$44-AX$44),(AW$44-AW49-150-Sheep!$R$225                                            )&lt;=0),"Alt1-"   &amp;AW48,""),"")
&amp;IFERROR(IF(AND((AW$44-AW49-150-Sheep!$R$226                                           )&gt;(AW$44-AX$44),(AW$44-AW49-150-Sheep!$R$226                                            )&lt;=0),"Alt2-"   &amp;AW48,""),"")</f>
        <v/>
      </c>
      <c r="AX50" s="491" t="str">
        <f xml:space="preserve">                    IF(AND((AX$44                                  -Sheep!$N$175                               )&gt;(AX$44-AY$44),(AX$44                                  -Sheep!$N$175                                )&lt;=0),"Born","")
&amp;                   IF(AND((AX$44-Sheep!$R$224-Sheep!$N$175                                )&gt;(AX$44-AY$44),(AX$44-Sheep!$R$224-Sheep!$N$175                                )&lt;=0),"WeanStd","")
&amp;                   IF(AND((AX$44-Sheep!$R$225-Sheep!$N$175                                )&gt;(AX$44-AY$44),(AX$44-Sheep!$R$225-Sheep!$N$175                                )&lt;=0),"WeanAlt1","")
&amp;                   IF(AND((AX$44-Sheep!$R$226-Sheep!$N$175                                )&gt;(AX$44-AY$44),(AX$44-Sheep!$R$226-Sheep!$N$175                                )&lt;=0),"WeanAlt2","")
&amp;IFERROR(IF(AND((AX$44-AX49                                                                                     )&gt;(AX$44-AY$44),(AX$44-AX49                                                                                     )&lt;=0),"Join-"    &amp;AX48,""),"")
&amp;IFERROR(IF(AND((AX$44-AX49-INDEX(Sheep!$V$231:$V$238,AX48,1))&gt;(AX$44-AY$44),(AX$44-AX49-INDEX(Sheep!$V$231:$V$238,AX48,1))&lt;=0),"Scan-"  &amp;AX48,""),"")
&amp;IFERROR(IF(AND((AX$44-AX49-150                                                                            )&gt;(AX$44-AY$44),(AX$44-AX49-150                                                                             )&lt;=0),"Birth-" &amp;AX48,""),"")
&amp;IFERROR(IF(AND((AX$44-AX49-150-Sheep!$R$224                                           )&gt;(AX$44-AY$44),(AX$44-AX49-150-Sheep!$R$224                                            )&lt;=0),"Wean-"&amp;AX48,""),"")
&amp;IFERROR(IF(AND((AX$44-AX49-150-Sheep!$R$225                                           )&gt;(AX$44-AY$44),(AX$44-AX49-150-Sheep!$R$225                                            )&lt;=0),"Alt1-"   &amp;AX48,""),"")
&amp;IFERROR(IF(AND((AX$44-AX49-150-Sheep!$R$226                                           )&gt;(AX$44-AY$44),(AX$44-AX49-150-Sheep!$R$226                                            )&lt;=0),"Alt2-"   &amp;AX48,""),"")</f>
        <v/>
      </c>
      <c r="AY50" s="491" t="str">
        <f xml:space="preserve">                    IF(AND((AY$44                                  -Sheep!$N$175                               )&gt;(AY$44-AZ$44),(AY$44                                  -Sheep!$N$175                                )&lt;=0),"Born","")
&amp;                   IF(AND((AY$44-Sheep!$R$224-Sheep!$N$175                                )&gt;(AY$44-AZ$44),(AY$44-Sheep!$R$224-Sheep!$N$175                                )&lt;=0),"WeanStd","")
&amp;                   IF(AND((AY$44-Sheep!$R$225-Sheep!$N$175                                )&gt;(AY$44-AZ$44),(AY$44-Sheep!$R$225-Sheep!$N$175                                )&lt;=0),"WeanAlt1","")
&amp;                   IF(AND((AY$44-Sheep!$R$226-Sheep!$N$175                                )&gt;(AY$44-AZ$44),(AY$44-Sheep!$R$226-Sheep!$N$175                                )&lt;=0),"WeanAlt2","")
&amp;IFERROR(IF(AND((AY$44-AY49                                                                                     )&gt;(AY$44-AZ$44),(AY$44-AY49                                                                                     )&lt;=0),"Join-"    &amp;AY48,""),"")
&amp;IFERROR(IF(AND((AY$44-AY49-INDEX(Sheep!$V$231:$V$238,AY48,1))&gt;(AY$44-AZ$44),(AY$44-AY49-INDEX(Sheep!$V$231:$V$238,AY48,1))&lt;=0),"Scan-"  &amp;AY48,""),"")
&amp;IFERROR(IF(AND((AY$44-AY49-150                                                                            )&gt;(AY$44-AZ$44),(AY$44-AY49-150                                                                             )&lt;=0),"Birth-" &amp;AY48,""),"")
&amp;IFERROR(IF(AND((AY$44-AY49-150-Sheep!$R$224                                           )&gt;(AY$44-AZ$44),(AY$44-AY49-150-Sheep!$R$224                                            )&lt;=0),"Wean-"&amp;AY48,""),"")
&amp;IFERROR(IF(AND((AY$44-AY49-150-Sheep!$R$225                                           )&gt;(AY$44-AZ$44),(AY$44-AY49-150-Sheep!$R$225                                            )&lt;=0),"Alt1-"   &amp;AY48,""),"")
&amp;IFERROR(IF(AND((AY$44-AY49-150-Sheep!$R$226                                           )&gt;(AY$44-AZ$44),(AY$44-AY49-150-Sheep!$R$226                                            )&lt;=0),"Alt2-"   &amp;AY48,""),"")</f>
        <v/>
      </c>
      <c r="AZ50" s="491" t="str">
        <f xml:space="preserve">                    IF(AND((AZ$44                                  -Sheep!$N$175                               )&gt;(AZ$44-BA$44),(AZ$44                                  -Sheep!$N$175                                )&lt;=0),"Born","")
&amp;                   IF(AND((AZ$44-Sheep!$R$224-Sheep!$N$175                                )&gt;(AZ$44-BA$44),(AZ$44-Sheep!$R$224-Sheep!$N$175                                )&lt;=0),"WeanStd","")
&amp;                   IF(AND((AZ$44-Sheep!$R$225-Sheep!$N$175                                )&gt;(AZ$44-BA$44),(AZ$44-Sheep!$R$225-Sheep!$N$175                                )&lt;=0),"WeanAlt1","")
&amp;                   IF(AND((AZ$44-Sheep!$R$226-Sheep!$N$175                                )&gt;(AZ$44-BA$44),(AZ$44-Sheep!$R$226-Sheep!$N$175                                )&lt;=0),"WeanAlt2","")
&amp;IFERROR(IF(AND((AZ$44-AZ49                                                                                     )&gt;(AZ$44-BA$44),(AZ$44-AZ49                                                                                     )&lt;=0),"Join-"    &amp;AZ48,""),"")
&amp;IFERROR(IF(AND((AZ$44-AZ49-INDEX(Sheep!$V$231:$V$238,AZ48,1))&gt;(AZ$44-BA$44),(AZ$44-AZ49-INDEX(Sheep!$V$231:$V$238,AZ48,1))&lt;=0),"Scan-"  &amp;AZ48,""),"")
&amp;IFERROR(IF(AND((AZ$44-AZ49-150                                                                            )&gt;(AZ$44-BA$44),(AZ$44-AZ49-150                                                                             )&lt;=0),"Birth-" &amp;AZ48,""),"")
&amp;IFERROR(IF(AND((AZ$44-AZ49-150-Sheep!$R$224                                           )&gt;(AZ$44-BA$44),(AZ$44-AZ49-150-Sheep!$R$224                                            )&lt;=0),"Wean-"&amp;AZ48,""),"")
&amp;IFERROR(IF(AND((AZ$44-AZ49-150-Sheep!$R$225                                           )&gt;(AZ$44-BA$44),(AZ$44-AZ49-150-Sheep!$R$225                                            )&lt;=0),"Alt1-"   &amp;AZ48,""),"")
&amp;IFERROR(IF(AND((AZ$44-AZ49-150-Sheep!$R$226                                           )&gt;(AZ$44-BA$44),(AZ$44-AZ49-150-Sheep!$R$226                                            )&lt;=0),"Alt2-"   &amp;AZ48,""),"")</f>
        <v/>
      </c>
      <c r="BA50" s="491" t="str">
        <f xml:space="preserve">                    IF(AND((BA$44                                  -Sheep!$N$175                               )&gt;(BA$44-BB$44),(BA$44                                  -Sheep!$N$175                                )&lt;=0),"Born","")
&amp;                   IF(AND((BA$44-Sheep!$R$224-Sheep!$N$175                                )&gt;(BA$44-BB$44),(BA$44-Sheep!$R$224-Sheep!$N$175                                )&lt;=0),"WeanStd","")
&amp;                   IF(AND((BA$44-Sheep!$R$225-Sheep!$N$175                                )&gt;(BA$44-BB$44),(BA$44-Sheep!$R$225-Sheep!$N$175                                )&lt;=0),"WeanAlt1","")
&amp;                   IF(AND((BA$44-Sheep!$R$226-Sheep!$N$175                                )&gt;(BA$44-BB$44),(BA$44-Sheep!$R$226-Sheep!$N$175                                )&lt;=0),"WeanAlt2","")
&amp;IFERROR(IF(AND((BA$44-BA49                                                                                     )&gt;(BA$44-BB$44),(BA$44-BA49                                                                                     )&lt;=0),"Join-"    &amp;BA48,""),"")
&amp;IFERROR(IF(AND((BA$44-BA49-INDEX(Sheep!$V$231:$V$238,BA48,1))&gt;(BA$44-BB$44),(BA$44-BA49-INDEX(Sheep!$V$231:$V$238,BA48,1))&lt;=0),"Scan-"  &amp;BA48,""),"")
&amp;IFERROR(IF(AND((BA$44-BA49-150                                                                            )&gt;(BA$44-BB$44),(BA$44-BA49-150                                                                             )&lt;=0),"Birth-" &amp;BA48,""),"")
&amp;IFERROR(IF(AND((BA$44-BA49-150-Sheep!$R$224                                           )&gt;(BA$44-BB$44),(BA$44-BA49-150-Sheep!$R$224                                            )&lt;=0),"Wean-"&amp;BA48,""),"")
&amp;IFERROR(IF(AND((BA$44-BA49-150-Sheep!$R$225                                           )&gt;(BA$44-BB$44),(BA$44-BA49-150-Sheep!$R$225                                            )&lt;=0),"Alt1-"   &amp;BA48,""),"")
&amp;IFERROR(IF(AND((BA$44-BA49-150-Sheep!$R$226                                           )&gt;(BA$44-BB$44),(BA$44-BA49-150-Sheep!$R$226                                            )&lt;=0),"Alt2-"   &amp;BA48,""),"")</f>
        <v/>
      </c>
      <c r="BB50" s="491" t="str">
        <f xml:space="preserve">                    IF(AND((BB$44                                  -Sheep!$N$175                               )&gt;(BB$44-BC$44),(BB$44                                  -Sheep!$N$175                                )&lt;=0),"Born","")
&amp;                   IF(AND((BB$44-Sheep!$R$224-Sheep!$N$175                                )&gt;(BB$44-BC$44),(BB$44-Sheep!$R$224-Sheep!$N$175                                )&lt;=0),"WeanStd","")
&amp;                   IF(AND((BB$44-Sheep!$R$225-Sheep!$N$175                                )&gt;(BB$44-BC$44),(BB$44-Sheep!$R$225-Sheep!$N$175                                )&lt;=0),"WeanAlt1","")
&amp;                   IF(AND((BB$44-Sheep!$R$226-Sheep!$N$175                                )&gt;(BB$44-BC$44),(BB$44-Sheep!$R$226-Sheep!$N$175                                )&lt;=0),"WeanAlt2","")
&amp;IFERROR(IF(AND((BB$44-BB49                                                                                     )&gt;(BB$44-BC$44),(BB$44-BB49                                                                                     )&lt;=0),"Join-"    &amp;BB48,""),"")
&amp;IFERROR(IF(AND((BB$44-BB49-INDEX(Sheep!$V$231:$V$238,BB48,1))&gt;(BB$44-BC$44),(BB$44-BB49-INDEX(Sheep!$V$231:$V$238,BB48,1))&lt;=0),"Scan-"  &amp;BB48,""),"")
&amp;IFERROR(IF(AND((BB$44-BB49-150                                                                            )&gt;(BB$44-BC$44),(BB$44-BB49-150                                                                             )&lt;=0),"Birth-" &amp;BB48,""),"")
&amp;IFERROR(IF(AND((BB$44-BB49-150-Sheep!$R$224                                           )&gt;(BB$44-BC$44),(BB$44-BB49-150-Sheep!$R$224                                            )&lt;=0),"Wean-"&amp;BB48,""),"")
&amp;IFERROR(IF(AND((BB$44-BB49-150-Sheep!$R$225                                           )&gt;(BB$44-BC$44),(BB$44-BB49-150-Sheep!$R$225                                            )&lt;=0),"Alt1-"   &amp;BB48,""),"")
&amp;IFERROR(IF(AND((BB$44-BB49-150-Sheep!$R$226                                           )&gt;(BB$44-BC$44),(BB$44-BB49-150-Sheep!$R$226                                            )&lt;=0),"Alt2-"   &amp;BB48,""),"")</f>
        <v/>
      </c>
      <c r="BC50" s="491" t="str">
        <f xml:space="preserve">                    IF(AND((BC$44                                  -Sheep!$N$175                               )&gt;(BC$44-BD$44),(BC$44                                  -Sheep!$N$175                                )&lt;=0),"Born","")
&amp;                   IF(AND((BC$44-Sheep!$R$224-Sheep!$N$175                                )&gt;(BC$44-BD$44),(BC$44-Sheep!$R$224-Sheep!$N$175                                )&lt;=0),"WeanStd","")
&amp;                   IF(AND((BC$44-Sheep!$R$225-Sheep!$N$175                                )&gt;(BC$44-BD$44),(BC$44-Sheep!$R$225-Sheep!$N$175                                )&lt;=0),"WeanAlt1","")
&amp;                   IF(AND((BC$44-Sheep!$R$226-Sheep!$N$175                                )&gt;(BC$44-BD$44),(BC$44-Sheep!$R$226-Sheep!$N$175                                )&lt;=0),"WeanAlt2","")
&amp;IFERROR(IF(AND((BC$44-BC49                                                                                     )&gt;(BC$44-BD$44),(BC$44-BC49                                                                                     )&lt;=0),"Join-"    &amp;BC48,""),"")
&amp;IFERROR(IF(AND((BC$44-BC49-INDEX(Sheep!$V$231:$V$238,BC48,1))&gt;(BC$44-BD$44),(BC$44-BC49-INDEX(Sheep!$V$231:$V$238,BC48,1))&lt;=0),"Scan-"  &amp;BC48,""),"")
&amp;IFERROR(IF(AND((BC$44-BC49-150                                                                            )&gt;(BC$44-BD$44),(BC$44-BC49-150                                                                             )&lt;=0),"Birth-" &amp;BC48,""),"")
&amp;IFERROR(IF(AND((BC$44-BC49-150-Sheep!$R$224                                           )&gt;(BC$44-BD$44),(BC$44-BC49-150-Sheep!$R$224                                            )&lt;=0),"Wean-"&amp;BC48,""),"")
&amp;IFERROR(IF(AND((BC$44-BC49-150-Sheep!$R$225                                           )&gt;(BC$44-BD$44),(BC$44-BC49-150-Sheep!$R$225                                            )&lt;=0),"Alt1-"   &amp;BC48,""),"")
&amp;IFERROR(IF(AND((BC$44-BC49-150-Sheep!$R$226                                           )&gt;(BC$44-BD$44),(BC$44-BC49-150-Sheep!$R$226                                            )&lt;=0),"Alt2-"   &amp;BC48,""),"")</f>
        <v/>
      </c>
      <c r="BD50" s="491" t="str">
        <f xml:space="preserve">                    IF(AND((BD$44                                  -Sheep!$N$175                               )&gt;(BD$44-BE$44),(BD$44                                  -Sheep!$N$175                                )&lt;=0),"Born","")
&amp;                   IF(AND((BD$44-Sheep!$R$224-Sheep!$N$175                                )&gt;(BD$44-BE$44),(BD$44-Sheep!$R$224-Sheep!$N$175                                )&lt;=0),"WeanStd","")
&amp;                   IF(AND((BD$44-Sheep!$R$225-Sheep!$N$175                                )&gt;(BD$44-BE$44),(BD$44-Sheep!$R$225-Sheep!$N$175                                )&lt;=0),"WeanAlt1","")
&amp;                   IF(AND((BD$44-Sheep!$R$226-Sheep!$N$175                                )&gt;(BD$44-BE$44),(BD$44-Sheep!$R$226-Sheep!$N$175                                )&lt;=0),"WeanAlt2","")
&amp;IFERROR(IF(AND((BD$44-BD49                                                                                     )&gt;(BD$44-BE$44),(BD$44-BD49                                                                                     )&lt;=0),"Join-"    &amp;BD48,""),"")
&amp;IFERROR(IF(AND((BD$44-BD49-INDEX(Sheep!$V$231:$V$238,BD48,1))&gt;(BD$44-BE$44),(BD$44-BD49-INDEX(Sheep!$V$231:$V$238,BD48,1))&lt;=0),"Scan-"  &amp;BD48,""),"")
&amp;IFERROR(IF(AND((BD$44-BD49-150                                                                            )&gt;(BD$44-BE$44),(BD$44-BD49-150                                                                             )&lt;=0),"Birth-" &amp;BD48,""),"")
&amp;IFERROR(IF(AND((BD$44-BD49-150-Sheep!$R$224                                           )&gt;(BD$44-BE$44),(BD$44-BD49-150-Sheep!$R$224                                            )&lt;=0),"Wean-"&amp;BD48,""),"")
&amp;IFERROR(IF(AND((BD$44-BD49-150-Sheep!$R$225                                           )&gt;(BD$44-BE$44),(BD$44-BD49-150-Sheep!$R$225                                            )&lt;=0),"Alt1-"   &amp;BD48,""),"")
&amp;IFERROR(IF(AND((BD$44-BD49-150-Sheep!$R$226                                           )&gt;(BD$44-BE$44),(BD$44-BD49-150-Sheep!$R$226                                            )&lt;=0),"Alt2-"   &amp;BD48,""),"")</f>
        <v/>
      </c>
      <c r="BE50" s="491" t="str">
        <f xml:space="preserve">                    IF(AND((BE$44                                  -Sheep!$N$175                               )&gt;(BE$44-BF$44),(BE$44                                  -Sheep!$N$175                                )&lt;=0),"Born","")
&amp;                   IF(AND((BE$44-Sheep!$R$224-Sheep!$N$175                                )&gt;(BE$44-BF$44),(BE$44-Sheep!$R$224-Sheep!$N$175                                )&lt;=0),"WeanStd","")
&amp;                   IF(AND((BE$44-Sheep!$R$225-Sheep!$N$175                                )&gt;(BE$44-BF$44),(BE$44-Sheep!$R$225-Sheep!$N$175                                )&lt;=0),"WeanAlt1","")
&amp;                   IF(AND((BE$44-Sheep!$R$226-Sheep!$N$175                                )&gt;(BE$44-BF$44),(BE$44-Sheep!$R$226-Sheep!$N$175                                )&lt;=0),"WeanAlt2","")
&amp;IFERROR(IF(AND((BE$44-BE49                                                                                     )&gt;(BE$44-BF$44),(BE$44-BE49                                                                                     )&lt;=0),"Join-"    &amp;BE48,""),"")
&amp;IFERROR(IF(AND((BE$44-BE49-INDEX(Sheep!$V$231:$V$238,BE48,1))&gt;(BE$44-BF$44),(BE$44-BE49-INDEX(Sheep!$V$231:$V$238,BE48,1))&lt;=0),"Scan-"  &amp;BE48,""),"")
&amp;IFERROR(IF(AND((BE$44-BE49-150                                                                            )&gt;(BE$44-BF$44),(BE$44-BE49-150                                                                             )&lt;=0),"Birth-" &amp;BE48,""),"")
&amp;IFERROR(IF(AND((BE$44-BE49-150-Sheep!$R$224                                           )&gt;(BE$44-BF$44),(BE$44-BE49-150-Sheep!$R$224                                            )&lt;=0),"Wean-"&amp;BE48,""),"")
&amp;IFERROR(IF(AND((BE$44-BE49-150-Sheep!$R$225                                           )&gt;(BE$44-BF$44),(BE$44-BE49-150-Sheep!$R$225                                            )&lt;=0),"Alt1-"   &amp;BE48,""),"")
&amp;IFERROR(IF(AND((BE$44-BE49-150-Sheep!$R$226                                           )&gt;(BE$44-BF$44),(BE$44-BE49-150-Sheep!$R$226                                            )&lt;=0),"Alt2-"   &amp;BE48,""),"")</f>
        <v/>
      </c>
      <c r="BF50" s="491" t="str">
        <f xml:space="preserve">                    IF(AND((BF$44                                  -Sheep!$N$175                               )&gt;(BF$44-BG$44),(BF$44                                  -Sheep!$N$175                                )&lt;=0),"Born","")
&amp;                   IF(AND((BF$44-Sheep!$R$224-Sheep!$N$175                                )&gt;(BF$44-BG$44),(BF$44-Sheep!$R$224-Sheep!$N$175                                )&lt;=0),"WeanStd","")
&amp;                   IF(AND((BF$44-Sheep!$R$225-Sheep!$N$175                                )&gt;(BF$44-BG$44),(BF$44-Sheep!$R$225-Sheep!$N$175                                )&lt;=0),"WeanAlt1","")
&amp;                   IF(AND((BF$44-Sheep!$R$226-Sheep!$N$175                                )&gt;(BF$44-BG$44),(BF$44-Sheep!$R$226-Sheep!$N$175                                )&lt;=0),"WeanAlt2","")
&amp;IFERROR(IF(AND((BF$44-BF49                                                                                     )&gt;(BF$44-BG$44),(BF$44-BF49                                                                                     )&lt;=0),"Join-"    &amp;BF48,""),"")
&amp;IFERROR(IF(AND((BF$44-BF49-INDEX(Sheep!$V$231:$V$238,BF48,1))&gt;(BF$44-BG$44),(BF$44-BF49-INDEX(Sheep!$V$231:$V$238,BF48,1))&lt;=0),"Scan-"  &amp;BF48,""),"")
&amp;IFERROR(IF(AND((BF$44-BF49-150                                                                            )&gt;(BF$44-BG$44),(BF$44-BF49-150                                                                             )&lt;=0),"Birth-" &amp;BF48,""),"")
&amp;IFERROR(IF(AND((BF$44-BF49-150-Sheep!$R$224                                           )&gt;(BF$44-BG$44),(BF$44-BF49-150-Sheep!$R$224                                            )&lt;=0),"Wean-"&amp;BF48,""),"")
&amp;IFERROR(IF(AND((BF$44-BF49-150-Sheep!$R$225                                           )&gt;(BF$44-BG$44),(BF$44-BF49-150-Sheep!$R$225                                            )&lt;=0),"Alt1-"   &amp;BF48,""),"")
&amp;IFERROR(IF(AND((BF$44-BF49-150-Sheep!$R$226                                           )&gt;(BF$44-BG$44),(BF$44-BF49-150-Sheep!$R$226                                            )&lt;=0),"Alt2-"   &amp;BF48,""),"")</f>
        <v/>
      </c>
      <c r="BG50" s="491" t="str">
        <f xml:space="preserve">                    IF(AND((BG$44                                  -Sheep!$N$175                               )&gt;(BG$44-BH$44),(BG$44                                  -Sheep!$N$175                                )&lt;=0),"Born","")
&amp;                   IF(AND((BG$44-Sheep!$R$224-Sheep!$N$175                                )&gt;(BG$44-BH$44),(BG$44-Sheep!$R$224-Sheep!$N$175                                )&lt;=0),"WeanStd","")
&amp;                   IF(AND((BG$44-Sheep!$R$225-Sheep!$N$175                                )&gt;(BG$44-BH$44),(BG$44-Sheep!$R$225-Sheep!$N$175                                )&lt;=0),"WeanAlt1","")
&amp;                   IF(AND((BG$44-Sheep!$R$226-Sheep!$N$175                                )&gt;(BG$44-BH$44),(BG$44-Sheep!$R$226-Sheep!$N$175                                )&lt;=0),"WeanAlt2","")
&amp;IFERROR(IF(AND((BG$44-BG49                                                                                     )&gt;(BG$44-BH$44),(BG$44-BG49                                                                                     )&lt;=0),"Join-"    &amp;BG48,""),"")
&amp;IFERROR(IF(AND((BG$44-BG49-INDEX(Sheep!$V$231:$V$238,BG48,1))&gt;(BG$44-BH$44),(BG$44-BG49-INDEX(Sheep!$V$231:$V$238,BG48,1))&lt;=0),"Scan-"  &amp;BG48,""),"")
&amp;IFERROR(IF(AND((BG$44-BG49-150                                                                            )&gt;(BG$44-BH$44),(BG$44-BG49-150                                                                             )&lt;=0),"Birth-" &amp;BG48,""),"")
&amp;IFERROR(IF(AND((BG$44-BG49-150-Sheep!$R$224                                           )&gt;(BG$44-BH$44),(BG$44-BG49-150-Sheep!$R$224                                            )&lt;=0),"Wean-"&amp;BG48,""),"")
&amp;IFERROR(IF(AND((BG$44-BG49-150-Sheep!$R$225                                           )&gt;(BG$44-BH$44),(BG$44-BG49-150-Sheep!$R$225                                            )&lt;=0),"Alt1-"   &amp;BG48,""),"")
&amp;IFERROR(IF(AND((BG$44-BG49-150-Sheep!$R$226                                           )&gt;(BG$44-BH$44),(BG$44-BG49-150-Sheep!$R$226                                            )&lt;=0),"Alt2-"   &amp;BG48,""),"")</f>
        <v/>
      </c>
      <c r="BH50" s="491" t="str">
        <f xml:space="preserve">                    IF(AND((BH$44                                  -Sheep!$N$175                               )&gt;(BH$44-BI$44),(BH$44                                  -Sheep!$N$175                                )&lt;=0),"Born","")
&amp;                   IF(AND((BH$44-Sheep!$R$224-Sheep!$N$175                                )&gt;(BH$44-BI$44),(BH$44-Sheep!$R$224-Sheep!$N$175                                )&lt;=0),"WeanStd","")
&amp;                   IF(AND((BH$44-Sheep!$R$225-Sheep!$N$175                                )&gt;(BH$44-BI$44),(BH$44-Sheep!$R$225-Sheep!$N$175                                )&lt;=0),"WeanAlt1","")
&amp;                   IF(AND((BH$44-Sheep!$R$226-Sheep!$N$175                                )&gt;(BH$44-BI$44),(BH$44-Sheep!$R$226-Sheep!$N$175                                )&lt;=0),"WeanAlt2","")
&amp;IFERROR(IF(AND((BH$44-BH49                                                                                     )&gt;(BH$44-BI$44),(BH$44-BH49                                                                                     )&lt;=0),"Join-"    &amp;BH48,""),"")
&amp;IFERROR(IF(AND((BH$44-BH49-INDEX(Sheep!$V$231:$V$238,BH48,1))&gt;(BH$44-BI$44),(BH$44-BH49-INDEX(Sheep!$V$231:$V$238,BH48,1))&lt;=0),"Scan-"  &amp;BH48,""),"")
&amp;IFERROR(IF(AND((BH$44-BH49-150                                                                            )&gt;(BH$44-BI$44),(BH$44-BH49-150                                                                             )&lt;=0),"Birth-" &amp;BH48,""),"")
&amp;IFERROR(IF(AND((BH$44-BH49-150-Sheep!$R$224                                           )&gt;(BH$44-BI$44),(BH$44-BH49-150-Sheep!$R$224                                            )&lt;=0),"Wean-"&amp;BH48,""),"")
&amp;IFERROR(IF(AND((BH$44-BH49-150-Sheep!$R$225                                           )&gt;(BH$44-BI$44),(BH$44-BH49-150-Sheep!$R$225                                            )&lt;=0),"Alt1-"   &amp;BH48,""),"")
&amp;IFERROR(IF(AND((BH$44-BH49-150-Sheep!$R$226                                           )&gt;(BH$44-BI$44),(BH$44-BH49-150-Sheep!$R$226                                            )&lt;=0),"Alt2-"   &amp;BH48,""),"")</f>
        <v/>
      </c>
      <c r="BI50" s="491" t="str">
        <f xml:space="preserve">                    IF(AND((BI$44                                  -Sheep!$N$175                               )&gt;(BI$44-BJ$44),(BI$44                                  -Sheep!$N$175                                )&lt;=0),"Born","")
&amp;                   IF(AND((BI$44-Sheep!$R$224-Sheep!$N$175                                )&gt;(BI$44-BJ$44),(BI$44-Sheep!$R$224-Sheep!$N$175                                )&lt;=0),"WeanStd","")
&amp;                   IF(AND((BI$44-Sheep!$R$225-Sheep!$N$175                                )&gt;(BI$44-BJ$44),(BI$44-Sheep!$R$225-Sheep!$N$175                                )&lt;=0),"WeanAlt1","")
&amp;                   IF(AND((BI$44-Sheep!$R$226-Sheep!$N$175                                )&gt;(BI$44-BJ$44),(BI$44-Sheep!$R$226-Sheep!$N$175                                )&lt;=0),"WeanAlt2","")
&amp;IFERROR(IF(AND((BI$44-BI49                                                                                     )&gt;(BI$44-BJ$44),(BI$44-BI49                                                                                     )&lt;=0),"Join-"    &amp;BI48,""),"")
&amp;IFERROR(IF(AND((BI$44-BI49-INDEX(Sheep!$V$231:$V$238,BI48,1))&gt;(BI$44-BJ$44),(BI$44-BI49-INDEX(Sheep!$V$231:$V$238,BI48,1))&lt;=0),"Scan-"  &amp;BI48,""),"")
&amp;IFERROR(IF(AND((BI$44-BI49-150                                                                            )&gt;(BI$44-BJ$44),(BI$44-BI49-150                                                                             )&lt;=0),"Birth-" &amp;BI48,""),"")
&amp;IFERROR(IF(AND((BI$44-BI49-150-Sheep!$R$224                                           )&gt;(BI$44-BJ$44),(BI$44-BI49-150-Sheep!$R$224                                            )&lt;=0),"Wean-"&amp;BI48,""),"")
&amp;IFERROR(IF(AND((BI$44-BI49-150-Sheep!$R$225                                           )&gt;(BI$44-BJ$44),(BI$44-BI49-150-Sheep!$R$225                                            )&lt;=0),"Alt1-"   &amp;BI48,""),"")
&amp;IFERROR(IF(AND((BI$44-BI49-150-Sheep!$R$226                                           )&gt;(BI$44-BJ$44),(BI$44-BI49-150-Sheep!$R$226                                            )&lt;=0),"Alt2-"   &amp;BI48,""),"")</f>
        <v/>
      </c>
      <c r="BJ50" s="491" t="str">
        <f xml:space="preserve">                    IF(AND((BJ$44                                  -Sheep!$N$175                               )&gt;(BJ$44-BK$44),(BJ$44                                  -Sheep!$N$175                                )&lt;=0),"Born","")
&amp;                   IF(AND((BJ$44-Sheep!$R$224-Sheep!$N$175                                )&gt;(BJ$44-BK$44),(BJ$44-Sheep!$R$224-Sheep!$N$175                                )&lt;=0),"WeanStd","")
&amp;                   IF(AND((BJ$44-Sheep!$R$225-Sheep!$N$175                                )&gt;(BJ$44-BK$44),(BJ$44-Sheep!$R$225-Sheep!$N$175                                )&lt;=0),"WeanAlt1","")
&amp;                   IF(AND((BJ$44-Sheep!$R$226-Sheep!$N$175                                )&gt;(BJ$44-BK$44),(BJ$44-Sheep!$R$226-Sheep!$N$175                                )&lt;=0),"WeanAlt2","")
&amp;IFERROR(IF(AND((BJ$44-BJ49                                                                                     )&gt;(BJ$44-BK$44),(BJ$44-BJ49                                                                                     )&lt;=0),"Join-"    &amp;BJ48,""),"")
&amp;IFERROR(IF(AND((BJ$44-BJ49-INDEX(Sheep!$V$231:$V$238,BJ48,1))&gt;(BJ$44-BK$44),(BJ$44-BJ49-INDEX(Sheep!$V$231:$V$238,BJ48,1))&lt;=0),"Scan-"  &amp;BJ48,""),"")
&amp;IFERROR(IF(AND((BJ$44-BJ49-150                                                                            )&gt;(BJ$44-BK$44),(BJ$44-BJ49-150                                                                             )&lt;=0),"Birth-" &amp;BJ48,""),"")
&amp;IFERROR(IF(AND((BJ$44-BJ49-150-Sheep!$R$224                                           )&gt;(BJ$44-BK$44),(BJ$44-BJ49-150-Sheep!$R$224                                            )&lt;=0),"Wean-"&amp;BJ48,""),"")
&amp;IFERROR(IF(AND((BJ$44-BJ49-150-Sheep!$R$225                                           )&gt;(BJ$44-BK$44),(BJ$44-BJ49-150-Sheep!$R$225                                            )&lt;=0),"Alt1-"   &amp;BJ48,""),"")
&amp;IFERROR(IF(AND((BJ$44-BJ49-150-Sheep!$R$226                                           )&gt;(BJ$44-BK$44),(BJ$44-BJ49-150-Sheep!$R$226                                            )&lt;=0),"Alt2-"   &amp;BJ48,""),"")</f>
        <v/>
      </c>
      <c r="BK50" s="491" t="str">
        <f xml:space="preserve">                    IF(AND((BK$44                                  -Sheep!$N$175                               )&gt;(BK$44-BL$44),(BK$44                                  -Sheep!$N$175                                )&lt;=0),"Born","")
&amp;                   IF(AND((BK$44-Sheep!$R$224-Sheep!$N$175                                )&gt;(BK$44-BL$44),(BK$44-Sheep!$R$224-Sheep!$N$175                                )&lt;=0),"WeanStd","")
&amp;                   IF(AND((BK$44-Sheep!$R$225-Sheep!$N$175                                )&gt;(BK$44-BL$44),(BK$44-Sheep!$R$225-Sheep!$N$175                                )&lt;=0),"WeanAlt1","")
&amp;                   IF(AND((BK$44-Sheep!$R$226-Sheep!$N$175                                )&gt;(BK$44-BL$44),(BK$44-Sheep!$R$226-Sheep!$N$175                                )&lt;=0),"WeanAlt2","")
&amp;IFERROR(IF(AND((BK$44-BK49                                                                                     )&gt;(BK$44-BL$44),(BK$44-BK49                                                                                     )&lt;=0),"Join-"    &amp;BK48,""),"")
&amp;IFERROR(IF(AND((BK$44-BK49-INDEX(Sheep!$V$231:$V$238,BK48,1))&gt;(BK$44-BL$44),(BK$44-BK49-INDEX(Sheep!$V$231:$V$238,BK48,1))&lt;=0),"Scan-"  &amp;BK48,""),"")
&amp;IFERROR(IF(AND((BK$44-BK49-150                                                                            )&gt;(BK$44-BL$44),(BK$44-BK49-150                                                                             )&lt;=0),"Birth-" &amp;BK48,""),"")
&amp;IFERROR(IF(AND((BK$44-BK49-150-Sheep!$R$224                                           )&gt;(BK$44-BL$44),(BK$44-BK49-150-Sheep!$R$224                                            )&lt;=0),"Wean-"&amp;BK48,""),"")
&amp;IFERROR(IF(AND((BK$44-BK49-150-Sheep!$R$225                                           )&gt;(BK$44-BL$44),(BK$44-BK49-150-Sheep!$R$225                                            )&lt;=0),"Alt1-"   &amp;BK48,""),"")
&amp;IFERROR(IF(AND((BK$44-BK49-150-Sheep!$R$226                                           )&gt;(BK$44-BL$44),(BK$44-BK49-150-Sheep!$R$226                                            )&lt;=0),"Alt2-"   &amp;BK48,""),"")</f>
        <v/>
      </c>
      <c r="BL50" s="491" t="str">
        <f xml:space="preserve">                    IF(AND((BL$44                                  -Sheep!$N$175                               )&gt;(BL$44-BM$44),(BL$44                                  -Sheep!$N$175                                )&lt;=0),"Born","")
&amp;                   IF(AND((BL$44-Sheep!$R$224-Sheep!$N$175                                )&gt;(BL$44-BM$44),(BL$44-Sheep!$R$224-Sheep!$N$175                                )&lt;=0),"WeanStd","")
&amp;                   IF(AND((BL$44-Sheep!$R$225-Sheep!$N$175                                )&gt;(BL$44-BM$44),(BL$44-Sheep!$R$225-Sheep!$N$175                                )&lt;=0),"WeanAlt1","")
&amp;                   IF(AND((BL$44-Sheep!$R$226-Sheep!$N$175                                )&gt;(BL$44-BM$44),(BL$44-Sheep!$R$226-Sheep!$N$175                                )&lt;=0),"WeanAlt2","")
&amp;IFERROR(IF(AND((BL$44-BL49                                                                                     )&gt;(BL$44-BM$44),(BL$44-BL49                                                                                     )&lt;=0),"Join-"    &amp;BL48,""),"")
&amp;IFERROR(IF(AND((BL$44-BL49-INDEX(Sheep!$V$231:$V$238,BL48,1))&gt;(BL$44-BM$44),(BL$44-BL49-INDEX(Sheep!$V$231:$V$238,BL48,1))&lt;=0),"Scan-"  &amp;BL48,""),"")
&amp;IFERROR(IF(AND((BL$44-BL49-150                                                                            )&gt;(BL$44-BM$44),(BL$44-BL49-150                                                                             )&lt;=0),"Birth-" &amp;BL48,""),"")
&amp;IFERROR(IF(AND((BL$44-BL49-150-Sheep!$R$224                                           )&gt;(BL$44-BM$44),(BL$44-BL49-150-Sheep!$R$224                                            )&lt;=0),"Wean-"&amp;BL48,""),"")
&amp;IFERROR(IF(AND((BL$44-BL49-150-Sheep!$R$225                                           )&gt;(BL$44-BM$44),(BL$44-BL49-150-Sheep!$R$225                                            )&lt;=0),"Alt1-"   &amp;BL48,""),"")
&amp;IFERROR(IF(AND((BL$44-BL49-150-Sheep!$R$226                                           )&gt;(BL$44-BM$44),(BL$44-BL49-150-Sheep!$R$226                                            )&lt;=0),"Alt2-"   &amp;BL48,""),"")</f>
        <v/>
      </c>
      <c r="BM50" s="491" t="str">
        <f xml:space="preserve">                    IF(AND((BM$44                                  -Sheep!$N$175                               )&gt;(BM$44-BN$44),(BM$44                                  -Sheep!$N$175                                )&lt;=0),"Born","")
&amp;                   IF(AND((BM$44-Sheep!$R$224-Sheep!$N$175                                )&gt;(BM$44-BN$44),(BM$44-Sheep!$R$224-Sheep!$N$175                                )&lt;=0),"WeanStd","")
&amp;                   IF(AND((BM$44-Sheep!$R$225-Sheep!$N$175                                )&gt;(BM$44-BN$44),(BM$44-Sheep!$R$225-Sheep!$N$175                                )&lt;=0),"WeanAlt1","")
&amp;                   IF(AND((BM$44-Sheep!$R$226-Sheep!$N$175                                )&gt;(BM$44-BN$44),(BM$44-Sheep!$R$226-Sheep!$N$175                                )&lt;=0),"WeanAlt2","")
&amp;IFERROR(IF(AND((BM$44-BM49                                                                                     )&gt;(BM$44-BN$44),(BM$44-BM49                                                                                     )&lt;=0),"Join-"    &amp;BM48,""),"")
&amp;IFERROR(IF(AND((BM$44-BM49-INDEX(Sheep!$V$231:$V$238,BM48,1))&gt;(BM$44-BN$44),(BM$44-BM49-INDEX(Sheep!$V$231:$V$238,BM48,1))&lt;=0),"Scan-"  &amp;BM48,""),"")
&amp;IFERROR(IF(AND((BM$44-BM49-150                                                                            )&gt;(BM$44-BN$44),(BM$44-BM49-150                                                                             )&lt;=0),"Birth-" &amp;BM48,""),"")
&amp;IFERROR(IF(AND((BM$44-BM49-150-Sheep!$R$224                                           )&gt;(BM$44-BN$44),(BM$44-BM49-150-Sheep!$R$224                                            )&lt;=0),"Wean-"&amp;BM48,""),"")
&amp;IFERROR(IF(AND((BM$44-BM49-150-Sheep!$R$225                                           )&gt;(BM$44-BN$44),(BM$44-BM49-150-Sheep!$R$225                                            )&lt;=0),"Alt1-"   &amp;BM48,""),"")
&amp;IFERROR(IF(AND((BM$44-BM49-150-Sheep!$R$226                                           )&gt;(BM$44-BN$44),(BM$44-BM49-150-Sheep!$R$226                                            )&lt;=0),"Alt2-"   &amp;BM48,""),"")</f>
        <v/>
      </c>
      <c r="BN50" s="491" t="str">
        <f xml:space="preserve">                    IF(AND((BN$44                                  -Sheep!$N$175                               )&gt;(BN$44-BO$44),(BN$44                                  -Sheep!$N$175                                )&lt;=0),"Born","")
&amp;                   IF(AND((BN$44-Sheep!$R$224-Sheep!$N$175                                )&gt;(BN$44-BO$44),(BN$44-Sheep!$R$224-Sheep!$N$175                                )&lt;=0),"WeanStd","")
&amp;                   IF(AND((BN$44-Sheep!$R$225-Sheep!$N$175                                )&gt;(BN$44-BO$44),(BN$44-Sheep!$R$225-Sheep!$N$175                                )&lt;=0),"WeanAlt1","")
&amp;                   IF(AND((BN$44-Sheep!$R$226-Sheep!$N$175                                )&gt;(BN$44-BO$44),(BN$44-Sheep!$R$226-Sheep!$N$175                                )&lt;=0),"WeanAlt2","")
&amp;IFERROR(IF(AND((BN$44-BN49                                                                                     )&gt;(BN$44-BO$44),(BN$44-BN49                                                                                     )&lt;=0),"Join-"    &amp;BN48,""),"")
&amp;IFERROR(IF(AND((BN$44-BN49-INDEX(Sheep!$V$231:$V$238,BN48,1))&gt;(BN$44-BO$44),(BN$44-BN49-INDEX(Sheep!$V$231:$V$238,BN48,1))&lt;=0),"Scan-"  &amp;BN48,""),"")
&amp;IFERROR(IF(AND((BN$44-BN49-150                                                                            )&gt;(BN$44-BO$44),(BN$44-BN49-150                                                                             )&lt;=0),"Birth-" &amp;BN48,""),"")
&amp;IFERROR(IF(AND((BN$44-BN49-150-Sheep!$R$224                                           )&gt;(BN$44-BO$44),(BN$44-BN49-150-Sheep!$R$224                                            )&lt;=0),"Wean-"&amp;BN48,""),"")
&amp;IFERROR(IF(AND((BN$44-BN49-150-Sheep!$R$225                                           )&gt;(BN$44-BO$44),(BN$44-BN49-150-Sheep!$R$225                                            )&lt;=0),"Alt1-"   &amp;BN48,""),"")
&amp;IFERROR(IF(AND((BN$44-BN49-150-Sheep!$R$226                                           )&gt;(BN$44-BO$44),(BN$44-BN49-150-Sheep!$R$226                                            )&lt;=0),"Alt2-"   &amp;BN48,""),"")</f>
        <v/>
      </c>
      <c r="BO50" s="491" t="str">
        <f xml:space="preserve">                    IF(AND((BO$44                                  -Sheep!$N$175                               )&gt;(BO$44-BP$44),(BO$44                                  -Sheep!$N$175                                )&lt;=0),"Born","")
&amp;                   IF(AND((BO$44-Sheep!$R$224-Sheep!$N$175                                )&gt;(BO$44-BP$44),(BO$44-Sheep!$R$224-Sheep!$N$175                                )&lt;=0),"WeanStd","")
&amp;                   IF(AND((BO$44-Sheep!$R$225-Sheep!$N$175                                )&gt;(BO$44-BP$44),(BO$44-Sheep!$R$225-Sheep!$N$175                                )&lt;=0),"WeanAlt1","")
&amp;                   IF(AND((BO$44-Sheep!$R$226-Sheep!$N$175                                )&gt;(BO$44-BP$44),(BO$44-Sheep!$R$226-Sheep!$N$175                                )&lt;=0),"WeanAlt2","")
&amp;IFERROR(IF(AND((BO$44-BO49                                                                                     )&gt;(BO$44-BP$44),(BO$44-BO49                                                                                     )&lt;=0),"Join-"    &amp;BO48,""),"")
&amp;IFERROR(IF(AND((BO$44-BO49-INDEX(Sheep!$V$231:$V$238,BO48,1))&gt;(BO$44-BP$44),(BO$44-BO49-INDEX(Sheep!$V$231:$V$238,BO48,1))&lt;=0),"Scan-"  &amp;BO48,""),"")
&amp;IFERROR(IF(AND((BO$44-BO49-150                                                                            )&gt;(BO$44-BP$44),(BO$44-BO49-150                                                                             )&lt;=0),"Birth-" &amp;BO48,""),"")
&amp;IFERROR(IF(AND((BO$44-BO49-150-Sheep!$R$224                                           )&gt;(BO$44-BP$44),(BO$44-BO49-150-Sheep!$R$224                                            )&lt;=0),"Wean-"&amp;BO48,""),"")
&amp;IFERROR(IF(AND((BO$44-BO49-150-Sheep!$R$225                                           )&gt;(BO$44-BP$44),(BO$44-BO49-150-Sheep!$R$225                                            )&lt;=0),"Alt1-"   &amp;BO48,""),"")
&amp;IFERROR(IF(AND((BO$44-BO49-150-Sheep!$R$226                                           )&gt;(BO$44-BP$44),(BO$44-BO49-150-Sheep!$R$226                                            )&lt;=0),"Alt2-"   &amp;BO48,""),"")</f>
        <v/>
      </c>
      <c r="BP50" s="491" t="str">
        <f xml:space="preserve">                    IF(AND((BP$44                                  -Sheep!$N$175                               )&gt;(BP$44-BQ$44),(BP$44                                  -Sheep!$N$175                                )&lt;=0),"Born","")
&amp;                   IF(AND((BP$44-Sheep!$R$224-Sheep!$N$175                                )&gt;(BP$44-BQ$44),(BP$44-Sheep!$R$224-Sheep!$N$175                                )&lt;=0),"WeanStd","")
&amp;                   IF(AND((BP$44-Sheep!$R$225-Sheep!$N$175                                )&gt;(BP$44-BQ$44),(BP$44-Sheep!$R$225-Sheep!$N$175                                )&lt;=0),"WeanAlt1","")
&amp;                   IF(AND((BP$44-Sheep!$R$226-Sheep!$N$175                                )&gt;(BP$44-BQ$44),(BP$44-Sheep!$R$226-Sheep!$N$175                                )&lt;=0),"WeanAlt2","")
&amp;IFERROR(IF(AND((BP$44-BP49                                                                                     )&gt;(BP$44-BQ$44),(BP$44-BP49                                                                                     )&lt;=0),"Join-"    &amp;BP48,""),"")
&amp;IFERROR(IF(AND((BP$44-BP49-INDEX(Sheep!$V$231:$V$238,BP48,1))&gt;(BP$44-BQ$44),(BP$44-BP49-INDEX(Sheep!$V$231:$V$238,BP48,1))&lt;=0),"Scan-"  &amp;BP48,""),"")
&amp;IFERROR(IF(AND((BP$44-BP49-150                                                                            )&gt;(BP$44-BQ$44),(BP$44-BP49-150                                                                             )&lt;=0),"Birth-" &amp;BP48,""),"")
&amp;IFERROR(IF(AND((BP$44-BP49-150-Sheep!$R$224                                           )&gt;(BP$44-BQ$44),(BP$44-BP49-150-Sheep!$R$224                                            )&lt;=0),"Wean-"&amp;BP48,""),"")
&amp;IFERROR(IF(AND((BP$44-BP49-150-Sheep!$R$225                                           )&gt;(BP$44-BQ$44),(BP$44-BP49-150-Sheep!$R$225                                            )&lt;=0),"Alt1-"   &amp;BP48,""),"")
&amp;IFERROR(IF(AND((BP$44-BP49-150-Sheep!$R$226                                           )&gt;(BP$44-BQ$44),(BP$44-BP49-150-Sheep!$R$226                                            )&lt;=0),"Alt2-"   &amp;BP48,""),"")</f>
        <v/>
      </c>
      <c r="BQ50" s="491" t="str">
        <f xml:space="preserve">                    IF(AND((BQ$44                                  -Sheep!$N$175                               )&gt;(BQ$44-BR$44),(BQ$44                                  -Sheep!$N$175                                )&lt;=0),"Born","")
&amp;                   IF(AND((BQ$44-Sheep!$R$224-Sheep!$N$175                                )&gt;(BQ$44-BR$44),(BQ$44-Sheep!$R$224-Sheep!$N$175                                )&lt;=0),"WeanStd","")
&amp;                   IF(AND((BQ$44-Sheep!$R$225-Sheep!$N$175                                )&gt;(BQ$44-BR$44),(BQ$44-Sheep!$R$225-Sheep!$N$175                                )&lt;=0),"WeanAlt1","")
&amp;                   IF(AND((BQ$44-Sheep!$R$226-Sheep!$N$175                                )&gt;(BQ$44-BR$44),(BQ$44-Sheep!$R$226-Sheep!$N$175                                )&lt;=0),"WeanAlt2","")
&amp;IFERROR(IF(AND((BQ$44-BQ49                                                                                     )&gt;(BQ$44-BR$44),(BQ$44-BQ49                                                                                     )&lt;=0),"Join-"    &amp;BQ48,""),"")
&amp;IFERROR(IF(AND((BQ$44-BQ49-INDEX(Sheep!$V$231:$V$238,BQ48,1))&gt;(BQ$44-BR$44),(BQ$44-BQ49-INDEX(Sheep!$V$231:$V$238,BQ48,1))&lt;=0),"Scan-"  &amp;BQ48,""),"")
&amp;IFERROR(IF(AND((BQ$44-BQ49-150                                                                            )&gt;(BQ$44-BR$44),(BQ$44-BQ49-150                                                                             )&lt;=0),"Birth-" &amp;BQ48,""),"")
&amp;IFERROR(IF(AND((BQ$44-BQ49-150-Sheep!$R$224                                           )&gt;(BQ$44-BR$44),(BQ$44-BQ49-150-Sheep!$R$224                                            )&lt;=0),"Wean-"&amp;BQ48,""),"")
&amp;IFERROR(IF(AND((BQ$44-BQ49-150-Sheep!$R$225                                           )&gt;(BQ$44-BR$44),(BQ$44-BQ49-150-Sheep!$R$225                                            )&lt;=0),"Alt1-"   &amp;BQ48,""),"")
&amp;IFERROR(IF(AND((BQ$44-BQ49-150-Sheep!$R$226                                           )&gt;(BQ$44-BR$44),(BQ$44-BQ49-150-Sheep!$R$226                                            )&lt;=0),"Alt2-"   &amp;BQ48,""),"")</f>
        <v/>
      </c>
      <c r="BR50" s="491" t="str">
        <f xml:space="preserve">                    IF(AND((BR$44                                  -Sheep!$N$175                               )&gt;(BR$44-BS$44),(BR$44                                  -Sheep!$N$175                                )&lt;=0),"Born","")
&amp;                   IF(AND((BR$44-Sheep!$R$224-Sheep!$N$175                                )&gt;(BR$44-BS$44),(BR$44-Sheep!$R$224-Sheep!$N$175                                )&lt;=0),"WeanStd","")
&amp;                   IF(AND((BR$44-Sheep!$R$225-Sheep!$N$175                                )&gt;(BR$44-BS$44),(BR$44-Sheep!$R$225-Sheep!$N$175                                )&lt;=0),"WeanAlt1","")
&amp;                   IF(AND((BR$44-Sheep!$R$226-Sheep!$N$175                                )&gt;(BR$44-BS$44),(BR$44-Sheep!$R$226-Sheep!$N$175                                )&lt;=0),"WeanAlt2","")
&amp;IFERROR(IF(AND((BR$44-BR49                                                                                     )&gt;(BR$44-BS$44),(BR$44-BR49                                                                                     )&lt;=0),"Join-"    &amp;BR48,""),"")
&amp;IFERROR(IF(AND((BR$44-BR49-INDEX(Sheep!$V$231:$V$238,BR48,1))&gt;(BR$44-BS$44),(BR$44-BR49-INDEX(Sheep!$V$231:$V$238,BR48,1))&lt;=0),"Scan-"  &amp;BR48,""),"")
&amp;IFERROR(IF(AND((BR$44-BR49-150                                                                            )&gt;(BR$44-BS$44),(BR$44-BR49-150                                                                             )&lt;=0),"Birth-" &amp;BR48,""),"")
&amp;IFERROR(IF(AND((BR$44-BR49-150-Sheep!$R$224                                           )&gt;(BR$44-BS$44),(BR$44-BR49-150-Sheep!$R$224                                            )&lt;=0),"Wean-"&amp;BR48,""),"")
&amp;IFERROR(IF(AND((BR$44-BR49-150-Sheep!$R$225                                           )&gt;(BR$44-BS$44),(BR$44-BR49-150-Sheep!$R$225                                            )&lt;=0),"Alt1-"   &amp;BR48,""),"")
&amp;IFERROR(IF(AND((BR$44-BR49-150-Sheep!$R$226                                           )&gt;(BR$44-BS$44),(BR$44-BR49-150-Sheep!$R$226                                            )&lt;=0),"Alt2-"   &amp;BR48,""),"")</f>
        <v/>
      </c>
      <c r="BS50" s="491" t="str">
        <f xml:space="preserve">                    IF(AND((BS$44                                  -Sheep!$N$175                               )&gt;(BS$44-BT$44),(BS$44                                  -Sheep!$N$175                                )&lt;=0),"Born","")
&amp;                   IF(AND((BS$44-Sheep!$R$224-Sheep!$N$175                                )&gt;(BS$44-BT$44),(BS$44-Sheep!$R$224-Sheep!$N$175                                )&lt;=0),"WeanStd","")
&amp;                   IF(AND((BS$44-Sheep!$R$225-Sheep!$N$175                                )&gt;(BS$44-BT$44),(BS$44-Sheep!$R$225-Sheep!$N$175                                )&lt;=0),"WeanAlt1","")
&amp;                   IF(AND((BS$44-Sheep!$R$226-Sheep!$N$175                                )&gt;(BS$44-BT$44),(BS$44-Sheep!$R$226-Sheep!$N$175                                )&lt;=0),"WeanAlt2","")
&amp;IFERROR(IF(AND((BS$44-BS49                                                                                     )&gt;(BS$44-BT$44),(BS$44-BS49                                                                                     )&lt;=0),"Join-"    &amp;BS48,""),"")
&amp;IFERROR(IF(AND((BS$44-BS49-INDEX(Sheep!$V$231:$V$238,BS48,1))&gt;(BS$44-BT$44),(BS$44-BS49-INDEX(Sheep!$V$231:$V$238,BS48,1))&lt;=0),"Scan-"  &amp;BS48,""),"")
&amp;IFERROR(IF(AND((BS$44-BS49-150                                                                            )&gt;(BS$44-BT$44),(BS$44-BS49-150                                                                             )&lt;=0),"Birth-" &amp;BS48,""),"")
&amp;IFERROR(IF(AND((BS$44-BS49-150-Sheep!$R$224                                           )&gt;(BS$44-BT$44),(BS$44-BS49-150-Sheep!$R$224                                            )&lt;=0),"Wean-"&amp;BS48,""),"")
&amp;IFERROR(IF(AND((BS$44-BS49-150-Sheep!$R$225                                           )&gt;(BS$44-BT$44),(BS$44-BS49-150-Sheep!$R$225                                            )&lt;=0),"Alt1-"   &amp;BS48,""),"")
&amp;IFERROR(IF(AND((BS$44-BS49-150-Sheep!$R$226                                           )&gt;(BS$44-BT$44),(BS$44-BS49-150-Sheep!$R$226                                            )&lt;=0),"Alt2-"   &amp;BS48,""),"")</f>
        <v/>
      </c>
      <c r="BT50" s="491" t="str">
        <f xml:space="preserve">                    IF(AND((BT$44                                  -Sheep!$N$175                               )&gt;(BT$44-BU$44),(BT$44                                  -Sheep!$N$175                                )&lt;=0),"Born","")
&amp;                   IF(AND((BT$44-Sheep!$R$224-Sheep!$N$175                                )&gt;(BT$44-BU$44),(BT$44-Sheep!$R$224-Sheep!$N$175                                )&lt;=0),"WeanStd","")
&amp;                   IF(AND((BT$44-Sheep!$R$225-Sheep!$N$175                                )&gt;(BT$44-BU$44),(BT$44-Sheep!$R$225-Sheep!$N$175                                )&lt;=0),"WeanAlt1","")
&amp;                   IF(AND((BT$44-Sheep!$R$226-Sheep!$N$175                                )&gt;(BT$44-BU$44),(BT$44-Sheep!$R$226-Sheep!$N$175                                )&lt;=0),"WeanAlt2","")
&amp;IFERROR(IF(AND((BT$44-BT49                                                                                     )&gt;(BT$44-BU$44),(BT$44-BT49                                                                                     )&lt;=0),"Join-"    &amp;BT48,""),"")
&amp;IFERROR(IF(AND((BT$44-BT49-INDEX(Sheep!$V$231:$V$238,BT48,1))&gt;(BT$44-BU$44),(BT$44-BT49-INDEX(Sheep!$V$231:$V$238,BT48,1))&lt;=0),"Scan-"  &amp;BT48,""),"")
&amp;IFERROR(IF(AND((BT$44-BT49-150                                                                            )&gt;(BT$44-BU$44),(BT$44-BT49-150                                                                             )&lt;=0),"Birth-" &amp;BT48,""),"")
&amp;IFERROR(IF(AND((BT$44-BT49-150-Sheep!$R$224                                           )&gt;(BT$44-BU$44),(BT$44-BT49-150-Sheep!$R$224                                            )&lt;=0),"Wean-"&amp;BT48,""),"")
&amp;IFERROR(IF(AND((BT$44-BT49-150-Sheep!$R$225                                           )&gt;(BT$44-BU$44),(BT$44-BT49-150-Sheep!$R$225                                            )&lt;=0),"Alt1-"   &amp;BT48,""),"")
&amp;IFERROR(IF(AND((BT$44-BT49-150-Sheep!$R$226                                           )&gt;(BT$44-BU$44),(BT$44-BT49-150-Sheep!$R$226                                            )&lt;=0),"Alt2-"   &amp;BT48,""),"")</f>
        <v/>
      </c>
      <c r="BU50" s="491" t="str">
        <f xml:space="preserve">                    IF(AND((BU$44                                  -Sheep!$N$175                               )&gt;(BU$44-BV$44),(BU$44                                  -Sheep!$N$175                                )&lt;=0),"Born","")
&amp;                   IF(AND((BU$44-Sheep!$R$224-Sheep!$N$175                                )&gt;(BU$44-BV$44),(BU$44-Sheep!$R$224-Sheep!$N$175                                )&lt;=0),"WeanStd","")
&amp;                   IF(AND((BU$44-Sheep!$R$225-Sheep!$N$175                                )&gt;(BU$44-BV$44),(BU$44-Sheep!$R$225-Sheep!$N$175                                )&lt;=0),"WeanAlt1","")
&amp;                   IF(AND((BU$44-Sheep!$R$226-Sheep!$N$175                                )&gt;(BU$44-BV$44),(BU$44-Sheep!$R$226-Sheep!$N$175                                )&lt;=0),"WeanAlt2","")
&amp;IFERROR(IF(AND((BU$44-BU49                                                                                     )&gt;(BU$44-BV$44),(BU$44-BU49                                                                                     )&lt;=0),"Join-"    &amp;BU48,""),"")
&amp;IFERROR(IF(AND((BU$44-BU49-INDEX(Sheep!$V$231:$V$238,BU48,1))&gt;(BU$44-BV$44),(BU$44-BU49-INDEX(Sheep!$V$231:$V$238,BU48,1))&lt;=0),"Scan-"  &amp;BU48,""),"")
&amp;IFERROR(IF(AND((BU$44-BU49-150                                                                            )&gt;(BU$44-BV$44),(BU$44-BU49-150                                                                             )&lt;=0),"Birth-" &amp;BU48,""),"")
&amp;IFERROR(IF(AND((BU$44-BU49-150-Sheep!$R$224                                           )&gt;(BU$44-BV$44),(BU$44-BU49-150-Sheep!$R$224                                            )&lt;=0),"Wean-"&amp;BU48,""),"")
&amp;IFERROR(IF(AND((BU$44-BU49-150-Sheep!$R$225                                           )&gt;(BU$44-BV$44),(BU$44-BU49-150-Sheep!$R$225                                            )&lt;=0),"Alt1-"   &amp;BU48,""),"")
&amp;IFERROR(IF(AND((BU$44-BU49-150-Sheep!$R$226                                           )&gt;(BU$44-BV$44),(BU$44-BU49-150-Sheep!$R$226                                            )&lt;=0),"Alt2-"   &amp;BU48,""),"")</f>
        <v/>
      </c>
      <c r="BV50" s="491" t="str">
        <f xml:space="preserve">                    IF(AND((BV$44                                  -Sheep!$N$175                               )&gt;(BV$44-BW$44),(BV$44                                  -Sheep!$N$175                                )&lt;=0),"Born","")
&amp;                   IF(AND((BV$44-Sheep!$R$224-Sheep!$N$175                                )&gt;(BV$44-BW$44),(BV$44-Sheep!$R$224-Sheep!$N$175                                )&lt;=0),"WeanStd","")
&amp;                   IF(AND((BV$44-Sheep!$R$225-Sheep!$N$175                                )&gt;(BV$44-BW$44),(BV$44-Sheep!$R$225-Sheep!$N$175                                )&lt;=0),"WeanAlt1","")
&amp;                   IF(AND((BV$44-Sheep!$R$226-Sheep!$N$175                                )&gt;(BV$44-BW$44),(BV$44-Sheep!$R$226-Sheep!$N$175                                )&lt;=0),"WeanAlt2","")
&amp;IFERROR(IF(AND((BV$44-BV49                                                                                     )&gt;(BV$44-BW$44),(BV$44-BV49                                                                                     )&lt;=0),"Join-"    &amp;BV48,""),"")
&amp;IFERROR(IF(AND((BV$44-BV49-INDEX(Sheep!$V$231:$V$238,BV48,1))&gt;(BV$44-BW$44),(BV$44-BV49-INDEX(Sheep!$V$231:$V$238,BV48,1))&lt;=0),"Scan-"  &amp;BV48,""),"")
&amp;IFERROR(IF(AND((BV$44-BV49-150                                                                            )&gt;(BV$44-BW$44),(BV$44-BV49-150                                                                             )&lt;=0),"Birth-" &amp;BV48,""),"")
&amp;IFERROR(IF(AND((BV$44-BV49-150-Sheep!$R$224                                           )&gt;(BV$44-BW$44),(BV$44-BV49-150-Sheep!$R$224                                            )&lt;=0),"Wean-"&amp;BV48,""),"")
&amp;IFERROR(IF(AND((BV$44-BV49-150-Sheep!$R$225                                           )&gt;(BV$44-BW$44),(BV$44-BV49-150-Sheep!$R$225                                            )&lt;=0),"Alt1-"   &amp;BV48,""),"")
&amp;IFERROR(IF(AND((BV$44-BV49-150-Sheep!$R$226                                           )&gt;(BV$44-BW$44),(BV$44-BV49-150-Sheep!$R$226                                            )&lt;=0),"Alt2-"   &amp;BV48,""),"")</f>
        <v/>
      </c>
      <c r="BW50" s="491" t="str">
        <f xml:space="preserve">                    IF(AND((BW$44                                  -Sheep!$N$175                               )&gt;(BW$44-BX$44),(BW$44                                  -Sheep!$N$175                                )&lt;=0),"Born","")
&amp;                   IF(AND((BW$44-Sheep!$R$224-Sheep!$N$175                                )&gt;(BW$44-BX$44),(BW$44-Sheep!$R$224-Sheep!$N$175                                )&lt;=0),"WeanStd","")
&amp;                   IF(AND((BW$44-Sheep!$R$225-Sheep!$N$175                                )&gt;(BW$44-BX$44),(BW$44-Sheep!$R$225-Sheep!$N$175                                )&lt;=0),"WeanAlt1","")
&amp;                   IF(AND((BW$44-Sheep!$R$226-Sheep!$N$175                                )&gt;(BW$44-BX$44),(BW$44-Sheep!$R$226-Sheep!$N$175                                )&lt;=0),"WeanAlt2","")
&amp;IFERROR(IF(AND((BW$44-BW49                                                                                     )&gt;(BW$44-BX$44),(BW$44-BW49                                                                                     )&lt;=0),"Join-"    &amp;BW48,""),"")
&amp;IFERROR(IF(AND((BW$44-BW49-INDEX(Sheep!$V$231:$V$238,BW48,1))&gt;(BW$44-BX$44),(BW$44-BW49-INDEX(Sheep!$V$231:$V$238,BW48,1))&lt;=0),"Scan-"  &amp;BW48,""),"")
&amp;IFERROR(IF(AND((BW$44-BW49-150                                                                            )&gt;(BW$44-BX$44),(BW$44-BW49-150                                                                             )&lt;=0),"Birth-" &amp;BW48,""),"")
&amp;IFERROR(IF(AND((BW$44-BW49-150-Sheep!$R$224                                           )&gt;(BW$44-BX$44),(BW$44-BW49-150-Sheep!$R$224                                            )&lt;=0),"Wean-"&amp;BW48,""),"")
&amp;IFERROR(IF(AND((BW$44-BW49-150-Sheep!$R$225                                           )&gt;(BW$44-BX$44),(BW$44-BW49-150-Sheep!$R$225                                            )&lt;=0),"Alt1-"   &amp;BW48,""),"")
&amp;IFERROR(IF(AND((BW$44-BW49-150-Sheep!$R$226                                           )&gt;(BW$44-BX$44),(BW$44-BW49-150-Sheep!$R$226                                            )&lt;=0),"Alt2-"   &amp;BW48,""),"")</f>
        <v/>
      </c>
      <c r="BX50" s="491" t="str">
        <f xml:space="preserve">                    IF(AND((BX$44                                  -Sheep!$N$175                               )&gt;(BX$44-BY$44),(BX$44                                  -Sheep!$N$175                                )&lt;=0),"Born","")
&amp;                   IF(AND((BX$44-Sheep!$R$224-Sheep!$N$175                                )&gt;(BX$44-BY$44),(BX$44-Sheep!$R$224-Sheep!$N$175                                )&lt;=0),"WeanStd","")
&amp;                   IF(AND((BX$44-Sheep!$R$225-Sheep!$N$175                                )&gt;(BX$44-BY$44),(BX$44-Sheep!$R$225-Sheep!$N$175                                )&lt;=0),"WeanAlt1","")
&amp;                   IF(AND((BX$44-Sheep!$R$226-Sheep!$N$175                                )&gt;(BX$44-BY$44),(BX$44-Sheep!$R$226-Sheep!$N$175                                )&lt;=0),"WeanAlt2","")
&amp;IFERROR(IF(AND((BX$44-BX49                                                                                     )&gt;(BX$44-BY$44),(BX$44-BX49                                                                                     )&lt;=0),"Join-"    &amp;BX48,""),"")
&amp;IFERROR(IF(AND((BX$44-BX49-INDEX(Sheep!$V$231:$V$238,BX48,1))&gt;(BX$44-BY$44),(BX$44-BX49-INDEX(Sheep!$V$231:$V$238,BX48,1))&lt;=0),"Scan-"  &amp;BX48,""),"")
&amp;IFERROR(IF(AND((BX$44-BX49-150                                                                            )&gt;(BX$44-BY$44),(BX$44-BX49-150                                                                             )&lt;=0),"Birth-" &amp;BX48,""),"")
&amp;IFERROR(IF(AND((BX$44-BX49-150-Sheep!$R$224                                           )&gt;(BX$44-BY$44),(BX$44-BX49-150-Sheep!$R$224                                            )&lt;=0),"Wean-"&amp;BX48,""),"")
&amp;IFERROR(IF(AND((BX$44-BX49-150-Sheep!$R$225                                           )&gt;(BX$44-BY$44),(BX$44-BX49-150-Sheep!$R$225                                            )&lt;=0),"Alt1-"   &amp;BX48,""),"")
&amp;IFERROR(IF(AND((BX$44-BX49-150-Sheep!$R$226                                           )&gt;(BX$44-BY$44),(BX$44-BX49-150-Sheep!$R$226                                            )&lt;=0),"Alt2-"   &amp;BX48,""),"")</f>
        <v/>
      </c>
      <c r="BY50" s="491" t="str">
        <f xml:space="preserve">                    IF(AND((BY$44                                  -Sheep!$N$175                               )&gt;(BY$44-BZ$44),(BY$44                                  -Sheep!$N$175                                )&lt;=0),"Born","")
&amp;                   IF(AND((BY$44-Sheep!$R$224-Sheep!$N$175                                )&gt;(BY$44-BZ$44),(BY$44-Sheep!$R$224-Sheep!$N$175                                )&lt;=0),"WeanStd","")
&amp;                   IF(AND((BY$44-Sheep!$R$225-Sheep!$N$175                                )&gt;(BY$44-BZ$44),(BY$44-Sheep!$R$225-Sheep!$N$175                                )&lt;=0),"WeanAlt1","")
&amp;                   IF(AND((BY$44-Sheep!$R$226-Sheep!$N$175                                )&gt;(BY$44-BZ$44),(BY$44-Sheep!$R$226-Sheep!$N$175                                )&lt;=0),"WeanAlt2","")
&amp;IFERROR(IF(AND((BY$44-BY49                                                                                     )&gt;(BY$44-BZ$44),(BY$44-BY49                                                                                     )&lt;=0),"Join-"    &amp;BY48,""),"")
&amp;IFERROR(IF(AND((BY$44-BY49-INDEX(Sheep!$V$231:$V$238,BY48,1))&gt;(BY$44-BZ$44),(BY$44-BY49-INDEX(Sheep!$V$231:$V$238,BY48,1))&lt;=0),"Scan-"  &amp;BY48,""),"")
&amp;IFERROR(IF(AND((BY$44-BY49-150                                                                            )&gt;(BY$44-BZ$44),(BY$44-BY49-150                                                                             )&lt;=0),"Birth-" &amp;BY48,""),"")
&amp;IFERROR(IF(AND((BY$44-BY49-150-Sheep!$R$224                                           )&gt;(BY$44-BZ$44),(BY$44-BY49-150-Sheep!$R$224                                            )&lt;=0),"Wean-"&amp;BY48,""),"")
&amp;IFERROR(IF(AND((BY$44-BY49-150-Sheep!$R$225                                           )&gt;(BY$44-BZ$44),(BY$44-BY49-150-Sheep!$R$225                                            )&lt;=0),"Alt1-"   &amp;BY48,""),"")
&amp;IFERROR(IF(AND((BY$44-BY49-150-Sheep!$R$226                                           )&gt;(BY$44-BZ$44),(BY$44-BY49-150-Sheep!$R$226                                            )&lt;=0),"Alt2-"   &amp;BY48,""),"")</f>
        <v/>
      </c>
      <c r="BZ50" s="491" t="str">
        <f xml:space="preserve">                    IF(AND((BZ$44                                  -Sheep!$N$175                               )&gt;(BZ$44-CA$44),(BZ$44                                  -Sheep!$N$175                                )&lt;=0),"Born","")
&amp;                   IF(AND((BZ$44-Sheep!$R$224-Sheep!$N$175                                )&gt;(BZ$44-CA$44),(BZ$44-Sheep!$R$224-Sheep!$N$175                                )&lt;=0),"WeanStd","")
&amp;                   IF(AND((BZ$44-Sheep!$R$225-Sheep!$N$175                                )&gt;(BZ$44-CA$44),(BZ$44-Sheep!$R$225-Sheep!$N$175                                )&lt;=0),"WeanAlt1","")
&amp;                   IF(AND((BZ$44-Sheep!$R$226-Sheep!$N$175                                )&gt;(BZ$44-CA$44),(BZ$44-Sheep!$R$226-Sheep!$N$175                                )&lt;=0),"WeanAlt2","")
&amp;IFERROR(IF(AND((BZ$44-BZ49                                                                                     )&gt;(BZ$44-CA$44),(BZ$44-BZ49                                                                                     )&lt;=0),"Join-"    &amp;BZ48,""),"")
&amp;IFERROR(IF(AND((BZ$44-BZ49-INDEX(Sheep!$V$231:$V$238,BZ48,1))&gt;(BZ$44-CA$44),(BZ$44-BZ49-INDEX(Sheep!$V$231:$V$238,BZ48,1))&lt;=0),"Scan-"  &amp;BZ48,""),"")
&amp;IFERROR(IF(AND((BZ$44-BZ49-150                                                                            )&gt;(BZ$44-CA$44),(BZ$44-BZ49-150                                                                             )&lt;=0),"Birth-" &amp;BZ48,""),"")
&amp;IFERROR(IF(AND((BZ$44-BZ49-150-Sheep!$R$224                                           )&gt;(BZ$44-CA$44),(BZ$44-BZ49-150-Sheep!$R$224                                            )&lt;=0),"Wean-"&amp;BZ48,""),"")
&amp;IFERROR(IF(AND((BZ$44-BZ49-150-Sheep!$R$225                                           )&gt;(BZ$44-CA$44),(BZ$44-BZ49-150-Sheep!$R$225                                            )&lt;=0),"Alt1-"   &amp;BZ48,""),"")
&amp;IFERROR(IF(AND((BZ$44-BZ49-150-Sheep!$R$226                                           )&gt;(BZ$44-CA$44),(BZ$44-BZ49-150-Sheep!$R$226                                            )&lt;=0),"Alt2-"   &amp;BZ48,""),"")</f>
        <v/>
      </c>
      <c r="CA50" s="491" t="str">
        <f xml:space="preserve">                    IF(AND((CA$44                                  -Sheep!$N$175                               )&gt;(CA$44-CB$44),(CA$44                                  -Sheep!$N$175                                )&lt;=0),"Born","")
&amp;                   IF(AND((CA$44-Sheep!$R$224-Sheep!$N$175                                )&gt;(CA$44-CB$44),(CA$44-Sheep!$R$224-Sheep!$N$175                                )&lt;=0),"WeanStd","")
&amp;                   IF(AND((CA$44-Sheep!$R$225-Sheep!$N$175                                )&gt;(CA$44-CB$44),(CA$44-Sheep!$R$225-Sheep!$N$175                                )&lt;=0),"WeanAlt1","")
&amp;                   IF(AND((CA$44-Sheep!$R$226-Sheep!$N$175                                )&gt;(CA$44-CB$44),(CA$44-Sheep!$R$226-Sheep!$N$175                                )&lt;=0),"WeanAlt2","")
&amp;IFERROR(IF(AND((CA$44-CA49                                                                                     )&gt;(CA$44-CB$44),(CA$44-CA49                                                                                     )&lt;=0),"Join-"    &amp;CA48,""),"")
&amp;IFERROR(IF(AND((CA$44-CA49-INDEX(Sheep!$V$231:$V$238,CA48,1))&gt;(CA$44-CB$44),(CA$44-CA49-INDEX(Sheep!$V$231:$V$238,CA48,1))&lt;=0),"Scan-"  &amp;CA48,""),"")
&amp;IFERROR(IF(AND((CA$44-CA49-150                                                                            )&gt;(CA$44-CB$44),(CA$44-CA49-150                                                                             )&lt;=0),"Birth-" &amp;CA48,""),"")
&amp;IFERROR(IF(AND((CA$44-CA49-150-Sheep!$R$224                                           )&gt;(CA$44-CB$44),(CA$44-CA49-150-Sheep!$R$224                                            )&lt;=0),"Wean-"&amp;CA48,""),"")
&amp;IFERROR(IF(AND((CA$44-CA49-150-Sheep!$R$225                                           )&gt;(CA$44-CB$44),(CA$44-CA49-150-Sheep!$R$225                                            )&lt;=0),"Alt1-"   &amp;CA48,""),"")
&amp;IFERROR(IF(AND((CA$44-CA49-150-Sheep!$R$226                                           )&gt;(CA$44-CB$44),(CA$44-CA49-150-Sheep!$R$226                                            )&lt;=0),"Alt2-"   &amp;CA48,""),"")</f>
        <v/>
      </c>
      <c r="CB50" s="491" t="str">
        <f xml:space="preserve">                    IF(AND((CB$44                                  -Sheep!$N$175                               )&gt;(CB$44-CC$44),(CB$44                                  -Sheep!$N$175                                )&lt;=0),"Born","")
&amp;                   IF(AND((CB$44-Sheep!$R$224-Sheep!$N$175                                )&gt;(CB$44-CC$44),(CB$44-Sheep!$R$224-Sheep!$N$175                                )&lt;=0),"WeanStd","")
&amp;                   IF(AND((CB$44-Sheep!$R$225-Sheep!$N$175                                )&gt;(CB$44-CC$44),(CB$44-Sheep!$R$225-Sheep!$N$175                                )&lt;=0),"WeanAlt1","")
&amp;                   IF(AND((CB$44-Sheep!$R$226-Sheep!$N$175                                )&gt;(CB$44-CC$44),(CB$44-Sheep!$R$226-Sheep!$N$175                                )&lt;=0),"WeanAlt2","")
&amp;IFERROR(IF(AND((CB$44-CB49                                                                                     )&gt;(CB$44-CC$44),(CB$44-CB49                                                                                     )&lt;=0),"Join-"    &amp;CB48,""),"")
&amp;IFERROR(IF(AND((CB$44-CB49-INDEX(Sheep!$V$231:$V$238,CB48,1))&gt;(CB$44-CC$44),(CB$44-CB49-INDEX(Sheep!$V$231:$V$238,CB48,1))&lt;=0),"Scan-"  &amp;CB48,""),"")
&amp;IFERROR(IF(AND((CB$44-CB49-150                                                                            )&gt;(CB$44-CC$44),(CB$44-CB49-150                                                                             )&lt;=0),"Birth-" &amp;CB48,""),"")
&amp;IFERROR(IF(AND((CB$44-CB49-150-Sheep!$R$224                                           )&gt;(CB$44-CC$44),(CB$44-CB49-150-Sheep!$R$224                                            )&lt;=0),"Wean-"&amp;CB48,""),"")
&amp;IFERROR(IF(AND((CB$44-CB49-150-Sheep!$R$225                                           )&gt;(CB$44-CC$44),(CB$44-CB49-150-Sheep!$R$225                                            )&lt;=0),"Alt1-"   &amp;CB48,""),"")
&amp;IFERROR(IF(AND((CB$44-CB49-150-Sheep!$R$226                                           )&gt;(CB$44-CC$44),(CB$44-CB49-150-Sheep!$R$226                                            )&lt;=0),"Alt2-"   &amp;CB48,""),"")</f>
        <v/>
      </c>
      <c r="CC50" s="491" t="str">
        <f xml:space="preserve">                    IF(AND((CC$44                                  -Sheep!$N$175                               )&gt;(CC$44-CD$44),(CC$44                                  -Sheep!$N$175                                )&lt;=0),"Born","")
&amp;                   IF(AND((CC$44-Sheep!$R$224-Sheep!$N$175                                )&gt;(CC$44-CD$44),(CC$44-Sheep!$R$224-Sheep!$N$175                                )&lt;=0),"WeanStd","")
&amp;                   IF(AND((CC$44-Sheep!$R$225-Sheep!$N$175                                )&gt;(CC$44-CD$44),(CC$44-Sheep!$R$225-Sheep!$N$175                                )&lt;=0),"WeanAlt1","")
&amp;                   IF(AND((CC$44-Sheep!$R$226-Sheep!$N$175                                )&gt;(CC$44-CD$44),(CC$44-Sheep!$R$226-Sheep!$N$175                                )&lt;=0),"WeanAlt2","")
&amp;IFERROR(IF(AND((CC$44-CC49                                                                                     )&gt;(CC$44-CD$44),(CC$44-CC49                                                                                     )&lt;=0),"Join-"    &amp;CC48,""),"")
&amp;IFERROR(IF(AND((CC$44-CC49-INDEX(Sheep!$V$231:$V$238,CC48,1))&gt;(CC$44-CD$44),(CC$44-CC49-INDEX(Sheep!$V$231:$V$238,CC48,1))&lt;=0),"Scan-"  &amp;CC48,""),"")
&amp;IFERROR(IF(AND((CC$44-CC49-150                                                                            )&gt;(CC$44-CD$44),(CC$44-CC49-150                                                                             )&lt;=0),"Birth-" &amp;CC48,""),"")
&amp;IFERROR(IF(AND((CC$44-CC49-150-Sheep!$R$224                                           )&gt;(CC$44-CD$44),(CC$44-CC49-150-Sheep!$R$224                                            )&lt;=0),"Wean-"&amp;CC48,""),"")
&amp;IFERROR(IF(AND((CC$44-CC49-150-Sheep!$R$225                                           )&gt;(CC$44-CD$44),(CC$44-CC49-150-Sheep!$R$225                                            )&lt;=0),"Alt1-"   &amp;CC48,""),"")
&amp;IFERROR(IF(AND((CC$44-CC49-150-Sheep!$R$226                                           )&gt;(CC$44-CD$44),(CC$44-CC49-150-Sheep!$R$226                                            )&lt;=0),"Alt2-"   &amp;CC48,""),"")</f>
        <v/>
      </c>
      <c r="CD50" s="491" t="str">
        <f xml:space="preserve">                    IF(AND((CD$44                                  -Sheep!$N$175                               )&gt;(CD$44-CE$44),(CD$44                                  -Sheep!$N$175                                )&lt;=0),"Born","")
&amp;                   IF(AND((CD$44-Sheep!$R$224-Sheep!$N$175                                )&gt;(CD$44-CE$44),(CD$44-Sheep!$R$224-Sheep!$N$175                                )&lt;=0),"WeanStd","")
&amp;                   IF(AND((CD$44-Sheep!$R$225-Sheep!$N$175                                )&gt;(CD$44-CE$44),(CD$44-Sheep!$R$225-Sheep!$N$175                                )&lt;=0),"WeanAlt1","")
&amp;                   IF(AND((CD$44-Sheep!$R$226-Sheep!$N$175                                )&gt;(CD$44-CE$44),(CD$44-Sheep!$R$226-Sheep!$N$175                                )&lt;=0),"WeanAlt2","")
&amp;IFERROR(IF(AND((CD$44-CD49                                                                                     )&gt;(CD$44-CE$44),(CD$44-CD49                                                                                     )&lt;=0),"Join-"    &amp;CD48,""),"")
&amp;IFERROR(IF(AND((CD$44-CD49-INDEX(Sheep!$V$231:$V$238,CD48,1))&gt;(CD$44-CE$44),(CD$44-CD49-INDEX(Sheep!$V$231:$V$238,CD48,1))&lt;=0),"Scan-"  &amp;CD48,""),"")
&amp;IFERROR(IF(AND((CD$44-CD49-150                                                                            )&gt;(CD$44-CE$44),(CD$44-CD49-150                                                                             )&lt;=0),"Birth-" &amp;CD48,""),"")
&amp;IFERROR(IF(AND((CD$44-CD49-150-Sheep!$R$224                                           )&gt;(CD$44-CE$44),(CD$44-CD49-150-Sheep!$R$224                                            )&lt;=0),"Wean-"&amp;CD48,""),"")
&amp;IFERROR(IF(AND((CD$44-CD49-150-Sheep!$R$225                                           )&gt;(CD$44-CE$44),(CD$44-CD49-150-Sheep!$R$225                                            )&lt;=0),"Alt1-"   &amp;CD48,""),"")
&amp;IFERROR(IF(AND((CD$44-CD49-150-Sheep!$R$226                                           )&gt;(CD$44-CE$44),(CD$44-CD49-150-Sheep!$R$226                                            )&lt;=0),"Alt2-"   &amp;CD48,""),"")</f>
        <v/>
      </c>
      <c r="CE50" s="491" t="str">
        <f xml:space="preserve">                    IF(AND((CE$44                                  -Sheep!$N$175                               )&gt;(CE$44-CF$44),(CE$44                                  -Sheep!$N$175                                )&lt;=0),"Born","")
&amp;                   IF(AND((CE$44-Sheep!$R$224-Sheep!$N$175                                )&gt;(CE$44-CF$44),(CE$44-Sheep!$R$224-Sheep!$N$175                                )&lt;=0),"WeanStd","")
&amp;                   IF(AND((CE$44-Sheep!$R$225-Sheep!$N$175                                )&gt;(CE$44-CF$44),(CE$44-Sheep!$R$225-Sheep!$N$175                                )&lt;=0),"WeanAlt1","")
&amp;                   IF(AND((CE$44-Sheep!$R$226-Sheep!$N$175                                )&gt;(CE$44-CF$44),(CE$44-Sheep!$R$226-Sheep!$N$175                                )&lt;=0),"WeanAlt2","")
&amp;IFERROR(IF(AND((CE$44-CE49                                                                                     )&gt;(CE$44-CF$44),(CE$44-CE49                                                                                     )&lt;=0),"Join-"    &amp;CE48,""),"")
&amp;IFERROR(IF(AND((CE$44-CE49-INDEX(Sheep!$V$231:$V$238,CE48,1))&gt;(CE$44-CF$44),(CE$44-CE49-INDEX(Sheep!$V$231:$V$238,CE48,1))&lt;=0),"Scan-"  &amp;CE48,""),"")
&amp;IFERROR(IF(AND((CE$44-CE49-150                                                                            )&gt;(CE$44-CF$44),(CE$44-CE49-150                                                                             )&lt;=0),"Birth-" &amp;CE48,""),"")
&amp;IFERROR(IF(AND((CE$44-CE49-150-Sheep!$R$224                                           )&gt;(CE$44-CF$44),(CE$44-CE49-150-Sheep!$R$224                                            )&lt;=0),"Wean-"&amp;CE48,""),"")
&amp;IFERROR(IF(AND((CE$44-CE49-150-Sheep!$R$225                                           )&gt;(CE$44-CF$44),(CE$44-CE49-150-Sheep!$R$225                                            )&lt;=0),"Alt1-"   &amp;CE48,""),"")
&amp;IFERROR(IF(AND((CE$44-CE49-150-Sheep!$R$226                                           )&gt;(CE$44-CF$44),(CE$44-CE49-150-Sheep!$R$226                                            )&lt;=0),"Alt2-"   &amp;CE48,""),"")</f>
        <v/>
      </c>
      <c r="CF50" s="491" t="str">
        <f xml:space="preserve">                    IF(AND((CF$44                                  -Sheep!$N$175                               )&gt;(CF$44-CG$44),(CF$44                                  -Sheep!$N$175                                )&lt;=0),"Born","")
&amp;                   IF(AND((CF$44-Sheep!$R$224-Sheep!$N$175                                )&gt;(CF$44-CG$44),(CF$44-Sheep!$R$224-Sheep!$N$175                                )&lt;=0),"WeanStd","")
&amp;                   IF(AND((CF$44-Sheep!$R$225-Sheep!$N$175                                )&gt;(CF$44-CG$44),(CF$44-Sheep!$R$225-Sheep!$N$175                                )&lt;=0),"WeanAlt1","")
&amp;                   IF(AND((CF$44-Sheep!$R$226-Sheep!$N$175                                )&gt;(CF$44-CG$44),(CF$44-Sheep!$R$226-Sheep!$N$175                                )&lt;=0),"WeanAlt2","")
&amp;IFERROR(IF(AND((CF$44-CF49                                                                                     )&gt;(CF$44-CG$44),(CF$44-CF49                                                                                     )&lt;=0),"Join-"    &amp;CF48,""),"")
&amp;IFERROR(IF(AND((CF$44-CF49-INDEX(Sheep!$V$231:$V$238,CF48,1))&gt;(CF$44-CG$44),(CF$44-CF49-INDEX(Sheep!$V$231:$V$238,CF48,1))&lt;=0),"Scan-"  &amp;CF48,""),"")
&amp;IFERROR(IF(AND((CF$44-CF49-150                                                                            )&gt;(CF$44-CG$44),(CF$44-CF49-150                                                                             )&lt;=0),"Birth-" &amp;CF48,""),"")
&amp;IFERROR(IF(AND((CF$44-CF49-150-Sheep!$R$224                                           )&gt;(CF$44-CG$44),(CF$44-CF49-150-Sheep!$R$224                                            )&lt;=0),"Wean-"&amp;CF48,""),"")
&amp;IFERROR(IF(AND((CF$44-CF49-150-Sheep!$R$225                                           )&gt;(CF$44-CG$44),(CF$44-CF49-150-Sheep!$R$225                                            )&lt;=0),"Alt1-"   &amp;CF48,""),"")
&amp;IFERROR(IF(AND((CF$44-CF49-150-Sheep!$R$226                                           )&gt;(CF$44-CG$44),(CF$44-CF49-150-Sheep!$R$226                                            )&lt;=0),"Alt2-"   &amp;CF48,""),"")</f>
        <v/>
      </c>
      <c r="CG50" s="491" t="str">
        <f xml:space="preserve">                    IF(AND((CG$44                                  -Sheep!$N$175                               )&gt;(CG$44-CH$44),(CG$44                                  -Sheep!$N$175                                )&lt;=0),"Born","")
&amp;                   IF(AND((CG$44-Sheep!$R$224-Sheep!$N$175                                )&gt;(CG$44-CH$44),(CG$44-Sheep!$R$224-Sheep!$N$175                                )&lt;=0),"WeanStd","")
&amp;                   IF(AND((CG$44-Sheep!$R$225-Sheep!$N$175                                )&gt;(CG$44-CH$44),(CG$44-Sheep!$R$225-Sheep!$N$175                                )&lt;=0),"WeanAlt1","")
&amp;                   IF(AND((CG$44-Sheep!$R$226-Sheep!$N$175                                )&gt;(CG$44-CH$44),(CG$44-Sheep!$R$226-Sheep!$N$175                                )&lt;=0),"WeanAlt2","")
&amp;IFERROR(IF(AND((CG$44-CG49                                                                                     )&gt;(CG$44-CH$44),(CG$44-CG49                                                                                     )&lt;=0),"Join-"    &amp;CG48,""),"")
&amp;IFERROR(IF(AND((CG$44-CG49-INDEX(Sheep!$V$231:$V$238,CG48,1))&gt;(CG$44-CH$44),(CG$44-CG49-INDEX(Sheep!$V$231:$V$238,CG48,1))&lt;=0),"Scan-"  &amp;CG48,""),"")
&amp;IFERROR(IF(AND((CG$44-CG49-150                                                                            )&gt;(CG$44-CH$44),(CG$44-CG49-150                                                                             )&lt;=0),"Birth-" &amp;CG48,""),"")
&amp;IFERROR(IF(AND((CG$44-CG49-150-Sheep!$R$224                                           )&gt;(CG$44-CH$44),(CG$44-CG49-150-Sheep!$R$224                                            )&lt;=0),"Wean-"&amp;CG48,""),"")
&amp;IFERROR(IF(AND((CG$44-CG49-150-Sheep!$R$225                                           )&gt;(CG$44-CH$44),(CG$44-CG49-150-Sheep!$R$225                                            )&lt;=0),"Alt1-"   &amp;CG48,""),"")
&amp;IFERROR(IF(AND((CG$44-CG49-150-Sheep!$R$226                                           )&gt;(CG$44-CH$44),(CG$44-CG49-150-Sheep!$R$226                                            )&lt;=0),"Alt2-"   &amp;CG48,""),"")</f>
        <v/>
      </c>
      <c r="CH50" s="491" t="str">
        <f xml:space="preserve">                    IF(AND((CH$44                                  -Sheep!$N$175                               )&gt;(CH$44-CI$44),(CH$44                                  -Sheep!$N$175                                )&lt;=0),"Born","")
&amp;                   IF(AND((CH$44-Sheep!$R$224-Sheep!$N$175                                )&gt;(CH$44-CI$44),(CH$44-Sheep!$R$224-Sheep!$N$175                                )&lt;=0),"WeanStd","")
&amp;                   IF(AND((CH$44-Sheep!$R$225-Sheep!$N$175                                )&gt;(CH$44-CI$44),(CH$44-Sheep!$R$225-Sheep!$N$175                                )&lt;=0),"WeanAlt1","")
&amp;                   IF(AND((CH$44-Sheep!$R$226-Sheep!$N$175                                )&gt;(CH$44-CI$44),(CH$44-Sheep!$R$226-Sheep!$N$175                                )&lt;=0),"WeanAlt2","")
&amp;IFERROR(IF(AND((CH$44-CH49                                                                                     )&gt;(CH$44-CI$44),(CH$44-CH49                                                                                     )&lt;=0),"Join-"    &amp;CH48,""),"")
&amp;IFERROR(IF(AND((CH$44-CH49-INDEX(Sheep!$V$231:$V$238,CH48,1))&gt;(CH$44-CI$44),(CH$44-CH49-INDEX(Sheep!$V$231:$V$238,CH48,1))&lt;=0),"Scan-"  &amp;CH48,""),"")
&amp;IFERROR(IF(AND((CH$44-CH49-150                                                                            )&gt;(CH$44-CI$44),(CH$44-CH49-150                                                                             )&lt;=0),"Birth-" &amp;CH48,""),"")
&amp;IFERROR(IF(AND((CH$44-CH49-150-Sheep!$R$224                                           )&gt;(CH$44-CI$44),(CH$44-CH49-150-Sheep!$R$224                                            )&lt;=0),"Wean-"&amp;CH48,""),"")
&amp;IFERROR(IF(AND((CH$44-CH49-150-Sheep!$R$225                                           )&gt;(CH$44-CI$44),(CH$44-CH49-150-Sheep!$R$225                                            )&lt;=0),"Alt1-"   &amp;CH48,""),"")
&amp;IFERROR(IF(AND((CH$44-CH49-150-Sheep!$R$226                                           )&gt;(CH$44-CI$44),(CH$44-CH49-150-Sheep!$R$226                                            )&lt;=0),"Alt2-"   &amp;CH48,""),"")</f>
        <v/>
      </c>
      <c r="CI50" s="491" t="str">
        <f xml:space="preserve">                    IF(AND((CI$44                                  -Sheep!$N$175                               )&gt;(CI$44-CJ$44),(CI$44                                  -Sheep!$N$175                                )&lt;=0),"Born","")
&amp;                   IF(AND((CI$44-Sheep!$R$224-Sheep!$N$175                                )&gt;(CI$44-CJ$44),(CI$44-Sheep!$R$224-Sheep!$N$175                                )&lt;=0),"WeanStd","")
&amp;                   IF(AND((CI$44-Sheep!$R$225-Sheep!$N$175                                )&gt;(CI$44-CJ$44),(CI$44-Sheep!$R$225-Sheep!$N$175                                )&lt;=0),"WeanAlt1","")
&amp;                   IF(AND((CI$44-Sheep!$R$226-Sheep!$N$175                                )&gt;(CI$44-CJ$44),(CI$44-Sheep!$R$226-Sheep!$N$175                                )&lt;=0),"WeanAlt2","")
&amp;IFERROR(IF(AND((CI$44-CI49                                                                                     )&gt;(CI$44-CJ$44),(CI$44-CI49                                                                                     )&lt;=0),"Join-"    &amp;CI48,""),"")
&amp;IFERROR(IF(AND((CI$44-CI49-INDEX(Sheep!$V$231:$V$238,CI48,1))&gt;(CI$44-CJ$44),(CI$44-CI49-INDEX(Sheep!$V$231:$V$238,CI48,1))&lt;=0),"Scan-"  &amp;CI48,""),"")
&amp;IFERROR(IF(AND((CI$44-CI49-150                                                                            )&gt;(CI$44-CJ$44),(CI$44-CI49-150                                                                             )&lt;=0),"Birth-" &amp;CI48,""),"")
&amp;IFERROR(IF(AND((CI$44-CI49-150-Sheep!$R$224                                           )&gt;(CI$44-CJ$44),(CI$44-CI49-150-Sheep!$R$224                                            )&lt;=0),"Wean-"&amp;CI48,""),"")
&amp;IFERROR(IF(AND((CI$44-CI49-150-Sheep!$R$225                                           )&gt;(CI$44-CJ$44),(CI$44-CI49-150-Sheep!$R$225                                            )&lt;=0),"Alt1-"   &amp;CI48,""),"")
&amp;IFERROR(IF(AND((CI$44-CI49-150-Sheep!$R$226                                           )&gt;(CI$44-CJ$44),(CI$44-CI49-150-Sheep!$R$226                                            )&lt;=0),"Alt2-"   &amp;CI48,""),"")</f>
        <v/>
      </c>
      <c r="CJ50" s="491" t="str">
        <f xml:space="preserve">                    IF(AND((CJ$44                                  -Sheep!$N$175                               )&gt;(CJ$44-CK$44),(CJ$44                                  -Sheep!$N$175                                )&lt;=0),"Born","")
&amp;                   IF(AND((CJ$44-Sheep!$R$224-Sheep!$N$175                                )&gt;(CJ$44-CK$44),(CJ$44-Sheep!$R$224-Sheep!$N$175                                )&lt;=0),"WeanStd","")
&amp;                   IF(AND((CJ$44-Sheep!$R$225-Sheep!$N$175                                )&gt;(CJ$44-CK$44),(CJ$44-Sheep!$R$225-Sheep!$N$175                                )&lt;=0),"WeanAlt1","")
&amp;                   IF(AND((CJ$44-Sheep!$R$226-Sheep!$N$175                                )&gt;(CJ$44-CK$44),(CJ$44-Sheep!$R$226-Sheep!$N$175                                )&lt;=0),"WeanAlt2","")
&amp;IFERROR(IF(AND((CJ$44-CJ49                                                                                     )&gt;(CJ$44-CK$44),(CJ$44-CJ49                                                                                     )&lt;=0),"Join-"    &amp;CJ48,""),"")
&amp;IFERROR(IF(AND((CJ$44-CJ49-INDEX(Sheep!$V$231:$V$238,CJ48,1))&gt;(CJ$44-CK$44),(CJ$44-CJ49-INDEX(Sheep!$V$231:$V$238,CJ48,1))&lt;=0),"Scan-"  &amp;CJ48,""),"")
&amp;IFERROR(IF(AND((CJ$44-CJ49-150                                                                            )&gt;(CJ$44-CK$44),(CJ$44-CJ49-150                                                                             )&lt;=0),"Birth-" &amp;CJ48,""),"")
&amp;IFERROR(IF(AND((CJ$44-CJ49-150-Sheep!$R$224                                           )&gt;(CJ$44-CK$44),(CJ$44-CJ49-150-Sheep!$R$224                                            )&lt;=0),"Wean-"&amp;CJ48,""),"")
&amp;IFERROR(IF(AND((CJ$44-CJ49-150-Sheep!$R$225                                           )&gt;(CJ$44-CK$44),(CJ$44-CJ49-150-Sheep!$R$225                                            )&lt;=0),"Alt1-"   &amp;CJ48,""),"")
&amp;IFERROR(IF(AND((CJ$44-CJ49-150-Sheep!$R$226                                           )&gt;(CJ$44-CK$44),(CJ$44-CJ49-150-Sheep!$R$226                                            )&lt;=0),"Alt2-"   &amp;CJ48,""),"")</f>
        <v/>
      </c>
      <c r="CK50" s="491" t="str">
        <f xml:space="preserve">                    IF(AND((CK$44                                  -Sheep!$N$175                               )&gt;(CK$44-CL$44),(CK$44                                  -Sheep!$N$175                                )&lt;=0),"Born","")
&amp;                   IF(AND((CK$44-Sheep!$R$224-Sheep!$N$175                                )&gt;(CK$44-CL$44),(CK$44-Sheep!$R$224-Sheep!$N$175                                )&lt;=0),"WeanStd","")
&amp;                   IF(AND((CK$44-Sheep!$R$225-Sheep!$N$175                                )&gt;(CK$44-CL$44),(CK$44-Sheep!$R$225-Sheep!$N$175                                )&lt;=0),"WeanAlt1","")
&amp;                   IF(AND((CK$44-Sheep!$R$226-Sheep!$N$175                                )&gt;(CK$44-CL$44),(CK$44-Sheep!$R$226-Sheep!$N$175                                )&lt;=0),"WeanAlt2","")
&amp;IFERROR(IF(AND((CK$44-CK49                                                                                     )&gt;(CK$44-CL$44),(CK$44-CK49                                                                                     )&lt;=0),"Join-"    &amp;CK48,""),"")
&amp;IFERROR(IF(AND((CK$44-CK49-INDEX(Sheep!$V$231:$V$238,CK48,1))&gt;(CK$44-CL$44),(CK$44-CK49-INDEX(Sheep!$V$231:$V$238,CK48,1))&lt;=0),"Scan-"  &amp;CK48,""),"")
&amp;IFERROR(IF(AND((CK$44-CK49-150                                                                            )&gt;(CK$44-CL$44),(CK$44-CK49-150                                                                             )&lt;=0),"Birth-" &amp;CK48,""),"")
&amp;IFERROR(IF(AND((CK$44-CK49-150-Sheep!$R$224                                           )&gt;(CK$44-CL$44),(CK$44-CK49-150-Sheep!$R$224                                            )&lt;=0),"Wean-"&amp;CK48,""),"")
&amp;IFERROR(IF(AND((CK$44-CK49-150-Sheep!$R$225                                           )&gt;(CK$44-CL$44),(CK$44-CK49-150-Sheep!$R$225                                            )&lt;=0),"Alt1-"   &amp;CK48,""),"")
&amp;IFERROR(IF(AND((CK$44-CK49-150-Sheep!$R$226                                           )&gt;(CK$44-CL$44),(CK$44-CK49-150-Sheep!$R$226                                            )&lt;=0),"Alt2-"   &amp;CK48,""),"")</f>
        <v/>
      </c>
      <c r="CL50" s="491" t="str">
        <f xml:space="preserve">                    IF(AND((CL$44                                  -Sheep!$N$175                               )&gt;(CL$44-CM$44),(CL$44                                  -Sheep!$N$175                                )&lt;=0),"Born","")
&amp;                   IF(AND((CL$44-Sheep!$R$224-Sheep!$N$175                                )&gt;(CL$44-CM$44),(CL$44-Sheep!$R$224-Sheep!$N$175                                )&lt;=0),"WeanStd","")
&amp;                   IF(AND((CL$44-Sheep!$R$225-Sheep!$N$175                                )&gt;(CL$44-CM$44),(CL$44-Sheep!$R$225-Sheep!$N$175                                )&lt;=0),"WeanAlt1","")
&amp;                   IF(AND((CL$44-Sheep!$R$226-Sheep!$N$175                                )&gt;(CL$44-CM$44),(CL$44-Sheep!$R$226-Sheep!$N$175                                )&lt;=0),"WeanAlt2","")
&amp;IFERROR(IF(AND((CL$44-CL49                                                                                     )&gt;(CL$44-CM$44),(CL$44-CL49                                                                                     )&lt;=0),"Join-"    &amp;CL48,""),"")
&amp;IFERROR(IF(AND((CL$44-CL49-INDEX(Sheep!$V$231:$V$238,CL48,1))&gt;(CL$44-CM$44),(CL$44-CL49-INDEX(Sheep!$V$231:$V$238,CL48,1))&lt;=0),"Scan-"  &amp;CL48,""),"")
&amp;IFERROR(IF(AND((CL$44-CL49-150                                                                            )&gt;(CL$44-CM$44),(CL$44-CL49-150                                                                             )&lt;=0),"Birth-" &amp;CL48,""),"")
&amp;IFERROR(IF(AND((CL$44-CL49-150-Sheep!$R$224                                           )&gt;(CL$44-CM$44),(CL$44-CL49-150-Sheep!$R$224                                            )&lt;=0),"Wean-"&amp;CL48,""),"")
&amp;IFERROR(IF(AND((CL$44-CL49-150-Sheep!$R$225                                           )&gt;(CL$44-CM$44),(CL$44-CL49-150-Sheep!$R$225                                            )&lt;=0),"Alt1-"   &amp;CL48,""),"")
&amp;IFERROR(IF(AND((CL$44-CL49-150-Sheep!$R$226                                           )&gt;(CL$44-CM$44),(CL$44-CL49-150-Sheep!$R$226                                            )&lt;=0),"Alt2-"   &amp;CL48,""),"")</f>
        <v/>
      </c>
      <c r="CM50" s="491" t="str">
        <f xml:space="preserve">                    IF(AND((CM$44                                  -Sheep!$N$175                               )&gt;(CM$44-CN$44),(CM$44                                  -Sheep!$N$175                                )&lt;=0),"Born","")
&amp;                   IF(AND((CM$44-Sheep!$R$224-Sheep!$N$175                                )&gt;(CM$44-CN$44),(CM$44-Sheep!$R$224-Sheep!$N$175                                )&lt;=0),"WeanStd","")
&amp;                   IF(AND((CM$44-Sheep!$R$225-Sheep!$N$175                                )&gt;(CM$44-CN$44),(CM$44-Sheep!$R$225-Sheep!$N$175                                )&lt;=0),"WeanAlt1","")
&amp;                   IF(AND((CM$44-Sheep!$R$226-Sheep!$N$175                                )&gt;(CM$44-CN$44),(CM$44-Sheep!$R$226-Sheep!$N$175                                )&lt;=0),"WeanAlt2","")
&amp;IFERROR(IF(AND((CM$44-CM49                                                                                     )&gt;(CM$44-CN$44),(CM$44-CM49                                                                                     )&lt;=0),"Join-"    &amp;CM48,""),"")
&amp;IFERROR(IF(AND((CM$44-CM49-INDEX(Sheep!$V$231:$V$238,CM48,1))&gt;(CM$44-CN$44),(CM$44-CM49-INDEX(Sheep!$V$231:$V$238,CM48,1))&lt;=0),"Scan-"  &amp;CM48,""),"")
&amp;IFERROR(IF(AND((CM$44-CM49-150                                                                            )&gt;(CM$44-CN$44),(CM$44-CM49-150                                                                             )&lt;=0),"Birth-" &amp;CM48,""),"")
&amp;IFERROR(IF(AND((CM$44-CM49-150-Sheep!$R$224                                           )&gt;(CM$44-CN$44),(CM$44-CM49-150-Sheep!$R$224                                            )&lt;=0),"Wean-"&amp;CM48,""),"")
&amp;IFERROR(IF(AND((CM$44-CM49-150-Sheep!$R$225                                           )&gt;(CM$44-CN$44),(CM$44-CM49-150-Sheep!$R$225                                            )&lt;=0),"Alt1-"   &amp;CM48,""),"")
&amp;IFERROR(IF(AND((CM$44-CM49-150-Sheep!$R$226                                           )&gt;(CM$44-CN$44),(CM$44-CM49-150-Sheep!$R$226                                            )&lt;=0),"Alt2-"   &amp;CM48,""),"")</f>
        <v/>
      </c>
      <c r="CN50" s="491" t="str">
        <f xml:space="preserve">                    IF(AND((CN$44                                  -Sheep!$N$175                               )&gt;(CN$44-CO$44),(CN$44                                  -Sheep!$N$175                                )&lt;=0),"Born","")
&amp;                   IF(AND((CN$44-Sheep!$R$224-Sheep!$N$175                                )&gt;(CN$44-CO$44),(CN$44-Sheep!$R$224-Sheep!$N$175                                )&lt;=0),"WeanStd","")
&amp;                   IF(AND((CN$44-Sheep!$R$225-Sheep!$N$175                                )&gt;(CN$44-CO$44),(CN$44-Sheep!$R$225-Sheep!$N$175                                )&lt;=0),"WeanAlt1","")
&amp;                   IF(AND((CN$44-Sheep!$R$226-Sheep!$N$175                                )&gt;(CN$44-CO$44),(CN$44-Sheep!$R$226-Sheep!$N$175                                )&lt;=0),"WeanAlt2","")
&amp;IFERROR(IF(AND((CN$44-CN49                                                                                     )&gt;(CN$44-CO$44),(CN$44-CN49                                                                                     )&lt;=0),"Join-"    &amp;CN48,""),"")
&amp;IFERROR(IF(AND((CN$44-CN49-INDEX(Sheep!$V$231:$V$238,CN48,1))&gt;(CN$44-CO$44),(CN$44-CN49-INDEX(Sheep!$V$231:$V$238,CN48,1))&lt;=0),"Scan-"  &amp;CN48,""),"")
&amp;IFERROR(IF(AND((CN$44-CN49-150                                                                            )&gt;(CN$44-CO$44),(CN$44-CN49-150                                                                             )&lt;=0),"Birth-" &amp;CN48,""),"")
&amp;IFERROR(IF(AND((CN$44-CN49-150-Sheep!$R$224                                           )&gt;(CN$44-CO$44),(CN$44-CN49-150-Sheep!$R$224                                            )&lt;=0),"Wean-"&amp;CN48,""),"")
&amp;IFERROR(IF(AND((CN$44-CN49-150-Sheep!$R$225                                           )&gt;(CN$44-CO$44),(CN$44-CN49-150-Sheep!$R$225                                            )&lt;=0),"Alt1-"   &amp;CN48,""),"")
&amp;IFERROR(IF(AND((CN$44-CN49-150-Sheep!$R$226                                           )&gt;(CN$44-CO$44),(CN$44-CN49-150-Sheep!$R$226                                            )&lt;=0),"Alt2-"   &amp;CN48,""),"")</f>
        <v/>
      </c>
      <c r="CO50" s="491" t="str">
        <f xml:space="preserve">                    IF(AND((CO$44                                  -Sheep!$N$175                               )&gt;(CO$44-CP$44),(CO$44                                  -Sheep!$N$175                                )&lt;=0),"Born","")
&amp;                   IF(AND((CO$44-Sheep!$R$224-Sheep!$N$175                                )&gt;(CO$44-CP$44),(CO$44-Sheep!$R$224-Sheep!$N$175                                )&lt;=0),"WeanStd","")
&amp;                   IF(AND((CO$44-Sheep!$R$225-Sheep!$N$175                                )&gt;(CO$44-CP$44),(CO$44-Sheep!$R$225-Sheep!$N$175                                )&lt;=0),"WeanAlt1","")
&amp;                   IF(AND((CO$44-Sheep!$R$226-Sheep!$N$175                                )&gt;(CO$44-CP$44),(CO$44-Sheep!$R$226-Sheep!$N$175                                )&lt;=0),"WeanAlt2","")
&amp;IFERROR(IF(AND((CO$44-CO49                                                                                     )&gt;(CO$44-CP$44),(CO$44-CO49                                                                                     )&lt;=0),"Join-"    &amp;CO48,""),"")
&amp;IFERROR(IF(AND((CO$44-CO49-INDEX(Sheep!$V$231:$V$238,CO48,1))&gt;(CO$44-CP$44),(CO$44-CO49-INDEX(Sheep!$V$231:$V$238,CO48,1))&lt;=0),"Scan-"  &amp;CO48,""),"")
&amp;IFERROR(IF(AND((CO$44-CO49-150                                                                            )&gt;(CO$44-CP$44),(CO$44-CO49-150                                                                             )&lt;=0),"Birth-" &amp;CO48,""),"")
&amp;IFERROR(IF(AND((CO$44-CO49-150-Sheep!$R$224                                           )&gt;(CO$44-CP$44),(CO$44-CO49-150-Sheep!$R$224                                            )&lt;=0),"Wean-"&amp;CO48,""),"")
&amp;IFERROR(IF(AND((CO$44-CO49-150-Sheep!$R$225                                           )&gt;(CO$44-CP$44),(CO$44-CO49-150-Sheep!$R$225                                            )&lt;=0),"Alt1-"   &amp;CO48,""),"")
&amp;IFERROR(IF(AND((CO$44-CO49-150-Sheep!$R$226                                           )&gt;(CO$44-CP$44),(CO$44-CO49-150-Sheep!$R$226                                            )&lt;=0),"Alt2-"   &amp;CO48,""),"")</f>
        <v/>
      </c>
      <c r="CP50" s="491" t="str">
        <f xml:space="preserve">                    IF(AND((CP$44                                  -Sheep!$N$175                               )&gt;(CP$44-CQ$44),(CP$44                                  -Sheep!$N$175                                )&lt;=0),"Born","")
&amp;                   IF(AND((CP$44-Sheep!$R$224-Sheep!$N$175                                )&gt;(CP$44-CQ$44),(CP$44-Sheep!$R$224-Sheep!$N$175                                )&lt;=0),"WeanStd","")
&amp;                   IF(AND((CP$44-Sheep!$R$225-Sheep!$N$175                                )&gt;(CP$44-CQ$44),(CP$44-Sheep!$R$225-Sheep!$N$175                                )&lt;=0),"WeanAlt1","")
&amp;                   IF(AND((CP$44-Sheep!$R$226-Sheep!$N$175                                )&gt;(CP$44-CQ$44),(CP$44-Sheep!$R$226-Sheep!$N$175                                )&lt;=0),"WeanAlt2","")
&amp;IFERROR(IF(AND((CP$44-CP49                                                                                     )&gt;(CP$44-CQ$44),(CP$44-CP49                                                                                     )&lt;=0),"Join-"    &amp;CP48,""),"")
&amp;IFERROR(IF(AND((CP$44-CP49-INDEX(Sheep!$V$231:$V$238,CP48,1))&gt;(CP$44-CQ$44),(CP$44-CP49-INDEX(Sheep!$V$231:$V$238,CP48,1))&lt;=0),"Scan-"  &amp;CP48,""),"")
&amp;IFERROR(IF(AND((CP$44-CP49-150                                                                            )&gt;(CP$44-CQ$44),(CP$44-CP49-150                                                                             )&lt;=0),"Birth-" &amp;CP48,""),"")
&amp;IFERROR(IF(AND((CP$44-CP49-150-Sheep!$R$224                                           )&gt;(CP$44-CQ$44),(CP$44-CP49-150-Sheep!$R$224                                            )&lt;=0),"Wean-"&amp;CP48,""),"")
&amp;IFERROR(IF(AND((CP$44-CP49-150-Sheep!$R$225                                           )&gt;(CP$44-CQ$44),(CP$44-CP49-150-Sheep!$R$225                                            )&lt;=0),"Alt1-"   &amp;CP48,""),"")
&amp;IFERROR(IF(AND((CP$44-CP49-150-Sheep!$R$226                                           )&gt;(CP$44-CQ$44),(CP$44-CP49-150-Sheep!$R$226                                            )&lt;=0),"Alt2-"   &amp;CP48,""),"")</f>
        <v/>
      </c>
      <c r="CQ50" s="491" t="str">
        <f xml:space="preserve">                    IF(AND((CQ$44                                  -Sheep!$N$175                               )&gt;(CQ$44-CR$44),(CQ$44                                  -Sheep!$N$175                                )&lt;=0),"Born","")
&amp;                   IF(AND((CQ$44-Sheep!$R$224-Sheep!$N$175                                )&gt;(CQ$44-CR$44),(CQ$44-Sheep!$R$224-Sheep!$N$175                                )&lt;=0),"WeanStd","")
&amp;                   IF(AND((CQ$44-Sheep!$R$225-Sheep!$N$175                                )&gt;(CQ$44-CR$44),(CQ$44-Sheep!$R$225-Sheep!$N$175                                )&lt;=0),"WeanAlt1","")
&amp;                   IF(AND((CQ$44-Sheep!$R$226-Sheep!$N$175                                )&gt;(CQ$44-CR$44),(CQ$44-Sheep!$R$226-Sheep!$N$175                                )&lt;=0),"WeanAlt2","")
&amp;IFERROR(IF(AND((CQ$44-CQ49                                                                                     )&gt;(CQ$44-CR$44),(CQ$44-CQ49                                                                                     )&lt;=0),"Join-"    &amp;CQ48,""),"")
&amp;IFERROR(IF(AND((CQ$44-CQ49-INDEX(Sheep!$V$231:$V$238,CQ48,1))&gt;(CQ$44-CR$44),(CQ$44-CQ49-INDEX(Sheep!$V$231:$V$238,CQ48,1))&lt;=0),"Scan-"  &amp;CQ48,""),"")
&amp;IFERROR(IF(AND((CQ$44-CQ49-150                                                                            )&gt;(CQ$44-CR$44),(CQ$44-CQ49-150                                                                             )&lt;=0),"Birth-" &amp;CQ48,""),"")
&amp;IFERROR(IF(AND((CQ$44-CQ49-150-Sheep!$R$224                                           )&gt;(CQ$44-CR$44),(CQ$44-CQ49-150-Sheep!$R$224                                            )&lt;=0),"Wean-"&amp;CQ48,""),"")
&amp;IFERROR(IF(AND((CQ$44-CQ49-150-Sheep!$R$225                                           )&gt;(CQ$44-CR$44),(CQ$44-CQ49-150-Sheep!$R$225                                            )&lt;=0),"Alt1-"   &amp;CQ48,""),"")
&amp;IFERROR(IF(AND((CQ$44-CQ49-150-Sheep!$R$226                                           )&gt;(CQ$44-CR$44),(CQ$44-CQ49-150-Sheep!$R$226                                            )&lt;=0),"Alt2-"   &amp;CQ48,""),"")</f>
        <v/>
      </c>
      <c r="CR50" s="491" t="str">
        <f xml:space="preserve">                    IF(AND((CR$44                                  -Sheep!$N$175                               )&gt;(CR$44-CS$44),(CR$44                                  -Sheep!$N$175                                )&lt;=0),"Born","")
&amp;                   IF(AND((CR$44-Sheep!$R$224-Sheep!$N$175                                )&gt;(CR$44-CS$44),(CR$44-Sheep!$R$224-Sheep!$N$175                                )&lt;=0),"WeanStd","")
&amp;                   IF(AND((CR$44-Sheep!$R$225-Sheep!$N$175                                )&gt;(CR$44-CS$44),(CR$44-Sheep!$R$225-Sheep!$N$175                                )&lt;=0),"WeanAlt1","")
&amp;                   IF(AND((CR$44-Sheep!$R$226-Sheep!$N$175                                )&gt;(CR$44-CS$44),(CR$44-Sheep!$R$226-Sheep!$N$175                                )&lt;=0),"WeanAlt2","")
&amp;IFERROR(IF(AND((CR$44-CR49                                                                                     )&gt;(CR$44-CS$44),(CR$44-CR49                                                                                     )&lt;=0),"Join-"    &amp;CR48,""),"")
&amp;IFERROR(IF(AND((CR$44-CR49-INDEX(Sheep!$V$231:$V$238,CR48,1))&gt;(CR$44-CS$44),(CR$44-CR49-INDEX(Sheep!$V$231:$V$238,CR48,1))&lt;=0),"Scan-"  &amp;CR48,""),"")
&amp;IFERROR(IF(AND((CR$44-CR49-150                                                                            )&gt;(CR$44-CS$44),(CR$44-CR49-150                                                                             )&lt;=0),"Birth-" &amp;CR48,""),"")
&amp;IFERROR(IF(AND((CR$44-CR49-150-Sheep!$R$224                                           )&gt;(CR$44-CS$44),(CR$44-CR49-150-Sheep!$R$224                                            )&lt;=0),"Wean-"&amp;CR48,""),"")
&amp;IFERROR(IF(AND((CR$44-CR49-150-Sheep!$R$225                                           )&gt;(CR$44-CS$44),(CR$44-CR49-150-Sheep!$R$225                                            )&lt;=0),"Alt1-"   &amp;CR48,""),"")
&amp;IFERROR(IF(AND((CR$44-CR49-150-Sheep!$R$226                                           )&gt;(CR$44-CS$44),(CR$44-CR49-150-Sheep!$R$226                                            )&lt;=0),"Alt2-"   &amp;CR48,""),"")</f>
        <v/>
      </c>
      <c r="CS50" s="491" t="str">
        <f xml:space="preserve">                    IF(AND((CS$44                                  -Sheep!$N$175                               )&gt;(CS$44-CT$44),(CS$44                                  -Sheep!$N$175                                )&lt;=0),"Born","")
&amp;                   IF(AND((CS$44-Sheep!$R$224-Sheep!$N$175                                )&gt;(CS$44-CT$44),(CS$44-Sheep!$R$224-Sheep!$N$175                                )&lt;=0),"WeanStd","")
&amp;                   IF(AND((CS$44-Sheep!$R$225-Sheep!$N$175                                )&gt;(CS$44-CT$44),(CS$44-Sheep!$R$225-Sheep!$N$175                                )&lt;=0),"WeanAlt1","")
&amp;                   IF(AND((CS$44-Sheep!$R$226-Sheep!$N$175                                )&gt;(CS$44-CT$44),(CS$44-Sheep!$R$226-Sheep!$N$175                                )&lt;=0),"WeanAlt2","")
&amp;IFERROR(IF(AND((CS$44-CS49                                                                                     )&gt;(CS$44-CT$44),(CS$44-CS49                                                                                     )&lt;=0),"Join-"    &amp;CS48,""),"")
&amp;IFERROR(IF(AND((CS$44-CS49-INDEX(Sheep!$V$231:$V$238,CS48,1))&gt;(CS$44-CT$44),(CS$44-CS49-INDEX(Sheep!$V$231:$V$238,CS48,1))&lt;=0),"Scan-"  &amp;CS48,""),"")
&amp;IFERROR(IF(AND((CS$44-CS49-150                                                                            )&gt;(CS$44-CT$44),(CS$44-CS49-150                                                                             )&lt;=0),"Birth-" &amp;CS48,""),"")
&amp;IFERROR(IF(AND((CS$44-CS49-150-Sheep!$R$224                                           )&gt;(CS$44-CT$44),(CS$44-CS49-150-Sheep!$R$224                                            )&lt;=0),"Wean-"&amp;CS48,""),"")
&amp;IFERROR(IF(AND((CS$44-CS49-150-Sheep!$R$225                                           )&gt;(CS$44-CT$44),(CS$44-CS49-150-Sheep!$R$225                                            )&lt;=0),"Alt1-"   &amp;CS48,""),"")
&amp;IFERROR(IF(AND((CS$44-CS49-150-Sheep!$R$226                                           )&gt;(CS$44-CT$44),(CS$44-CS49-150-Sheep!$R$226                                            )&lt;=0),"Alt2-"   &amp;CS48,""),"")</f>
        <v/>
      </c>
      <c r="CT50" s="491" t="str">
        <f xml:space="preserve">                    IF(AND((CT$44                                  -Sheep!$N$175                               )&gt;(CT$44-CU$44),(CT$44                                  -Sheep!$N$175                                )&lt;=0),"Born","")
&amp;                   IF(AND((CT$44-Sheep!$R$224-Sheep!$N$175                                )&gt;(CT$44-CU$44),(CT$44-Sheep!$R$224-Sheep!$N$175                                )&lt;=0),"WeanStd","")
&amp;                   IF(AND((CT$44-Sheep!$R$225-Sheep!$N$175                                )&gt;(CT$44-CU$44),(CT$44-Sheep!$R$225-Sheep!$N$175                                )&lt;=0),"WeanAlt1","")
&amp;                   IF(AND((CT$44-Sheep!$R$226-Sheep!$N$175                                )&gt;(CT$44-CU$44),(CT$44-Sheep!$R$226-Sheep!$N$175                                )&lt;=0),"WeanAlt2","")
&amp;IFERROR(IF(AND((CT$44-CT49                                                                                     )&gt;(CT$44-CU$44),(CT$44-CT49                                                                                     )&lt;=0),"Join-"    &amp;CT48,""),"")
&amp;IFERROR(IF(AND((CT$44-CT49-INDEX(Sheep!$V$231:$V$238,CT48,1))&gt;(CT$44-CU$44),(CT$44-CT49-INDEX(Sheep!$V$231:$V$238,CT48,1))&lt;=0),"Scan-"  &amp;CT48,""),"")
&amp;IFERROR(IF(AND((CT$44-CT49-150                                                                            )&gt;(CT$44-CU$44),(CT$44-CT49-150                                                                             )&lt;=0),"Birth-" &amp;CT48,""),"")
&amp;IFERROR(IF(AND((CT$44-CT49-150-Sheep!$R$224                                           )&gt;(CT$44-CU$44),(CT$44-CT49-150-Sheep!$R$224                                            )&lt;=0),"Wean-"&amp;CT48,""),"")
&amp;IFERROR(IF(AND((CT$44-CT49-150-Sheep!$R$225                                           )&gt;(CT$44-CU$44),(CT$44-CT49-150-Sheep!$R$225                                            )&lt;=0),"Alt1-"   &amp;CT48,""),"")
&amp;IFERROR(IF(AND((CT$44-CT49-150-Sheep!$R$226                                           )&gt;(CT$44-CU$44),(CT$44-CT49-150-Sheep!$R$226                                            )&lt;=0),"Alt2-"   &amp;CT48,""),"")</f>
        <v/>
      </c>
      <c r="CU50" s="491" t="str">
        <f xml:space="preserve">                    IF(AND((CU$44                                  -Sheep!$N$175                               )&gt;(CU$44-CV$44),(CU$44                                  -Sheep!$N$175                                )&lt;=0),"Born","")
&amp;                   IF(AND((CU$44-Sheep!$R$224-Sheep!$N$175                                )&gt;(CU$44-CV$44),(CU$44-Sheep!$R$224-Sheep!$N$175                                )&lt;=0),"WeanStd","")
&amp;                   IF(AND((CU$44-Sheep!$R$225-Sheep!$N$175                                )&gt;(CU$44-CV$44),(CU$44-Sheep!$R$225-Sheep!$N$175                                )&lt;=0),"WeanAlt1","")
&amp;                   IF(AND((CU$44-Sheep!$R$226-Sheep!$N$175                                )&gt;(CU$44-CV$44),(CU$44-Sheep!$R$226-Sheep!$N$175                                )&lt;=0),"WeanAlt2","")
&amp;IFERROR(IF(AND((CU$44-CU49                                                                                     )&gt;(CU$44-CV$44),(CU$44-CU49                                                                                     )&lt;=0),"Join-"    &amp;CU48,""),"")
&amp;IFERROR(IF(AND((CU$44-CU49-INDEX(Sheep!$V$231:$V$238,CU48,1))&gt;(CU$44-CV$44),(CU$44-CU49-INDEX(Sheep!$V$231:$V$238,CU48,1))&lt;=0),"Scan-"  &amp;CU48,""),"")
&amp;IFERROR(IF(AND((CU$44-CU49-150                                                                            )&gt;(CU$44-CV$44),(CU$44-CU49-150                                                                             )&lt;=0),"Birth-" &amp;CU48,""),"")
&amp;IFERROR(IF(AND((CU$44-CU49-150-Sheep!$R$224                                           )&gt;(CU$44-CV$44),(CU$44-CU49-150-Sheep!$R$224                                            )&lt;=0),"Wean-"&amp;CU48,""),"")
&amp;IFERROR(IF(AND((CU$44-CU49-150-Sheep!$R$225                                           )&gt;(CU$44-CV$44),(CU$44-CU49-150-Sheep!$R$225                                            )&lt;=0),"Alt1-"   &amp;CU48,""),"")
&amp;IFERROR(IF(AND((CU$44-CU49-150-Sheep!$R$226                                           )&gt;(CU$44-CV$44),(CU$44-CU49-150-Sheep!$R$226                                            )&lt;=0),"Alt2-"   &amp;CU48,""),"")</f>
        <v/>
      </c>
      <c r="CV50" s="491" t="str">
        <f xml:space="preserve">                    IF(AND((CV$44                                  -Sheep!$N$175                               )&gt;(CV$44-CW$44),(CV$44                                  -Sheep!$N$175                                )&lt;=0),"Born","")
&amp;                   IF(AND((CV$44-Sheep!$R$224-Sheep!$N$175                                )&gt;(CV$44-CW$44),(CV$44-Sheep!$R$224-Sheep!$N$175                                )&lt;=0),"WeanStd","")
&amp;                   IF(AND((CV$44-Sheep!$R$225-Sheep!$N$175                                )&gt;(CV$44-CW$44),(CV$44-Sheep!$R$225-Sheep!$N$175                                )&lt;=0),"WeanAlt1","")
&amp;                   IF(AND((CV$44-Sheep!$R$226-Sheep!$N$175                                )&gt;(CV$44-CW$44),(CV$44-Sheep!$R$226-Sheep!$N$175                                )&lt;=0),"WeanAlt2","")
&amp;IFERROR(IF(AND((CV$44-CV49                                                                                     )&gt;(CV$44-CW$44),(CV$44-CV49                                                                                     )&lt;=0),"Join-"    &amp;CV48,""),"")
&amp;IFERROR(IF(AND((CV$44-CV49-INDEX(Sheep!$V$231:$V$238,CV48,1))&gt;(CV$44-CW$44),(CV$44-CV49-INDEX(Sheep!$V$231:$V$238,CV48,1))&lt;=0),"Scan-"  &amp;CV48,""),"")
&amp;IFERROR(IF(AND((CV$44-CV49-150                                                                            )&gt;(CV$44-CW$44),(CV$44-CV49-150                                                                             )&lt;=0),"Birth-" &amp;CV48,""),"")
&amp;IFERROR(IF(AND((CV$44-CV49-150-Sheep!$R$224                                           )&gt;(CV$44-CW$44),(CV$44-CV49-150-Sheep!$R$224                                            )&lt;=0),"Wean-"&amp;CV48,""),"")
&amp;IFERROR(IF(AND((CV$44-CV49-150-Sheep!$R$225                                           )&gt;(CV$44-CW$44),(CV$44-CV49-150-Sheep!$R$225                                            )&lt;=0),"Alt1-"   &amp;CV48,""),"")
&amp;IFERROR(IF(AND((CV$44-CV49-150-Sheep!$R$226                                           )&gt;(CV$44-CW$44),(CV$44-CV49-150-Sheep!$R$226                                            )&lt;=0),"Alt2-"   &amp;CV48,""),"")</f>
        <v/>
      </c>
      <c r="CW50" s="491" t="str">
        <f xml:space="preserve">                    IF(AND((CW$44                                  -Sheep!$N$175                               )&gt;(CW$44-CX$44),(CW$44                                  -Sheep!$N$175                                )&lt;=0),"Born","")
&amp;                   IF(AND((CW$44-Sheep!$R$224-Sheep!$N$175                                )&gt;(CW$44-CX$44),(CW$44-Sheep!$R$224-Sheep!$N$175                                )&lt;=0),"WeanStd","")
&amp;                   IF(AND((CW$44-Sheep!$R$225-Sheep!$N$175                                )&gt;(CW$44-CX$44),(CW$44-Sheep!$R$225-Sheep!$N$175                                )&lt;=0),"WeanAlt1","")
&amp;                   IF(AND((CW$44-Sheep!$R$226-Sheep!$N$175                                )&gt;(CW$44-CX$44),(CW$44-Sheep!$R$226-Sheep!$N$175                                )&lt;=0),"WeanAlt2","")
&amp;IFERROR(IF(AND((CW$44-CW49                                                                                     )&gt;(CW$44-CX$44),(CW$44-CW49                                                                                     )&lt;=0),"Join-"    &amp;CW48,""),"")
&amp;IFERROR(IF(AND((CW$44-CW49-INDEX(Sheep!$V$231:$V$238,CW48,1))&gt;(CW$44-CX$44),(CW$44-CW49-INDEX(Sheep!$V$231:$V$238,CW48,1))&lt;=0),"Scan-"  &amp;CW48,""),"")
&amp;IFERROR(IF(AND((CW$44-CW49-150                                                                            )&gt;(CW$44-CX$44),(CW$44-CW49-150                                                                             )&lt;=0),"Birth-" &amp;CW48,""),"")
&amp;IFERROR(IF(AND((CW$44-CW49-150-Sheep!$R$224                                           )&gt;(CW$44-CX$44),(CW$44-CW49-150-Sheep!$R$224                                            )&lt;=0),"Wean-"&amp;CW48,""),"")
&amp;IFERROR(IF(AND((CW$44-CW49-150-Sheep!$R$225                                           )&gt;(CW$44-CX$44),(CW$44-CW49-150-Sheep!$R$225                                            )&lt;=0),"Alt1-"   &amp;CW48,""),"")
&amp;IFERROR(IF(AND((CW$44-CW49-150-Sheep!$R$226                                           )&gt;(CW$44-CX$44),(CW$44-CW49-150-Sheep!$R$226                                            )&lt;=0),"Alt2-"   &amp;CW48,""),"")</f>
        <v/>
      </c>
      <c r="CX50" s="491" t="str">
        <f xml:space="preserve">                    IF(AND((CX$44                                  -Sheep!$N$175                               )&gt;(CX$44-CY$44),(CX$44                                  -Sheep!$N$175                                )&lt;=0),"Born","")
&amp;                   IF(AND((CX$44-Sheep!$R$224-Sheep!$N$175                                )&gt;(CX$44-CY$44),(CX$44-Sheep!$R$224-Sheep!$N$175                                )&lt;=0),"WeanStd","")
&amp;                   IF(AND((CX$44-Sheep!$R$225-Sheep!$N$175                                )&gt;(CX$44-CY$44),(CX$44-Sheep!$R$225-Sheep!$N$175                                )&lt;=0),"WeanAlt1","")
&amp;                   IF(AND((CX$44-Sheep!$R$226-Sheep!$N$175                                )&gt;(CX$44-CY$44),(CX$44-Sheep!$R$226-Sheep!$N$175                                )&lt;=0),"WeanAlt2","")
&amp;IFERROR(IF(AND((CX$44-CX49                                                                                     )&gt;(CX$44-CY$44),(CX$44-CX49                                                                                     )&lt;=0),"Join-"    &amp;CX48,""),"")
&amp;IFERROR(IF(AND((CX$44-CX49-INDEX(Sheep!$V$231:$V$238,CX48,1))&gt;(CX$44-CY$44),(CX$44-CX49-INDEX(Sheep!$V$231:$V$238,CX48,1))&lt;=0),"Scan-"  &amp;CX48,""),"")
&amp;IFERROR(IF(AND((CX$44-CX49-150                                                                            )&gt;(CX$44-CY$44),(CX$44-CX49-150                                                                             )&lt;=0),"Birth-" &amp;CX48,""),"")
&amp;IFERROR(IF(AND((CX$44-CX49-150-Sheep!$R$224                                           )&gt;(CX$44-CY$44),(CX$44-CX49-150-Sheep!$R$224                                            )&lt;=0),"Wean-"&amp;CX48,""),"")
&amp;IFERROR(IF(AND((CX$44-CX49-150-Sheep!$R$225                                           )&gt;(CX$44-CY$44),(CX$44-CX49-150-Sheep!$R$225                                            )&lt;=0),"Alt1-"   &amp;CX48,""),"")
&amp;IFERROR(IF(AND((CX$44-CX49-150-Sheep!$R$226                                           )&gt;(CX$44-CY$44),(CX$44-CX49-150-Sheep!$R$226                                            )&lt;=0),"Alt2-"   &amp;CX48,""),"")</f>
        <v/>
      </c>
      <c r="CY50" s="491" t="str">
        <f xml:space="preserve">                    IF(AND((CY$44                                  -Sheep!$N$175                               )&gt;(CY$44-CZ$44),(CY$44                                  -Sheep!$N$175                                )&lt;=0),"Born","")
&amp;                   IF(AND((CY$44-Sheep!$R$224-Sheep!$N$175                                )&gt;(CY$44-CZ$44),(CY$44-Sheep!$R$224-Sheep!$N$175                                )&lt;=0),"WeanStd","")
&amp;                   IF(AND((CY$44-Sheep!$R$225-Sheep!$N$175                                )&gt;(CY$44-CZ$44),(CY$44-Sheep!$R$225-Sheep!$N$175                                )&lt;=0),"WeanAlt1","")
&amp;                   IF(AND((CY$44-Sheep!$R$226-Sheep!$N$175                                )&gt;(CY$44-CZ$44),(CY$44-Sheep!$R$226-Sheep!$N$175                                )&lt;=0),"WeanAlt2","")
&amp;IFERROR(IF(AND((CY$44-CY49                                                                                     )&gt;(CY$44-CZ$44),(CY$44-CY49                                                                                     )&lt;=0),"Join-"    &amp;CY48,""),"")
&amp;IFERROR(IF(AND((CY$44-CY49-INDEX(Sheep!$V$231:$V$238,CY48,1))&gt;(CY$44-CZ$44),(CY$44-CY49-INDEX(Sheep!$V$231:$V$238,CY48,1))&lt;=0),"Scan-"  &amp;CY48,""),"")
&amp;IFERROR(IF(AND((CY$44-CY49-150                                                                            )&gt;(CY$44-CZ$44),(CY$44-CY49-150                                                                             )&lt;=0),"Birth-" &amp;CY48,""),"")
&amp;IFERROR(IF(AND((CY$44-CY49-150-Sheep!$R$224                                           )&gt;(CY$44-CZ$44),(CY$44-CY49-150-Sheep!$R$224                                            )&lt;=0),"Wean-"&amp;CY48,""),"")
&amp;IFERROR(IF(AND((CY$44-CY49-150-Sheep!$R$225                                           )&gt;(CY$44-CZ$44),(CY$44-CY49-150-Sheep!$R$225                                            )&lt;=0),"Alt1-"   &amp;CY48,""),"")
&amp;IFERROR(IF(AND((CY$44-CY49-150-Sheep!$R$226                                           )&gt;(CY$44-CZ$44),(CY$44-CY49-150-Sheep!$R$226                                            )&lt;=0),"Alt2-"   &amp;CY48,""),"")</f>
        <v/>
      </c>
      <c r="CZ50" s="491" t="str">
        <f xml:space="preserve">                    IF(AND((CZ$44                                  -Sheep!$N$175                               )&gt;(CZ$44-DA$44),(CZ$44                                  -Sheep!$N$175                                )&lt;=0),"Born","")
&amp;                   IF(AND((CZ$44-Sheep!$R$224-Sheep!$N$175                                )&gt;(CZ$44-DA$44),(CZ$44-Sheep!$R$224-Sheep!$N$175                                )&lt;=0),"WeanStd","")
&amp;                   IF(AND((CZ$44-Sheep!$R$225-Sheep!$N$175                                )&gt;(CZ$44-DA$44),(CZ$44-Sheep!$R$225-Sheep!$N$175                                )&lt;=0),"WeanAlt1","")
&amp;                   IF(AND((CZ$44-Sheep!$R$226-Sheep!$N$175                                )&gt;(CZ$44-DA$44),(CZ$44-Sheep!$R$226-Sheep!$N$175                                )&lt;=0),"WeanAlt2","")
&amp;IFERROR(IF(AND((CZ$44-CZ49                                                                                     )&gt;(CZ$44-DA$44),(CZ$44-CZ49                                                                                     )&lt;=0),"Join-"    &amp;CZ48,""),"")
&amp;IFERROR(IF(AND((CZ$44-CZ49-INDEX(Sheep!$V$231:$V$238,CZ48,1))&gt;(CZ$44-DA$44),(CZ$44-CZ49-INDEX(Sheep!$V$231:$V$238,CZ48,1))&lt;=0),"Scan-"  &amp;CZ48,""),"")
&amp;IFERROR(IF(AND((CZ$44-CZ49-150                                                                            )&gt;(CZ$44-DA$44),(CZ$44-CZ49-150                                                                             )&lt;=0),"Birth-" &amp;CZ48,""),"")
&amp;IFERROR(IF(AND((CZ$44-CZ49-150-Sheep!$R$224                                           )&gt;(CZ$44-DA$44),(CZ$44-CZ49-150-Sheep!$R$224                                            )&lt;=0),"Wean-"&amp;CZ48,""),"")
&amp;IFERROR(IF(AND((CZ$44-CZ49-150-Sheep!$R$225                                           )&gt;(CZ$44-DA$44),(CZ$44-CZ49-150-Sheep!$R$225                                            )&lt;=0),"Alt1-"   &amp;CZ48,""),"")
&amp;IFERROR(IF(AND((CZ$44-CZ49-150-Sheep!$R$226                                           )&gt;(CZ$44-DA$44),(CZ$44-CZ49-150-Sheep!$R$226                                            )&lt;=0),"Alt2-"   &amp;CZ48,""),"")</f>
        <v/>
      </c>
      <c r="DA50" s="491" t="str">
        <f xml:space="preserve">                    IF(AND((DA$44                                  -Sheep!$N$175                               )&gt;(DA$44-DB$44),(DA$44                                  -Sheep!$N$175                                )&lt;=0),"Born","")
&amp;                   IF(AND((DA$44-Sheep!$R$224-Sheep!$N$175                                )&gt;(DA$44-DB$44),(DA$44-Sheep!$R$224-Sheep!$N$175                                )&lt;=0),"WeanStd","")
&amp;                   IF(AND((DA$44-Sheep!$R$225-Sheep!$N$175                                )&gt;(DA$44-DB$44),(DA$44-Sheep!$R$225-Sheep!$N$175                                )&lt;=0),"WeanAlt1","")
&amp;                   IF(AND((DA$44-Sheep!$R$226-Sheep!$N$175                                )&gt;(DA$44-DB$44),(DA$44-Sheep!$R$226-Sheep!$N$175                                )&lt;=0),"WeanAlt2","")
&amp;IFERROR(IF(AND((DA$44-DA49                                                                                     )&gt;(DA$44-DB$44),(DA$44-DA49                                                                                     )&lt;=0),"Join-"    &amp;DA48,""),"")
&amp;IFERROR(IF(AND((DA$44-DA49-INDEX(Sheep!$V$231:$V$238,DA48,1))&gt;(DA$44-DB$44),(DA$44-DA49-INDEX(Sheep!$V$231:$V$238,DA48,1))&lt;=0),"Scan-"  &amp;DA48,""),"")
&amp;IFERROR(IF(AND((DA$44-DA49-150                                                                            )&gt;(DA$44-DB$44),(DA$44-DA49-150                                                                             )&lt;=0),"Birth-" &amp;DA48,""),"")
&amp;IFERROR(IF(AND((DA$44-DA49-150-Sheep!$R$224                                           )&gt;(DA$44-DB$44),(DA$44-DA49-150-Sheep!$R$224                                            )&lt;=0),"Wean-"&amp;DA48,""),"")
&amp;IFERROR(IF(AND((DA$44-DA49-150-Sheep!$R$225                                           )&gt;(DA$44-DB$44),(DA$44-DA49-150-Sheep!$R$225                                            )&lt;=0),"Alt1-"   &amp;DA48,""),"")
&amp;IFERROR(IF(AND((DA$44-DA49-150-Sheep!$R$226                                           )&gt;(DA$44-DB$44),(DA$44-DA49-150-Sheep!$R$226                                            )&lt;=0),"Alt2-"   &amp;DA48,""),"")</f>
        <v/>
      </c>
      <c r="DB50" s="491" t="str">
        <f xml:space="preserve">                    IF(AND((DB$44                                  -Sheep!$N$175                               )&gt;(DB$44-DC$44),(DB$44                                  -Sheep!$N$175                                )&lt;=0),"Born","")
&amp;                   IF(AND((DB$44-Sheep!$R$224-Sheep!$N$175                                )&gt;(DB$44-DC$44),(DB$44-Sheep!$R$224-Sheep!$N$175                                )&lt;=0),"WeanStd","")
&amp;                   IF(AND((DB$44-Sheep!$R$225-Sheep!$N$175                                )&gt;(DB$44-DC$44),(DB$44-Sheep!$R$225-Sheep!$N$175                                )&lt;=0),"WeanAlt1","")
&amp;                   IF(AND((DB$44-Sheep!$R$226-Sheep!$N$175                                )&gt;(DB$44-DC$44),(DB$44-Sheep!$R$226-Sheep!$N$175                                )&lt;=0),"WeanAlt2","")
&amp;IFERROR(IF(AND((DB$44-DB49                                                                                     )&gt;(DB$44-DC$44),(DB$44-DB49                                                                                     )&lt;=0),"Join-"    &amp;DB48,""),"")
&amp;IFERROR(IF(AND((DB$44-DB49-INDEX(Sheep!$V$231:$V$238,DB48,1))&gt;(DB$44-DC$44),(DB$44-DB49-INDEX(Sheep!$V$231:$V$238,DB48,1))&lt;=0),"Scan-"  &amp;DB48,""),"")
&amp;IFERROR(IF(AND((DB$44-DB49-150                                                                            )&gt;(DB$44-DC$44),(DB$44-DB49-150                                                                             )&lt;=0),"Birth-" &amp;DB48,""),"")
&amp;IFERROR(IF(AND((DB$44-DB49-150-Sheep!$R$224                                           )&gt;(DB$44-DC$44),(DB$44-DB49-150-Sheep!$R$224                                            )&lt;=0),"Wean-"&amp;DB48,""),"")
&amp;IFERROR(IF(AND((DB$44-DB49-150-Sheep!$R$225                                           )&gt;(DB$44-DC$44),(DB$44-DB49-150-Sheep!$R$225                                            )&lt;=0),"Alt1-"   &amp;DB48,""),"")
&amp;IFERROR(IF(AND((DB$44-DB49-150-Sheep!$R$226                                           )&gt;(DB$44-DC$44),(DB$44-DB49-150-Sheep!$R$226                                            )&lt;=0),"Alt2-"   &amp;DB48,""),"")</f>
        <v/>
      </c>
      <c r="DC50" s="491" t="str">
        <f xml:space="preserve">                    IF(AND((DC$44                                  -Sheep!$N$175                               )&gt;(DC$44-DD$44),(DC$44                                  -Sheep!$N$175                                )&lt;=0),"Born","")
&amp;                   IF(AND((DC$44-Sheep!$R$224-Sheep!$N$175                                )&gt;(DC$44-DD$44),(DC$44-Sheep!$R$224-Sheep!$N$175                                )&lt;=0),"WeanStd","")
&amp;                   IF(AND((DC$44-Sheep!$R$225-Sheep!$N$175                                )&gt;(DC$44-DD$44),(DC$44-Sheep!$R$225-Sheep!$N$175                                )&lt;=0),"WeanAlt1","")
&amp;                   IF(AND((DC$44-Sheep!$R$226-Sheep!$N$175                                )&gt;(DC$44-DD$44),(DC$44-Sheep!$R$226-Sheep!$N$175                                )&lt;=0),"WeanAlt2","")
&amp;IFERROR(IF(AND((DC$44-DC49                                                                                     )&gt;(DC$44-DD$44),(DC$44-DC49                                                                                     )&lt;=0),"Join-"    &amp;DC48,""),"")
&amp;IFERROR(IF(AND((DC$44-DC49-INDEX(Sheep!$V$231:$V$238,DC48,1))&gt;(DC$44-DD$44),(DC$44-DC49-INDEX(Sheep!$V$231:$V$238,DC48,1))&lt;=0),"Scan-"  &amp;DC48,""),"")
&amp;IFERROR(IF(AND((DC$44-DC49-150                                                                            )&gt;(DC$44-DD$44),(DC$44-DC49-150                                                                             )&lt;=0),"Birth-" &amp;DC48,""),"")
&amp;IFERROR(IF(AND((DC$44-DC49-150-Sheep!$R$224                                           )&gt;(DC$44-DD$44),(DC$44-DC49-150-Sheep!$R$224                                            )&lt;=0),"Wean-"&amp;DC48,""),"")
&amp;IFERROR(IF(AND((DC$44-DC49-150-Sheep!$R$225                                           )&gt;(DC$44-DD$44),(DC$44-DC49-150-Sheep!$R$225                                            )&lt;=0),"Alt1-"   &amp;DC48,""),"")
&amp;IFERROR(IF(AND((DC$44-DC49-150-Sheep!$R$226                                           )&gt;(DC$44-DD$44),(DC$44-DC49-150-Sheep!$R$226                                            )&lt;=0),"Alt2-"   &amp;DC48,""),"")</f>
        <v/>
      </c>
      <c r="DD50" s="491" t="str">
        <f xml:space="preserve">                    IF(AND((DD$44                                  -Sheep!$N$175                               )&gt;(DD$44-DE$44),(DD$44                                  -Sheep!$N$175                                )&lt;=0),"Born","")
&amp;                   IF(AND((DD$44-Sheep!$R$224-Sheep!$N$175                                )&gt;(DD$44-DE$44),(DD$44-Sheep!$R$224-Sheep!$N$175                                )&lt;=0),"WeanStd","")
&amp;                   IF(AND((DD$44-Sheep!$R$225-Sheep!$N$175                                )&gt;(DD$44-DE$44),(DD$44-Sheep!$R$225-Sheep!$N$175                                )&lt;=0),"WeanAlt1","")
&amp;                   IF(AND((DD$44-Sheep!$R$226-Sheep!$N$175                                )&gt;(DD$44-DE$44),(DD$44-Sheep!$R$226-Sheep!$N$175                                )&lt;=0),"WeanAlt2","")
&amp;IFERROR(IF(AND((DD$44-DD49                                                                                     )&gt;(DD$44-DE$44),(DD$44-DD49                                                                                     )&lt;=0),"Join-"    &amp;DD48,""),"")
&amp;IFERROR(IF(AND((DD$44-DD49-INDEX(Sheep!$V$231:$V$238,DD48,1))&gt;(DD$44-DE$44),(DD$44-DD49-INDEX(Sheep!$V$231:$V$238,DD48,1))&lt;=0),"Scan-"  &amp;DD48,""),"")
&amp;IFERROR(IF(AND((DD$44-DD49-150                                                                            )&gt;(DD$44-DE$44),(DD$44-DD49-150                                                                             )&lt;=0),"Birth-" &amp;DD48,""),"")
&amp;IFERROR(IF(AND((DD$44-DD49-150-Sheep!$R$224                                           )&gt;(DD$44-DE$44),(DD$44-DD49-150-Sheep!$R$224                                            )&lt;=0),"Wean-"&amp;DD48,""),"")
&amp;IFERROR(IF(AND((DD$44-DD49-150-Sheep!$R$225                                           )&gt;(DD$44-DE$44),(DD$44-DD49-150-Sheep!$R$225                                            )&lt;=0),"Alt1-"   &amp;DD48,""),"")
&amp;IFERROR(IF(AND((DD$44-DD49-150-Sheep!$R$226                                           )&gt;(DD$44-DE$44),(DD$44-DD49-150-Sheep!$R$226                                            )&lt;=0),"Alt2-"   &amp;DD48,""),"")</f>
        <v/>
      </c>
      <c r="DE50" s="491" t="str">
        <f xml:space="preserve">                    IF(AND((DE$44                                  -Sheep!$N$175                               )&gt;(DE$44-DF$44),(DE$44                                  -Sheep!$N$175                                )&lt;=0),"Born","")
&amp;                   IF(AND((DE$44-Sheep!$R$224-Sheep!$N$175                                )&gt;(DE$44-DF$44),(DE$44-Sheep!$R$224-Sheep!$N$175                                )&lt;=0),"WeanStd","")
&amp;                   IF(AND((DE$44-Sheep!$R$225-Sheep!$N$175                                )&gt;(DE$44-DF$44),(DE$44-Sheep!$R$225-Sheep!$N$175                                )&lt;=0),"WeanAlt1","")
&amp;                   IF(AND((DE$44-Sheep!$R$226-Sheep!$N$175                                )&gt;(DE$44-DF$44),(DE$44-Sheep!$R$226-Sheep!$N$175                                )&lt;=0),"WeanAlt2","")
&amp;IFERROR(IF(AND((DE$44-DE49                                                                                     )&gt;(DE$44-DF$44),(DE$44-DE49                                                                                     )&lt;=0),"Join-"    &amp;DE48,""),"")
&amp;IFERROR(IF(AND((DE$44-DE49-INDEX(Sheep!$V$231:$V$238,DE48,1))&gt;(DE$44-DF$44),(DE$44-DE49-INDEX(Sheep!$V$231:$V$238,DE48,1))&lt;=0),"Scan-"  &amp;DE48,""),"")
&amp;IFERROR(IF(AND((DE$44-DE49-150                                                                            )&gt;(DE$44-DF$44),(DE$44-DE49-150                                                                             )&lt;=0),"Birth-" &amp;DE48,""),"")
&amp;IFERROR(IF(AND((DE$44-DE49-150-Sheep!$R$224                                           )&gt;(DE$44-DF$44),(DE$44-DE49-150-Sheep!$R$224                                            )&lt;=0),"Wean-"&amp;DE48,""),"")
&amp;IFERROR(IF(AND((DE$44-DE49-150-Sheep!$R$225                                           )&gt;(DE$44-DF$44),(DE$44-DE49-150-Sheep!$R$225                                            )&lt;=0),"Alt1-"   &amp;DE48,""),"")
&amp;IFERROR(IF(AND((DE$44-DE49-150-Sheep!$R$226                                           )&gt;(DE$44-DF$44),(DE$44-DE49-150-Sheep!$R$226                                            )&lt;=0),"Alt2-"   &amp;DE48,""),"")</f>
        <v/>
      </c>
      <c r="DF50" s="491" t="str">
        <f xml:space="preserve">                    IF(AND((DF$44                                  -Sheep!$N$175                               )&gt;(DF$44-DG$44),(DF$44                                  -Sheep!$N$175                                )&lt;=0),"Born","")
&amp;                   IF(AND((DF$44-Sheep!$R$224-Sheep!$N$175                                )&gt;(DF$44-DG$44),(DF$44-Sheep!$R$224-Sheep!$N$175                                )&lt;=0),"WeanStd","")
&amp;                   IF(AND((DF$44-Sheep!$R$225-Sheep!$N$175                                )&gt;(DF$44-DG$44),(DF$44-Sheep!$R$225-Sheep!$N$175                                )&lt;=0),"WeanAlt1","")
&amp;                   IF(AND((DF$44-Sheep!$R$226-Sheep!$N$175                                )&gt;(DF$44-DG$44),(DF$44-Sheep!$R$226-Sheep!$N$175                                )&lt;=0),"WeanAlt2","")
&amp;IFERROR(IF(AND((DF$44-DF49                                                                                     )&gt;(DF$44-DG$44),(DF$44-DF49                                                                                     )&lt;=0),"Join-"    &amp;DF48,""),"")
&amp;IFERROR(IF(AND((DF$44-DF49-INDEX(Sheep!$V$231:$V$238,DF48,1))&gt;(DF$44-DG$44),(DF$44-DF49-INDEX(Sheep!$V$231:$V$238,DF48,1))&lt;=0),"Scan-"  &amp;DF48,""),"")
&amp;IFERROR(IF(AND((DF$44-DF49-150                                                                            )&gt;(DF$44-DG$44),(DF$44-DF49-150                                                                             )&lt;=0),"Birth-" &amp;DF48,""),"")
&amp;IFERROR(IF(AND((DF$44-DF49-150-Sheep!$R$224                                           )&gt;(DF$44-DG$44),(DF$44-DF49-150-Sheep!$R$224                                            )&lt;=0),"Wean-"&amp;DF48,""),"")
&amp;IFERROR(IF(AND((DF$44-DF49-150-Sheep!$R$225                                           )&gt;(DF$44-DG$44),(DF$44-DF49-150-Sheep!$R$225                                            )&lt;=0),"Alt1-"   &amp;DF48,""),"")
&amp;IFERROR(IF(AND((DF$44-DF49-150-Sheep!$R$226                                           )&gt;(DF$44-DG$44),(DF$44-DF49-150-Sheep!$R$226                                            )&lt;=0),"Alt2-"   &amp;DF48,""),"")</f>
        <v/>
      </c>
      <c r="DG50" s="491" t="str">
        <f xml:space="preserve">                    IF(AND((DG$44                                  -Sheep!$N$175                               )&gt;(DG$44-DH$44),(DG$44                                  -Sheep!$N$175                                )&lt;=0),"Born","")
&amp;                   IF(AND((DG$44-Sheep!$R$224-Sheep!$N$175                                )&gt;(DG$44-DH$44),(DG$44-Sheep!$R$224-Sheep!$N$175                                )&lt;=0),"WeanStd","")
&amp;                   IF(AND((DG$44-Sheep!$R$225-Sheep!$N$175                                )&gt;(DG$44-DH$44),(DG$44-Sheep!$R$225-Sheep!$N$175                                )&lt;=0),"WeanAlt1","")
&amp;                   IF(AND((DG$44-Sheep!$R$226-Sheep!$N$175                                )&gt;(DG$44-DH$44),(DG$44-Sheep!$R$226-Sheep!$N$175                                )&lt;=0),"WeanAlt2","")
&amp;IFERROR(IF(AND((DG$44-DG49                                                                                     )&gt;(DG$44-DH$44),(DG$44-DG49                                                                                     )&lt;=0),"Join-"    &amp;DG48,""),"")
&amp;IFERROR(IF(AND((DG$44-DG49-INDEX(Sheep!$V$231:$V$238,DG48,1))&gt;(DG$44-DH$44),(DG$44-DG49-INDEX(Sheep!$V$231:$V$238,DG48,1))&lt;=0),"Scan-"  &amp;DG48,""),"")
&amp;IFERROR(IF(AND((DG$44-DG49-150                                                                            )&gt;(DG$44-DH$44),(DG$44-DG49-150                                                                             )&lt;=0),"Birth-" &amp;DG48,""),"")
&amp;IFERROR(IF(AND((DG$44-DG49-150-Sheep!$R$224                                           )&gt;(DG$44-DH$44),(DG$44-DG49-150-Sheep!$R$224                                            )&lt;=0),"Wean-"&amp;DG48,""),"")
&amp;IFERROR(IF(AND((DG$44-DG49-150-Sheep!$R$225                                           )&gt;(DG$44-DH$44),(DG$44-DG49-150-Sheep!$R$225                                            )&lt;=0),"Alt1-"   &amp;DG48,""),"")
&amp;IFERROR(IF(AND((DG$44-DG49-150-Sheep!$R$226                                           )&gt;(DG$44-DH$44),(DG$44-DG49-150-Sheep!$R$226                                            )&lt;=0),"Alt2-"   &amp;DG48,""),"")</f>
        <v/>
      </c>
      <c r="DH50" s="491" t="str">
        <f xml:space="preserve">                    IF(AND((DH$44                                  -Sheep!$N$175                               )&gt;(DH$44-DI$44),(DH$44                                  -Sheep!$N$175                                )&lt;=0),"Born","")
&amp;                   IF(AND((DH$44-Sheep!$R$224-Sheep!$N$175                                )&gt;(DH$44-DI$44),(DH$44-Sheep!$R$224-Sheep!$N$175                                )&lt;=0),"WeanStd","")
&amp;                   IF(AND((DH$44-Sheep!$R$225-Sheep!$N$175                                )&gt;(DH$44-DI$44),(DH$44-Sheep!$R$225-Sheep!$N$175                                )&lt;=0),"WeanAlt1","")
&amp;                   IF(AND((DH$44-Sheep!$R$226-Sheep!$N$175                                )&gt;(DH$44-DI$44),(DH$44-Sheep!$R$226-Sheep!$N$175                                )&lt;=0),"WeanAlt2","")
&amp;IFERROR(IF(AND((DH$44-DH49                                                                                     )&gt;(DH$44-DI$44),(DH$44-DH49                                                                                     )&lt;=0),"Join-"    &amp;DH48,""),"")
&amp;IFERROR(IF(AND((DH$44-DH49-INDEX(Sheep!$V$231:$V$238,DH48,1))&gt;(DH$44-DI$44),(DH$44-DH49-INDEX(Sheep!$V$231:$V$238,DH48,1))&lt;=0),"Scan-"  &amp;DH48,""),"")
&amp;IFERROR(IF(AND((DH$44-DH49-150                                                                            )&gt;(DH$44-DI$44),(DH$44-DH49-150                                                                             )&lt;=0),"Birth-" &amp;DH48,""),"")
&amp;IFERROR(IF(AND((DH$44-DH49-150-Sheep!$R$224                                           )&gt;(DH$44-DI$44),(DH$44-DH49-150-Sheep!$R$224                                            )&lt;=0),"Wean-"&amp;DH48,""),"")
&amp;IFERROR(IF(AND((DH$44-DH49-150-Sheep!$R$225                                           )&gt;(DH$44-DI$44),(DH$44-DH49-150-Sheep!$R$225                                            )&lt;=0),"Alt1-"   &amp;DH48,""),"")
&amp;IFERROR(IF(AND((DH$44-DH49-150-Sheep!$R$226                                           )&gt;(DH$44-DI$44),(DH$44-DH49-150-Sheep!$R$226                                            )&lt;=0),"Alt2-"   &amp;DH48,""),"")</f>
        <v/>
      </c>
      <c r="DI50" s="491" t="str">
        <f xml:space="preserve">                    IF(AND((DI$44                                  -Sheep!$N$175                               )&gt;(DI$44-DJ$44),(DI$44                                  -Sheep!$N$175                                )&lt;=0),"Born","")
&amp;                   IF(AND((DI$44-Sheep!$R$224-Sheep!$N$175                                )&gt;(DI$44-DJ$44),(DI$44-Sheep!$R$224-Sheep!$N$175                                )&lt;=0),"WeanStd","")
&amp;                   IF(AND((DI$44-Sheep!$R$225-Sheep!$N$175                                )&gt;(DI$44-DJ$44),(DI$44-Sheep!$R$225-Sheep!$N$175                                )&lt;=0),"WeanAlt1","")
&amp;                   IF(AND((DI$44-Sheep!$R$226-Sheep!$N$175                                )&gt;(DI$44-DJ$44),(DI$44-Sheep!$R$226-Sheep!$N$175                                )&lt;=0),"WeanAlt2","")
&amp;IFERROR(IF(AND((DI$44-DI49                                                                                     )&gt;(DI$44-DJ$44),(DI$44-DI49                                                                                     )&lt;=0),"Join-"    &amp;DI48,""),"")
&amp;IFERROR(IF(AND((DI$44-DI49-INDEX(Sheep!$V$231:$V$238,DI48,1))&gt;(DI$44-DJ$44),(DI$44-DI49-INDEX(Sheep!$V$231:$V$238,DI48,1))&lt;=0),"Scan-"  &amp;DI48,""),"")
&amp;IFERROR(IF(AND((DI$44-DI49-150                                                                            )&gt;(DI$44-DJ$44),(DI$44-DI49-150                                                                             )&lt;=0),"Birth-" &amp;DI48,""),"")
&amp;IFERROR(IF(AND((DI$44-DI49-150-Sheep!$R$224                                           )&gt;(DI$44-DJ$44),(DI$44-DI49-150-Sheep!$R$224                                            )&lt;=0),"Wean-"&amp;DI48,""),"")
&amp;IFERROR(IF(AND((DI$44-DI49-150-Sheep!$R$225                                           )&gt;(DI$44-DJ$44),(DI$44-DI49-150-Sheep!$R$225                                            )&lt;=0),"Alt1-"   &amp;DI48,""),"")
&amp;IFERROR(IF(AND((DI$44-DI49-150-Sheep!$R$226                                           )&gt;(DI$44-DJ$44),(DI$44-DI49-150-Sheep!$R$226                                            )&lt;=0),"Alt2-"   &amp;DI48,""),"")</f>
        <v/>
      </c>
      <c r="DJ50" s="491" t="str">
        <f xml:space="preserve">                    IF(AND((DJ$44                                  -Sheep!$N$175                               )&gt;(DJ$44-DK$44),(DJ$44                                  -Sheep!$N$175                                )&lt;=0),"Born","")
&amp;                   IF(AND((DJ$44-Sheep!$R$224-Sheep!$N$175                                )&gt;(DJ$44-DK$44),(DJ$44-Sheep!$R$224-Sheep!$N$175                                )&lt;=0),"WeanStd","")
&amp;                   IF(AND((DJ$44-Sheep!$R$225-Sheep!$N$175                                )&gt;(DJ$44-DK$44),(DJ$44-Sheep!$R$225-Sheep!$N$175                                )&lt;=0),"WeanAlt1","")
&amp;                   IF(AND((DJ$44-Sheep!$R$226-Sheep!$N$175                                )&gt;(DJ$44-DK$44),(DJ$44-Sheep!$R$226-Sheep!$N$175                                )&lt;=0),"WeanAlt2","")
&amp;IFERROR(IF(AND((DJ$44-DJ49                                                                                     )&gt;(DJ$44-DK$44),(DJ$44-DJ49                                                                                     )&lt;=0),"Join-"    &amp;DJ48,""),"")
&amp;IFERROR(IF(AND((DJ$44-DJ49-INDEX(Sheep!$V$231:$V$238,DJ48,1))&gt;(DJ$44-DK$44),(DJ$44-DJ49-INDEX(Sheep!$V$231:$V$238,DJ48,1))&lt;=0),"Scan-"  &amp;DJ48,""),"")
&amp;IFERROR(IF(AND((DJ$44-DJ49-150                                                                            )&gt;(DJ$44-DK$44),(DJ$44-DJ49-150                                                                             )&lt;=0),"Birth-" &amp;DJ48,""),"")
&amp;IFERROR(IF(AND((DJ$44-DJ49-150-Sheep!$R$224                                           )&gt;(DJ$44-DK$44),(DJ$44-DJ49-150-Sheep!$R$224                                            )&lt;=0),"Wean-"&amp;DJ48,""),"")
&amp;IFERROR(IF(AND((DJ$44-DJ49-150-Sheep!$R$225                                           )&gt;(DJ$44-DK$44),(DJ$44-DJ49-150-Sheep!$R$225                                            )&lt;=0),"Alt1-"   &amp;DJ48,""),"")
&amp;IFERROR(IF(AND((DJ$44-DJ49-150-Sheep!$R$226                                           )&gt;(DJ$44-DK$44),(DJ$44-DJ49-150-Sheep!$R$226                                            )&lt;=0),"Alt2-"   &amp;DJ48,""),"")</f>
        <v/>
      </c>
      <c r="DK50" s="491" t="str">
        <f xml:space="preserve">                    IF(AND((DK$44                                  -Sheep!$N$175                               )&gt;(DK$44-DL$44),(DK$44                                  -Sheep!$N$175                                )&lt;=0),"Born","")
&amp;                   IF(AND((DK$44-Sheep!$R$224-Sheep!$N$175                                )&gt;(DK$44-DL$44),(DK$44-Sheep!$R$224-Sheep!$N$175                                )&lt;=0),"WeanStd","")
&amp;                   IF(AND((DK$44-Sheep!$R$225-Sheep!$N$175                                )&gt;(DK$44-DL$44),(DK$44-Sheep!$R$225-Sheep!$N$175                                )&lt;=0),"WeanAlt1","")
&amp;                   IF(AND((DK$44-Sheep!$R$226-Sheep!$N$175                                )&gt;(DK$44-DL$44),(DK$44-Sheep!$R$226-Sheep!$N$175                                )&lt;=0),"WeanAlt2","")
&amp;IFERROR(IF(AND((DK$44-DK49                                                                                     )&gt;(DK$44-DL$44),(DK$44-DK49                                                                                     )&lt;=0),"Join-"    &amp;DK48,""),"")
&amp;IFERROR(IF(AND((DK$44-DK49-INDEX(Sheep!$V$231:$V$238,DK48,1))&gt;(DK$44-DL$44),(DK$44-DK49-INDEX(Sheep!$V$231:$V$238,DK48,1))&lt;=0),"Scan-"  &amp;DK48,""),"")
&amp;IFERROR(IF(AND((DK$44-DK49-150                                                                            )&gt;(DK$44-DL$44),(DK$44-DK49-150                                                                             )&lt;=0),"Birth-" &amp;DK48,""),"")
&amp;IFERROR(IF(AND((DK$44-DK49-150-Sheep!$R$224                                           )&gt;(DK$44-DL$44),(DK$44-DK49-150-Sheep!$R$224                                            )&lt;=0),"Wean-"&amp;DK48,""),"")
&amp;IFERROR(IF(AND((DK$44-DK49-150-Sheep!$R$225                                           )&gt;(DK$44-DL$44),(DK$44-DK49-150-Sheep!$R$225                                            )&lt;=0),"Alt1-"   &amp;DK48,""),"")
&amp;IFERROR(IF(AND((DK$44-DK49-150-Sheep!$R$226                                           )&gt;(DK$44-DL$44),(DK$44-DK49-150-Sheep!$R$226                                            )&lt;=0),"Alt2-"   &amp;DK48,""),"")</f>
        <v/>
      </c>
      <c r="DL50" s="491" t="str">
        <f xml:space="preserve">                    IF(AND((DL$44                                  -Sheep!$N$175                               )&gt;(DL$44-DM$44),(DL$44                                  -Sheep!$N$175                                )&lt;=0),"Born","")
&amp;                   IF(AND((DL$44-Sheep!$R$224-Sheep!$N$175                                )&gt;(DL$44-DM$44),(DL$44-Sheep!$R$224-Sheep!$N$175                                )&lt;=0),"WeanStd","")
&amp;                   IF(AND((DL$44-Sheep!$R$225-Sheep!$N$175                                )&gt;(DL$44-DM$44),(DL$44-Sheep!$R$225-Sheep!$N$175                                )&lt;=0),"WeanAlt1","")
&amp;                   IF(AND((DL$44-Sheep!$R$226-Sheep!$N$175                                )&gt;(DL$44-DM$44),(DL$44-Sheep!$R$226-Sheep!$N$175                                )&lt;=0),"WeanAlt2","")
&amp;IFERROR(IF(AND((DL$44-DL49                                                                                     )&gt;(DL$44-DM$44),(DL$44-DL49                                                                                     )&lt;=0),"Join-"    &amp;DL48,""),"")
&amp;IFERROR(IF(AND((DL$44-DL49-INDEX(Sheep!$V$231:$V$238,DL48,1))&gt;(DL$44-DM$44),(DL$44-DL49-INDEX(Sheep!$V$231:$V$238,DL48,1))&lt;=0),"Scan-"  &amp;DL48,""),"")
&amp;IFERROR(IF(AND((DL$44-DL49-150                                                                            )&gt;(DL$44-DM$44),(DL$44-DL49-150                                                                             )&lt;=0),"Birth-" &amp;DL48,""),"")
&amp;IFERROR(IF(AND((DL$44-DL49-150-Sheep!$R$224                                           )&gt;(DL$44-DM$44),(DL$44-DL49-150-Sheep!$R$224                                            )&lt;=0),"Wean-"&amp;DL48,""),"")
&amp;IFERROR(IF(AND((DL$44-DL49-150-Sheep!$R$225                                           )&gt;(DL$44-DM$44),(DL$44-DL49-150-Sheep!$R$225                                            )&lt;=0),"Alt1-"   &amp;DL48,""),"")
&amp;IFERROR(IF(AND((DL$44-DL49-150-Sheep!$R$226                                           )&gt;(DL$44-DM$44),(DL$44-DL49-150-Sheep!$R$226                                            )&lt;=0),"Alt2-"   &amp;DL48,""),"")</f>
        <v/>
      </c>
      <c r="DM50" s="491" t="str">
        <f xml:space="preserve">                    IF(AND((DM$44                                  -Sheep!$N$175                               )&gt;(DM$44-DN$44),(DM$44                                  -Sheep!$N$175                                )&lt;=0),"Born","")
&amp;                   IF(AND((DM$44-Sheep!$R$224-Sheep!$N$175                                )&gt;(DM$44-DN$44),(DM$44-Sheep!$R$224-Sheep!$N$175                                )&lt;=0),"WeanStd","")
&amp;                   IF(AND((DM$44-Sheep!$R$225-Sheep!$N$175                                )&gt;(DM$44-DN$44),(DM$44-Sheep!$R$225-Sheep!$N$175                                )&lt;=0),"WeanAlt1","")
&amp;                   IF(AND((DM$44-Sheep!$R$226-Sheep!$N$175                                )&gt;(DM$44-DN$44),(DM$44-Sheep!$R$226-Sheep!$N$175                                )&lt;=0),"WeanAlt2","")
&amp;IFERROR(IF(AND((DM$44-DM49                                                                                     )&gt;(DM$44-DN$44),(DM$44-DM49                                                                                     )&lt;=0),"Join-"    &amp;DM48,""),"")
&amp;IFERROR(IF(AND((DM$44-DM49-INDEX(Sheep!$V$231:$V$238,DM48,1))&gt;(DM$44-DN$44),(DM$44-DM49-INDEX(Sheep!$V$231:$V$238,DM48,1))&lt;=0),"Scan-"  &amp;DM48,""),"")
&amp;IFERROR(IF(AND((DM$44-DM49-150                                                                            )&gt;(DM$44-DN$44),(DM$44-DM49-150                                                                             )&lt;=0),"Birth-" &amp;DM48,""),"")
&amp;IFERROR(IF(AND((DM$44-DM49-150-Sheep!$R$224                                           )&gt;(DM$44-DN$44),(DM$44-DM49-150-Sheep!$R$224                                            )&lt;=0),"Wean-"&amp;DM48,""),"")
&amp;IFERROR(IF(AND((DM$44-DM49-150-Sheep!$R$225                                           )&gt;(DM$44-DN$44),(DM$44-DM49-150-Sheep!$R$225                                            )&lt;=0),"Alt1-"   &amp;DM48,""),"")
&amp;IFERROR(IF(AND((DM$44-DM49-150-Sheep!$R$226                                           )&gt;(DM$44-DN$44),(DM$44-DM49-150-Sheep!$R$226                                            )&lt;=0),"Alt2-"   &amp;DM48,""),"")</f>
        <v/>
      </c>
      <c r="DN50" s="491" t="str">
        <f xml:space="preserve">                    IF(AND((DN$44                                  -Sheep!$N$175                               )&gt;(DN$44-DO$44),(DN$44                                  -Sheep!$N$175                                )&lt;=0),"Born","")
&amp;                   IF(AND((DN$44-Sheep!$R$224-Sheep!$N$175                                )&gt;(DN$44-DO$44),(DN$44-Sheep!$R$224-Sheep!$N$175                                )&lt;=0),"WeanStd","")
&amp;                   IF(AND((DN$44-Sheep!$R$225-Sheep!$N$175                                )&gt;(DN$44-DO$44),(DN$44-Sheep!$R$225-Sheep!$N$175                                )&lt;=0),"WeanAlt1","")
&amp;                   IF(AND((DN$44-Sheep!$R$226-Sheep!$N$175                                )&gt;(DN$44-DO$44),(DN$44-Sheep!$R$226-Sheep!$N$175                                )&lt;=0),"WeanAlt2","")
&amp;IFERROR(IF(AND((DN$44-DN49                                                                                     )&gt;(DN$44-DO$44),(DN$44-DN49                                                                                     )&lt;=0),"Join-"    &amp;DN48,""),"")
&amp;IFERROR(IF(AND((DN$44-DN49-INDEX(Sheep!$V$231:$V$238,DN48,1))&gt;(DN$44-DO$44),(DN$44-DN49-INDEX(Sheep!$V$231:$V$238,DN48,1))&lt;=0),"Scan-"  &amp;DN48,""),"")
&amp;IFERROR(IF(AND((DN$44-DN49-150                                                                            )&gt;(DN$44-DO$44),(DN$44-DN49-150                                                                             )&lt;=0),"Birth-" &amp;DN48,""),"")
&amp;IFERROR(IF(AND((DN$44-DN49-150-Sheep!$R$224                                           )&gt;(DN$44-DO$44),(DN$44-DN49-150-Sheep!$R$224                                            )&lt;=0),"Wean-"&amp;DN48,""),"")
&amp;IFERROR(IF(AND((DN$44-DN49-150-Sheep!$R$225                                           )&gt;(DN$44-DO$44),(DN$44-DN49-150-Sheep!$R$225                                            )&lt;=0),"Alt1-"   &amp;DN48,""),"")
&amp;IFERROR(IF(AND((DN$44-DN49-150-Sheep!$R$226                                           )&gt;(DN$44-DO$44),(DN$44-DN49-150-Sheep!$R$226                                            )&lt;=0),"Alt2-"   &amp;DN48,""),"")</f>
        <v/>
      </c>
      <c r="DO50" s="491" t="str">
        <f xml:space="preserve">                    IF(AND((DO$44                                  -Sheep!$N$175                               )&gt;(DO$44-DP$44),(DO$44                                  -Sheep!$N$175                                )&lt;=0),"Born","")
&amp;                   IF(AND((DO$44-Sheep!$R$224-Sheep!$N$175                                )&gt;(DO$44-DP$44),(DO$44-Sheep!$R$224-Sheep!$N$175                                )&lt;=0),"WeanStd","")
&amp;                   IF(AND((DO$44-Sheep!$R$225-Sheep!$N$175                                )&gt;(DO$44-DP$44),(DO$44-Sheep!$R$225-Sheep!$N$175                                )&lt;=0),"WeanAlt1","")
&amp;                   IF(AND((DO$44-Sheep!$R$226-Sheep!$N$175                                )&gt;(DO$44-DP$44),(DO$44-Sheep!$R$226-Sheep!$N$175                                )&lt;=0),"WeanAlt2","")
&amp;IFERROR(IF(AND((DO$44-DO49                                                                                     )&gt;(DO$44-DP$44),(DO$44-DO49                                                                                     )&lt;=0),"Join-"    &amp;DO48,""),"")
&amp;IFERROR(IF(AND((DO$44-DO49-INDEX(Sheep!$V$231:$V$238,DO48,1))&gt;(DO$44-DP$44),(DO$44-DO49-INDEX(Sheep!$V$231:$V$238,DO48,1))&lt;=0),"Scan-"  &amp;DO48,""),"")
&amp;IFERROR(IF(AND((DO$44-DO49-150                                                                            )&gt;(DO$44-DP$44),(DO$44-DO49-150                                                                             )&lt;=0),"Birth-" &amp;DO48,""),"")
&amp;IFERROR(IF(AND((DO$44-DO49-150-Sheep!$R$224                                           )&gt;(DO$44-DP$44),(DO$44-DO49-150-Sheep!$R$224                                            )&lt;=0),"Wean-"&amp;DO48,""),"")
&amp;IFERROR(IF(AND((DO$44-DO49-150-Sheep!$R$225                                           )&gt;(DO$44-DP$44),(DO$44-DO49-150-Sheep!$R$225                                            )&lt;=0),"Alt1-"   &amp;DO48,""),"")
&amp;IFERROR(IF(AND((DO$44-DO49-150-Sheep!$R$226                                           )&gt;(DO$44-DP$44),(DO$44-DO49-150-Sheep!$R$226                                            )&lt;=0),"Alt2-"   &amp;DO48,""),"")</f>
        <v/>
      </c>
      <c r="DP50" s="491" t="str">
        <f xml:space="preserve">                    IF(AND((DP$44                                  -Sheep!$N$175                               )&gt;(DP$44-DQ$44),(DP$44                                  -Sheep!$N$175                                )&lt;=0),"Born","")
&amp;                   IF(AND((DP$44-Sheep!$R$224-Sheep!$N$175                                )&gt;(DP$44-DQ$44),(DP$44-Sheep!$R$224-Sheep!$N$175                                )&lt;=0),"WeanStd","")
&amp;                   IF(AND((DP$44-Sheep!$R$225-Sheep!$N$175                                )&gt;(DP$44-DQ$44),(DP$44-Sheep!$R$225-Sheep!$N$175                                )&lt;=0),"WeanAlt1","")
&amp;                   IF(AND((DP$44-Sheep!$R$226-Sheep!$N$175                                )&gt;(DP$44-DQ$44),(DP$44-Sheep!$R$226-Sheep!$N$175                                )&lt;=0),"WeanAlt2","")
&amp;IFERROR(IF(AND((DP$44-DP49                                                                                     )&gt;(DP$44-DQ$44),(DP$44-DP49                                                                                     )&lt;=0),"Join-"    &amp;DP48,""),"")
&amp;IFERROR(IF(AND((DP$44-DP49-INDEX(Sheep!$V$231:$V$238,DP48,1))&gt;(DP$44-DQ$44),(DP$44-DP49-INDEX(Sheep!$V$231:$V$238,DP48,1))&lt;=0),"Scan-"  &amp;DP48,""),"")
&amp;IFERROR(IF(AND((DP$44-DP49-150                                                                            )&gt;(DP$44-DQ$44),(DP$44-DP49-150                                                                             )&lt;=0),"Birth-" &amp;DP48,""),"")
&amp;IFERROR(IF(AND((DP$44-DP49-150-Sheep!$R$224                                           )&gt;(DP$44-DQ$44),(DP$44-DP49-150-Sheep!$R$224                                            )&lt;=0),"Wean-"&amp;DP48,""),"")
&amp;IFERROR(IF(AND((DP$44-DP49-150-Sheep!$R$225                                           )&gt;(DP$44-DQ$44),(DP$44-DP49-150-Sheep!$R$225                                            )&lt;=0),"Alt1-"   &amp;DP48,""),"")
&amp;IFERROR(IF(AND((DP$44-DP49-150-Sheep!$R$226                                           )&gt;(DP$44-DQ$44),(DP$44-DP49-150-Sheep!$R$226                                            )&lt;=0),"Alt2-"   &amp;DP48,""),"")</f>
        <v/>
      </c>
      <c r="DQ50" s="491" t="str">
        <f xml:space="preserve">                    IF(AND((DQ$44                                  -Sheep!$N$175                               )&gt;(DQ$44-DR$44),(DQ$44                                  -Sheep!$N$175                                )&lt;=0),"Born","")
&amp;                   IF(AND((DQ$44-Sheep!$R$224-Sheep!$N$175                                )&gt;(DQ$44-DR$44),(DQ$44-Sheep!$R$224-Sheep!$N$175                                )&lt;=0),"WeanStd","")
&amp;                   IF(AND((DQ$44-Sheep!$R$225-Sheep!$N$175                                )&gt;(DQ$44-DR$44),(DQ$44-Sheep!$R$225-Sheep!$N$175                                )&lt;=0),"WeanAlt1","")
&amp;                   IF(AND((DQ$44-Sheep!$R$226-Sheep!$N$175                                )&gt;(DQ$44-DR$44),(DQ$44-Sheep!$R$226-Sheep!$N$175                                )&lt;=0),"WeanAlt2","")
&amp;IFERROR(IF(AND((DQ$44-DQ49                                                                                     )&gt;(DQ$44-DR$44),(DQ$44-DQ49                                                                                     )&lt;=0),"Join-"    &amp;DQ48,""),"")
&amp;IFERROR(IF(AND((DQ$44-DQ49-INDEX(Sheep!$V$231:$V$238,DQ48,1))&gt;(DQ$44-DR$44),(DQ$44-DQ49-INDEX(Sheep!$V$231:$V$238,DQ48,1))&lt;=0),"Scan-"  &amp;DQ48,""),"")
&amp;IFERROR(IF(AND((DQ$44-DQ49-150                                                                            )&gt;(DQ$44-DR$44),(DQ$44-DQ49-150                                                                             )&lt;=0),"Birth-" &amp;DQ48,""),"")
&amp;IFERROR(IF(AND((DQ$44-DQ49-150-Sheep!$R$224                                           )&gt;(DQ$44-DR$44),(DQ$44-DQ49-150-Sheep!$R$224                                            )&lt;=0),"Wean-"&amp;DQ48,""),"")
&amp;IFERROR(IF(AND((DQ$44-DQ49-150-Sheep!$R$225                                           )&gt;(DQ$44-DR$44),(DQ$44-DQ49-150-Sheep!$R$225                                            )&lt;=0),"Alt1-"   &amp;DQ48,""),"")
&amp;IFERROR(IF(AND((DQ$44-DQ49-150-Sheep!$R$226                                           )&gt;(DQ$44-DR$44),(DQ$44-DQ49-150-Sheep!$R$226                                            )&lt;=0),"Alt2-"   &amp;DQ48,""),"")</f>
        <v/>
      </c>
      <c r="DR50" s="491" t="str">
        <f xml:space="preserve">                    IF(AND((DR$44                                  -Sheep!$N$175                               )&gt;(DR$44-DS$44),(DR$44                                  -Sheep!$N$175                                )&lt;=0),"Born","")
&amp;                   IF(AND((DR$44-Sheep!$R$224-Sheep!$N$175                                )&gt;(DR$44-DS$44),(DR$44-Sheep!$R$224-Sheep!$N$175                                )&lt;=0),"WeanStd","")
&amp;                   IF(AND((DR$44-Sheep!$R$225-Sheep!$N$175                                )&gt;(DR$44-DS$44),(DR$44-Sheep!$R$225-Sheep!$N$175                                )&lt;=0),"WeanAlt1","")
&amp;                   IF(AND((DR$44-Sheep!$R$226-Sheep!$N$175                                )&gt;(DR$44-DS$44),(DR$44-Sheep!$R$226-Sheep!$N$175                                )&lt;=0),"WeanAlt2","")
&amp;IFERROR(IF(AND((DR$44-DR49                                                                                     )&gt;(DR$44-DS$44),(DR$44-DR49                                                                                     )&lt;=0),"Join-"    &amp;DR48,""),"")
&amp;IFERROR(IF(AND((DR$44-DR49-INDEX(Sheep!$V$231:$V$238,DR48,1))&gt;(DR$44-DS$44),(DR$44-DR49-INDEX(Sheep!$V$231:$V$238,DR48,1))&lt;=0),"Scan-"  &amp;DR48,""),"")
&amp;IFERROR(IF(AND((DR$44-DR49-150                                                                            )&gt;(DR$44-DS$44),(DR$44-DR49-150                                                                             )&lt;=0),"Birth-" &amp;DR48,""),"")
&amp;IFERROR(IF(AND((DR$44-DR49-150-Sheep!$R$224                                           )&gt;(DR$44-DS$44),(DR$44-DR49-150-Sheep!$R$224                                            )&lt;=0),"Wean-"&amp;DR48,""),"")
&amp;IFERROR(IF(AND((DR$44-DR49-150-Sheep!$R$225                                           )&gt;(DR$44-DS$44),(DR$44-DR49-150-Sheep!$R$225                                            )&lt;=0),"Alt1-"   &amp;DR48,""),"")
&amp;IFERROR(IF(AND((DR$44-DR49-150-Sheep!$R$226                                           )&gt;(DR$44-DS$44),(DR$44-DR49-150-Sheep!$R$226                                            )&lt;=0),"Alt2-"   &amp;DR48,""),"")</f>
        <v/>
      </c>
      <c r="DS50" s="491" t="str">
        <f xml:space="preserve">                    IF(AND((DS$44                                  -Sheep!$N$175                               )&gt;(DS$44-DT$44),(DS$44                                  -Sheep!$N$175                                )&lt;=0),"Born","")
&amp;                   IF(AND((DS$44-Sheep!$R$224-Sheep!$N$175                                )&gt;(DS$44-DT$44),(DS$44-Sheep!$R$224-Sheep!$N$175                                )&lt;=0),"WeanStd","")
&amp;                   IF(AND((DS$44-Sheep!$R$225-Sheep!$N$175                                )&gt;(DS$44-DT$44),(DS$44-Sheep!$R$225-Sheep!$N$175                                )&lt;=0),"WeanAlt1","")
&amp;                   IF(AND((DS$44-Sheep!$R$226-Sheep!$N$175                                )&gt;(DS$44-DT$44),(DS$44-Sheep!$R$226-Sheep!$N$175                                )&lt;=0),"WeanAlt2","")
&amp;IFERROR(IF(AND((DS$44-DS49                                                                                     )&gt;(DS$44-DT$44),(DS$44-DS49                                                                                     )&lt;=0),"Join-"    &amp;DS48,""),"")
&amp;IFERROR(IF(AND((DS$44-DS49-INDEX(Sheep!$V$231:$V$238,DS48,1))&gt;(DS$44-DT$44),(DS$44-DS49-INDEX(Sheep!$V$231:$V$238,DS48,1))&lt;=0),"Scan-"  &amp;DS48,""),"")
&amp;IFERROR(IF(AND((DS$44-DS49-150                                                                            )&gt;(DS$44-DT$44),(DS$44-DS49-150                                                                             )&lt;=0),"Birth-" &amp;DS48,""),"")
&amp;IFERROR(IF(AND((DS$44-DS49-150-Sheep!$R$224                                           )&gt;(DS$44-DT$44),(DS$44-DS49-150-Sheep!$R$224                                            )&lt;=0),"Wean-"&amp;DS48,""),"")
&amp;IFERROR(IF(AND((DS$44-DS49-150-Sheep!$R$225                                           )&gt;(DS$44-DT$44),(DS$44-DS49-150-Sheep!$R$225                                            )&lt;=0),"Alt1-"   &amp;DS48,""),"")
&amp;IFERROR(IF(AND((DS$44-DS49-150-Sheep!$R$226                                           )&gt;(DS$44-DT$44),(DS$44-DS49-150-Sheep!$R$226                                            )&lt;=0),"Alt2-"   &amp;DS48,""),"")</f>
        <v/>
      </c>
      <c r="DT50" s="491" t="str">
        <f xml:space="preserve">                    IF(AND((DT$44                                  -Sheep!$N$175                               )&gt;(DT$44-DU$44),(DT$44                                  -Sheep!$N$175                                )&lt;=0),"Born","")
&amp;                   IF(AND((DT$44-Sheep!$R$224-Sheep!$N$175                                )&gt;(DT$44-DU$44),(DT$44-Sheep!$R$224-Sheep!$N$175                                )&lt;=0),"WeanStd","")
&amp;                   IF(AND((DT$44-Sheep!$R$225-Sheep!$N$175                                )&gt;(DT$44-DU$44),(DT$44-Sheep!$R$225-Sheep!$N$175                                )&lt;=0),"WeanAlt1","")
&amp;                   IF(AND((DT$44-Sheep!$R$226-Sheep!$N$175                                )&gt;(DT$44-DU$44),(DT$44-Sheep!$R$226-Sheep!$N$175                                )&lt;=0),"WeanAlt2","")
&amp;IFERROR(IF(AND((DT$44-DT49                                                                                     )&gt;(DT$44-DU$44),(DT$44-DT49                                                                                     )&lt;=0),"Join-"    &amp;DT48,""),"")
&amp;IFERROR(IF(AND((DT$44-DT49-INDEX(Sheep!$V$231:$V$238,DT48,1))&gt;(DT$44-DU$44),(DT$44-DT49-INDEX(Sheep!$V$231:$V$238,DT48,1))&lt;=0),"Scan-"  &amp;DT48,""),"")
&amp;IFERROR(IF(AND((DT$44-DT49-150                                                                            )&gt;(DT$44-DU$44),(DT$44-DT49-150                                                                             )&lt;=0),"Birth-" &amp;DT48,""),"")
&amp;IFERROR(IF(AND((DT$44-DT49-150-Sheep!$R$224                                           )&gt;(DT$44-DU$44),(DT$44-DT49-150-Sheep!$R$224                                            )&lt;=0),"Wean-"&amp;DT48,""),"")
&amp;IFERROR(IF(AND((DT$44-DT49-150-Sheep!$R$225                                           )&gt;(DT$44-DU$44),(DT$44-DT49-150-Sheep!$R$225                                            )&lt;=0),"Alt1-"   &amp;DT48,""),"")
&amp;IFERROR(IF(AND((DT$44-DT49-150-Sheep!$R$226                                           )&gt;(DT$44-DU$44),(DT$44-DT49-150-Sheep!$R$226                                            )&lt;=0),"Alt2-"   &amp;DT48,""),"")</f>
        <v/>
      </c>
      <c r="DU50" s="491" t="str">
        <f xml:space="preserve">                    IF(AND((DU$44                                  -Sheep!$N$175                               )&gt;(DU$44-DV$44),(DU$44                                  -Sheep!$N$175                                )&lt;=0),"Born","")
&amp;                   IF(AND((DU$44-Sheep!$R$224-Sheep!$N$175                                )&gt;(DU$44-DV$44),(DU$44-Sheep!$R$224-Sheep!$N$175                                )&lt;=0),"WeanStd","")
&amp;                   IF(AND((DU$44-Sheep!$R$225-Sheep!$N$175                                )&gt;(DU$44-DV$44),(DU$44-Sheep!$R$225-Sheep!$N$175                                )&lt;=0),"WeanAlt1","")
&amp;                   IF(AND((DU$44-Sheep!$R$226-Sheep!$N$175                                )&gt;(DU$44-DV$44),(DU$44-Sheep!$R$226-Sheep!$N$175                                )&lt;=0),"WeanAlt2","")
&amp;IFERROR(IF(AND((DU$44-DU49                                                                                     )&gt;(DU$44-DV$44),(DU$44-DU49                                                                                     )&lt;=0),"Join-"    &amp;DU48,""),"")
&amp;IFERROR(IF(AND((DU$44-DU49-INDEX(Sheep!$V$231:$V$238,DU48,1))&gt;(DU$44-DV$44),(DU$44-DU49-INDEX(Sheep!$V$231:$V$238,DU48,1))&lt;=0),"Scan-"  &amp;DU48,""),"")
&amp;IFERROR(IF(AND((DU$44-DU49-150                                                                            )&gt;(DU$44-DV$44),(DU$44-DU49-150                                                                             )&lt;=0),"Birth-" &amp;DU48,""),"")
&amp;IFERROR(IF(AND((DU$44-DU49-150-Sheep!$R$224                                           )&gt;(DU$44-DV$44),(DU$44-DU49-150-Sheep!$R$224                                            )&lt;=0),"Wean-"&amp;DU48,""),"")
&amp;IFERROR(IF(AND((DU$44-DU49-150-Sheep!$R$225                                           )&gt;(DU$44-DV$44),(DU$44-DU49-150-Sheep!$R$225                                            )&lt;=0),"Alt1-"   &amp;DU48,""),"")
&amp;IFERROR(IF(AND((DU$44-DU49-150-Sheep!$R$226                                           )&gt;(DU$44-DV$44),(DU$44-DU49-150-Sheep!$R$226                                            )&lt;=0),"Alt2-"   &amp;DU48,""),"")</f>
        <v/>
      </c>
      <c r="DV50" s="491" t="str">
        <f xml:space="preserve">                    IF(AND((DV$44                                  -Sheep!$N$175                               )&gt;(DV$44-DW$44),(DV$44                                  -Sheep!$N$175                                )&lt;=0),"Born","")
&amp;                   IF(AND((DV$44-Sheep!$R$224-Sheep!$N$175                                )&gt;(DV$44-DW$44),(DV$44-Sheep!$R$224-Sheep!$N$175                                )&lt;=0),"WeanStd","")
&amp;                   IF(AND((DV$44-Sheep!$R$225-Sheep!$N$175                                )&gt;(DV$44-DW$44),(DV$44-Sheep!$R$225-Sheep!$N$175                                )&lt;=0),"WeanAlt1","")
&amp;                   IF(AND((DV$44-Sheep!$R$226-Sheep!$N$175                                )&gt;(DV$44-DW$44),(DV$44-Sheep!$R$226-Sheep!$N$175                                )&lt;=0),"WeanAlt2","")
&amp;IFERROR(IF(AND((DV$44-DV49                                                                                     )&gt;(DV$44-DW$44),(DV$44-DV49                                                                                     )&lt;=0),"Join-"    &amp;DV48,""),"")
&amp;IFERROR(IF(AND((DV$44-DV49-INDEX(Sheep!$V$231:$V$238,DV48,1))&gt;(DV$44-DW$44),(DV$44-DV49-INDEX(Sheep!$V$231:$V$238,DV48,1))&lt;=0),"Scan-"  &amp;DV48,""),"")
&amp;IFERROR(IF(AND((DV$44-DV49-150                                                                            )&gt;(DV$44-DW$44),(DV$44-DV49-150                                                                             )&lt;=0),"Birth-" &amp;DV48,""),"")
&amp;IFERROR(IF(AND((DV$44-DV49-150-Sheep!$R$224                                           )&gt;(DV$44-DW$44),(DV$44-DV49-150-Sheep!$R$224                                            )&lt;=0),"Wean-"&amp;DV48,""),"")
&amp;IFERROR(IF(AND((DV$44-DV49-150-Sheep!$R$225                                           )&gt;(DV$44-DW$44),(DV$44-DV49-150-Sheep!$R$225                                            )&lt;=0),"Alt1-"   &amp;DV48,""),"")
&amp;IFERROR(IF(AND((DV$44-DV49-150-Sheep!$R$226                                           )&gt;(DV$44-DW$44),(DV$44-DV49-150-Sheep!$R$226                                            )&lt;=0),"Alt2-"   &amp;DV48,""),"")</f>
        <v/>
      </c>
      <c r="DW50" s="491" t="str">
        <f xml:space="preserve">                    IF(AND((DW$44                                  -Sheep!$N$175                               )&gt;(DW$44-DX$44),(DW$44                                  -Sheep!$N$175                                )&lt;=0),"Born","")
&amp;                   IF(AND((DW$44-Sheep!$R$224-Sheep!$N$175                                )&gt;(DW$44-DX$44),(DW$44-Sheep!$R$224-Sheep!$N$175                                )&lt;=0),"WeanStd","")
&amp;                   IF(AND((DW$44-Sheep!$R$225-Sheep!$N$175                                )&gt;(DW$44-DX$44),(DW$44-Sheep!$R$225-Sheep!$N$175                                )&lt;=0),"WeanAlt1","")
&amp;                   IF(AND((DW$44-Sheep!$R$226-Sheep!$N$175                                )&gt;(DW$44-DX$44),(DW$44-Sheep!$R$226-Sheep!$N$175                                )&lt;=0),"WeanAlt2","")
&amp;IFERROR(IF(AND((DW$44-DW49                                                                                     )&gt;(DW$44-DX$44),(DW$44-DW49                                                                                     )&lt;=0),"Join-"    &amp;DW48,""),"")
&amp;IFERROR(IF(AND((DW$44-DW49-INDEX(Sheep!$V$231:$V$238,DW48,1))&gt;(DW$44-DX$44),(DW$44-DW49-INDEX(Sheep!$V$231:$V$238,DW48,1))&lt;=0),"Scan-"  &amp;DW48,""),"")
&amp;IFERROR(IF(AND((DW$44-DW49-150                                                                            )&gt;(DW$44-DX$44),(DW$44-DW49-150                                                                             )&lt;=0),"Birth-" &amp;DW48,""),"")
&amp;IFERROR(IF(AND((DW$44-DW49-150-Sheep!$R$224                                           )&gt;(DW$44-DX$44),(DW$44-DW49-150-Sheep!$R$224                                            )&lt;=0),"Wean-"&amp;DW48,""),"")
&amp;IFERROR(IF(AND((DW$44-DW49-150-Sheep!$R$225                                           )&gt;(DW$44-DX$44),(DW$44-DW49-150-Sheep!$R$225                                            )&lt;=0),"Alt1-"   &amp;DW48,""),"")
&amp;IFERROR(IF(AND((DW$44-DW49-150-Sheep!$R$226                                           )&gt;(DW$44-DX$44),(DW$44-DW49-150-Sheep!$R$226                                            )&lt;=0),"Alt2-"   &amp;DW48,""),"")</f>
        <v/>
      </c>
      <c r="DX50" s="491" t="str">
        <f xml:space="preserve">                    IF(AND((DX$44                                  -Sheep!$N$175                               )&gt;(DX$44-DY$44),(DX$44                                  -Sheep!$N$175                                )&lt;=0),"Born","")
&amp;                   IF(AND((DX$44-Sheep!$R$224-Sheep!$N$175                                )&gt;(DX$44-DY$44),(DX$44-Sheep!$R$224-Sheep!$N$175                                )&lt;=0),"WeanStd","")
&amp;                   IF(AND((DX$44-Sheep!$R$225-Sheep!$N$175                                )&gt;(DX$44-DY$44),(DX$44-Sheep!$R$225-Sheep!$N$175                                )&lt;=0),"WeanAlt1","")
&amp;                   IF(AND((DX$44-Sheep!$R$226-Sheep!$N$175                                )&gt;(DX$44-DY$44),(DX$44-Sheep!$R$226-Sheep!$N$175                                )&lt;=0),"WeanAlt2","")
&amp;IFERROR(IF(AND((DX$44-DX49                                                                                     )&gt;(DX$44-DY$44),(DX$44-DX49                                                                                     )&lt;=0),"Join-"    &amp;DX48,""),"")
&amp;IFERROR(IF(AND((DX$44-DX49-INDEX(Sheep!$V$231:$V$238,DX48,1))&gt;(DX$44-DY$44),(DX$44-DX49-INDEX(Sheep!$V$231:$V$238,DX48,1))&lt;=0),"Scan-"  &amp;DX48,""),"")
&amp;IFERROR(IF(AND((DX$44-DX49-150                                                                            )&gt;(DX$44-DY$44),(DX$44-DX49-150                                                                             )&lt;=0),"Birth-" &amp;DX48,""),"")
&amp;IFERROR(IF(AND((DX$44-DX49-150-Sheep!$R$224                                           )&gt;(DX$44-DY$44),(DX$44-DX49-150-Sheep!$R$224                                            )&lt;=0),"Wean-"&amp;DX48,""),"")
&amp;IFERROR(IF(AND((DX$44-DX49-150-Sheep!$R$225                                           )&gt;(DX$44-DY$44),(DX$44-DX49-150-Sheep!$R$225                                            )&lt;=0),"Alt1-"   &amp;DX48,""),"")
&amp;IFERROR(IF(AND((DX$44-DX49-150-Sheep!$R$226                                           )&gt;(DX$44-DY$44),(DX$44-DX49-150-Sheep!$R$226                                            )&lt;=0),"Alt2-"   &amp;DX48,""),"")</f>
        <v/>
      </c>
      <c r="DY50" s="491" t="str">
        <f xml:space="preserve">                    IF(AND((DY$44                                  -Sheep!$N$175                               )&gt;(DY$44-DZ$44),(DY$44                                  -Sheep!$N$175                                )&lt;=0),"Born","")
&amp;                   IF(AND((DY$44-Sheep!$R$224-Sheep!$N$175                                )&gt;(DY$44-DZ$44),(DY$44-Sheep!$R$224-Sheep!$N$175                                )&lt;=0),"WeanStd","")
&amp;                   IF(AND((DY$44-Sheep!$R$225-Sheep!$N$175                                )&gt;(DY$44-DZ$44),(DY$44-Sheep!$R$225-Sheep!$N$175                                )&lt;=0),"WeanAlt1","")
&amp;                   IF(AND((DY$44-Sheep!$R$226-Sheep!$N$175                                )&gt;(DY$44-DZ$44),(DY$44-Sheep!$R$226-Sheep!$N$175                                )&lt;=0),"WeanAlt2","")
&amp;IFERROR(IF(AND((DY$44-DY49                                                                                     )&gt;(DY$44-DZ$44),(DY$44-DY49                                                                                     )&lt;=0),"Join-"    &amp;DY48,""),"")
&amp;IFERROR(IF(AND((DY$44-DY49-INDEX(Sheep!$V$231:$V$238,DY48,1))&gt;(DY$44-DZ$44),(DY$44-DY49-INDEX(Sheep!$V$231:$V$238,DY48,1))&lt;=0),"Scan-"  &amp;DY48,""),"")
&amp;IFERROR(IF(AND((DY$44-DY49-150                                                                            )&gt;(DY$44-DZ$44),(DY$44-DY49-150                                                                             )&lt;=0),"Birth-" &amp;DY48,""),"")
&amp;IFERROR(IF(AND((DY$44-DY49-150-Sheep!$R$224                                           )&gt;(DY$44-DZ$44),(DY$44-DY49-150-Sheep!$R$224                                            )&lt;=0),"Wean-"&amp;DY48,""),"")
&amp;IFERROR(IF(AND((DY$44-DY49-150-Sheep!$R$225                                           )&gt;(DY$44-DZ$44),(DY$44-DY49-150-Sheep!$R$225                                            )&lt;=0),"Alt1-"   &amp;DY48,""),"")
&amp;IFERROR(IF(AND((DY$44-DY49-150-Sheep!$R$226                                           )&gt;(DY$44-DZ$44),(DY$44-DY49-150-Sheep!$R$226                                            )&lt;=0),"Alt2-"   &amp;DY48,""),"")</f>
        <v/>
      </c>
      <c r="DZ50" s="491" t="str">
        <f xml:space="preserve">                    IF(AND((DZ$44                                  -Sheep!$N$175                               )&gt;(DZ$44-EA$44),(DZ$44                                  -Sheep!$N$175                                )&lt;=0),"Born","")
&amp;                   IF(AND((DZ$44-Sheep!$R$224-Sheep!$N$175                                )&gt;(DZ$44-EA$44),(DZ$44-Sheep!$R$224-Sheep!$N$175                                )&lt;=0),"WeanStd","")
&amp;                   IF(AND((DZ$44-Sheep!$R$225-Sheep!$N$175                                )&gt;(DZ$44-EA$44),(DZ$44-Sheep!$R$225-Sheep!$N$175                                )&lt;=0),"WeanAlt1","")
&amp;                   IF(AND((DZ$44-Sheep!$R$226-Sheep!$N$175                                )&gt;(DZ$44-EA$44),(DZ$44-Sheep!$R$226-Sheep!$N$175                                )&lt;=0),"WeanAlt2","")
&amp;IFERROR(IF(AND((DZ$44-DZ49                                                                                     )&gt;(DZ$44-EA$44),(DZ$44-DZ49                                                                                     )&lt;=0),"Join-"    &amp;DZ48,""),"")
&amp;IFERROR(IF(AND((DZ$44-DZ49-INDEX(Sheep!$V$231:$V$238,DZ48,1))&gt;(DZ$44-EA$44),(DZ$44-DZ49-INDEX(Sheep!$V$231:$V$238,DZ48,1))&lt;=0),"Scan-"  &amp;DZ48,""),"")
&amp;IFERROR(IF(AND((DZ$44-DZ49-150                                                                            )&gt;(DZ$44-EA$44),(DZ$44-DZ49-150                                                                             )&lt;=0),"Birth-" &amp;DZ48,""),"")
&amp;IFERROR(IF(AND((DZ$44-DZ49-150-Sheep!$R$224                                           )&gt;(DZ$44-EA$44),(DZ$44-DZ49-150-Sheep!$R$224                                            )&lt;=0),"Wean-"&amp;DZ48,""),"")
&amp;IFERROR(IF(AND((DZ$44-DZ49-150-Sheep!$R$225                                           )&gt;(DZ$44-EA$44),(DZ$44-DZ49-150-Sheep!$R$225                                            )&lt;=0),"Alt1-"   &amp;DZ48,""),"")
&amp;IFERROR(IF(AND((DZ$44-DZ49-150-Sheep!$R$226                                           )&gt;(DZ$44-EA$44),(DZ$44-DZ49-150-Sheep!$R$226                                            )&lt;=0),"Alt2-"   &amp;DZ48,""),"")</f>
        <v/>
      </c>
      <c r="EA50" s="491" t="str">
        <f xml:space="preserve">                    IF(AND((EA$44                                  -Sheep!$N$175                               )&gt;(EA$44-EB$44),(EA$44                                  -Sheep!$N$175                                )&lt;=0),"Born","")
&amp;                   IF(AND((EA$44-Sheep!$R$224-Sheep!$N$175                                )&gt;(EA$44-EB$44),(EA$44-Sheep!$R$224-Sheep!$N$175                                )&lt;=0),"WeanStd","")
&amp;                   IF(AND((EA$44-Sheep!$R$225-Sheep!$N$175                                )&gt;(EA$44-EB$44),(EA$44-Sheep!$R$225-Sheep!$N$175                                )&lt;=0),"WeanAlt1","")
&amp;                   IF(AND((EA$44-Sheep!$R$226-Sheep!$N$175                                )&gt;(EA$44-EB$44),(EA$44-Sheep!$R$226-Sheep!$N$175                                )&lt;=0),"WeanAlt2","")
&amp;IFERROR(IF(AND((EA$44-EA49                                                                                     )&gt;(EA$44-EB$44),(EA$44-EA49                                                                                     )&lt;=0),"Join-"    &amp;EA48,""),"")
&amp;IFERROR(IF(AND((EA$44-EA49-INDEX(Sheep!$V$231:$V$238,EA48,1))&gt;(EA$44-EB$44),(EA$44-EA49-INDEX(Sheep!$V$231:$V$238,EA48,1))&lt;=0),"Scan-"  &amp;EA48,""),"")
&amp;IFERROR(IF(AND((EA$44-EA49-150                                                                            )&gt;(EA$44-EB$44),(EA$44-EA49-150                                                                             )&lt;=0),"Birth-" &amp;EA48,""),"")
&amp;IFERROR(IF(AND((EA$44-EA49-150-Sheep!$R$224                                           )&gt;(EA$44-EB$44),(EA$44-EA49-150-Sheep!$R$224                                            )&lt;=0),"Wean-"&amp;EA48,""),"")
&amp;IFERROR(IF(AND((EA$44-EA49-150-Sheep!$R$225                                           )&gt;(EA$44-EB$44),(EA$44-EA49-150-Sheep!$R$225                                            )&lt;=0),"Alt1-"   &amp;EA48,""),"")
&amp;IFERROR(IF(AND((EA$44-EA49-150-Sheep!$R$226                                           )&gt;(EA$44-EB$44),(EA$44-EA49-150-Sheep!$R$226                                            )&lt;=0),"Alt2-"   &amp;EA48,""),"")</f>
        <v/>
      </c>
      <c r="EB50" s="491" t="str">
        <f xml:space="preserve">                    IF(AND((EB$44                                  -Sheep!$N$175                               )&gt;(EB$44-EC$44),(EB$44                                  -Sheep!$N$175                                )&lt;=0),"Born","")
&amp;                   IF(AND((EB$44-Sheep!$R$224-Sheep!$N$175                                )&gt;(EB$44-EC$44),(EB$44-Sheep!$R$224-Sheep!$N$175                                )&lt;=0),"WeanStd","")
&amp;                   IF(AND((EB$44-Sheep!$R$225-Sheep!$N$175                                )&gt;(EB$44-EC$44),(EB$44-Sheep!$R$225-Sheep!$N$175                                )&lt;=0),"WeanAlt1","")
&amp;                   IF(AND((EB$44-Sheep!$R$226-Sheep!$N$175                                )&gt;(EB$44-EC$44),(EB$44-Sheep!$R$226-Sheep!$N$175                                )&lt;=0),"WeanAlt2","")
&amp;IFERROR(IF(AND((EB$44-EB49                                                                                     )&gt;(EB$44-EC$44),(EB$44-EB49                                                                                     )&lt;=0),"Join-"    &amp;EB48,""),"")
&amp;IFERROR(IF(AND((EB$44-EB49-INDEX(Sheep!$V$231:$V$238,EB48,1))&gt;(EB$44-EC$44),(EB$44-EB49-INDEX(Sheep!$V$231:$V$238,EB48,1))&lt;=0),"Scan-"  &amp;EB48,""),"")
&amp;IFERROR(IF(AND((EB$44-EB49-150                                                                            )&gt;(EB$44-EC$44),(EB$44-EB49-150                                                                             )&lt;=0),"Birth-" &amp;EB48,""),"")
&amp;IFERROR(IF(AND((EB$44-EB49-150-Sheep!$R$224                                           )&gt;(EB$44-EC$44),(EB$44-EB49-150-Sheep!$R$224                                            )&lt;=0),"Wean-"&amp;EB48,""),"")
&amp;IFERROR(IF(AND((EB$44-EB49-150-Sheep!$R$225                                           )&gt;(EB$44-EC$44),(EB$44-EB49-150-Sheep!$R$225                                            )&lt;=0),"Alt1-"   &amp;EB48,""),"")
&amp;IFERROR(IF(AND((EB$44-EB49-150-Sheep!$R$226                                           )&gt;(EB$44-EC$44),(EB$44-EB49-150-Sheep!$R$226                                            )&lt;=0),"Alt2-"   &amp;EB48,""),"")</f>
        <v/>
      </c>
      <c r="EC50" s="491" t="str">
        <f xml:space="preserve">                    IF(AND((EC$44                                  -Sheep!$N$175                               )&gt;(EC$44-ED$44),(EC$44                                  -Sheep!$N$175                                )&lt;=0),"Born","")
&amp;                   IF(AND((EC$44-Sheep!$R$224-Sheep!$N$175                                )&gt;(EC$44-ED$44),(EC$44-Sheep!$R$224-Sheep!$N$175                                )&lt;=0),"WeanStd","")
&amp;                   IF(AND((EC$44-Sheep!$R$225-Sheep!$N$175                                )&gt;(EC$44-ED$44),(EC$44-Sheep!$R$225-Sheep!$N$175                                )&lt;=0),"WeanAlt1","")
&amp;                   IF(AND((EC$44-Sheep!$R$226-Sheep!$N$175                                )&gt;(EC$44-ED$44),(EC$44-Sheep!$R$226-Sheep!$N$175                                )&lt;=0),"WeanAlt2","")
&amp;IFERROR(IF(AND((EC$44-EC49                                                                                     )&gt;(EC$44-ED$44),(EC$44-EC49                                                                                     )&lt;=0),"Join-"    &amp;EC48,""),"")
&amp;IFERROR(IF(AND((EC$44-EC49-INDEX(Sheep!$V$231:$V$238,EC48,1))&gt;(EC$44-ED$44),(EC$44-EC49-INDEX(Sheep!$V$231:$V$238,EC48,1))&lt;=0),"Scan-"  &amp;EC48,""),"")
&amp;IFERROR(IF(AND((EC$44-EC49-150                                                                            )&gt;(EC$44-ED$44),(EC$44-EC49-150                                                                             )&lt;=0),"Birth-" &amp;EC48,""),"")
&amp;IFERROR(IF(AND((EC$44-EC49-150-Sheep!$R$224                                           )&gt;(EC$44-ED$44),(EC$44-EC49-150-Sheep!$R$224                                            )&lt;=0),"Wean-"&amp;EC48,""),"")
&amp;IFERROR(IF(AND((EC$44-EC49-150-Sheep!$R$225                                           )&gt;(EC$44-ED$44),(EC$44-EC49-150-Sheep!$R$225                                            )&lt;=0),"Alt1-"   &amp;EC48,""),"")
&amp;IFERROR(IF(AND((EC$44-EC49-150-Sheep!$R$226                                           )&gt;(EC$44-ED$44),(EC$44-EC49-150-Sheep!$R$226                                            )&lt;=0),"Alt2-"   &amp;EC48,""),"")</f>
        <v/>
      </c>
      <c r="ED50" s="491" t="str">
        <f xml:space="preserve">                    IF(AND((ED$44                                  -Sheep!$N$175                               )&gt;(ED$44-EE$44),(ED$44                                  -Sheep!$N$175                                )&lt;=0),"Born","")
&amp;                   IF(AND((ED$44-Sheep!$R$224-Sheep!$N$175                                )&gt;(ED$44-EE$44),(ED$44-Sheep!$R$224-Sheep!$N$175                                )&lt;=0),"WeanStd","")
&amp;                   IF(AND((ED$44-Sheep!$R$225-Sheep!$N$175                                )&gt;(ED$44-EE$44),(ED$44-Sheep!$R$225-Sheep!$N$175                                )&lt;=0),"WeanAlt1","")
&amp;                   IF(AND((ED$44-Sheep!$R$226-Sheep!$N$175                                )&gt;(ED$44-EE$44),(ED$44-Sheep!$R$226-Sheep!$N$175                                )&lt;=0),"WeanAlt2","")
&amp;IFERROR(IF(AND((ED$44-ED49                                                                                     )&gt;(ED$44-EE$44),(ED$44-ED49                                                                                     )&lt;=0),"Join-"    &amp;ED48,""),"")
&amp;IFERROR(IF(AND((ED$44-ED49-INDEX(Sheep!$V$231:$V$238,ED48,1))&gt;(ED$44-EE$44),(ED$44-ED49-INDEX(Sheep!$V$231:$V$238,ED48,1))&lt;=0),"Scan-"  &amp;ED48,""),"")
&amp;IFERROR(IF(AND((ED$44-ED49-150                                                                            )&gt;(ED$44-EE$44),(ED$44-ED49-150                                                                             )&lt;=0),"Birth-" &amp;ED48,""),"")
&amp;IFERROR(IF(AND((ED$44-ED49-150-Sheep!$R$224                                           )&gt;(ED$44-EE$44),(ED$44-ED49-150-Sheep!$R$224                                            )&lt;=0),"Wean-"&amp;ED48,""),"")
&amp;IFERROR(IF(AND((ED$44-ED49-150-Sheep!$R$225                                           )&gt;(ED$44-EE$44),(ED$44-ED49-150-Sheep!$R$225                                            )&lt;=0),"Alt1-"   &amp;ED48,""),"")
&amp;IFERROR(IF(AND((ED$44-ED49-150-Sheep!$R$226                                           )&gt;(ED$44-EE$44),(ED$44-ED49-150-Sheep!$R$226                                            )&lt;=0),"Alt2-"   &amp;ED48,""),"")</f>
        <v/>
      </c>
      <c r="EE50" s="491" t="str">
        <f xml:space="preserve">                    IF(AND((EE$44                                  -Sheep!$N$175                               )&gt;(EE$44-EF$44),(EE$44                                  -Sheep!$N$175                                )&lt;=0),"Born","")
&amp;                   IF(AND((EE$44-Sheep!$R$224-Sheep!$N$175                                )&gt;(EE$44-EF$44),(EE$44-Sheep!$R$224-Sheep!$N$175                                )&lt;=0),"WeanStd","")
&amp;                   IF(AND((EE$44-Sheep!$R$225-Sheep!$N$175                                )&gt;(EE$44-EF$44),(EE$44-Sheep!$R$225-Sheep!$N$175                                )&lt;=0),"WeanAlt1","")
&amp;                   IF(AND((EE$44-Sheep!$R$226-Sheep!$N$175                                )&gt;(EE$44-EF$44),(EE$44-Sheep!$R$226-Sheep!$N$175                                )&lt;=0),"WeanAlt2","")
&amp;IFERROR(IF(AND((EE$44-EE49                                                                                     )&gt;(EE$44-EF$44),(EE$44-EE49                                                                                     )&lt;=0),"Join-"    &amp;EE48,""),"")
&amp;IFERROR(IF(AND((EE$44-EE49-INDEX(Sheep!$V$231:$V$238,EE48,1))&gt;(EE$44-EF$44),(EE$44-EE49-INDEX(Sheep!$V$231:$V$238,EE48,1))&lt;=0),"Scan-"  &amp;EE48,""),"")
&amp;IFERROR(IF(AND((EE$44-EE49-150                                                                            )&gt;(EE$44-EF$44),(EE$44-EE49-150                                                                             )&lt;=0),"Birth-" &amp;EE48,""),"")
&amp;IFERROR(IF(AND((EE$44-EE49-150-Sheep!$R$224                                           )&gt;(EE$44-EF$44),(EE$44-EE49-150-Sheep!$R$224                                            )&lt;=0),"Wean-"&amp;EE48,""),"")
&amp;IFERROR(IF(AND((EE$44-EE49-150-Sheep!$R$225                                           )&gt;(EE$44-EF$44),(EE$44-EE49-150-Sheep!$R$225                                            )&lt;=0),"Alt1-"   &amp;EE48,""),"")
&amp;IFERROR(IF(AND((EE$44-EE49-150-Sheep!$R$226                                           )&gt;(EE$44-EF$44),(EE$44-EE49-150-Sheep!$R$226                                            )&lt;=0),"Alt2-"   &amp;EE48,""),"")</f>
        <v/>
      </c>
      <c r="EF50" s="491" t="str">
        <f xml:space="preserve">                    IF(AND((EF$44                                  -Sheep!$N$175                               )&gt;(EF$44-EG$44),(EF$44                                  -Sheep!$N$175                                )&lt;=0),"Born","")
&amp;                   IF(AND((EF$44-Sheep!$R$224-Sheep!$N$175                                )&gt;(EF$44-EG$44),(EF$44-Sheep!$R$224-Sheep!$N$175                                )&lt;=0),"WeanStd","")
&amp;                   IF(AND((EF$44-Sheep!$R$225-Sheep!$N$175                                )&gt;(EF$44-EG$44),(EF$44-Sheep!$R$225-Sheep!$N$175                                )&lt;=0),"WeanAlt1","")
&amp;                   IF(AND((EF$44-Sheep!$R$226-Sheep!$N$175                                )&gt;(EF$44-EG$44),(EF$44-Sheep!$R$226-Sheep!$N$175                                )&lt;=0),"WeanAlt2","")
&amp;IFERROR(IF(AND((EF$44-EF49                                                                                     )&gt;(EF$44-EG$44),(EF$44-EF49                                                                                     )&lt;=0),"Join-"    &amp;EF48,""),"")
&amp;IFERROR(IF(AND((EF$44-EF49-INDEX(Sheep!$V$231:$V$238,EF48,1))&gt;(EF$44-EG$44),(EF$44-EF49-INDEX(Sheep!$V$231:$V$238,EF48,1))&lt;=0),"Scan-"  &amp;EF48,""),"")
&amp;IFERROR(IF(AND((EF$44-EF49-150                                                                            )&gt;(EF$44-EG$44),(EF$44-EF49-150                                                                             )&lt;=0),"Birth-" &amp;EF48,""),"")
&amp;IFERROR(IF(AND((EF$44-EF49-150-Sheep!$R$224                                           )&gt;(EF$44-EG$44),(EF$44-EF49-150-Sheep!$R$224                                            )&lt;=0),"Wean-"&amp;EF48,""),"")
&amp;IFERROR(IF(AND((EF$44-EF49-150-Sheep!$R$225                                           )&gt;(EF$44-EG$44),(EF$44-EF49-150-Sheep!$R$225                                            )&lt;=0),"Alt1-"   &amp;EF48,""),"")
&amp;IFERROR(IF(AND((EF$44-EF49-150-Sheep!$R$226                                           )&gt;(EF$44-EG$44),(EF$44-EF49-150-Sheep!$R$226                                            )&lt;=0),"Alt2-"   &amp;EF48,""),"")</f>
        <v/>
      </c>
      <c r="EG50" s="491" t="str">
        <f xml:space="preserve">                    IF(AND((EG$44                                  -Sheep!$N$175                               )&gt;(EG$44-EH$44),(EG$44                                  -Sheep!$N$175                                )&lt;=0),"Born","")
&amp;                   IF(AND((EG$44-Sheep!$R$224-Sheep!$N$175                                )&gt;(EG$44-EH$44),(EG$44-Sheep!$R$224-Sheep!$N$175                                )&lt;=0),"WeanStd","")
&amp;                   IF(AND((EG$44-Sheep!$R$225-Sheep!$N$175                                )&gt;(EG$44-EH$44),(EG$44-Sheep!$R$225-Sheep!$N$175                                )&lt;=0),"WeanAlt1","")
&amp;                   IF(AND((EG$44-Sheep!$R$226-Sheep!$N$175                                )&gt;(EG$44-EH$44),(EG$44-Sheep!$R$226-Sheep!$N$175                                )&lt;=0),"WeanAlt2","")
&amp;IFERROR(IF(AND((EG$44-EG49                                                                                     )&gt;(EG$44-EH$44),(EG$44-EG49                                                                                     )&lt;=0),"Join-"    &amp;EG48,""),"")
&amp;IFERROR(IF(AND((EG$44-EG49-INDEX(Sheep!$V$231:$V$238,EG48,1))&gt;(EG$44-EH$44),(EG$44-EG49-INDEX(Sheep!$V$231:$V$238,EG48,1))&lt;=0),"Scan-"  &amp;EG48,""),"")
&amp;IFERROR(IF(AND((EG$44-EG49-150                                                                            )&gt;(EG$44-EH$44),(EG$44-EG49-150                                                                             )&lt;=0),"Birth-" &amp;EG48,""),"")
&amp;IFERROR(IF(AND((EG$44-EG49-150-Sheep!$R$224                                           )&gt;(EG$44-EH$44),(EG$44-EG49-150-Sheep!$R$224                                            )&lt;=0),"Wean-"&amp;EG48,""),"")
&amp;IFERROR(IF(AND((EG$44-EG49-150-Sheep!$R$225                                           )&gt;(EG$44-EH$44),(EG$44-EG49-150-Sheep!$R$225                                            )&lt;=0),"Alt1-"   &amp;EG48,""),"")
&amp;IFERROR(IF(AND((EG$44-EG49-150-Sheep!$R$226                                           )&gt;(EG$44-EH$44),(EG$44-EG49-150-Sheep!$R$226                                            )&lt;=0),"Alt2-"   &amp;EG48,""),"")</f>
        <v/>
      </c>
      <c r="EH50" s="491" t="str">
        <f xml:space="preserve">                    IF(AND((EH$44                                  -Sheep!$N$175                               )&gt;(EH$44-EI$44),(EH$44                                  -Sheep!$N$175                                )&lt;=0),"Born","")
&amp;                   IF(AND((EH$44-Sheep!$R$224-Sheep!$N$175                                )&gt;(EH$44-EI$44),(EH$44-Sheep!$R$224-Sheep!$N$175                                )&lt;=0),"WeanStd","")
&amp;                   IF(AND((EH$44-Sheep!$R$225-Sheep!$N$175                                )&gt;(EH$44-EI$44),(EH$44-Sheep!$R$225-Sheep!$N$175                                )&lt;=0),"WeanAlt1","")
&amp;                   IF(AND((EH$44-Sheep!$R$226-Sheep!$N$175                                )&gt;(EH$44-EI$44),(EH$44-Sheep!$R$226-Sheep!$N$175                                )&lt;=0),"WeanAlt2","")
&amp;IFERROR(IF(AND((EH$44-EH49                                                                                     )&gt;(EH$44-EI$44),(EH$44-EH49                                                                                     )&lt;=0),"Join-"    &amp;EH48,""),"")
&amp;IFERROR(IF(AND((EH$44-EH49-INDEX(Sheep!$V$231:$V$238,EH48,1))&gt;(EH$44-EI$44),(EH$44-EH49-INDEX(Sheep!$V$231:$V$238,EH48,1))&lt;=0),"Scan-"  &amp;EH48,""),"")
&amp;IFERROR(IF(AND((EH$44-EH49-150                                                                            )&gt;(EH$44-EI$44),(EH$44-EH49-150                                                                             )&lt;=0),"Birth-" &amp;EH48,""),"")
&amp;IFERROR(IF(AND((EH$44-EH49-150-Sheep!$R$224                                           )&gt;(EH$44-EI$44),(EH$44-EH49-150-Sheep!$R$224                                            )&lt;=0),"Wean-"&amp;EH48,""),"")
&amp;IFERROR(IF(AND((EH$44-EH49-150-Sheep!$R$225                                           )&gt;(EH$44-EI$44),(EH$44-EH49-150-Sheep!$R$225                                            )&lt;=0),"Alt1-"   &amp;EH48,""),"")
&amp;IFERROR(IF(AND((EH$44-EH49-150-Sheep!$R$226                                           )&gt;(EH$44-EI$44),(EH$44-EH49-150-Sheep!$R$226                                            )&lt;=0),"Alt2-"   &amp;EH48,""),"")</f>
        <v/>
      </c>
      <c r="EI50" s="491" t="str">
        <f xml:space="preserve">                    IF(AND((EI$44                                  -Sheep!$N$175                               )&gt;(EI$44-EJ$44),(EI$44                                  -Sheep!$N$175                                )&lt;=0),"Born","")
&amp;                   IF(AND((EI$44-Sheep!$R$224-Sheep!$N$175                                )&gt;(EI$44-EJ$44),(EI$44-Sheep!$R$224-Sheep!$N$175                                )&lt;=0),"WeanStd","")
&amp;                   IF(AND((EI$44-Sheep!$R$225-Sheep!$N$175                                )&gt;(EI$44-EJ$44),(EI$44-Sheep!$R$225-Sheep!$N$175                                )&lt;=0),"WeanAlt1","")
&amp;                   IF(AND((EI$44-Sheep!$R$226-Sheep!$N$175                                )&gt;(EI$44-EJ$44),(EI$44-Sheep!$R$226-Sheep!$N$175                                )&lt;=0),"WeanAlt2","")
&amp;IFERROR(IF(AND((EI$44-EI49                                                                                     )&gt;(EI$44-EJ$44),(EI$44-EI49                                                                                     )&lt;=0),"Join-"    &amp;EI48,""),"")
&amp;IFERROR(IF(AND((EI$44-EI49-INDEX(Sheep!$V$231:$V$238,EI48,1))&gt;(EI$44-EJ$44),(EI$44-EI49-INDEX(Sheep!$V$231:$V$238,EI48,1))&lt;=0),"Scan-"  &amp;EI48,""),"")
&amp;IFERROR(IF(AND((EI$44-EI49-150                                                                            )&gt;(EI$44-EJ$44),(EI$44-EI49-150                                                                             )&lt;=0),"Birth-" &amp;EI48,""),"")
&amp;IFERROR(IF(AND((EI$44-EI49-150-Sheep!$R$224                                           )&gt;(EI$44-EJ$44),(EI$44-EI49-150-Sheep!$R$224                                            )&lt;=0),"Wean-"&amp;EI48,""),"")
&amp;IFERROR(IF(AND((EI$44-EI49-150-Sheep!$R$225                                           )&gt;(EI$44-EJ$44),(EI$44-EI49-150-Sheep!$R$225                                            )&lt;=0),"Alt1-"   &amp;EI48,""),"")
&amp;IFERROR(IF(AND((EI$44-EI49-150-Sheep!$R$226                                           )&gt;(EI$44-EJ$44),(EI$44-EI49-150-Sheep!$R$226                                            )&lt;=0),"Alt2-"   &amp;EI48,""),"")</f>
        <v/>
      </c>
      <c r="EJ50" s="491" t="str">
        <f xml:space="preserve">                    IF(AND((EJ$44                                  -Sheep!$N$175                               )&gt;(EJ$44-EK$44),(EJ$44                                  -Sheep!$N$175                                )&lt;=0),"Born","")
&amp;                   IF(AND((EJ$44-Sheep!$R$224-Sheep!$N$175                                )&gt;(EJ$44-EK$44),(EJ$44-Sheep!$R$224-Sheep!$N$175                                )&lt;=0),"WeanStd","")
&amp;                   IF(AND((EJ$44-Sheep!$R$225-Sheep!$N$175                                )&gt;(EJ$44-EK$44),(EJ$44-Sheep!$R$225-Sheep!$N$175                                )&lt;=0),"WeanAlt1","")
&amp;                   IF(AND((EJ$44-Sheep!$R$226-Sheep!$N$175                                )&gt;(EJ$44-EK$44),(EJ$44-Sheep!$R$226-Sheep!$N$175                                )&lt;=0),"WeanAlt2","")
&amp;IFERROR(IF(AND((EJ$44-EJ49                                                                                     )&gt;(EJ$44-EK$44),(EJ$44-EJ49                                                                                     )&lt;=0),"Join-"    &amp;EJ48,""),"")
&amp;IFERROR(IF(AND((EJ$44-EJ49-INDEX(Sheep!$V$231:$V$238,EJ48,1))&gt;(EJ$44-EK$44),(EJ$44-EJ49-INDEX(Sheep!$V$231:$V$238,EJ48,1))&lt;=0),"Scan-"  &amp;EJ48,""),"")
&amp;IFERROR(IF(AND((EJ$44-EJ49-150                                                                            )&gt;(EJ$44-EK$44),(EJ$44-EJ49-150                                                                             )&lt;=0),"Birth-" &amp;EJ48,""),"")
&amp;IFERROR(IF(AND((EJ$44-EJ49-150-Sheep!$R$224                                           )&gt;(EJ$44-EK$44),(EJ$44-EJ49-150-Sheep!$R$224                                            )&lt;=0),"Wean-"&amp;EJ48,""),"")
&amp;IFERROR(IF(AND((EJ$44-EJ49-150-Sheep!$R$225                                           )&gt;(EJ$44-EK$44),(EJ$44-EJ49-150-Sheep!$R$225                                            )&lt;=0),"Alt1-"   &amp;EJ48,""),"")
&amp;IFERROR(IF(AND((EJ$44-EJ49-150-Sheep!$R$226                                           )&gt;(EJ$44-EK$44),(EJ$44-EJ49-150-Sheep!$R$226                                            )&lt;=0),"Alt2-"   &amp;EJ48,""),"")</f>
        <v/>
      </c>
      <c r="EK50" s="491" t="str">
        <f xml:space="preserve">                    IF(AND((EK$44                                  -Sheep!$N$175                               )&gt;(EK$44-EL$44),(EK$44                                  -Sheep!$N$175                                )&lt;=0),"Born","")
&amp;                   IF(AND((EK$44-Sheep!$R$224-Sheep!$N$175                                )&gt;(EK$44-EL$44),(EK$44-Sheep!$R$224-Sheep!$N$175                                )&lt;=0),"WeanStd","")
&amp;                   IF(AND((EK$44-Sheep!$R$225-Sheep!$N$175                                )&gt;(EK$44-EL$44),(EK$44-Sheep!$R$225-Sheep!$N$175                                )&lt;=0),"WeanAlt1","")
&amp;                   IF(AND((EK$44-Sheep!$R$226-Sheep!$N$175                                )&gt;(EK$44-EL$44),(EK$44-Sheep!$R$226-Sheep!$N$175                                )&lt;=0),"WeanAlt2","")
&amp;IFERROR(IF(AND((EK$44-EK49                                                                                     )&gt;(EK$44-EL$44),(EK$44-EK49                                                                                     )&lt;=0),"Join-"    &amp;EK48,""),"")
&amp;IFERROR(IF(AND((EK$44-EK49-INDEX(Sheep!$V$231:$V$238,EK48,1))&gt;(EK$44-EL$44),(EK$44-EK49-INDEX(Sheep!$V$231:$V$238,EK48,1))&lt;=0),"Scan-"  &amp;EK48,""),"")
&amp;IFERROR(IF(AND((EK$44-EK49-150                                                                            )&gt;(EK$44-EL$44),(EK$44-EK49-150                                                                             )&lt;=0),"Birth-" &amp;EK48,""),"")
&amp;IFERROR(IF(AND((EK$44-EK49-150-Sheep!$R$224                                           )&gt;(EK$44-EL$44),(EK$44-EK49-150-Sheep!$R$224                                            )&lt;=0),"Wean-"&amp;EK48,""),"")
&amp;IFERROR(IF(AND((EK$44-EK49-150-Sheep!$R$225                                           )&gt;(EK$44-EL$44),(EK$44-EK49-150-Sheep!$R$225                                            )&lt;=0),"Alt1-"   &amp;EK48,""),"")
&amp;IFERROR(IF(AND((EK$44-EK49-150-Sheep!$R$226                                           )&gt;(EK$44-EL$44),(EK$44-EK49-150-Sheep!$R$226                                            )&lt;=0),"Alt2-"   &amp;EK48,""),"")</f>
        <v/>
      </c>
      <c r="EL50" s="491" t="str">
        <f xml:space="preserve">                    IF(AND((EL$44                                  -Sheep!$N$175                               )&gt;(EL$44-EM$44),(EL$44                                  -Sheep!$N$175                                )&lt;=0),"Born","")
&amp;                   IF(AND((EL$44-Sheep!$R$224-Sheep!$N$175                                )&gt;(EL$44-EM$44),(EL$44-Sheep!$R$224-Sheep!$N$175                                )&lt;=0),"WeanStd","")
&amp;                   IF(AND((EL$44-Sheep!$R$225-Sheep!$N$175                                )&gt;(EL$44-EM$44),(EL$44-Sheep!$R$225-Sheep!$N$175                                )&lt;=0),"WeanAlt1","")
&amp;                   IF(AND((EL$44-Sheep!$R$226-Sheep!$N$175                                )&gt;(EL$44-EM$44),(EL$44-Sheep!$R$226-Sheep!$N$175                                )&lt;=0),"WeanAlt2","")
&amp;IFERROR(IF(AND((EL$44-EL49                                                                                     )&gt;(EL$44-EM$44),(EL$44-EL49                                                                                     )&lt;=0),"Join-"    &amp;EL48,""),"")
&amp;IFERROR(IF(AND((EL$44-EL49-INDEX(Sheep!$V$231:$V$238,EL48,1))&gt;(EL$44-EM$44),(EL$44-EL49-INDEX(Sheep!$V$231:$V$238,EL48,1))&lt;=0),"Scan-"  &amp;EL48,""),"")
&amp;IFERROR(IF(AND((EL$44-EL49-150                                                                            )&gt;(EL$44-EM$44),(EL$44-EL49-150                                                                             )&lt;=0),"Birth-" &amp;EL48,""),"")
&amp;IFERROR(IF(AND((EL$44-EL49-150-Sheep!$R$224                                           )&gt;(EL$44-EM$44),(EL$44-EL49-150-Sheep!$R$224                                            )&lt;=0),"Wean-"&amp;EL48,""),"")
&amp;IFERROR(IF(AND((EL$44-EL49-150-Sheep!$R$225                                           )&gt;(EL$44-EM$44),(EL$44-EL49-150-Sheep!$R$225                                            )&lt;=0),"Alt1-"   &amp;EL48,""),"")
&amp;IFERROR(IF(AND((EL$44-EL49-150-Sheep!$R$226                                           )&gt;(EL$44-EM$44),(EL$44-EL49-150-Sheep!$R$226                                            )&lt;=0),"Alt2-"   &amp;EL48,""),"")</f>
        <v/>
      </c>
      <c r="EM50" s="491" t="str">
        <f xml:space="preserve">                    IF(AND((EM$44                                  -Sheep!$N$175                               )&gt;(EM$44-EN$44),(EM$44                                  -Sheep!$N$175                                )&lt;=0),"Born","")
&amp;                   IF(AND((EM$44-Sheep!$R$224-Sheep!$N$175                                )&gt;(EM$44-EN$44),(EM$44-Sheep!$R$224-Sheep!$N$175                                )&lt;=0),"WeanStd","")
&amp;                   IF(AND((EM$44-Sheep!$R$225-Sheep!$N$175                                )&gt;(EM$44-EN$44),(EM$44-Sheep!$R$225-Sheep!$N$175                                )&lt;=0),"WeanAlt1","")
&amp;                   IF(AND((EM$44-Sheep!$R$226-Sheep!$N$175                                )&gt;(EM$44-EN$44),(EM$44-Sheep!$R$226-Sheep!$N$175                                )&lt;=0),"WeanAlt2","")
&amp;IFERROR(IF(AND((EM$44-EM49                                                                                     )&gt;(EM$44-EN$44),(EM$44-EM49                                                                                     )&lt;=0),"Join-"    &amp;EM48,""),"")
&amp;IFERROR(IF(AND((EM$44-EM49-INDEX(Sheep!$V$231:$V$238,EM48,1))&gt;(EM$44-EN$44),(EM$44-EM49-INDEX(Sheep!$V$231:$V$238,EM48,1))&lt;=0),"Scan-"  &amp;EM48,""),"")
&amp;IFERROR(IF(AND((EM$44-EM49-150                                                                            )&gt;(EM$44-EN$44),(EM$44-EM49-150                                                                             )&lt;=0),"Birth-" &amp;EM48,""),"")
&amp;IFERROR(IF(AND((EM$44-EM49-150-Sheep!$R$224                                           )&gt;(EM$44-EN$44),(EM$44-EM49-150-Sheep!$R$224                                            )&lt;=0),"Wean-"&amp;EM48,""),"")
&amp;IFERROR(IF(AND((EM$44-EM49-150-Sheep!$R$225                                           )&gt;(EM$44-EN$44),(EM$44-EM49-150-Sheep!$R$225                                            )&lt;=0),"Alt1-"   &amp;EM48,""),"")
&amp;IFERROR(IF(AND((EM$44-EM49-150-Sheep!$R$226                                           )&gt;(EM$44-EN$44),(EM$44-EM49-150-Sheep!$R$226                                            )&lt;=0),"Alt2-"   &amp;EM48,""),"")</f>
        <v/>
      </c>
      <c r="EN50" s="491" t="str">
        <f xml:space="preserve">                    IF(AND((EN$44                                  -Sheep!$N$175                               )&gt;(EN$44-EO$44),(EN$44                                  -Sheep!$N$175                                )&lt;=0),"Born","")
&amp;                   IF(AND((EN$44-Sheep!$R$224-Sheep!$N$175                                )&gt;(EN$44-EO$44),(EN$44-Sheep!$R$224-Sheep!$N$175                                )&lt;=0),"WeanStd","")
&amp;                   IF(AND((EN$44-Sheep!$R$225-Sheep!$N$175                                )&gt;(EN$44-EO$44),(EN$44-Sheep!$R$225-Sheep!$N$175                                )&lt;=0),"WeanAlt1","")
&amp;                   IF(AND((EN$44-Sheep!$R$226-Sheep!$N$175                                )&gt;(EN$44-EO$44),(EN$44-Sheep!$R$226-Sheep!$N$175                                )&lt;=0),"WeanAlt2","")
&amp;IFERROR(IF(AND((EN$44-EN49                                                                                     )&gt;(EN$44-EO$44),(EN$44-EN49                                                                                     )&lt;=0),"Join-"    &amp;EN48,""),"")
&amp;IFERROR(IF(AND((EN$44-EN49-INDEX(Sheep!$V$231:$V$238,EN48,1))&gt;(EN$44-EO$44),(EN$44-EN49-INDEX(Sheep!$V$231:$V$238,EN48,1))&lt;=0),"Scan-"  &amp;EN48,""),"")
&amp;IFERROR(IF(AND((EN$44-EN49-150                                                                            )&gt;(EN$44-EO$44),(EN$44-EN49-150                                                                             )&lt;=0),"Birth-" &amp;EN48,""),"")
&amp;IFERROR(IF(AND((EN$44-EN49-150-Sheep!$R$224                                           )&gt;(EN$44-EO$44),(EN$44-EN49-150-Sheep!$R$224                                            )&lt;=0),"Wean-"&amp;EN48,""),"")
&amp;IFERROR(IF(AND((EN$44-EN49-150-Sheep!$R$225                                           )&gt;(EN$44-EO$44),(EN$44-EN49-150-Sheep!$R$225                                            )&lt;=0),"Alt1-"   &amp;EN48,""),"")
&amp;IFERROR(IF(AND((EN$44-EN49-150-Sheep!$R$226                                           )&gt;(EN$44-EO$44),(EN$44-EN49-150-Sheep!$R$226                                            )&lt;=0),"Alt2-"   &amp;EN48,""),"")</f>
        <v/>
      </c>
      <c r="EO50" s="491" t="str">
        <f xml:space="preserve">                    IF(AND((EO$44                                  -Sheep!$N$175                               )&gt;(EO$44-EP$44),(EO$44                                  -Sheep!$N$175                                )&lt;=0),"Born","")
&amp;                   IF(AND((EO$44-Sheep!$R$224-Sheep!$N$175                                )&gt;(EO$44-EP$44),(EO$44-Sheep!$R$224-Sheep!$N$175                                )&lt;=0),"WeanStd","")
&amp;                   IF(AND((EO$44-Sheep!$R$225-Sheep!$N$175                                )&gt;(EO$44-EP$44),(EO$44-Sheep!$R$225-Sheep!$N$175                                )&lt;=0),"WeanAlt1","")
&amp;                   IF(AND((EO$44-Sheep!$R$226-Sheep!$N$175                                )&gt;(EO$44-EP$44),(EO$44-Sheep!$R$226-Sheep!$N$175                                )&lt;=0),"WeanAlt2","")
&amp;IFERROR(IF(AND((EO$44-EO49                                                                                     )&gt;(EO$44-EP$44),(EO$44-EO49                                                                                     )&lt;=0),"Join-"    &amp;EO48,""),"")
&amp;IFERROR(IF(AND((EO$44-EO49-INDEX(Sheep!$V$231:$V$238,EO48,1))&gt;(EO$44-EP$44),(EO$44-EO49-INDEX(Sheep!$V$231:$V$238,EO48,1))&lt;=0),"Scan-"  &amp;EO48,""),"")
&amp;IFERROR(IF(AND((EO$44-EO49-150                                                                            )&gt;(EO$44-EP$44),(EO$44-EO49-150                                                                             )&lt;=0),"Birth-" &amp;EO48,""),"")
&amp;IFERROR(IF(AND((EO$44-EO49-150-Sheep!$R$224                                           )&gt;(EO$44-EP$44),(EO$44-EO49-150-Sheep!$R$224                                            )&lt;=0),"Wean-"&amp;EO48,""),"")
&amp;IFERROR(IF(AND((EO$44-EO49-150-Sheep!$R$225                                           )&gt;(EO$44-EP$44),(EO$44-EO49-150-Sheep!$R$225                                            )&lt;=0),"Alt1-"   &amp;EO48,""),"")
&amp;IFERROR(IF(AND((EO$44-EO49-150-Sheep!$R$226                                           )&gt;(EO$44-EP$44),(EO$44-EO49-150-Sheep!$R$226                                            )&lt;=0),"Alt2-"   &amp;EO48,""),"")</f>
        <v/>
      </c>
      <c r="EP50" s="491" t="str">
        <f xml:space="preserve">                    IF(AND((EP$44                                  -Sheep!$N$175                               )&gt;(EP$44-EQ$44),(EP$44                                  -Sheep!$N$175                                )&lt;=0),"Born","")
&amp;                   IF(AND((EP$44-Sheep!$R$224-Sheep!$N$175                                )&gt;(EP$44-EQ$44),(EP$44-Sheep!$R$224-Sheep!$N$175                                )&lt;=0),"WeanStd","")
&amp;                   IF(AND((EP$44-Sheep!$R$225-Sheep!$N$175                                )&gt;(EP$44-EQ$44),(EP$44-Sheep!$R$225-Sheep!$N$175                                )&lt;=0),"WeanAlt1","")
&amp;                   IF(AND((EP$44-Sheep!$R$226-Sheep!$N$175                                )&gt;(EP$44-EQ$44),(EP$44-Sheep!$R$226-Sheep!$N$175                                )&lt;=0),"WeanAlt2","")
&amp;IFERROR(IF(AND((EP$44-EP49                                                                                     )&gt;(EP$44-EQ$44),(EP$44-EP49                                                                                     )&lt;=0),"Join-"    &amp;EP48,""),"")
&amp;IFERROR(IF(AND((EP$44-EP49-INDEX(Sheep!$V$231:$V$238,EP48,1))&gt;(EP$44-EQ$44),(EP$44-EP49-INDEX(Sheep!$V$231:$V$238,EP48,1))&lt;=0),"Scan-"  &amp;EP48,""),"")
&amp;IFERROR(IF(AND((EP$44-EP49-150                                                                            )&gt;(EP$44-EQ$44),(EP$44-EP49-150                                                                             )&lt;=0),"Birth-" &amp;EP48,""),"")
&amp;IFERROR(IF(AND((EP$44-EP49-150-Sheep!$R$224                                           )&gt;(EP$44-EQ$44),(EP$44-EP49-150-Sheep!$R$224                                            )&lt;=0),"Wean-"&amp;EP48,""),"")
&amp;IFERROR(IF(AND((EP$44-EP49-150-Sheep!$R$225                                           )&gt;(EP$44-EQ$44),(EP$44-EP49-150-Sheep!$R$225                                            )&lt;=0),"Alt1-"   &amp;EP48,""),"")
&amp;IFERROR(IF(AND((EP$44-EP49-150-Sheep!$R$226                                           )&gt;(EP$44-EQ$44),(EP$44-EP49-150-Sheep!$R$226                                            )&lt;=0),"Alt2-"   &amp;EP48,""),"")</f>
        <v/>
      </c>
      <c r="EQ50" s="491" t="str">
        <f xml:space="preserve">                    IF(AND((EQ$44                                  -Sheep!$N$175                               )&gt;(EQ$44-ER$44),(EQ$44                                  -Sheep!$N$175                                )&lt;=0),"Born","")
&amp;                   IF(AND((EQ$44-Sheep!$R$224-Sheep!$N$175                                )&gt;(EQ$44-ER$44),(EQ$44-Sheep!$R$224-Sheep!$N$175                                )&lt;=0),"WeanStd","")
&amp;                   IF(AND((EQ$44-Sheep!$R$225-Sheep!$N$175                                )&gt;(EQ$44-ER$44),(EQ$44-Sheep!$R$225-Sheep!$N$175                                )&lt;=0),"WeanAlt1","")
&amp;                   IF(AND((EQ$44-Sheep!$R$226-Sheep!$N$175                                )&gt;(EQ$44-ER$44),(EQ$44-Sheep!$R$226-Sheep!$N$175                                )&lt;=0),"WeanAlt2","")
&amp;IFERROR(IF(AND((EQ$44-EQ49                                                                                     )&gt;(EQ$44-ER$44),(EQ$44-EQ49                                                                                     )&lt;=0),"Join-"    &amp;EQ48,""),"")
&amp;IFERROR(IF(AND((EQ$44-EQ49-INDEX(Sheep!$V$231:$V$238,EQ48,1))&gt;(EQ$44-ER$44),(EQ$44-EQ49-INDEX(Sheep!$V$231:$V$238,EQ48,1))&lt;=0),"Scan-"  &amp;EQ48,""),"")
&amp;IFERROR(IF(AND((EQ$44-EQ49-150                                                                            )&gt;(EQ$44-ER$44),(EQ$44-EQ49-150                                                                             )&lt;=0),"Birth-" &amp;EQ48,""),"")
&amp;IFERROR(IF(AND((EQ$44-EQ49-150-Sheep!$R$224                                           )&gt;(EQ$44-ER$44),(EQ$44-EQ49-150-Sheep!$R$224                                            )&lt;=0),"Wean-"&amp;EQ48,""),"")
&amp;IFERROR(IF(AND((EQ$44-EQ49-150-Sheep!$R$225                                           )&gt;(EQ$44-ER$44),(EQ$44-EQ49-150-Sheep!$R$225                                            )&lt;=0),"Alt1-"   &amp;EQ48,""),"")
&amp;IFERROR(IF(AND((EQ$44-EQ49-150-Sheep!$R$226                                           )&gt;(EQ$44-ER$44),(EQ$44-EQ49-150-Sheep!$R$226                                            )&lt;=0),"Alt2-"   &amp;EQ48,""),"")</f>
        <v/>
      </c>
      <c r="ER50" s="491" t="str">
        <f xml:space="preserve">                    IF(AND((ER$44                                  -Sheep!$N$175                               )&gt;(ER$44-ES$44),(ER$44                                  -Sheep!$N$175                                )&lt;=0),"Born","")
&amp;                   IF(AND((ER$44-Sheep!$R$224-Sheep!$N$175                                )&gt;(ER$44-ES$44),(ER$44-Sheep!$R$224-Sheep!$N$175                                )&lt;=0),"WeanStd","")
&amp;                   IF(AND((ER$44-Sheep!$R$225-Sheep!$N$175                                )&gt;(ER$44-ES$44),(ER$44-Sheep!$R$225-Sheep!$N$175                                )&lt;=0),"WeanAlt1","")
&amp;                   IF(AND((ER$44-Sheep!$R$226-Sheep!$N$175                                )&gt;(ER$44-ES$44),(ER$44-Sheep!$R$226-Sheep!$N$175                                )&lt;=0),"WeanAlt2","")
&amp;IFERROR(IF(AND((ER$44-ER49                                                                                     )&gt;(ER$44-ES$44),(ER$44-ER49                                                                                     )&lt;=0),"Join-"    &amp;ER48,""),"")
&amp;IFERROR(IF(AND((ER$44-ER49-INDEX(Sheep!$V$231:$V$238,ER48,1))&gt;(ER$44-ES$44),(ER$44-ER49-INDEX(Sheep!$V$231:$V$238,ER48,1))&lt;=0),"Scan-"  &amp;ER48,""),"")
&amp;IFERROR(IF(AND((ER$44-ER49-150                                                                            )&gt;(ER$44-ES$44),(ER$44-ER49-150                                                                             )&lt;=0),"Birth-" &amp;ER48,""),"")
&amp;IFERROR(IF(AND((ER$44-ER49-150-Sheep!$R$224                                           )&gt;(ER$44-ES$44),(ER$44-ER49-150-Sheep!$R$224                                            )&lt;=0),"Wean-"&amp;ER48,""),"")
&amp;IFERROR(IF(AND((ER$44-ER49-150-Sheep!$R$225                                           )&gt;(ER$44-ES$44),(ER$44-ER49-150-Sheep!$R$225                                            )&lt;=0),"Alt1-"   &amp;ER48,""),"")
&amp;IFERROR(IF(AND((ER$44-ER49-150-Sheep!$R$226                                           )&gt;(ER$44-ES$44),(ER$44-ER49-150-Sheep!$R$226                                            )&lt;=0),"Alt2-"   &amp;ER48,""),"")</f>
        <v/>
      </c>
      <c r="ES50" s="491" t="str">
        <f xml:space="preserve">                    IF(AND((ES$44                                  -Sheep!$N$175                               )&gt;(ES$44-ET$44),(ES$44                                  -Sheep!$N$175                                )&lt;=0),"Born","")
&amp;                   IF(AND((ES$44-Sheep!$R$224-Sheep!$N$175                                )&gt;(ES$44-ET$44),(ES$44-Sheep!$R$224-Sheep!$N$175                                )&lt;=0),"WeanStd","")
&amp;                   IF(AND((ES$44-Sheep!$R$225-Sheep!$N$175                                )&gt;(ES$44-ET$44),(ES$44-Sheep!$R$225-Sheep!$N$175                                )&lt;=0),"WeanAlt1","")
&amp;                   IF(AND((ES$44-Sheep!$R$226-Sheep!$N$175                                )&gt;(ES$44-ET$44),(ES$44-Sheep!$R$226-Sheep!$N$175                                )&lt;=0),"WeanAlt2","")
&amp;IFERROR(IF(AND((ES$44-ES49                                                                                     )&gt;(ES$44-ET$44),(ES$44-ES49                                                                                     )&lt;=0),"Join-"    &amp;ES48,""),"")
&amp;IFERROR(IF(AND((ES$44-ES49-INDEX(Sheep!$V$231:$V$238,ES48,1))&gt;(ES$44-ET$44),(ES$44-ES49-INDEX(Sheep!$V$231:$V$238,ES48,1))&lt;=0),"Scan-"  &amp;ES48,""),"")
&amp;IFERROR(IF(AND((ES$44-ES49-150                                                                            )&gt;(ES$44-ET$44),(ES$44-ES49-150                                                                             )&lt;=0),"Birth-" &amp;ES48,""),"")
&amp;IFERROR(IF(AND((ES$44-ES49-150-Sheep!$R$224                                           )&gt;(ES$44-ET$44),(ES$44-ES49-150-Sheep!$R$224                                            )&lt;=0),"Wean-"&amp;ES48,""),"")
&amp;IFERROR(IF(AND((ES$44-ES49-150-Sheep!$R$225                                           )&gt;(ES$44-ET$44),(ES$44-ES49-150-Sheep!$R$225                                            )&lt;=0),"Alt1-"   &amp;ES48,""),"")
&amp;IFERROR(IF(AND((ES$44-ES49-150-Sheep!$R$226                                           )&gt;(ES$44-ET$44),(ES$44-ES49-150-Sheep!$R$226                                            )&lt;=0),"Alt2-"   &amp;ES48,""),"")</f>
        <v/>
      </c>
      <c r="ET50" s="491" t="str">
        <f xml:space="preserve">                    IF(AND((ET$44                                  -Sheep!$N$175                               )&gt;(ET$44-EU$44),(ET$44                                  -Sheep!$N$175                                )&lt;=0),"Born","")
&amp;                   IF(AND((ET$44-Sheep!$R$224-Sheep!$N$175                                )&gt;(ET$44-EU$44),(ET$44-Sheep!$R$224-Sheep!$N$175                                )&lt;=0),"WeanStd","")
&amp;                   IF(AND((ET$44-Sheep!$R$225-Sheep!$N$175                                )&gt;(ET$44-EU$44),(ET$44-Sheep!$R$225-Sheep!$N$175                                )&lt;=0),"WeanAlt1","")
&amp;                   IF(AND((ET$44-Sheep!$R$226-Sheep!$N$175                                )&gt;(ET$44-EU$44),(ET$44-Sheep!$R$226-Sheep!$N$175                                )&lt;=0),"WeanAlt2","")
&amp;IFERROR(IF(AND((ET$44-ET49                                                                                     )&gt;(ET$44-EU$44),(ET$44-ET49                                                                                     )&lt;=0),"Join-"    &amp;ET48,""),"")
&amp;IFERROR(IF(AND((ET$44-ET49-INDEX(Sheep!$V$231:$V$238,ET48,1))&gt;(ET$44-EU$44),(ET$44-ET49-INDEX(Sheep!$V$231:$V$238,ET48,1))&lt;=0),"Scan-"  &amp;ET48,""),"")
&amp;IFERROR(IF(AND((ET$44-ET49-150                                                                            )&gt;(ET$44-EU$44),(ET$44-ET49-150                                                                             )&lt;=0),"Birth-" &amp;ET48,""),"")
&amp;IFERROR(IF(AND((ET$44-ET49-150-Sheep!$R$224                                           )&gt;(ET$44-EU$44),(ET$44-ET49-150-Sheep!$R$224                                            )&lt;=0),"Wean-"&amp;ET48,""),"")
&amp;IFERROR(IF(AND((ET$44-ET49-150-Sheep!$R$225                                           )&gt;(ET$44-EU$44),(ET$44-ET49-150-Sheep!$R$225                                            )&lt;=0),"Alt1-"   &amp;ET48,""),"")
&amp;IFERROR(IF(AND((ET$44-ET49-150-Sheep!$R$226                                           )&gt;(ET$44-EU$44),(ET$44-ET49-150-Sheep!$R$226                                            )&lt;=0),"Alt2-"   &amp;ET48,""),"")</f>
        <v/>
      </c>
      <c r="EU50" s="491" t="str">
        <f xml:space="preserve">                    IF(AND((EU$44                                  -Sheep!$N$175                               )&gt;(EU$44-EV$44),(EU$44                                  -Sheep!$N$175                                )&lt;=0),"Born","")
&amp;                   IF(AND((EU$44-Sheep!$R$224-Sheep!$N$175                                )&gt;(EU$44-EV$44),(EU$44-Sheep!$R$224-Sheep!$N$175                                )&lt;=0),"WeanStd","")
&amp;                   IF(AND((EU$44-Sheep!$R$225-Sheep!$N$175                                )&gt;(EU$44-EV$44),(EU$44-Sheep!$R$225-Sheep!$N$175                                )&lt;=0),"WeanAlt1","")
&amp;                   IF(AND((EU$44-Sheep!$R$226-Sheep!$N$175                                )&gt;(EU$44-EV$44),(EU$44-Sheep!$R$226-Sheep!$N$175                                )&lt;=0),"WeanAlt2","")
&amp;IFERROR(IF(AND((EU$44-EU49                                                                                     )&gt;(EU$44-EV$44),(EU$44-EU49                                                                                     )&lt;=0),"Join-"    &amp;EU48,""),"")
&amp;IFERROR(IF(AND((EU$44-EU49-INDEX(Sheep!$V$231:$V$238,EU48,1))&gt;(EU$44-EV$44),(EU$44-EU49-INDEX(Sheep!$V$231:$V$238,EU48,1))&lt;=0),"Scan-"  &amp;EU48,""),"")
&amp;IFERROR(IF(AND((EU$44-EU49-150                                                                            )&gt;(EU$44-EV$44),(EU$44-EU49-150                                                                             )&lt;=0),"Birth-" &amp;EU48,""),"")
&amp;IFERROR(IF(AND((EU$44-EU49-150-Sheep!$R$224                                           )&gt;(EU$44-EV$44),(EU$44-EU49-150-Sheep!$R$224                                            )&lt;=0),"Wean-"&amp;EU48,""),"")
&amp;IFERROR(IF(AND((EU$44-EU49-150-Sheep!$R$225                                           )&gt;(EU$44-EV$44),(EU$44-EU49-150-Sheep!$R$225                                            )&lt;=0),"Alt1-"   &amp;EU48,""),"")
&amp;IFERROR(IF(AND((EU$44-EU49-150-Sheep!$R$226                                           )&gt;(EU$44-EV$44),(EU$44-EU49-150-Sheep!$R$226                                            )&lt;=0),"Alt2-"   &amp;EU48,""),"")</f>
        <v/>
      </c>
      <c r="EV50" s="491" t="str">
        <f xml:space="preserve">                    IF(AND((EV$44                                  -Sheep!$N$175                               )&gt;(EV$44-EW$44),(EV$44                                  -Sheep!$N$175                                )&lt;=0),"Born","")
&amp;                   IF(AND((EV$44-Sheep!$R$224-Sheep!$N$175                                )&gt;(EV$44-EW$44),(EV$44-Sheep!$R$224-Sheep!$N$175                                )&lt;=0),"WeanStd","")
&amp;                   IF(AND((EV$44-Sheep!$R$225-Sheep!$N$175                                )&gt;(EV$44-EW$44),(EV$44-Sheep!$R$225-Sheep!$N$175                                )&lt;=0),"WeanAlt1","")
&amp;                   IF(AND((EV$44-Sheep!$R$226-Sheep!$N$175                                )&gt;(EV$44-EW$44),(EV$44-Sheep!$R$226-Sheep!$N$175                                )&lt;=0),"WeanAlt2","")
&amp;IFERROR(IF(AND((EV$44-EV49                                                                                     )&gt;(EV$44-EW$44),(EV$44-EV49                                                                                     )&lt;=0),"Join-"    &amp;EV48,""),"")
&amp;IFERROR(IF(AND((EV$44-EV49-INDEX(Sheep!$V$231:$V$238,EV48,1))&gt;(EV$44-EW$44),(EV$44-EV49-INDEX(Sheep!$V$231:$V$238,EV48,1))&lt;=0),"Scan-"  &amp;EV48,""),"")
&amp;IFERROR(IF(AND((EV$44-EV49-150                                                                            )&gt;(EV$44-EW$44),(EV$44-EV49-150                                                                             )&lt;=0),"Birth-" &amp;EV48,""),"")
&amp;IFERROR(IF(AND((EV$44-EV49-150-Sheep!$R$224                                           )&gt;(EV$44-EW$44),(EV$44-EV49-150-Sheep!$R$224                                            )&lt;=0),"Wean-"&amp;EV48,""),"")
&amp;IFERROR(IF(AND((EV$44-EV49-150-Sheep!$R$225                                           )&gt;(EV$44-EW$44),(EV$44-EV49-150-Sheep!$R$225                                            )&lt;=0),"Alt1-"   &amp;EV48,""),"")
&amp;IFERROR(IF(AND((EV$44-EV49-150-Sheep!$R$226                                           )&gt;(EV$44-EW$44),(EV$44-EV49-150-Sheep!$R$226                                            )&lt;=0),"Alt2-"   &amp;EV48,""),"")</f>
        <v/>
      </c>
      <c r="EW50" s="491" t="str">
        <f xml:space="preserve">                    IF(AND((EW$44                                  -Sheep!$N$175                               )&gt;(EW$44-EX$44),(EW$44                                  -Sheep!$N$175                                )&lt;=0),"Born","")
&amp;                   IF(AND((EW$44-Sheep!$R$224-Sheep!$N$175                                )&gt;(EW$44-EX$44),(EW$44-Sheep!$R$224-Sheep!$N$175                                )&lt;=0),"WeanStd","")
&amp;                   IF(AND((EW$44-Sheep!$R$225-Sheep!$N$175                                )&gt;(EW$44-EX$44),(EW$44-Sheep!$R$225-Sheep!$N$175                                )&lt;=0),"WeanAlt1","")
&amp;                   IF(AND((EW$44-Sheep!$R$226-Sheep!$N$175                                )&gt;(EW$44-EX$44),(EW$44-Sheep!$R$226-Sheep!$N$175                                )&lt;=0),"WeanAlt2","")
&amp;IFERROR(IF(AND((EW$44-EW49                                                                                     )&gt;(EW$44-EX$44),(EW$44-EW49                                                                                     )&lt;=0),"Join-"    &amp;EW48,""),"")
&amp;IFERROR(IF(AND((EW$44-EW49-INDEX(Sheep!$V$231:$V$238,EW48,1))&gt;(EW$44-EX$44),(EW$44-EW49-INDEX(Sheep!$V$231:$V$238,EW48,1))&lt;=0),"Scan-"  &amp;EW48,""),"")
&amp;IFERROR(IF(AND((EW$44-EW49-150                                                                            )&gt;(EW$44-EX$44),(EW$44-EW49-150                                                                             )&lt;=0),"Birth-" &amp;EW48,""),"")
&amp;IFERROR(IF(AND((EW$44-EW49-150-Sheep!$R$224                                           )&gt;(EW$44-EX$44),(EW$44-EW49-150-Sheep!$R$224                                            )&lt;=0),"Wean-"&amp;EW48,""),"")
&amp;IFERROR(IF(AND((EW$44-EW49-150-Sheep!$R$225                                           )&gt;(EW$44-EX$44),(EW$44-EW49-150-Sheep!$R$225                                            )&lt;=0),"Alt1-"   &amp;EW48,""),"")
&amp;IFERROR(IF(AND((EW$44-EW49-150-Sheep!$R$226                                           )&gt;(EW$44-EX$44),(EW$44-EW49-150-Sheep!$R$226                                            )&lt;=0),"Alt2-"   &amp;EW48,""),"")</f>
        <v/>
      </c>
      <c r="EX50" s="491" t="str">
        <f xml:space="preserve">                    IF(AND((EX$44                                  -Sheep!$N$175                               )&gt;(EX$44-EY$44),(EX$44                                  -Sheep!$N$175                                )&lt;=0),"Born","")
&amp;                   IF(AND((EX$44-Sheep!$R$224-Sheep!$N$175                                )&gt;(EX$44-EY$44),(EX$44-Sheep!$R$224-Sheep!$N$175                                )&lt;=0),"WeanStd","")
&amp;                   IF(AND((EX$44-Sheep!$R$225-Sheep!$N$175                                )&gt;(EX$44-EY$44),(EX$44-Sheep!$R$225-Sheep!$N$175                                )&lt;=0),"WeanAlt1","")
&amp;                   IF(AND((EX$44-Sheep!$R$226-Sheep!$N$175                                )&gt;(EX$44-EY$44),(EX$44-Sheep!$R$226-Sheep!$N$175                                )&lt;=0),"WeanAlt2","")
&amp;IFERROR(IF(AND((EX$44-EX49                                                                                     )&gt;(EX$44-EY$44),(EX$44-EX49                                                                                     )&lt;=0),"Join-"    &amp;EX48,""),"")
&amp;IFERROR(IF(AND((EX$44-EX49-INDEX(Sheep!$V$231:$V$238,EX48,1))&gt;(EX$44-EY$44),(EX$44-EX49-INDEX(Sheep!$V$231:$V$238,EX48,1))&lt;=0),"Scan-"  &amp;EX48,""),"")
&amp;IFERROR(IF(AND((EX$44-EX49-150                                                                            )&gt;(EX$44-EY$44),(EX$44-EX49-150                                                                             )&lt;=0),"Birth-" &amp;EX48,""),"")
&amp;IFERROR(IF(AND((EX$44-EX49-150-Sheep!$R$224                                           )&gt;(EX$44-EY$44),(EX$44-EX49-150-Sheep!$R$224                                            )&lt;=0),"Wean-"&amp;EX48,""),"")
&amp;IFERROR(IF(AND((EX$44-EX49-150-Sheep!$R$225                                           )&gt;(EX$44-EY$44),(EX$44-EX49-150-Sheep!$R$225                                            )&lt;=0),"Alt1-"   &amp;EX48,""),"")
&amp;IFERROR(IF(AND((EX$44-EX49-150-Sheep!$R$226                                           )&gt;(EX$44-EY$44),(EX$44-EX49-150-Sheep!$R$226                                            )&lt;=0),"Alt2-"   &amp;EX48,""),"")</f>
        <v/>
      </c>
      <c r="EY50" s="491" t="str">
        <f xml:space="preserve">                    IF(AND((EY$44                                  -Sheep!$N$175                               )&gt;(EY$44-EZ$44),(EY$44                                  -Sheep!$N$175                                )&lt;=0),"Born","")
&amp;                   IF(AND((EY$44-Sheep!$R$224-Sheep!$N$175                                )&gt;(EY$44-EZ$44),(EY$44-Sheep!$R$224-Sheep!$N$175                                )&lt;=0),"WeanStd","")
&amp;                   IF(AND((EY$44-Sheep!$R$225-Sheep!$N$175                                )&gt;(EY$44-EZ$44),(EY$44-Sheep!$R$225-Sheep!$N$175                                )&lt;=0),"WeanAlt1","")
&amp;                   IF(AND((EY$44-Sheep!$R$226-Sheep!$N$175                                )&gt;(EY$44-EZ$44),(EY$44-Sheep!$R$226-Sheep!$N$175                                )&lt;=0),"WeanAlt2","")
&amp;IFERROR(IF(AND((EY$44-EY49                                                                                     )&gt;(EY$44-EZ$44),(EY$44-EY49                                                                                     )&lt;=0),"Join-"    &amp;EY48,""),"")
&amp;IFERROR(IF(AND((EY$44-EY49-INDEX(Sheep!$V$231:$V$238,EY48,1))&gt;(EY$44-EZ$44),(EY$44-EY49-INDEX(Sheep!$V$231:$V$238,EY48,1))&lt;=0),"Scan-"  &amp;EY48,""),"")
&amp;IFERROR(IF(AND((EY$44-EY49-150                                                                            )&gt;(EY$44-EZ$44),(EY$44-EY49-150                                                                             )&lt;=0),"Birth-" &amp;EY48,""),"")
&amp;IFERROR(IF(AND((EY$44-EY49-150-Sheep!$R$224                                           )&gt;(EY$44-EZ$44),(EY$44-EY49-150-Sheep!$R$224                                            )&lt;=0),"Wean-"&amp;EY48,""),"")
&amp;IFERROR(IF(AND((EY$44-EY49-150-Sheep!$R$225                                           )&gt;(EY$44-EZ$44),(EY$44-EY49-150-Sheep!$R$225                                            )&lt;=0),"Alt1-"   &amp;EY48,""),"")
&amp;IFERROR(IF(AND((EY$44-EY49-150-Sheep!$R$226                                           )&gt;(EY$44-EZ$44),(EY$44-EY49-150-Sheep!$R$226                                            )&lt;=0),"Alt2-"   &amp;EY48,""),"")</f>
        <v/>
      </c>
      <c r="EZ50" s="491" t="str">
        <f xml:space="preserve">                    IF(AND((EZ$44                                  -Sheep!$N$175                               )&gt;(EZ$44-FA$44),(EZ$44                                  -Sheep!$N$175                                )&lt;=0),"Born","")
&amp;                   IF(AND((EZ$44-Sheep!$R$224-Sheep!$N$175                                )&gt;(EZ$44-FA$44),(EZ$44-Sheep!$R$224-Sheep!$N$175                                )&lt;=0),"WeanStd","")
&amp;                   IF(AND((EZ$44-Sheep!$R$225-Sheep!$N$175                                )&gt;(EZ$44-FA$44),(EZ$44-Sheep!$R$225-Sheep!$N$175                                )&lt;=0),"WeanAlt1","")
&amp;                   IF(AND((EZ$44-Sheep!$R$226-Sheep!$N$175                                )&gt;(EZ$44-FA$44),(EZ$44-Sheep!$R$226-Sheep!$N$175                                )&lt;=0),"WeanAlt2","")
&amp;IFERROR(IF(AND((EZ$44-EZ49                                                                                     )&gt;(EZ$44-FA$44),(EZ$44-EZ49                                                                                     )&lt;=0),"Join-"    &amp;EZ48,""),"")
&amp;IFERROR(IF(AND((EZ$44-EZ49-INDEX(Sheep!$V$231:$V$238,EZ48,1))&gt;(EZ$44-FA$44),(EZ$44-EZ49-INDEX(Sheep!$V$231:$V$238,EZ48,1))&lt;=0),"Scan-"  &amp;EZ48,""),"")
&amp;IFERROR(IF(AND((EZ$44-EZ49-150                                                                            )&gt;(EZ$44-FA$44),(EZ$44-EZ49-150                                                                             )&lt;=0),"Birth-" &amp;EZ48,""),"")
&amp;IFERROR(IF(AND((EZ$44-EZ49-150-Sheep!$R$224                                           )&gt;(EZ$44-FA$44),(EZ$44-EZ49-150-Sheep!$R$224                                            )&lt;=0),"Wean-"&amp;EZ48,""),"")
&amp;IFERROR(IF(AND((EZ$44-EZ49-150-Sheep!$R$225                                           )&gt;(EZ$44-FA$44),(EZ$44-EZ49-150-Sheep!$R$225                                            )&lt;=0),"Alt1-"   &amp;EZ48,""),"")
&amp;IFERROR(IF(AND((EZ$44-EZ49-150-Sheep!$R$226                                           )&gt;(EZ$44-FA$44),(EZ$44-EZ49-150-Sheep!$R$226                                            )&lt;=0),"Alt2-"   &amp;EZ48,""),"")</f>
        <v/>
      </c>
      <c r="FA50" s="491" t="str">
        <f xml:space="preserve">                    IF(AND((FA$44                                  -Sheep!$N$175                               )&gt;(FA$44-FB$44),(FA$44                                  -Sheep!$N$175                                )&lt;=0),"Born","")
&amp;                   IF(AND((FA$44-Sheep!$R$224-Sheep!$N$175                                )&gt;(FA$44-FB$44),(FA$44-Sheep!$R$224-Sheep!$N$175                                )&lt;=0),"WeanStd","")
&amp;                   IF(AND((FA$44-Sheep!$R$225-Sheep!$N$175                                )&gt;(FA$44-FB$44),(FA$44-Sheep!$R$225-Sheep!$N$175                                )&lt;=0),"WeanAlt1","")
&amp;                   IF(AND((FA$44-Sheep!$R$226-Sheep!$N$175                                )&gt;(FA$44-FB$44),(FA$44-Sheep!$R$226-Sheep!$N$175                                )&lt;=0),"WeanAlt2","")
&amp;IFERROR(IF(AND((FA$44-FA49                                                                                     )&gt;(FA$44-FB$44),(FA$44-FA49                                                                                     )&lt;=0),"Join-"    &amp;FA48,""),"")
&amp;IFERROR(IF(AND((FA$44-FA49-INDEX(Sheep!$V$231:$V$238,FA48,1))&gt;(FA$44-FB$44),(FA$44-FA49-INDEX(Sheep!$V$231:$V$238,FA48,1))&lt;=0),"Scan-"  &amp;FA48,""),"")
&amp;IFERROR(IF(AND((FA$44-FA49-150                                                                            )&gt;(FA$44-FB$44),(FA$44-FA49-150                                                                             )&lt;=0),"Birth-" &amp;FA48,""),"")
&amp;IFERROR(IF(AND((FA$44-FA49-150-Sheep!$R$224                                           )&gt;(FA$44-FB$44),(FA$44-FA49-150-Sheep!$R$224                                            )&lt;=0),"Wean-"&amp;FA48,""),"")
&amp;IFERROR(IF(AND((FA$44-FA49-150-Sheep!$R$225                                           )&gt;(FA$44-FB$44),(FA$44-FA49-150-Sheep!$R$225                                            )&lt;=0),"Alt1-"   &amp;FA48,""),"")
&amp;IFERROR(IF(AND((FA$44-FA49-150-Sheep!$R$226                                           )&gt;(FA$44-FB$44),(FA$44-FA49-150-Sheep!$R$226                                            )&lt;=0),"Alt2-"   &amp;FA48,""),"")</f>
        <v/>
      </c>
      <c r="FB50" s="491" t="str">
        <f xml:space="preserve">                    IF(AND((FB$44                                  -Sheep!$N$175                               )&gt;(FB$44-FC$44),(FB$44                                  -Sheep!$N$175                                )&lt;=0),"Born","")
&amp;                   IF(AND((FB$44-Sheep!$R$224-Sheep!$N$175                                )&gt;(FB$44-FC$44),(FB$44-Sheep!$R$224-Sheep!$N$175                                )&lt;=0),"WeanStd","")
&amp;                   IF(AND((FB$44-Sheep!$R$225-Sheep!$N$175                                )&gt;(FB$44-FC$44),(FB$44-Sheep!$R$225-Sheep!$N$175                                )&lt;=0),"WeanAlt1","")
&amp;                   IF(AND((FB$44-Sheep!$R$226-Sheep!$N$175                                )&gt;(FB$44-FC$44),(FB$44-Sheep!$R$226-Sheep!$N$175                                )&lt;=0),"WeanAlt2","")
&amp;IFERROR(IF(AND((FB$44-FB49                                                                                     )&gt;(FB$44-FC$44),(FB$44-FB49                                                                                     )&lt;=0),"Join-"    &amp;FB48,""),"")
&amp;IFERROR(IF(AND((FB$44-FB49-INDEX(Sheep!$V$231:$V$238,FB48,1))&gt;(FB$44-FC$44),(FB$44-FB49-INDEX(Sheep!$V$231:$V$238,FB48,1))&lt;=0),"Scan-"  &amp;FB48,""),"")
&amp;IFERROR(IF(AND((FB$44-FB49-150                                                                            )&gt;(FB$44-FC$44),(FB$44-FB49-150                                                                             )&lt;=0),"Birth-" &amp;FB48,""),"")
&amp;IFERROR(IF(AND((FB$44-FB49-150-Sheep!$R$224                                           )&gt;(FB$44-FC$44),(FB$44-FB49-150-Sheep!$R$224                                            )&lt;=0),"Wean-"&amp;FB48,""),"")
&amp;IFERROR(IF(AND((FB$44-FB49-150-Sheep!$R$225                                           )&gt;(FB$44-FC$44),(FB$44-FB49-150-Sheep!$R$225                                            )&lt;=0),"Alt1-"   &amp;FB48,""),"")
&amp;IFERROR(IF(AND((FB$44-FB49-150-Sheep!$R$226                                           )&gt;(FB$44-FC$44),(FB$44-FB49-150-Sheep!$R$226                                            )&lt;=0),"Alt2-"   &amp;FB48,""),"")</f>
        <v/>
      </c>
      <c r="FC50" s="491" t="str">
        <f xml:space="preserve">                    IF(AND((FC$44                                  -Sheep!$N$175                               )&gt;(FC$44-FD$44),(FC$44                                  -Sheep!$N$175                                )&lt;=0),"Born","")
&amp;                   IF(AND((FC$44-Sheep!$R$224-Sheep!$N$175                                )&gt;(FC$44-FD$44),(FC$44-Sheep!$R$224-Sheep!$N$175                                )&lt;=0),"WeanStd","")
&amp;                   IF(AND((FC$44-Sheep!$R$225-Sheep!$N$175                                )&gt;(FC$44-FD$44),(FC$44-Sheep!$R$225-Sheep!$N$175                                )&lt;=0),"WeanAlt1","")
&amp;                   IF(AND((FC$44-Sheep!$R$226-Sheep!$N$175                                )&gt;(FC$44-FD$44),(FC$44-Sheep!$R$226-Sheep!$N$175                                )&lt;=0),"WeanAlt2","")
&amp;IFERROR(IF(AND((FC$44-FC49                                                                                     )&gt;(FC$44-FD$44),(FC$44-FC49                                                                                     )&lt;=0),"Join-"    &amp;FC48,""),"")
&amp;IFERROR(IF(AND((FC$44-FC49-INDEX(Sheep!$V$231:$V$238,FC48,1))&gt;(FC$44-FD$44),(FC$44-FC49-INDEX(Sheep!$V$231:$V$238,FC48,1))&lt;=0),"Scan-"  &amp;FC48,""),"")
&amp;IFERROR(IF(AND((FC$44-FC49-150                                                                            )&gt;(FC$44-FD$44),(FC$44-FC49-150                                                                             )&lt;=0),"Birth-" &amp;FC48,""),"")
&amp;IFERROR(IF(AND((FC$44-FC49-150-Sheep!$R$224                                           )&gt;(FC$44-FD$44),(FC$44-FC49-150-Sheep!$R$224                                            )&lt;=0),"Wean-"&amp;FC48,""),"")
&amp;IFERROR(IF(AND((FC$44-FC49-150-Sheep!$R$225                                           )&gt;(FC$44-FD$44),(FC$44-FC49-150-Sheep!$R$225                                            )&lt;=0),"Alt1-"   &amp;FC48,""),"")
&amp;IFERROR(IF(AND((FC$44-FC49-150-Sheep!$R$226                                           )&gt;(FC$44-FD$44),(FC$44-FC49-150-Sheep!$R$226                                            )&lt;=0),"Alt2-"   &amp;FC48,""),"")</f>
        <v/>
      </c>
      <c r="FD50" s="491" t="str">
        <f xml:space="preserve">                    IF(AND((FD$44                                  -Sheep!$N$175                               )&gt;(FD$44-FE$44),(FD$44                                  -Sheep!$N$175                                )&lt;=0),"Born","")
&amp;                   IF(AND((FD$44-Sheep!$R$224-Sheep!$N$175                                )&gt;(FD$44-FE$44),(FD$44-Sheep!$R$224-Sheep!$N$175                                )&lt;=0),"WeanStd","")
&amp;                   IF(AND((FD$44-Sheep!$R$225-Sheep!$N$175                                )&gt;(FD$44-FE$44),(FD$44-Sheep!$R$225-Sheep!$N$175                                )&lt;=0),"WeanAlt1","")
&amp;                   IF(AND((FD$44-Sheep!$R$226-Sheep!$N$175                                )&gt;(FD$44-FE$44),(FD$44-Sheep!$R$226-Sheep!$N$175                                )&lt;=0),"WeanAlt2","")
&amp;IFERROR(IF(AND((FD$44-FD49                                                                                     )&gt;(FD$44-FE$44),(FD$44-FD49                                                                                     )&lt;=0),"Join-"    &amp;FD48,""),"")
&amp;IFERROR(IF(AND((FD$44-FD49-INDEX(Sheep!$V$231:$V$238,FD48,1))&gt;(FD$44-FE$44),(FD$44-FD49-INDEX(Sheep!$V$231:$V$238,FD48,1))&lt;=0),"Scan-"  &amp;FD48,""),"")
&amp;IFERROR(IF(AND((FD$44-FD49-150                                                                            )&gt;(FD$44-FE$44),(FD$44-FD49-150                                                                             )&lt;=0),"Birth-" &amp;FD48,""),"")
&amp;IFERROR(IF(AND((FD$44-FD49-150-Sheep!$R$224                                           )&gt;(FD$44-FE$44),(FD$44-FD49-150-Sheep!$R$224                                            )&lt;=0),"Wean-"&amp;FD48,""),"")
&amp;IFERROR(IF(AND((FD$44-FD49-150-Sheep!$R$225                                           )&gt;(FD$44-FE$44),(FD$44-FD49-150-Sheep!$R$225                                            )&lt;=0),"Alt1-"   &amp;FD48,""),"")
&amp;IFERROR(IF(AND((FD$44-FD49-150-Sheep!$R$226                                           )&gt;(FD$44-FE$44),(FD$44-FD49-150-Sheep!$R$226                                            )&lt;=0),"Alt2-"   &amp;FD48,""),"")</f>
        <v/>
      </c>
      <c r="FE50" s="491" t="str">
        <f xml:space="preserve">                    IF(AND((FE$44                                  -Sheep!$N$175                               )&gt;(FE$44-FF$44),(FE$44                                  -Sheep!$N$175                                )&lt;=0),"Born","")
&amp;                   IF(AND((FE$44-Sheep!$R$224-Sheep!$N$175                                )&gt;(FE$44-FF$44),(FE$44-Sheep!$R$224-Sheep!$N$175                                )&lt;=0),"WeanStd","")
&amp;                   IF(AND((FE$44-Sheep!$R$225-Sheep!$N$175                                )&gt;(FE$44-FF$44),(FE$44-Sheep!$R$225-Sheep!$N$175                                )&lt;=0),"WeanAlt1","")
&amp;                   IF(AND((FE$44-Sheep!$R$226-Sheep!$N$175                                )&gt;(FE$44-FF$44),(FE$44-Sheep!$R$226-Sheep!$N$175                                )&lt;=0),"WeanAlt2","")
&amp;IFERROR(IF(AND((FE$44-FE49                                                                                     )&gt;(FE$44-FF$44),(FE$44-FE49                                                                                     )&lt;=0),"Join-"    &amp;FE48,""),"")
&amp;IFERROR(IF(AND((FE$44-FE49-INDEX(Sheep!$V$231:$V$238,FE48,1))&gt;(FE$44-FF$44),(FE$44-FE49-INDEX(Sheep!$V$231:$V$238,FE48,1))&lt;=0),"Scan-"  &amp;FE48,""),"")
&amp;IFERROR(IF(AND((FE$44-FE49-150                                                                            )&gt;(FE$44-FF$44),(FE$44-FE49-150                                                                             )&lt;=0),"Birth-" &amp;FE48,""),"")
&amp;IFERROR(IF(AND((FE$44-FE49-150-Sheep!$R$224                                           )&gt;(FE$44-FF$44),(FE$44-FE49-150-Sheep!$R$224                                            )&lt;=0),"Wean-"&amp;FE48,""),"")
&amp;IFERROR(IF(AND((FE$44-FE49-150-Sheep!$R$225                                           )&gt;(FE$44-FF$44),(FE$44-FE49-150-Sheep!$R$225                                            )&lt;=0),"Alt1-"   &amp;FE48,""),"")
&amp;IFERROR(IF(AND((FE$44-FE49-150-Sheep!$R$226                                           )&gt;(FE$44-FF$44),(FE$44-FE49-150-Sheep!$R$226                                            )&lt;=0),"Alt2-"   &amp;FE48,""),"")</f>
        <v/>
      </c>
      <c r="FF50" s="491" t="str">
        <f xml:space="preserve">                    IF(AND((FF$44                                  -Sheep!$N$175                               )&gt;(FF$44-FG$44),(FF$44                                  -Sheep!$N$175                                )&lt;=0),"Born","")
&amp;                   IF(AND((FF$44-Sheep!$R$224-Sheep!$N$175                                )&gt;(FF$44-FG$44),(FF$44-Sheep!$R$224-Sheep!$N$175                                )&lt;=0),"WeanStd","")
&amp;                   IF(AND((FF$44-Sheep!$R$225-Sheep!$N$175                                )&gt;(FF$44-FG$44),(FF$44-Sheep!$R$225-Sheep!$N$175                                )&lt;=0),"WeanAlt1","")
&amp;                   IF(AND((FF$44-Sheep!$R$226-Sheep!$N$175                                )&gt;(FF$44-FG$44),(FF$44-Sheep!$R$226-Sheep!$N$175                                )&lt;=0),"WeanAlt2","")
&amp;IFERROR(IF(AND((FF$44-FF49                                                                                     )&gt;(FF$44-FG$44),(FF$44-FF49                                                                                     )&lt;=0),"Join-"    &amp;FF48,""),"")
&amp;IFERROR(IF(AND((FF$44-FF49-INDEX(Sheep!$V$231:$V$238,FF48,1))&gt;(FF$44-FG$44),(FF$44-FF49-INDEX(Sheep!$V$231:$V$238,FF48,1))&lt;=0),"Scan-"  &amp;FF48,""),"")
&amp;IFERROR(IF(AND((FF$44-FF49-150                                                                            )&gt;(FF$44-FG$44),(FF$44-FF49-150                                                                             )&lt;=0),"Birth-" &amp;FF48,""),"")
&amp;IFERROR(IF(AND((FF$44-FF49-150-Sheep!$R$224                                           )&gt;(FF$44-FG$44),(FF$44-FF49-150-Sheep!$R$224                                            )&lt;=0),"Wean-"&amp;FF48,""),"")
&amp;IFERROR(IF(AND((FF$44-FF49-150-Sheep!$R$225                                           )&gt;(FF$44-FG$44),(FF$44-FF49-150-Sheep!$R$225                                            )&lt;=0),"Alt1-"   &amp;FF48,""),"")
&amp;IFERROR(IF(AND((FF$44-FF49-150-Sheep!$R$226                                           )&gt;(FF$44-FG$44),(FF$44-FF49-150-Sheep!$R$226                                            )&lt;=0),"Alt2-"   &amp;FF48,""),"")</f>
        <v/>
      </c>
      <c r="FG50" s="491" t="str">
        <f xml:space="preserve">                    IF(AND((FG$44                                  -Sheep!$N$175                               )&gt;(FG$44-FH$44),(FG$44                                  -Sheep!$N$175                                )&lt;=0),"Born","")
&amp;                   IF(AND((FG$44-Sheep!$R$224-Sheep!$N$175                                )&gt;(FG$44-FH$44),(FG$44-Sheep!$R$224-Sheep!$N$175                                )&lt;=0),"WeanStd","")
&amp;                   IF(AND((FG$44-Sheep!$R$225-Sheep!$N$175                                )&gt;(FG$44-FH$44),(FG$44-Sheep!$R$225-Sheep!$N$175                                )&lt;=0),"WeanAlt1","")
&amp;                   IF(AND((FG$44-Sheep!$R$226-Sheep!$N$175                                )&gt;(FG$44-FH$44),(FG$44-Sheep!$R$226-Sheep!$N$175                                )&lt;=0),"WeanAlt2","")
&amp;IFERROR(IF(AND((FG$44-FG49                                                                                     )&gt;(FG$44-FH$44),(FG$44-FG49                                                                                     )&lt;=0),"Join-"    &amp;FG48,""),"")
&amp;IFERROR(IF(AND((FG$44-FG49-INDEX(Sheep!$V$231:$V$238,FG48,1))&gt;(FG$44-FH$44),(FG$44-FG49-INDEX(Sheep!$V$231:$V$238,FG48,1))&lt;=0),"Scan-"  &amp;FG48,""),"")
&amp;IFERROR(IF(AND((FG$44-FG49-150                                                                            )&gt;(FG$44-FH$44),(FG$44-FG49-150                                                                             )&lt;=0),"Birth-" &amp;FG48,""),"")
&amp;IFERROR(IF(AND((FG$44-FG49-150-Sheep!$R$224                                           )&gt;(FG$44-FH$44),(FG$44-FG49-150-Sheep!$R$224                                            )&lt;=0),"Wean-"&amp;FG48,""),"")
&amp;IFERROR(IF(AND((FG$44-FG49-150-Sheep!$R$225                                           )&gt;(FG$44-FH$44),(FG$44-FG49-150-Sheep!$R$225                                            )&lt;=0),"Alt1-"   &amp;FG48,""),"")
&amp;IFERROR(IF(AND((FG$44-FG49-150-Sheep!$R$226                                           )&gt;(FG$44-FH$44),(FG$44-FG49-150-Sheep!$R$226                                            )&lt;=0),"Alt2-"   &amp;FG48,""),"")</f>
        <v/>
      </c>
      <c r="FH50" s="491" t="str">
        <f xml:space="preserve">                    IF(AND((FH$44                                  -Sheep!$N$175                               )&gt;(FH$44-FI$44),(FH$44                                  -Sheep!$N$175                                )&lt;=0),"Born","")
&amp;                   IF(AND((FH$44-Sheep!$R$224-Sheep!$N$175                                )&gt;(FH$44-FI$44),(FH$44-Sheep!$R$224-Sheep!$N$175                                )&lt;=0),"WeanStd","")
&amp;                   IF(AND((FH$44-Sheep!$R$225-Sheep!$N$175                                )&gt;(FH$44-FI$44),(FH$44-Sheep!$R$225-Sheep!$N$175                                )&lt;=0),"WeanAlt1","")
&amp;                   IF(AND((FH$44-Sheep!$R$226-Sheep!$N$175                                )&gt;(FH$44-FI$44),(FH$44-Sheep!$R$226-Sheep!$N$175                                )&lt;=0),"WeanAlt2","")
&amp;IFERROR(IF(AND((FH$44-FH49                                                                                     )&gt;(FH$44-FI$44),(FH$44-FH49                                                                                     )&lt;=0),"Join-"    &amp;FH48,""),"")
&amp;IFERROR(IF(AND((FH$44-FH49-INDEX(Sheep!$V$231:$V$238,FH48,1))&gt;(FH$44-FI$44),(FH$44-FH49-INDEX(Sheep!$V$231:$V$238,FH48,1))&lt;=0),"Scan-"  &amp;FH48,""),"")
&amp;IFERROR(IF(AND((FH$44-FH49-150                                                                            )&gt;(FH$44-FI$44),(FH$44-FH49-150                                                                             )&lt;=0),"Birth-" &amp;FH48,""),"")
&amp;IFERROR(IF(AND((FH$44-FH49-150-Sheep!$R$224                                           )&gt;(FH$44-FI$44),(FH$44-FH49-150-Sheep!$R$224                                            )&lt;=0),"Wean-"&amp;FH48,""),"")
&amp;IFERROR(IF(AND((FH$44-FH49-150-Sheep!$R$225                                           )&gt;(FH$44-FI$44),(FH$44-FH49-150-Sheep!$R$225                                            )&lt;=0),"Alt1-"   &amp;FH48,""),"")
&amp;IFERROR(IF(AND((FH$44-FH49-150-Sheep!$R$226                                           )&gt;(FH$44-FI$44),(FH$44-FH49-150-Sheep!$R$226                                            )&lt;=0),"Alt2-"   &amp;FH48,""),"")</f>
        <v/>
      </c>
      <c r="FI50" s="491" t="str">
        <f xml:space="preserve">                    IF(AND((FI$44                                  -Sheep!$N$175                               )&gt;(FI$44-FJ$44),(FI$44                                  -Sheep!$N$175                                )&lt;=0),"Born","")
&amp;                   IF(AND((FI$44-Sheep!$R$224-Sheep!$N$175                                )&gt;(FI$44-FJ$44),(FI$44-Sheep!$R$224-Sheep!$N$175                                )&lt;=0),"WeanStd","")
&amp;                   IF(AND((FI$44-Sheep!$R$225-Sheep!$N$175                                )&gt;(FI$44-FJ$44),(FI$44-Sheep!$R$225-Sheep!$N$175                                )&lt;=0),"WeanAlt1","")
&amp;                   IF(AND((FI$44-Sheep!$R$226-Sheep!$N$175                                )&gt;(FI$44-FJ$44),(FI$44-Sheep!$R$226-Sheep!$N$175                                )&lt;=0),"WeanAlt2","")
&amp;IFERROR(IF(AND((FI$44-FI49                                                                                     )&gt;(FI$44-FJ$44),(FI$44-FI49                                                                                     )&lt;=0),"Join-"    &amp;FI48,""),"")
&amp;IFERROR(IF(AND((FI$44-FI49-INDEX(Sheep!$V$231:$V$238,FI48,1))&gt;(FI$44-FJ$44),(FI$44-FI49-INDEX(Sheep!$V$231:$V$238,FI48,1))&lt;=0),"Scan-"  &amp;FI48,""),"")
&amp;IFERROR(IF(AND((FI$44-FI49-150                                                                            )&gt;(FI$44-FJ$44),(FI$44-FI49-150                                                                             )&lt;=0),"Birth-" &amp;FI48,""),"")
&amp;IFERROR(IF(AND((FI$44-FI49-150-Sheep!$R$224                                           )&gt;(FI$44-FJ$44),(FI$44-FI49-150-Sheep!$R$224                                            )&lt;=0),"Wean-"&amp;FI48,""),"")
&amp;IFERROR(IF(AND((FI$44-FI49-150-Sheep!$R$225                                           )&gt;(FI$44-FJ$44),(FI$44-FI49-150-Sheep!$R$225                                            )&lt;=0),"Alt1-"   &amp;FI48,""),"")
&amp;IFERROR(IF(AND((FI$44-FI49-150-Sheep!$R$226                                           )&gt;(FI$44-FJ$44),(FI$44-FI49-150-Sheep!$R$226                                            )&lt;=0),"Alt2-"   &amp;FI48,""),"")</f>
        <v/>
      </c>
      <c r="FJ50" s="491" t="str">
        <f xml:space="preserve">                    IF(AND((FJ$44                                  -Sheep!$N$175                               )&gt;(FJ$44-FK$44),(FJ$44                                  -Sheep!$N$175                                )&lt;=0),"Born","")
&amp;                   IF(AND((FJ$44-Sheep!$R$224-Sheep!$N$175                                )&gt;(FJ$44-FK$44),(FJ$44-Sheep!$R$224-Sheep!$N$175                                )&lt;=0),"WeanStd","")
&amp;                   IF(AND((FJ$44-Sheep!$R$225-Sheep!$N$175                                )&gt;(FJ$44-FK$44),(FJ$44-Sheep!$R$225-Sheep!$N$175                                )&lt;=0),"WeanAlt1","")
&amp;                   IF(AND((FJ$44-Sheep!$R$226-Sheep!$N$175                                )&gt;(FJ$44-FK$44),(FJ$44-Sheep!$R$226-Sheep!$N$175                                )&lt;=0),"WeanAlt2","")
&amp;IFERROR(IF(AND((FJ$44-FJ49                                                                                     )&gt;(FJ$44-FK$44),(FJ$44-FJ49                                                                                     )&lt;=0),"Join-"    &amp;FJ48,""),"")
&amp;IFERROR(IF(AND((FJ$44-FJ49-INDEX(Sheep!$V$231:$V$238,FJ48,1))&gt;(FJ$44-FK$44),(FJ$44-FJ49-INDEX(Sheep!$V$231:$V$238,FJ48,1))&lt;=0),"Scan-"  &amp;FJ48,""),"")
&amp;IFERROR(IF(AND((FJ$44-FJ49-150                                                                            )&gt;(FJ$44-FK$44),(FJ$44-FJ49-150                                                                             )&lt;=0),"Birth-" &amp;FJ48,""),"")
&amp;IFERROR(IF(AND((FJ$44-FJ49-150-Sheep!$R$224                                           )&gt;(FJ$44-FK$44),(FJ$44-FJ49-150-Sheep!$R$224                                            )&lt;=0),"Wean-"&amp;FJ48,""),"")
&amp;IFERROR(IF(AND((FJ$44-FJ49-150-Sheep!$R$225                                           )&gt;(FJ$44-FK$44),(FJ$44-FJ49-150-Sheep!$R$225                                            )&lt;=0),"Alt1-"   &amp;FJ48,""),"")
&amp;IFERROR(IF(AND((FJ$44-FJ49-150-Sheep!$R$226                                           )&gt;(FJ$44-FK$44),(FJ$44-FJ49-150-Sheep!$R$226                                            )&lt;=0),"Alt2-"   &amp;FJ48,""),"")</f>
        <v/>
      </c>
      <c r="FK50" s="491" t="str">
        <f xml:space="preserve">                    IF(AND((FK$44                                  -Sheep!$N$175                               )&gt;(FK$44-FL$44),(FK$44                                  -Sheep!$N$175                                )&lt;=0),"Born","")
&amp;                   IF(AND((FK$44-Sheep!$R$224-Sheep!$N$175                                )&gt;(FK$44-FL$44),(FK$44-Sheep!$R$224-Sheep!$N$175                                )&lt;=0),"WeanStd","")
&amp;                   IF(AND((FK$44-Sheep!$R$225-Sheep!$N$175                                )&gt;(FK$44-FL$44),(FK$44-Sheep!$R$225-Sheep!$N$175                                )&lt;=0),"WeanAlt1","")
&amp;                   IF(AND((FK$44-Sheep!$R$226-Sheep!$N$175                                )&gt;(FK$44-FL$44),(FK$44-Sheep!$R$226-Sheep!$N$175                                )&lt;=0),"WeanAlt2","")
&amp;IFERROR(IF(AND((FK$44-FK49                                                                                     )&gt;(FK$44-FL$44),(FK$44-FK49                                                                                     )&lt;=0),"Join-"    &amp;FK48,""),"")
&amp;IFERROR(IF(AND((FK$44-FK49-INDEX(Sheep!$V$231:$V$238,FK48,1))&gt;(FK$44-FL$44),(FK$44-FK49-INDEX(Sheep!$V$231:$V$238,FK48,1))&lt;=0),"Scan-"  &amp;FK48,""),"")
&amp;IFERROR(IF(AND((FK$44-FK49-150                                                                            )&gt;(FK$44-FL$44),(FK$44-FK49-150                                                                             )&lt;=0),"Birth-" &amp;FK48,""),"")
&amp;IFERROR(IF(AND((FK$44-FK49-150-Sheep!$R$224                                           )&gt;(FK$44-FL$44),(FK$44-FK49-150-Sheep!$R$224                                            )&lt;=0),"Wean-"&amp;FK48,""),"")
&amp;IFERROR(IF(AND((FK$44-FK49-150-Sheep!$R$225                                           )&gt;(FK$44-FL$44),(FK$44-FK49-150-Sheep!$R$225                                            )&lt;=0),"Alt1-"   &amp;FK48,""),"")
&amp;IFERROR(IF(AND((FK$44-FK49-150-Sheep!$R$226                                           )&gt;(FK$44-FL$44),(FK$44-FK49-150-Sheep!$R$226                                            )&lt;=0),"Alt2-"   &amp;FK48,""),"")</f>
        <v/>
      </c>
      <c r="FL50" s="491" t="str">
        <f xml:space="preserve">                    IF(AND((FL$44                                  -Sheep!$N$175                               )&gt;(FL$44-FM$44),(FL$44                                  -Sheep!$N$175                                )&lt;=0),"Born","")
&amp;                   IF(AND((FL$44-Sheep!$R$224-Sheep!$N$175                                )&gt;(FL$44-FM$44),(FL$44-Sheep!$R$224-Sheep!$N$175                                )&lt;=0),"WeanStd","")
&amp;                   IF(AND((FL$44-Sheep!$R$225-Sheep!$N$175                                )&gt;(FL$44-FM$44),(FL$44-Sheep!$R$225-Sheep!$N$175                                )&lt;=0),"WeanAlt1","")
&amp;                   IF(AND((FL$44-Sheep!$R$226-Sheep!$N$175                                )&gt;(FL$44-FM$44),(FL$44-Sheep!$R$226-Sheep!$N$175                                )&lt;=0),"WeanAlt2","")
&amp;IFERROR(IF(AND((FL$44-FL49                                                                                     )&gt;(FL$44-FM$44),(FL$44-FL49                                                                                     )&lt;=0),"Join-"    &amp;FL48,""),"")
&amp;IFERROR(IF(AND((FL$44-FL49-INDEX(Sheep!$V$231:$V$238,FL48,1))&gt;(FL$44-FM$44),(FL$44-FL49-INDEX(Sheep!$V$231:$V$238,FL48,1))&lt;=0),"Scan-"  &amp;FL48,""),"")
&amp;IFERROR(IF(AND((FL$44-FL49-150                                                                            )&gt;(FL$44-FM$44),(FL$44-FL49-150                                                                             )&lt;=0),"Birth-" &amp;FL48,""),"")
&amp;IFERROR(IF(AND((FL$44-FL49-150-Sheep!$R$224                                           )&gt;(FL$44-FM$44),(FL$44-FL49-150-Sheep!$R$224                                            )&lt;=0),"Wean-"&amp;FL48,""),"")
&amp;IFERROR(IF(AND((FL$44-FL49-150-Sheep!$R$225                                           )&gt;(FL$44-FM$44),(FL$44-FL49-150-Sheep!$R$225                                            )&lt;=0),"Alt1-"   &amp;FL48,""),"")
&amp;IFERROR(IF(AND((FL$44-FL49-150-Sheep!$R$226                                           )&gt;(FL$44-FM$44),(FL$44-FL49-150-Sheep!$R$226                                            )&lt;=0),"Alt2-"   &amp;FL48,""),"")</f>
        <v/>
      </c>
      <c r="FM50" s="491" t="str">
        <f xml:space="preserve">                    IF(AND((FM$44                                  -Sheep!$N$175                               )&gt;(FM$44-FN$44),(FM$44                                  -Sheep!$N$175                                )&lt;=0),"Born","")
&amp;                   IF(AND((FM$44-Sheep!$R$224-Sheep!$N$175                                )&gt;(FM$44-FN$44),(FM$44-Sheep!$R$224-Sheep!$N$175                                )&lt;=0),"WeanStd","")
&amp;                   IF(AND((FM$44-Sheep!$R$225-Sheep!$N$175                                )&gt;(FM$44-FN$44),(FM$44-Sheep!$R$225-Sheep!$N$175                                )&lt;=0),"WeanAlt1","")
&amp;                   IF(AND((FM$44-Sheep!$R$226-Sheep!$N$175                                )&gt;(FM$44-FN$44),(FM$44-Sheep!$R$226-Sheep!$N$175                                )&lt;=0),"WeanAlt2","")
&amp;IFERROR(IF(AND((FM$44-FM49                                                                                     )&gt;(FM$44-FN$44),(FM$44-FM49                                                                                     )&lt;=0),"Join-"    &amp;FM48,""),"")
&amp;IFERROR(IF(AND((FM$44-FM49-INDEX(Sheep!$V$231:$V$238,FM48,1))&gt;(FM$44-FN$44),(FM$44-FM49-INDEX(Sheep!$V$231:$V$238,FM48,1))&lt;=0),"Scan-"  &amp;FM48,""),"")
&amp;IFERROR(IF(AND((FM$44-FM49-150                                                                            )&gt;(FM$44-FN$44),(FM$44-FM49-150                                                                             )&lt;=0),"Birth-" &amp;FM48,""),"")
&amp;IFERROR(IF(AND((FM$44-FM49-150-Sheep!$R$224                                           )&gt;(FM$44-FN$44),(FM$44-FM49-150-Sheep!$R$224                                            )&lt;=0),"Wean-"&amp;FM48,""),"")
&amp;IFERROR(IF(AND((FM$44-FM49-150-Sheep!$R$225                                           )&gt;(FM$44-FN$44),(FM$44-FM49-150-Sheep!$R$225                                            )&lt;=0),"Alt1-"   &amp;FM48,""),"")
&amp;IFERROR(IF(AND((FM$44-FM49-150-Sheep!$R$226                                           )&gt;(FM$44-FN$44),(FM$44-FM49-150-Sheep!$R$226                                            )&lt;=0),"Alt2-"   &amp;FM48,""),"")</f>
        <v/>
      </c>
      <c r="FN50" s="491" t="str">
        <f xml:space="preserve">                    IF(AND((FN$44                                  -Sheep!$N$175                               )&gt;(FN$44-FO$44),(FN$44                                  -Sheep!$N$175                                )&lt;=0),"Born","")
&amp;                   IF(AND((FN$44-Sheep!$R$224-Sheep!$N$175                                )&gt;(FN$44-FO$44),(FN$44-Sheep!$R$224-Sheep!$N$175                                )&lt;=0),"WeanStd","")
&amp;                   IF(AND((FN$44-Sheep!$R$225-Sheep!$N$175                                )&gt;(FN$44-FO$44),(FN$44-Sheep!$R$225-Sheep!$N$175                                )&lt;=0),"WeanAlt1","")
&amp;                   IF(AND((FN$44-Sheep!$R$226-Sheep!$N$175                                )&gt;(FN$44-FO$44),(FN$44-Sheep!$R$226-Sheep!$N$175                                )&lt;=0),"WeanAlt2","")
&amp;IFERROR(IF(AND((FN$44-FN49                                                                                     )&gt;(FN$44-FO$44),(FN$44-FN49                                                                                     )&lt;=0),"Join-"    &amp;FN48,""),"")
&amp;IFERROR(IF(AND((FN$44-FN49-INDEX(Sheep!$V$231:$V$238,FN48,1))&gt;(FN$44-FO$44),(FN$44-FN49-INDEX(Sheep!$V$231:$V$238,FN48,1))&lt;=0),"Scan-"  &amp;FN48,""),"")
&amp;IFERROR(IF(AND((FN$44-FN49-150                                                                            )&gt;(FN$44-FO$44),(FN$44-FN49-150                                                                             )&lt;=0),"Birth-" &amp;FN48,""),"")
&amp;IFERROR(IF(AND((FN$44-FN49-150-Sheep!$R$224                                           )&gt;(FN$44-FO$44),(FN$44-FN49-150-Sheep!$R$224                                            )&lt;=0),"Wean-"&amp;FN48,""),"")
&amp;IFERROR(IF(AND((FN$44-FN49-150-Sheep!$R$225                                           )&gt;(FN$44-FO$44),(FN$44-FN49-150-Sheep!$R$225                                            )&lt;=0),"Alt1-"   &amp;FN48,""),"")
&amp;IFERROR(IF(AND((FN$44-FN49-150-Sheep!$R$226                                           )&gt;(FN$44-FO$44),(FN$44-FN49-150-Sheep!$R$226                                            )&lt;=0),"Alt2-"   &amp;FN48,""),"")</f>
        <v/>
      </c>
      <c r="FO50" s="491" t="str">
        <f xml:space="preserve">                    IF(AND((FO$44                                  -Sheep!$N$175                               )&gt;(FO$44-FP$44),(FO$44                                  -Sheep!$N$175                                )&lt;=0),"Born","")
&amp;                   IF(AND((FO$44-Sheep!$R$224-Sheep!$N$175                                )&gt;(FO$44-FP$44),(FO$44-Sheep!$R$224-Sheep!$N$175                                )&lt;=0),"WeanStd","")
&amp;                   IF(AND((FO$44-Sheep!$R$225-Sheep!$N$175                                )&gt;(FO$44-FP$44),(FO$44-Sheep!$R$225-Sheep!$N$175                                )&lt;=0),"WeanAlt1","")
&amp;                   IF(AND((FO$44-Sheep!$R$226-Sheep!$N$175                                )&gt;(FO$44-FP$44),(FO$44-Sheep!$R$226-Sheep!$N$175                                )&lt;=0),"WeanAlt2","")
&amp;IFERROR(IF(AND((FO$44-FO49                                                                                     )&gt;(FO$44-FP$44),(FO$44-FO49                                                                                     )&lt;=0),"Join-"    &amp;FO48,""),"")
&amp;IFERROR(IF(AND((FO$44-FO49-INDEX(Sheep!$V$231:$V$238,FO48,1))&gt;(FO$44-FP$44),(FO$44-FO49-INDEX(Sheep!$V$231:$V$238,FO48,1))&lt;=0),"Scan-"  &amp;FO48,""),"")
&amp;IFERROR(IF(AND((FO$44-FO49-150                                                                            )&gt;(FO$44-FP$44),(FO$44-FO49-150                                                                             )&lt;=0),"Birth-" &amp;FO48,""),"")
&amp;IFERROR(IF(AND((FO$44-FO49-150-Sheep!$R$224                                           )&gt;(FO$44-FP$44),(FO$44-FO49-150-Sheep!$R$224                                            )&lt;=0),"Wean-"&amp;FO48,""),"")
&amp;IFERROR(IF(AND((FO$44-FO49-150-Sheep!$R$225                                           )&gt;(FO$44-FP$44),(FO$44-FO49-150-Sheep!$R$225                                            )&lt;=0),"Alt1-"   &amp;FO48,""),"")
&amp;IFERROR(IF(AND((FO$44-FO49-150-Sheep!$R$226                                           )&gt;(FO$44-FP$44),(FO$44-FO49-150-Sheep!$R$226                                            )&lt;=0),"Alt2-"   &amp;FO48,""),"")</f>
        <v/>
      </c>
      <c r="FP50" s="491" t="str">
        <f xml:space="preserve">                    IF(AND((FP$44                                  -Sheep!$N$175                               )&gt;(FP$44-FQ$44),(FP$44                                  -Sheep!$N$175                                )&lt;=0),"Born","")
&amp;                   IF(AND((FP$44-Sheep!$R$224-Sheep!$N$175                                )&gt;(FP$44-FQ$44),(FP$44-Sheep!$R$224-Sheep!$N$175                                )&lt;=0),"WeanStd","")
&amp;                   IF(AND((FP$44-Sheep!$R$225-Sheep!$N$175                                )&gt;(FP$44-FQ$44),(FP$44-Sheep!$R$225-Sheep!$N$175                                )&lt;=0),"WeanAlt1","")
&amp;                   IF(AND((FP$44-Sheep!$R$226-Sheep!$N$175                                )&gt;(FP$44-FQ$44),(FP$44-Sheep!$R$226-Sheep!$N$175                                )&lt;=0),"WeanAlt2","")
&amp;IFERROR(IF(AND((FP$44-FP49                                                                                     )&gt;(FP$44-FQ$44),(FP$44-FP49                                                                                     )&lt;=0),"Join-"    &amp;FP48,""),"")
&amp;IFERROR(IF(AND((FP$44-FP49-INDEX(Sheep!$V$231:$V$238,FP48,1))&gt;(FP$44-FQ$44),(FP$44-FP49-INDEX(Sheep!$V$231:$V$238,FP48,1))&lt;=0),"Scan-"  &amp;FP48,""),"")
&amp;IFERROR(IF(AND((FP$44-FP49-150                                                                            )&gt;(FP$44-FQ$44),(FP$44-FP49-150                                                                             )&lt;=0),"Birth-" &amp;FP48,""),"")
&amp;IFERROR(IF(AND((FP$44-FP49-150-Sheep!$R$224                                           )&gt;(FP$44-FQ$44),(FP$44-FP49-150-Sheep!$R$224                                            )&lt;=0),"Wean-"&amp;FP48,""),"")
&amp;IFERROR(IF(AND((FP$44-FP49-150-Sheep!$R$225                                           )&gt;(FP$44-FQ$44),(FP$44-FP49-150-Sheep!$R$225                                            )&lt;=0),"Alt1-"   &amp;FP48,""),"")
&amp;IFERROR(IF(AND((FP$44-FP49-150-Sheep!$R$226                                           )&gt;(FP$44-FQ$44),(FP$44-FP49-150-Sheep!$R$226                                            )&lt;=0),"Alt2-"   &amp;FP48,""),"")</f>
        <v/>
      </c>
      <c r="FQ50" s="491" t="str">
        <f xml:space="preserve">                    IF(AND((FQ$44                                  -Sheep!$N$175                               )&gt;(FQ$44-FR$44),(FQ$44                                  -Sheep!$N$175                                )&lt;=0),"Born","")
&amp;                   IF(AND((FQ$44-Sheep!$R$224-Sheep!$N$175                                )&gt;(FQ$44-FR$44),(FQ$44-Sheep!$R$224-Sheep!$N$175                                )&lt;=0),"WeanStd","")
&amp;                   IF(AND((FQ$44-Sheep!$R$225-Sheep!$N$175                                )&gt;(FQ$44-FR$44),(FQ$44-Sheep!$R$225-Sheep!$N$175                                )&lt;=0),"WeanAlt1","")
&amp;                   IF(AND((FQ$44-Sheep!$R$226-Sheep!$N$175                                )&gt;(FQ$44-FR$44),(FQ$44-Sheep!$R$226-Sheep!$N$175                                )&lt;=0),"WeanAlt2","")
&amp;IFERROR(IF(AND((FQ$44-FQ49                                                                                     )&gt;(FQ$44-FR$44),(FQ$44-FQ49                                                                                     )&lt;=0),"Join-"    &amp;FQ48,""),"")
&amp;IFERROR(IF(AND((FQ$44-FQ49-INDEX(Sheep!$V$231:$V$238,FQ48,1))&gt;(FQ$44-FR$44),(FQ$44-FQ49-INDEX(Sheep!$V$231:$V$238,FQ48,1))&lt;=0),"Scan-"  &amp;FQ48,""),"")
&amp;IFERROR(IF(AND((FQ$44-FQ49-150                                                                            )&gt;(FQ$44-FR$44),(FQ$44-FQ49-150                                                                             )&lt;=0),"Birth-" &amp;FQ48,""),"")
&amp;IFERROR(IF(AND((FQ$44-FQ49-150-Sheep!$R$224                                           )&gt;(FQ$44-FR$44),(FQ$44-FQ49-150-Sheep!$R$224                                            )&lt;=0),"Wean-"&amp;FQ48,""),"")
&amp;IFERROR(IF(AND((FQ$44-FQ49-150-Sheep!$R$225                                           )&gt;(FQ$44-FR$44),(FQ$44-FQ49-150-Sheep!$R$225                                            )&lt;=0),"Alt1-"   &amp;FQ48,""),"")
&amp;IFERROR(IF(AND((FQ$44-FQ49-150-Sheep!$R$226                                           )&gt;(FQ$44-FR$44),(FQ$44-FQ49-150-Sheep!$R$226                                            )&lt;=0),"Alt2-"   &amp;FQ48,""),"")</f>
        <v/>
      </c>
      <c r="FR50" s="491" t="str">
        <f xml:space="preserve">                    IF(AND((FR$44                                  -Sheep!$N$175                               )&gt;(FR$44-FS$44),(FR$44                                  -Sheep!$N$175                                )&lt;=0),"Born","")
&amp;                   IF(AND((FR$44-Sheep!$R$224-Sheep!$N$175                                )&gt;(FR$44-FS$44),(FR$44-Sheep!$R$224-Sheep!$N$175                                )&lt;=0),"WeanStd","")
&amp;                   IF(AND((FR$44-Sheep!$R$225-Sheep!$N$175                                )&gt;(FR$44-FS$44),(FR$44-Sheep!$R$225-Sheep!$N$175                                )&lt;=0),"WeanAlt1","")
&amp;                   IF(AND((FR$44-Sheep!$R$226-Sheep!$N$175                                )&gt;(FR$44-FS$44),(FR$44-Sheep!$R$226-Sheep!$N$175                                )&lt;=0),"WeanAlt2","")
&amp;IFERROR(IF(AND((FR$44-FR49                                                                                     )&gt;(FR$44-FS$44),(FR$44-FR49                                                                                     )&lt;=0),"Join-"    &amp;FR48,""),"")
&amp;IFERROR(IF(AND((FR$44-FR49-INDEX(Sheep!$V$231:$V$238,FR48,1))&gt;(FR$44-FS$44),(FR$44-FR49-INDEX(Sheep!$V$231:$V$238,FR48,1))&lt;=0),"Scan-"  &amp;FR48,""),"")
&amp;IFERROR(IF(AND((FR$44-FR49-150                                                                            )&gt;(FR$44-FS$44),(FR$44-FR49-150                                                                             )&lt;=0),"Birth-" &amp;FR48,""),"")
&amp;IFERROR(IF(AND((FR$44-FR49-150-Sheep!$R$224                                           )&gt;(FR$44-FS$44),(FR$44-FR49-150-Sheep!$R$224                                            )&lt;=0),"Wean-"&amp;FR48,""),"")
&amp;IFERROR(IF(AND((FR$44-FR49-150-Sheep!$R$225                                           )&gt;(FR$44-FS$44),(FR$44-FR49-150-Sheep!$R$225                                            )&lt;=0),"Alt1-"   &amp;FR48,""),"")
&amp;IFERROR(IF(AND((FR$44-FR49-150-Sheep!$R$226                                           )&gt;(FR$44-FS$44),(FR$44-FR49-150-Sheep!$R$226                                            )&lt;=0),"Alt2-"   &amp;FR48,""),"")</f>
        <v/>
      </c>
      <c r="FS50" s="491" t="str">
        <f xml:space="preserve">                    IF(AND((FS$44                                  -Sheep!$N$175                               )&gt;(FS$44-FT$44),(FS$44                                  -Sheep!$N$175                                )&lt;=0),"Born","")
&amp;                   IF(AND((FS$44-Sheep!$R$224-Sheep!$N$175                                )&gt;(FS$44-FT$44),(FS$44-Sheep!$R$224-Sheep!$N$175                                )&lt;=0),"WeanStd","")
&amp;                   IF(AND((FS$44-Sheep!$R$225-Sheep!$N$175                                )&gt;(FS$44-FT$44),(FS$44-Sheep!$R$225-Sheep!$N$175                                )&lt;=0),"WeanAlt1","")
&amp;                   IF(AND((FS$44-Sheep!$R$226-Sheep!$N$175                                )&gt;(FS$44-FT$44),(FS$44-Sheep!$R$226-Sheep!$N$175                                )&lt;=0),"WeanAlt2","")
&amp;IFERROR(IF(AND((FS$44-FS49                                                                                     )&gt;(FS$44-FT$44),(FS$44-FS49                                                                                     )&lt;=0),"Join-"    &amp;FS48,""),"")
&amp;IFERROR(IF(AND((FS$44-FS49-INDEX(Sheep!$V$231:$V$238,FS48,1))&gt;(FS$44-FT$44),(FS$44-FS49-INDEX(Sheep!$V$231:$V$238,FS48,1))&lt;=0),"Scan-"  &amp;FS48,""),"")
&amp;IFERROR(IF(AND((FS$44-FS49-150                                                                            )&gt;(FS$44-FT$44),(FS$44-FS49-150                                                                             )&lt;=0),"Birth-" &amp;FS48,""),"")
&amp;IFERROR(IF(AND((FS$44-FS49-150-Sheep!$R$224                                           )&gt;(FS$44-FT$44),(FS$44-FS49-150-Sheep!$R$224                                            )&lt;=0),"Wean-"&amp;FS48,""),"")
&amp;IFERROR(IF(AND((FS$44-FS49-150-Sheep!$R$225                                           )&gt;(FS$44-FT$44),(FS$44-FS49-150-Sheep!$R$225                                            )&lt;=0),"Alt1-"   &amp;FS48,""),"")
&amp;IFERROR(IF(AND((FS$44-FS49-150-Sheep!$R$226                                           )&gt;(FS$44-FT$44),(FS$44-FS49-150-Sheep!$R$226                                            )&lt;=0),"Alt2-"   &amp;FS48,""),"")</f>
        <v/>
      </c>
      <c r="FT50" s="491" t="str">
        <f xml:space="preserve">                    IF(AND((FT$44                                  -Sheep!$N$175                               )&gt;(FT$44-FU$44),(FT$44                                  -Sheep!$N$175                                )&lt;=0),"Born","")
&amp;                   IF(AND((FT$44-Sheep!$R$224-Sheep!$N$175                                )&gt;(FT$44-FU$44),(FT$44-Sheep!$R$224-Sheep!$N$175                                )&lt;=0),"WeanStd","")
&amp;                   IF(AND((FT$44-Sheep!$R$225-Sheep!$N$175                                )&gt;(FT$44-FU$44),(FT$44-Sheep!$R$225-Sheep!$N$175                                )&lt;=0),"WeanAlt1","")
&amp;                   IF(AND((FT$44-Sheep!$R$226-Sheep!$N$175                                )&gt;(FT$44-FU$44),(FT$44-Sheep!$R$226-Sheep!$N$175                                )&lt;=0),"WeanAlt2","")
&amp;IFERROR(IF(AND((FT$44-FT49                                                                                     )&gt;(FT$44-FU$44),(FT$44-FT49                                                                                     )&lt;=0),"Join-"    &amp;FT48,""),"")
&amp;IFERROR(IF(AND((FT$44-FT49-INDEX(Sheep!$V$231:$V$238,FT48,1))&gt;(FT$44-FU$44),(FT$44-FT49-INDEX(Sheep!$V$231:$V$238,FT48,1))&lt;=0),"Scan-"  &amp;FT48,""),"")
&amp;IFERROR(IF(AND((FT$44-FT49-150                                                                            )&gt;(FT$44-FU$44),(FT$44-FT49-150                                                                             )&lt;=0),"Birth-" &amp;FT48,""),"")
&amp;IFERROR(IF(AND((FT$44-FT49-150-Sheep!$R$224                                           )&gt;(FT$44-FU$44),(FT$44-FT49-150-Sheep!$R$224                                            )&lt;=0),"Wean-"&amp;FT48,""),"")
&amp;IFERROR(IF(AND((FT$44-FT49-150-Sheep!$R$225                                           )&gt;(FT$44-FU$44),(FT$44-FT49-150-Sheep!$R$225                                            )&lt;=0),"Alt1-"   &amp;FT48,""),"")
&amp;IFERROR(IF(AND((FT$44-FT49-150-Sheep!$R$226                                           )&gt;(FT$44-FU$44),(FT$44-FT49-150-Sheep!$R$226                                            )&lt;=0),"Alt2-"   &amp;FT48,""),"")</f>
        <v/>
      </c>
      <c r="FU50" s="491" t="str">
        <f xml:space="preserve">                    IF(AND((FU$44                                  -Sheep!$N$175                               )&gt;(FU$44-FV$44),(FU$44                                  -Sheep!$N$175                                )&lt;=0),"Born","")
&amp;                   IF(AND((FU$44-Sheep!$R$224-Sheep!$N$175                                )&gt;(FU$44-FV$44),(FU$44-Sheep!$R$224-Sheep!$N$175                                )&lt;=0),"WeanStd","")
&amp;                   IF(AND((FU$44-Sheep!$R$225-Sheep!$N$175                                )&gt;(FU$44-FV$44),(FU$44-Sheep!$R$225-Sheep!$N$175                                )&lt;=0),"WeanAlt1","")
&amp;                   IF(AND((FU$44-Sheep!$R$226-Sheep!$N$175                                )&gt;(FU$44-FV$44),(FU$44-Sheep!$R$226-Sheep!$N$175                                )&lt;=0),"WeanAlt2","")
&amp;IFERROR(IF(AND((FU$44-FU49                                                                                     )&gt;(FU$44-FV$44),(FU$44-FU49                                                                                     )&lt;=0),"Join-"    &amp;FU48,""),"")
&amp;IFERROR(IF(AND((FU$44-FU49-INDEX(Sheep!$V$231:$V$238,FU48,1))&gt;(FU$44-FV$44),(FU$44-FU49-INDEX(Sheep!$V$231:$V$238,FU48,1))&lt;=0),"Scan-"  &amp;FU48,""),"")
&amp;IFERROR(IF(AND((FU$44-FU49-150                                                                            )&gt;(FU$44-FV$44),(FU$44-FU49-150                                                                             )&lt;=0),"Birth-" &amp;FU48,""),"")
&amp;IFERROR(IF(AND((FU$44-FU49-150-Sheep!$R$224                                           )&gt;(FU$44-FV$44),(FU$44-FU49-150-Sheep!$R$224                                            )&lt;=0),"Wean-"&amp;FU48,""),"")
&amp;IFERROR(IF(AND((FU$44-FU49-150-Sheep!$R$225                                           )&gt;(FU$44-FV$44),(FU$44-FU49-150-Sheep!$R$225                                            )&lt;=0),"Alt1-"   &amp;FU48,""),"")
&amp;IFERROR(IF(AND((FU$44-FU49-150-Sheep!$R$226                                           )&gt;(FU$44-FV$44),(FU$44-FU49-150-Sheep!$R$226                                            )&lt;=0),"Alt2-"   &amp;FU48,""),"")</f>
        <v/>
      </c>
      <c r="FV50" s="491" t="str">
        <f xml:space="preserve">                    IF(AND((FV$44                                  -Sheep!$N$175                               )&gt;(FV$44-FW$44),(FV$44                                  -Sheep!$N$175                                )&lt;=0),"Born","")
&amp;                   IF(AND((FV$44-Sheep!$R$224-Sheep!$N$175                                )&gt;(FV$44-FW$44),(FV$44-Sheep!$R$224-Sheep!$N$175                                )&lt;=0),"WeanStd","")
&amp;                   IF(AND((FV$44-Sheep!$R$225-Sheep!$N$175                                )&gt;(FV$44-FW$44),(FV$44-Sheep!$R$225-Sheep!$N$175                                )&lt;=0),"WeanAlt1","")
&amp;                   IF(AND((FV$44-Sheep!$R$226-Sheep!$N$175                                )&gt;(FV$44-FW$44),(FV$44-Sheep!$R$226-Sheep!$N$175                                )&lt;=0),"WeanAlt2","")
&amp;IFERROR(IF(AND((FV$44-FV49                                                                                     )&gt;(FV$44-FW$44),(FV$44-FV49                                                                                     )&lt;=0),"Join-"    &amp;FV48,""),"")
&amp;IFERROR(IF(AND((FV$44-FV49-INDEX(Sheep!$V$231:$V$238,FV48,1))&gt;(FV$44-FW$44),(FV$44-FV49-INDEX(Sheep!$V$231:$V$238,FV48,1))&lt;=0),"Scan-"  &amp;FV48,""),"")
&amp;IFERROR(IF(AND((FV$44-FV49-150                                                                            )&gt;(FV$44-FW$44),(FV$44-FV49-150                                                                             )&lt;=0),"Birth-" &amp;FV48,""),"")
&amp;IFERROR(IF(AND((FV$44-FV49-150-Sheep!$R$224                                           )&gt;(FV$44-FW$44),(FV$44-FV49-150-Sheep!$R$224                                            )&lt;=0),"Wean-"&amp;FV48,""),"")
&amp;IFERROR(IF(AND((FV$44-FV49-150-Sheep!$R$225                                           )&gt;(FV$44-FW$44),(FV$44-FV49-150-Sheep!$R$225                                            )&lt;=0),"Alt1-"   &amp;FV48,""),"")
&amp;IFERROR(IF(AND((FV$44-FV49-150-Sheep!$R$226                                           )&gt;(FV$44-FW$44),(FV$44-FV49-150-Sheep!$R$226                                            )&lt;=0),"Alt2-"   &amp;FV48,""),"")</f>
        <v/>
      </c>
      <c r="FW50" s="491" t="str">
        <f xml:space="preserve">                    IF(AND((FW$44                                  -Sheep!$N$175                               )&gt;(FW$44-FX$44),(FW$44                                  -Sheep!$N$175                                )&lt;=0),"Born","")
&amp;                   IF(AND((FW$44-Sheep!$R$224-Sheep!$N$175                                )&gt;(FW$44-FX$44),(FW$44-Sheep!$R$224-Sheep!$N$175                                )&lt;=0),"WeanStd","")
&amp;                   IF(AND((FW$44-Sheep!$R$225-Sheep!$N$175                                )&gt;(FW$44-FX$44),(FW$44-Sheep!$R$225-Sheep!$N$175                                )&lt;=0),"WeanAlt1","")
&amp;                   IF(AND((FW$44-Sheep!$R$226-Sheep!$N$175                                )&gt;(FW$44-FX$44),(FW$44-Sheep!$R$226-Sheep!$N$175                                )&lt;=0),"WeanAlt2","")
&amp;IFERROR(IF(AND((FW$44-FW49                                                                                     )&gt;(FW$44-FX$44),(FW$44-FW49                                                                                     )&lt;=0),"Join-"    &amp;FW48,""),"")
&amp;IFERROR(IF(AND((FW$44-FW49-INDEX(Sheep!$V$231:$V$238,FW48,1))&gt;(FW$44-FX$44),(FW$44-FW49-INDEX(Sheep!$V$231:$V$238,FW48,1))&lt;=0),"Scan-"  &amp;FW48,""),"")
&amp;IFERROR(IF(AND((FW$44-FW49-150                                                                            )&gt;(FW$44-FX$44),(FW$44-FW49-150                                                                             )&lt;=0),"Birth-" &amp;FW48,""),"")
&amp;IFERROR(IF(AND((FW$44-FW49-150-Sheep!$R$224                                           )&gt;(FW$44-FX$44),(FW$44-FW49-150-Sheep!$R$224                                            )&lt;=0),"Wean-"&amp;FW48,""),"")
&amp;IFERROR(IF(AND((FW$44-FW49-150-Sheep!$R$225                                           )&gt;(FW$44-FX$44),(FW$44-FW49-150-Sheep!$R$225                                            )&lt;=0),"Alt1-"   &amp;FW48,""),"")
&amp;IFERROR(IF(AND((FW$44-FW49-150-Sheep!$R$226                                           )&gt;(FW$44-FX$44),(FW$44-FW49-150-Sheep!$R$226                                            )&lt;=0),"Alt2-"   &amp;FW48,""),"")</f>
        <v/>
      </c>
      <c r="FX50" s="491" t="str">
        <f xml:space="preserve">                    IF(AND((FX$44                                  -Sheep!$N$175                               )&gt;(FX$44-FY$44),(FX$44                                  -Sheep!$N$175                                )&lt;=0),"Born","")
&amp;                   IF(AND((FX$44-Sheep!$R$224-Sheep!$N$175                                )&gt;(FX$44-FY$44),(FX$44-Sheep!$R$224-Sheep!$N$175                                )&lt;=0),"WeanStd","")
&amp;                   IF(AND((FX$44-Sheep!$R$225-Sheep!$N$175                                )&gt;(FX$44-FY$44),(FX$44-Sheep!$R$225-Sheep!$N$175                                )&lt;=0),"WeanAlt1","")
&amp;                   IF(AND((FX$44-Sheep!$R$226-Sheep!$N$175                                )&gt;(FX$44-FY$44),(FX$44-Sheep!$R$226-Sheep!$N$175                                )&lt;=0),"WeanAlt2","")
&amp;IFERROR(IF(AND((FX$44-FX49                                                                                     )&gt;(FX$44-FY$44),(FX$44-FX49                                                                                     )&lt;=0),"Join-"    &amp;FX48,""),"")
&amp;IFERROR(IF(AND((FX$44-FX49-INDEX(Sheep!$V$231:$V$238,FX48,1))&gt;(FX$44-FY$44),(FX$44-FX49-INDEX(Sheep!$V$231:$V$238,FX48,1))&lt;=0),"Scan-"  &amp;FX48,""),"")
&amp;IFERROR(IF(AND((FX$44-FX49-150                                                                            )&gt;(FX$44-FY$44),(FX$44-FX49-150                                                                             )&lt;=0),"Birth-" &amp;FX48,""),"")
&amp;IFERROR(IF(AND((FX$44-FX49-150-Sheep!$R$224                                           )&gt;(FX$44-FY$44),(FX$44-FX49-150-Sheep!$R$224                                            )&lt;=0),"Wean-"&amp;FX48,""),"")
&amp;IFERROR(IF(AND((FX$44-FX49-150-Sheep!$R$225                                           )&gt;(FX$44-FY$44),(FX$44-FX49-150-Sheep!$R$225                                            )&lt;=0),"Alt1-"   &amp;FX48,""),"")
&amp;IFERROR(IF(AND((FX$44-FX49-150-Sheep!$R$226                                           )&gt;(FX$44-FY$44),(FX$44-FX49-150-Sheep!$R$226                                            )&lt;=0),"Alt2-"   &amp;FX48,""),"")</f>
        <v/>
      </c>
      <c r="FY50" s="491" t="str">
        <f xml:space="preserve">                    IF(AND((FY$44                                  -Sheep!$N$175                               )&gt;(FY$44-FZ$44),(FY$44                                  -Sheep!$N$175                                )&lt;=0),"Born","")
&amp;                   IF(AND((FY$44-Sheep!$R$224-Sheep!$N$175                                )&gt;(FY$44-FZ$44),(FY$44-Sheep!$R$224-Sheep!$N$175                                )&lt;=0),"WeanStd","")
&amp;                   IF(AND((FY$44-Sheep!$R$225-Sheep!$N$175                                )&gt;(FY$44-FZ$44),(FY$44-Sheep!$R$225-Sheep!$N$175                                )&lt;=0),"WeanAlt1","")
&amp;                   IF(AND((FY$44-Sheep!$R$226-Sheep!$N$175                                )&gt;(FY$44-FZ$44),(FY$44-Sheep!$R$226-Sheep!$N$175                                )&lt;=0),"WeanAlt2","")
&amp;IFERROR(IF(AND((FY$44-FY49                                                                                     )&gt;(FY$44-FZ$44),(FY$44-FY49                                                                                     )&lt;=0),"Join-"    &amp;FY48,""),"")
&amp;IFERROR(IF(AND((FY$44-FY49-INDEX(Sheep!$V$231:$V$238,FY48,1))&gt;(FY$44-FZ$44),(FY$44-FY49-INDEX(Sheep!$V$231:$V$238,FY48,1))&lt;=0),"Scan-"  &amp;FY48,""),"")
&amp;IFERROR(IF(AND((FY$44-FY49-150                                                                            )&gt;(FY$44-FZ$44),(FY$44-FY49-150                                                                             )&lt;=0),"Birth-" &amp;FY48,""),"")
&amp;IFERROR(IF(AND((FY$44-FY49-150-Sheep!$R$224                                           )&gt;(FY$44-FZ$44),(FY$44-FY49-150-Sheep!$R$224                                            )&lt;=0),"Wean-"&amp;FY48,""),"")
&amp;IFERROR(IF(AND((FY$44-FY49-150-Sheep!$R$225                                           )&gt;(FY$44-FZ$44),(FY$44-FY49-150-Sheep!$R$225                                            )&lt;=0),"Alt1-"   &amp;FY48,""),"")
&amp;IFERROR(IF(AND((FY$44-FY49-150-Sheep!$R$226                                           )&gt;(FY$44-FZ$44),(FY$44-FY49-150-Sheep!$R$226                                            )&lt;=0),"Alt2-"   &amp;FY48,""),"")</f>
        <v/>
      </c>
      <c r="FZ50" s="491" t="str">
        <f xml:space="preserve">                    IF(AND((FZ$44                                  -Sheep!$N$175                               )&gt;(FZ$44-GA$44),(FZ$44                                  -Sheep!$N$175                                )&lt;=0),"Born","")
&amp;                   IF(AND((FZ$44-Sheep!$R$224-Sheep!$N$175                                )&gt;(FZ$44-GA$44),(FZ$44-Sheep!$R$224-Sheep!$N$175                                )&lt;=0),"WeanStd","")
&amp;                   IF(AND((FZ$44-Sheep!$R$225-Sheep!$N$175                                )&gt;(FZ$44-GA$44),(FZ$44-Sheep!$R$225-Sheep!$N$175                                )&lt;=0),"WeanAlt1","")
&amp;                   IF(AND((FZ$44-Sheep!$R$226-Sheep!$N$175                                )&gt;(FZ$44-GA$44),(FZ$44-Sheep!$R$226-Sheep!$N$175                                )&lt;=0),"WeanAlt2","")
&amp;IFERROR(IF(AND((FZ$44-FZ49                                                                                     )&gt;(FZ$44-GA$44),(FZ$44-FZ49                                                                                     )&lt;=0),"Join-"    &amp;FZ48,""),"")
&amp;IFERROR(IF(AND((FZ$44-FZ49-INDEX(Sheep!$V$231:$V$238,FZ48,1))&gt;(FZ$44-GA$44),(FZ$44-FZ49-INDEX(Sheep!$V$231:$V$238,FZ48,1))&lt;=0),"Scan-"  &amp;FZ48,""),"")
&amp;IFERROR(IF(AND((FZ$44-FZ49-150                                                                            )&gt;(FZ$44-GA$44),(FZ$44-FZ49-150                                                                             )&lt;=0),"Birth-" &amp;FZ48,""),"")
&amp;IFERROR(IF(AND((FZ$44-FZ49-150-Sheep!$R$224                                           )&gt;(FZ$44-GA$44),(FZ$44-FZ49-150-Sheep!$R$224                                            )&lt;=0),"Wean-"&amp;FZ48,""),"")
&amp;IFERROR(IF(AND((FZ$44-FZ49-150-Sheep!$R$225                                           )&gt;(FZ$44-GA$44),(FZ$44-FZ49-150-Sheep!$R$225                                            )&lt;=0),"Alt1-"   &amp;FZ48,""),"")
&amp;IFERROR(IF(AND((FZ$44-FZ49-150-Sheep!$R$226                                           )&gt;(FZ$44-GA$44),(FZ$44-FZ49-150-Sheep!$R$226                                            )&lt;=0),"Alt2-"   &amp;FZ48,""),"")</f>
        <v/>
      </c>
      <c r="GA50" s="491" t="str">
        <f xml:space="preserve">                    IF(AND((GA$44                                  -Sheep!$N$175                               )&gt;(GA$44-GB$44),(GA$44                                  -Sheep!$N$175                                )&lt;=0),"Born","")
&amp;                   IF(AND((GA$44-Sheep!$R$224-Sheep!$N$175                                )&gt;(GA$44-GB$44),(GA$44-Sheep!$R$224-Sheep!$N$175                                )&lt;=0),"WeanStd","")
&amp;                   IF(AND((GA$44-Sheep!$R$225-Sheep!$N$175                                )&gt;(GA$44-GB$44),(GA$44-Sheep!$R$225-Sheep!$N$175                                )&lt;=0),"WeanAlt1","")
&amp;                   IF(AND((GA$44-Sheep!$R$226-Sheep!$N$175                                )&gt;(GA$44-GB$44),(GA$44-Sheep!$R$226-Sheep!$N$175                                )&lt;=0),"WeanAlt2","")
&amp;IFERROR(IF(AND((GA$44-GA49                                                                                     )&gt;(GA$44-GB$44),(GA$44-GA49                                                                                     )&lt;=0),"Join-"    &amp;GA48,""),"")
&amp;IFERROR(IF(AND((GA$44-GA49-INDEX(Sheep!$V$231:$V$238,GA48,1))&gt;(GA$44-GB$44),(GA$44-GA49-INDEX(Sheep!$V$231:$V$238,GA48,1))&lt;=0),"Scan-"  &amp;GA48,""),"")
&amp;IFERROR(IF(AND((GA$44-GA49-150                                                                            )&gt;(GA$44-GB$44),(GA$44-GA49-150                                                                             )&lt;=0),"Birth-" &amp;GA48,""),"")
&amp;IFERROR(IF(AND((GA$44-GA49-150-Sheep!$R$224                                           )&gt;(GA$44-GB$44),(GA$44-GA49-150-Sheep!$R$224                                            )&lt;=0),"Wean-"&amp;GA48,""),"")
&amp;IFERROR(IF(AND((GA$44-GA49-150-Sheep!$R$225                                           )&gt;(GA$44-GB$44),(GA$44-GA49-150-Sheep!$R$225                                            )&lt;=0),"Alt1-"   &amp;GA48,""),"")
&amp;IFERROR(IF(AND((GA$44-GA49-150-Sheep!$R$226                                           )&gt;(GA$44-GB$44),(GA$44-GA49-150-Sheep!$R$226                                            )&lt;=0),"Alt2-"   &amp;GA48,""),"")</f>
        <v/>
      </c>
      <c r="GB50" s="491" t="str">
        <f xml:space="preserve">                    IF(AND((GB$44                                  -Sheep!$N$175                               )&gt;(GB$44-GC$44),(GB$44                                  -Sheep!$N$175                                )&lt;=0),"Born","")
&amp;                   IF(AND((GB$44-Sheep!$R$224-Sheep!$N$175                                )&gt;(GB$44-GC$44),(GB$44-Sheep!$R$224-Sheep!$N$175                                )&lt;=0),"WeanStd","")
&amp;                   IF(AND((GB$44-Sheep!$R$225-Sheep!$N$175                                )&gt;(GB$44-GC$44),(GB$44-Sheep!$R$225-Sheep!$N$175                                )&lt;=0),"WeanAlt1","")
&amp;                   IF(AND((GB$44-Sheep!$R$226-Sheep!$N$175                                )&gt;(GB$44-GC$44),(GB$44-Sheep!$R$226-Sheep!$N$175                                )&lt;=0),"WeanAlt2","")
&amp;IFERROR(IF(AND((GB$44-GB49                                                                                     )&gt;(GB$44-GC$44),(GB$44-GB49                                                                                     )&lt;=0),"Join-"    &amp;GB48,""),"")
&amp;IFERROR(IF(AND((GB$44-GB49-INDEX(Sheep!$V$231:$V$238,GB48,1))&gt;(GB$44-GC$44),(GB$44-GB49-INDEX(Sheep!$V$231:$V$238,GB48,1))&lt;=0),"Scan-"  &amp;GB48,""),"")
&amp;IFERROR(IF(AND((GB$44-GB49-150                                                                            )&gt;(GB$44-GC$44),(GB$44-GB49-150                                                                             )&lt;=0),"Birth-" &amp;GB48,""),"")
&amp;IFERROR(IF(AND((GB$44-GB49-150-Sheep!$R$224                                           )&gt;(GB$44-GC$44),(GB$44-GB49-150-Sheep!$R$224                                            )&lt;=0),"Wean-"&amp;GB48,""),"")
&amp;IFERROR(IF(AND((GB$44-GB49-150-Sheep!$R$225                                           )&gt;(GB$44-GC$44),(GB$44-GB49-150-Sheep!$R$225                                            )&lt;=0),"Alt1-"   &amp;GB48,""),"")
&amp;IFERROR(IF(AND((GB$44-GB49-150-Sheep!$R$226                                           )&gt;(GB$44-GC$44),(GB$44-GB49-150-Sheep!$R$226                                            )&lt;=0),"Alt2-"   &amp;GB48,""),"")</f>
        <v/>
      </c>
      <c r="GC50" s="491" t="str">
        <f xml:space="preserve">                    IF(AND((GC$44                                  -Sheep!$N$175                               )&gt;(GC$44-GD$44),(GC$44                                  -Sheep!$N$175                                )&lt;=0),"Born","")
&amp;                   IF(AND((GC$44-Sheep!$R$224-Sheep!$N$175                                )&gt;(GC$44-GD$44),(GC$44-Sheep!$R$224-Sheep!$N$175                                )&lt;=0),"WeanStd","")
&amp;                   IF(AND((GC$44-Sheep!$R$225-Sheep!$N$175                                )&gt;(GC$44-GD$44),(GC$44-Sheep!$R$225-Sheep!$N$175                                )&lt;=0),"WeanAlt1","")
&amp;                   IF(AND((GC$44-Sheep!$R$226-Sheep!$N$175                                )&gt;(GC$44-GD$44),(GC$44-Sheep!$R$226-Sheep!$N$175                                )&lt;=0),"WeanAlt2","")
&amp;IFERROR(IF(AND((GC$44-GC49                                                                                     )&gt;(GC$44-GD$44),(GC$44-GC49                                                                                     )&lt;=0),"Join-"    &amp;GC48,""),"")
&amp;IFERROR(IF(AND((GC$44-GC49-INDEX(Sheep!$V$231:$V$238,GC48,1))&gt;(GC$44-GD$44),(GC$44-GC49-INDEX(Sheep!$V$231:$V$238,GC48,1))&lt;=0),"Scan-"  &amp;GC48,""),"")
&amp;IFERROR(IF(AND((GC$44-GC49-150                                                                            )&gt;(GC$44-GD$44),(GC$44-GC49-150                                                                             )&lt;=0),"Birth-" &amp;GC48,""),"")
&amp;IFERROR(IF(AND((GC$44-GC49-150-Sheep!$R$224                                           )&gt;(GC$44-GD$44),(GC$44-GC49-150-Sheep!$R$224                                            )&lt;=0),"Wean-"&amp;GC48,""),"")
&amp;IFERROR(IF(AND((GC$44-GC49-150-Sheep!$R$225                                           )&gt;(GC$44-GD$44),(GC$44-GC49-150-Sheep!$R$225                                            )&lt;=0),"Alt1-"   &amp;GC48,""),"")
&amp;IFERROR(IF(AND((GC$44-GC49-150-Sheep!$R$226                                           )&gt;(GC$44-GD$44),(GC$44-GC49-150-Sheep!$R$226                                            )&lt;=0),"Alt2-"   &amp;GC48,""),"")</f>
        <v/>
      </c>
      <c r="GD50" s="491" t="str">
        <f xml:space="preserve">                    IF(AND((GD$44                                  -Sheep!$N$175                               )&gt;(GD$44-GE$44),(GD$44                                  -Sheep!$N$175                                )&lt;=0),"Born","")
&amp;                   IF(AND((GD$44-Sheep!$R$224-Sheep!$N$175                                )&gt;(GD$44-GE$44),(GD$44-Sheep!$R$224-Sheep!$N$175                                )&lt;=0),"WeanStd","")
&amp;                   IF(AND((GD$44-Sheep!$R$225-Sheep!$N$175                                )&gt;(GD$44-GE$44),(GD$44-Sheep!$R$225-Sheep!$N$175                                )&lt;=0),"WeanAlt1","")
&amp;                   IF(AND((GD$44-Sheep!$R$226-Sheep!$N$175                                )&gt;(GD$44-GE$44),(GD$44-Sheep!$R$226-Sheep!$N$175                                )&lt;=0),"WeanAlt2","")
&amp;IFERROR(IF(AND((GD$44-GD49                                                                                     )&gt;(GD$44-GE$44),(GD$44-GD49                                                                                     )&lt;=0),"Join-"    &amp;GD48,""),"")
&amp;IFERROR(IF(AND((GD$44-GD49-INDEX(Sheep!$V$231:$V$238,GD48,1))&gt;(GD$44-GE$44),(GD$44-GD49-INDEX(Sheep!$V$231:$V$238,GD48,1))&lt;=0),"Scan-"  &amp;GD48,""),"")
&amp;IFERROR(IF(AND((GD$44-GD49-150                                                                            )&gt;(GD$44-GE$44),(GD$44-GD49-150                                                                             )&lt;=0),"Birth-" &amp;GD48,""),"")
&amp;IFERROR(IF(AND((GD$44-GD49-150-Sheep!$R$224                                           )&gt;(GD$44-GE$44),(GD$44-GD49-150-Sheep!$R$224                                            )&lt;=0),"Wean-"&amp;GD48,""),"")
&amp;IFERROR(IF(AND((GD$44-GD49-150-Sheep!$R$225                                           )&gt;(GD$44-GE$44),(GD$44-GD49-150-Sheep!$R$225                                            )&lt;=0),"Alt1-"   &amp;GD48,""),"")
&amp;IFERROR(IF(AND((GD$44-GD49-150-Sheep!$R$226                                           )&gt;(GD$44-GE$44),(GD$44-GD49-150-Sheep!$R$226                                            )&lt;=0),"Alt2-"   &amp;GD48,""),"")</f>
        <v/>
      </c>
      <c r="GE50" s="491" t="str">
        <f xml:space="preserve">                    IF(AND((GE$44                                  -Sheep!$N$175                               )&gt;(GE$44-GF$44),(GE$44                                  -Sheep!$N$175                                )&lt;=0),"Born","")
&amp;                   IF(AND((GE$44-Sheep!$R$224-Sheep!$N$175                                )&gt;(GE$44-GF$44),(GE$44-Sheep!$R$224-Sheep!$N$175                                )&lt;=0),"WeanStd","")
&amp;                   IF(AND((GE$44-Sheep!$R$225-Sheep!$N$175                                )&gt;(GE$44-GF$44),(GE$44-Sheep!$R$225-Sheep!$N$175                                )&lt;=0),"WeanAlt1","")
&amp;                   IF(AND((GE$44-Sheep!$R$226-Sheep!$N$175                                )&gt;(GE$44-GF$44),(GE$44-Sheep!$R$226-Sheep!$N$175                                )&lt;=0),"WeanAlt2","")
&amp;IFERROR(IF(AND((GE$44-GE49                                                                                     )&gt;(GE$44-GF$44),(GE$44-GE49                                                                                     )&lt;=0),"Join-"    &amp;GE48,""),"")
&amp;IFERROR(IF(AND((GE$44-GE49-INDEX(Sheep!$V$231:$V$238,GE48,1))&gt;(GE$44-GF$44),(GE$44-GE49-INDEX(Sheep!$V$231:$V$238,GE48,1))&lt;=0),"Scan-"  &amp;GE48,""),"")
&amp;IFERROR(IF(AND((GE$44-GE49-150                                                                            )&gt;(GE$44-GF$44),(GE$44-GE49-150                                                                             )&lt;=0),"Birth-" &amp;GE48,""),"")
&amp;IFERROR(IF(AND((GE$44-GE49-150-Sheep!$R$224                                           )&gt;(GE$44-GF$44),(GE$44-GE49-150-Sheep!$R$224                                            )&lt;=0),"Wean-"&amp;GE48,""),"")
&amp;IFERROR(IF(AND((GE$44-GE49-150-Sheep!$R$225                                           )&gt;(GE$44-GF$44),(GE$44-GE49-150-Sheep!$R$225                                            )&lt;=0),"Alt1-"   &amp;GE48,""),"")
&amp;IFERROR(IF(AND((GE$44-GE49-150-Sheep!$R$226                                           )&gt;(GE$44-GF$44),(GE$44-GE49-150-Sheep!$R$226                                            )&lt;=0),"Alt2-"   &amp;GE48,""),"")</f>
        <v/>
      </c>
      <c r="GF50" s="491" t="str">
        <f xml:space="preserve">                    IF(AND((GF$44                                  -Sheep!$N$175                               )&gt;(GF$44-GG$44),(GF$44                                  -Sheep!$N$175                                )&lt;=0),"Born","")
&amp;                   IF(AND((GF$44-Sheep!$R$224-Sheep!$N$175                                )&gt;(GF$44-GG$44),(GF$44-Sheep!$R$224-Sheep!$N$175                                )&lt;=0),"WeanStd","")
&amp;                   IF(AND((GF$44-Sheep!$R$225-Sheep!$N$175                                )&gt;(GF$44-GG$44),(GF$44-Sheep!$R$225-Sheep!$N$175                                )&lt;=0),"WeanAlt1","")
&amp;                   IF(AND((GF$44-Sheep!$R$226-Sheep!$N$175                                )&gt;(GF$44-GG$44),(GF$44-Sheep!$R$226-Sheep!$N$175                                )&lt;=0),"WeanAlt2","")
&amp;IFERROR(IF(AND((GF$44-GF49                                                                                     )&gt;(GF$44-GG$44),(GF$44-GF49                                                                                     )&lt;=0),"Join-"    &amp;GF48,""),"")
&amp;IFERROR(IF(AND((GF$44-GF49-INDEX(Sheep!$V$231:$V$238,GF48,1))&gt;(GF$44-GG$44),(GF$44-GF49-INDEX(Sheep!$V$231:$V$238,GF48,1))&lt;=0),"Scan-"  &amp;GF48,""),"")
&amp;IFERROR(IF(AND((GF$44-GF49-150                                                                            )&gt;(GF$44-GG$44),(GF$44-GF49-150                                                                             )&lt;=0),"Birth-" &amp;GF48,""),"")
&amp;IFERROR(IF(AND((GF$44-GF49-150-Sheep!$R$224                                           )&gt;(GF$44-GG$44),(GF$44-GF49-150-Sheep!$R$224                                            )&lt;=0),"Wean-"&amp;GF48,""),"")
&amp;IFERROR(IF(AND((GF$44-GF49-150-Sheep!$R$225                                           )&gt;(GF$44-GG$44),(GF$44-GF49-150-Sheep!$R$225                                            )&lt;=0),"Alt1-"   &amp;GF48,""),"")
&amp;IFERROR(IF(AND((GF$44-GF49-150-Sheep!$R$226                                           )&gt;(GF$44-GG$44),(GF$44-GF49-150-Sheep!$R$226                                            )&lt;=0),"Alt2-"   &amp;GF48,""),"")</f>
        <v/>
      </c>
      <c r="GG50" s="491" t="str">
        <f xml:space="preserve">                    IF(AND((GG$44                                  -Sheep!$N$175                               )&gt;(GG$44-GH$44),(GG$44                                  -Sheep!$N$175                                )&lt;=0),"Born","")
&amp;                   IF(AND((GG$44-Sheep!$R$224-Sheep!$N$175                                )&gt;(GG$44-GH$44),(GG$44-Sheep!$R$224-Sheep!$N$175                                )&lt;=0),"WeanStd","")
&amp;                   IF(AND((GG$44-Sheep!$R$225-Sheep!$N$175                                )&gt;(GG$44-GH$44),(GG$44-Sheep!$R$225-Sheep!$N$175                                )&lt;=0),"WeanAlt1","")
&amp;                   IF(AND((GG$44-Sheep!$R$226-Sheep!$N$175                                )&gt;(GG$44-GH$44),(GG$44-Sheep!$R$226-Sheep!$N$175                                )&lt;=0),"WeanAlt2","")
&amp;IFERROR(IF(AND((GG$44-GG49                                                                                     )&gt;(GG$44-GH$44),(GG$44-GG49                                                                                     )&lt;=0),"Join-"    &amp;GG48,""),"")
&amp;IFERROR(IF(AND((GG$44-GG49-INDEX(Sheep!$V$231:$V$238,GG48,1))&gt;(GG$44-GH$44),(GG$44-GG49-INDEX(Sheep!$V$231:$V$238,GG48,1))&lt;=0),"Scan-"  &amp;GG48,""),"")
&amp;IFERROR(IF(AND((GG$44-GG49-150                                                                            )&gt;(GG$44-GH$44),(GG$44-GG49-150                                                                             )&lt;=0),"Birth-" &amp;GG48,""),"")
&amp;IFERROR(IF(AND((GG$44-GG49-150-Sheep!$R$224                                           )&gt;(GG$44-GH$44),(GG$44-GG49-150-Sheep!$R$224                                            )&lt;=0),"Wean-"&amp;GG48,""),"")
&amp;IFERROR(IF(AND((GG$44-GG49-150-Sheep!$R$225                                           )&gt;(GG$44-GH$44),(GG$44-GG49-150-Sheep!$R$225                                            )&lt;=0),"Alt1-"   &amp;GG48,""),"")
&amp;IFERROR(IF(AND((GG$44-GG49-150-Sheep!$R$226                                           )&gt;(GG$44-GH$44),(GG$44-GG49-150-Sheep!$R$226                                            )&lt;=0),"Alt2-"   &amp;GG48,""),"")</f>
        <v/>
      </c>
      <c r="GH50" s="491" t="str">
        <f xml:space="preserve">                    IF(AND((GH$44                                  -Sheep!$N$175                               )&gt;(GH$44-GI$44),(GH$44                                  -Sheep!$N$175                                )&lt;=0),"Born","")
&amp;                   IF(AND((GH$44-Sheep!$R$224-Sheep!$N$175                                )&gt;(GH$44-GI$44),(GH$44-Sheep!$R$224-Sheep!$N$175                                )&lt;=0),"WeanStd","")
&amp;                   IF(AND((GH$44-Sheep!$R$225-Sheep!$N$175                                )&gt;(GH$44-GI$44),(GH$44-Sheep!$R$225-Sheep!$N$175                                )&lt;=0),"WeanAlt1","")
&amp;                   IF(AND((GH$44-Sheep!$R$226-Sheep!$N$175                                )&gt;(GH$44-GI$44),(GH$44-Sheep!$R$226-Sheep!$N$175                                )&lt;=0),"WeanAlt2","")
&amp;IFERROR(IF(AND((GH$44-GH49                                                                                     )&gt;(GH$44-GI$44),(GH$44-GH49                                                                                     )&lt;=0),"Join-"    &amp;GH48,""),"")
&amp;IFERROR(IF(AND((GH$44-GH49-INDEX(Sheep!$V$231:$V$238,GH48,1))&gt;(GH$44-GI$44),(GH$44-GH49-INDEX(Sheep!$V$231:$V$238,GH48,1))&lt;=0),"Scan-"  &amp;GH48,""),"")
&amp;IFERROR(IF(AND((GH$44-GH49-150                                                                            )&gt;(GH$44-GI$44),(GH$44-GH49-150                                                                             )&lt;=0),"Birth-" &amp;GH48,""),"")
&amp;IFERROR(IF(AND((GH$44-GH49-150-Sheep!$R$224                                           )&gt;(GH$44-GI$44),(GH$44-GH49-150-Sheep!$R$224                                            )&lt;=0),"Wean-"&amp;GH48,""),"")
&amp;IFERROR(IF(AND((GH$44-GH49-150-Sheep!$R$225                                           )&gt;(GH$44-GI$44),(GH$44-GH49-150-Sheep!$R$225                                            )&lt;=0),"Alt1-"   &amp;GH48,""),"")
&amp;IFERROR(IF(AND((GH$44-GH49-150-Sheep!$R$226                                           )&gt;(GH$44-GI$44),(GH$44-GH49-150-Sheep!$R$226                                            )&lt;=0),"Alt2-"   &amp;GH48,""),"")</f>
        <v/>
      </c>
      <c r="GI50" s="491" t="str">
        <f xml:space="preserve">                    IF(AND((GI$44                                  -Sheep!$N$175                               )&gt;(GI$44-GJ$44),(GI$44                                  -Sheep!$N$175                                )&lt;=0),"Born","")
&amp;                   IF(AND((GI$44-Sheep!$R$224-Sheep!$N$175                                )&gt;(GI$44-GJ$44),(GI$44-Sheep!$R$224-Sheep!$N$175                                )&lt;=0),"WeanStd","")
&amp;                   IF(AND((GI$44-Sheep!$R$225-Sheep!$N$175                                )&gt;(GI$44-GJ$44),(GI$44-Sheep!$R$225-Sheep!$N$175                                )&lt;=0),"WeanAlt1","")
&amp;                   IF(AND((GI$44-Sheep!$R$226-Sheep!$N$175                                )&gt;(GI$44-GJ$44),(GI$44-Sheep!$R$226-Sheep!$N$175                                )&lt;=0),"WeanAlt2","")
&amp;IFERROR(IF(AND((GI$44-GI49                                                                                     )&gt;(GI$44-GJ$44),(GI$44-GI49                                                                                     )&lt;=0),"Join-"    &amp;GI48,""),"")
&amp;IFERROR(IF(AND((GI$44-GI49-INDEX(Sheep!$V$231:$V$238,GI48,1))&gt;(GI$44-GJ$44),(GI$44-GI49-INDEX(Sheep!$V$231:$V$238,GI48,1))&lt;=0),"Scan-"  &amp;GI48,""),"")
&amp;IFERROR(IF(AND((GI$44-GI49-150                                                                            )&gt;(GI$44-GJ$44),(GI$44-GI49-150                                                                             )&lt;=0),"Birth-" &amp;GI48,""),"")
&amp;IFERROR(IF(AND((GI$44-GI49-150-Sheep!$R$224                                           )&gt;(GI$44-GJ$44),(GI$44-GI49-150-Sheep!$R$224                                            )&lt;=0),"Wean-"&amp;GI48,""),"")
&amp;IFERROR(IF(AND((GI$44-GI49-150-Sheep!$R$225                                           )&gt;(GI$44-GJ$44),(GI$44-GI49-150-Sheep!$R$225                                            )&lt;=0),"Alt1-"   &amp;GI48,""),"")
&amp;IFERROR(IF(AND((GI$44-GI49-150-Sheep!$R$226                                           )&gt;(GI$44-GJ$44),(GI$44-GI49-150-Sheep!$R$226                                            )&lt;=0),"Alt2-"   &amp;GI48,""),"")</f>
        <v/>
      </c>
      <c r="GJ50" s="491" t="str">
        <f xml:space="preserve">                    IF(AND((GJ$44                                  -Sheep!$N$175                               )&gt;(GJ$44-GK$44),(GJ$44                                  -Sheep!$N$175                                )&lt;=0),"Born","")
&amp;                   IF(AND((GJ$44-Sheep!$R$224-Sheep!$N$175                                )&gt;(GJ$44-GK$44),(GJ$44-Sheep!$R$224-Sheep!$N$175                                )&lt;=0),"WeanStd","")
&amp;                   IF(AND((GJ$44-Sheep!$R$225-Sheep!$N$175                                )&gt;(GJ$44-GK$44),(GJ$44-Sheep!$R$225-Sheep!$N$175                                )&lt;=0),"WeanAlt1","")
&amp;                   IF(AND((GJ$44-Sheep!$R$226-Sheep!$N$175                                )&gt;(GJ$44-GK$44),(GJ$44-Sheep!$R$226-Sheep!$N$175                                )&lt;=0),"WeanAlt2","")
&amp;IFERROR(IF(AND((GJ$44-GJ49                                                                                     )&gt;(GJ$44-GK$44),(GJ$44-GJ49                                                                                     )&lt;=0),"Join-"    &amp;GJ48,""),"")
&amp;IFERROR(IF(AND((GJ$44-GJ49-INDEX(Sheep!$V$231:$V$238,GJ48,1))&gt;(GJ$44-GK$44),(GJ$44-GJ49-INDEX(Sheep!$V$231:$V$238,GJ48,1))&lt;=0),"Scan-"  &amp;GJ48,""),"")
&amp;IFERROR(IF(AND((GJ$44-GJ49-150                                                                            )&gt;(GJ$44-GK$44),(GJ$44-GJ49-150                                                                             )&lt;=0),"Birth-" &amp;GJ48,""),"")
&amp;IFERROR(IF(AND((GJ$44-GJ49-150-Sheep!$R$224                                           )&gt;(GJ$44-GK$44),(GJ$44-GJ49-150-Sheep!$R$224                                            )&lt;=0),"Wean-"&amp;GJ48,""),"")
&amp;IFERROR(IF(AND((GJ$44-GJ49-150-Sheep!$R$225                                           )&gt;(GJ$44-GK$44),(GJ$44-GJ49-150-Sheep!$R$225                                            )&lt;=0),"Alt1-"   &amp;GJ48,""),"")
&amp;IFERROR(IF(AND((GJ$44-GJ49-150-Sheep!$R$226                                           )&gt;(GJ$44-GK$44),(GJ$44-GJ49-150-Sheep!$R$226                                            )&lt;=0),"Alt2-"   &amp;GJ48,""),"")</f>
        <v/>
      </c>
      <c r="GK50" s="491" t="str">
        <f xml:space="preserve">                    IF(AND((GK$44                                  -Sheep!$N$175                               )&gt;(GK$44-GL$44),(GK$44                                  -Sheep!$N$175                                )&lt;=0),"Born","")
&amp;                   IF(AND((GK$44-Sheep!$R$224-Sheep!$N$175                                )&gt;(GK$44-GL$44),(GK$44-Sheep!$R$224-Sheep!$N$175                                )&lt;=0),"WeanStd","")
&amp;                   IF(AND((GK$44-Sheep!$R$225-Sheep!$N$175                                )&gt;(GK$44-GL$44),(GK$44-Sheep!$R$225-Sheep!$N$175                                )&lt;=0),"WeanAlt1","")
&amp;                   IF(AND((GK$44-Sheep!$R$226-Sheep!$N$175                                )&gt;(GK$44-GL$44),(GK$44-Sheep!$R$226-Sheep!$N$175                                )&lt;=0),"WeanAlt2","")
&amp;IFERROR(IF(AND((GK$44-GK49                                                                                     )&gt;(GK$44-GL$44),(GK$44-GK49                                                                                     )&lt;=0),"Join-"    &amp;GK48,""),"")
&amp;IFERROR(IF(AND((GK$44-GK49-INDEX(Sheep!$V$231:$V$238,GK48,1))&gt;(GK$44-GL$44),(GK$44-GK49-INDEX(Sheep!$V$231:$V$238,GK48,1))&lt;=0),"Scan-"  &amp;GK48,""),"")
&amp;IFERROR(IF(AND((GK$44-GK49-150                                                                            )&gt;(GK$44-GL$44),(GK$44-GK49-150                                                                             )&lt;=0),"Birth-" &amp;GK48,""),"")
&amp;IFERROR(IF(AND((GK$44-GK49-150-Sheep!$R$224                                           )&gt;(GK$44-GL$44),(GK$44-GK49-150-Sheep!$R$224                                            )&lt;=0),"Wean-"&amp;GK48,""),"")
&amp;IFERROR(IF(AND((GK$44-GK49-150-Sheep!$R$225                                           )&gt;(GK$44-GL$44),(GK$44-GK49-150-Sheep!$R$225                                            )&lt;=0),"Alt1-"   &amp;GK48,""),"")
&amp;IFERROR(IF(AND((GK$44-GK49-150-Sheep!$R$226                                           )&gt;(GK$44-GL$44),(GK$44-GK49-150-Sheep!$R$226                                            )&lt;=0),"Alt2-"   &amp;GK48,""),"")</f>
        <v/>
      </c>
      <c r="GL50" s="491" t="str">
        <f xml:space="preserve">                    IF(AND((GL$44                                  -Sheep!$N$175                               )&gt;(GL$44-GM$44),(GL$44                                  -Sheep!$N$175                                )&lt;=0),"Born","")
&amp;                   IF(AND((GL$44-Sheep!$R$224-Sheep!$N$175                                )&gt;(GL$44-GM$44),(GL$44-Sheep!$R$224-Sheep!$N$175                                )&lt;=0),"WeanStd","")
&amp;                   IF(AND((GL$44-Sheep!$R$225-Sheep!$N$175                                )&gt;(GL$44-GM$44),(GL$44-Sheep!$R$225-Sheep!$N$175                                )&lt;=0),"WeanAlt1","")
&amp;                   IF(AND((GL$44-Sheep!$R$226-Sheep!$N$175                                )&gt;(GL$44-GM$44),(GL$44-Sheep!$R$226-Sheep!$N$175                                )&lt;=0),"WeanAlt2","")
&amp;IFERROR(IF(AND((GL$44-GL49                                                                                     )&gt;(GL$44-GM$44),(GL$44-GL49                                                                                     )&lt;=0),"Join-"    &amp;GL48,""),"")
&amp;IFERROR(IF(AND((GL$44-GL49-INDEX(Sheep!$V$231:$V$238,GL48,1))&gt;(GL$44-GM$44),(GL$44-GL49-INDEX(Sheep!$V$231:$V$238,GL48,1))&lt;=0),"Scan-"  &amp;GL48,""),"")
&amp;IFERROR(IF(AND((GL$44-GL49-150                                                                            )&gt;(GL$44-GM$44),(GL$44-GL49-150                                                                             )&lt;=0),"Birth-" &amp;GL48,""),"")
&amp;IFERROR(IF(AND((GL$44-GL49-150-Sheep!$R$224                                           )&gt;(GL$44-GM$44),(GL$44-GL49-150-Sheep!$R$224                                            )&lt;=0),"Wean-"&amp;GL48,""),"")
&amp;IFERROR(IF(AND((GL$44-GL49-150-Sheep!$R$225                                           )&gt;(GL$44-GM$44),(GL$44-GL49-150-Sheep!$R$225                                            )&lt;=0),"Alt1-"   &amp;GL48,""),"")
&amp;IFERROR(IF(AND((GL$44-GL49-150-Sheep!$R$226                                           )&gt;(GL$44-GM$44),(GL$44-GL49-150-Sheep!$R$226                                            )&lt;=0),"Alt2-"   &amp;GL48,""),"")</f>
        <v/>
      </c>
      <c r="GM50" s="491" t="str">
        <f xml:space="preserve">                    IF(AND((GM$44                                  -Sheep!$N$175                               )&gt;(GM$44-GN$44),(GM$44                                  -Sheep!$N$175                                )&lt;=0),"Born","")
&amp;                   IF(AND((GM$44-Sheep!$R$224-Sheep!$N$175                                )&gt;(GM$44-GN$44),(GM$44-Sheep!$R$224-Sheep!$N$175                                )&lt;=0),"WeanStd","")
&amp;                   IF(AND((GM$44-Sheep!$R$225-Sheep!$N$175                                )&gt;(GM$44-GN$44),(GM$44-Sheep!$R$225-Sheep!$N$175                                )&lt;=0),"WeanAlt1","")
&amp;                   IF(AND((GM$44-Sheep!$R$226-Sheep!$N$175                                )&gt;(GM$44-GN$44),(GM$44-Sheep!$R$226-Sheep!$N$175                                )&lt;=0),"WeanAlt2","")
&amp;IFERROR(IF(AND((GM$44-GM49                                                                                     )&gt;(GM$44-GN$44),(GM$44-GM49                                                                                     )&lt;=0),"Join-"    &amp;GM48,""),"")
&amp;IFERROR(IF(AND((GM$44-GM49-INDEX(Sheep!$V$231:$V$238,GM48,1))&gt;(GM$44-GN$44),(GM$44-GM49-INDEX(Sheep!$V$231:$V$238,GM48,1))&lt;=0),"Scan-"  &amp;GM48,""),"")
&amp;IFERROR(IF(AND((GM$44-GM49-150                                                                            )&gt;(GM$44-GN$44),(GM$44-GM49-150                                                                             )&lt;=0),"Birth-" &amp;GM48,""),"")
&amp;IFERROR(IF(AND((GM$44-GM49-150-Sheep!$R$224                                           )&gt;(GM$44-GN$44),(GM$44-GM49-150-Sheep!$R$224                                            )&lt;=0),"Wean-"&amp;GM48,""),"")
&amp;IFERROR(IF(AND((GM$44-GM49-150-Sheep!$R$225                                           )&gt;(GM$44-GN$44),(GM$44-GM49-150-Sheep!$R$225                                            )&lt;=0),"Alt1-"   &amp;GM48,""),"")
&amp;IFERROR(IF(AND((GM$44-GM49-150-Sheep!$R$226                                           )&gt;(GM$44-GN$44),(GM$44-GM49-150-Sheep!$R$226                                            )&lt;=0),"Alt2-"   &amp;GM48,""),"")</f>
        <v/>
      </c>
      <c r="GN50" s="491" t="str">
        <f xml:space="preserve">                    IF(AND((GN$44                                  -Sheep!$N$175                               )&gt;(GN$44-GO$44),(GN$44                                  -Sheep!$N$175                                )&lt;=0),"Born","")
&amp;                   IF(AND((GN$44-Sheep!$R$224-Sheep!$N$175                                )&gt;(GN$44-GO$44),(GN$44-Sheep!$R$224-Sheep!$N$175                                )&lt;=0),"WeanStd","")
&amp;                   IF(AND((GN$44-Sheep!$R$225-Sheep!$N$175                                )&gt;(GN$44-GO$44),(GN$44-Sheep!$R$225-Sheep!$N$175                                )&lt;=0),"WeanAlt1","")
&amp;                   IF(AND((GN$44-Sheep!$R$226-Sheep!$N$175                                )&gt;(GN$44-GO$44),(GN$44-Sheep!$R$226-Sheep!$N$175                                )&lt;=0),"WeanAlt2","")
&amp;IFERROR(IF(AND((GN$44-GN49                                                                                     )&gt;(GN$44-GO$44),(GN$44-GN49                                                                                     )&lt;=0),"Join-"    &amp;GN48,""),"")
&amp;IFERROR(IF(AND((GN$44-GN49-INDEX(Sheep!$V$231:$V$238,GN48,1))&gt;(GN$44-GO$44),(GN$44-GN49-INDEX(Sheep!$V$231:$V$238,GN48,1))&lt;=0),"Scan-"  &amp;GN48,""),"")
&amp;IFERROR(IF(AND((GN$44-GN49-150                                                                            )&gt;(GN$44-GO$44),(GN$44-GN49-150                                                                             )&lt;=0),"Birth-" &amp;GN48,""),"")
&amp;IFERROR(IF(AND((GN$44-GN49-150-Sheep!$R$224                                           )&gt;(GN$44-GO$44),(GN$44-GN49-150-Sheep!$R$224                                            )&lt;=0),"Wean-"&amp;GN48,""),"")
&amp;IFERROR(IF(AND((GN$44-GN49-150-Sheep!$R$225                                           )&gt;(GN$44-GO$44),(GN$44-GN49-150-Sheep!$R$225                                            )&lt;=0),"Alt1-"   &amp;GN48,""),"")
&amp;IFERROR(IF(AND((GN$44-GN49-150-Sheep!$R$226                                           )&gt;(GN$44-GO$44),(GN$44-GN49-150-Sheep!$R$226                                            )&lt;=0),"Alt2-"   &amp;GN48,""),"")</f>
        <v/>
      </c>
      <c r="GO50" s="491" t="str">
        <f xml:space="preserve">                    IF(AND((GO$44                                  -Sheep!$N$175                               )&gt;(GO$44-GP$44),(GO$44                                  -Sheep!$N$175                                )&lt;=0),"Born","")
&amp;                   IF(AND((GO$44-Sheep!$R$224-Sheep!$N$175                                )&gt;(GO$44-GP$44),(GO$44-Sheep!$R$224-Sheep!$N$175                                )&lt;=0),"WeanStd","")
&amp;                   IF(AND((GO$44-Sheep!$R$225-Sheep!$N$175                                )&gt;(GO$44-GP$44),(GO$44-Sheep!$R$225-Sheep!$N$175                                )&lt;=0),"WeanAlt1","")
&amp;                   IF(AND((GO$44-Sheep!$R$226-Sheep!$N$175                                )&gt;(GO$44-GP$44),(GO$44-Sheep!$R$226-Sheep!$N$175                                )&lt;=0),"WeanAlt2","")
&amp;IFERROR(IF(AND((GO$44-GO49                                                                                     )&gt;(GO$44-GP$44),(GO$44-GO49                                                                                     )&lt;=0),"Join-"    &amp;GO48,""),"")
&amp;IFERROR(IF(AND((GO$44-GO49-INDEX(Sheep!$V$231:$V$238,GO48,1))&gt;(GO$44-GP$44),(GO$44-GO49-INDEX(Sheep!$V$231:$V$238,GO48,1))&lt;=0),"Scan-"  &amp;GO48,""),"")
&amp;IFERROR(IF(AND((GO$44-GO49-150                                                                            )&gt;(GO$44-GP$44),(GO$44-GO49-150                                                                             )&lt;=0),"Birth-" &amp;GO48,""),"")
&amp;IFERROR(IF(AND((GO$44-GO49-150-Sheep!$R$224                                           )&gt;(GO$44-GP$44),(GO$44-GO49-150-Sheep!$R$224                                            )&lt;=0),"Wean-"&amp;GO48,""),"")
&amp;IFERROR(IF(AND((GO$44-GO49-150-Sheep!$R$225                                           )&gt;(GO$44-GP$44),(GO$44-GO49-150-Sheep!$R$225                                            )&lt;=0),"Alt1-"   &amp;GO48,""),"")
&amp;IFERROR(IF(AND((GO$44-GO49-150-Sheep!$R$226                                           )&gt;(GO$44-GP$44),(GO$44-GO49-150-Sheep!$R$226                                            )&lt;=0),"Alt2-"   &amp;GO48,""),"")</f>
        <v/>
      </c>
      <c r="GP50" s="491" t="str">
        <f xml:space="preserve">                    IF(AND((GP$44                                  -Sheep!$N$175                               )&gt;(GP$44-GQ$44),(GP$44                                  -Sheep!$N$175                                )&lt;=0),"Born","")
&amp;                   IF(AND((GP$44-Sheep!$R$224-Sheep!$N$175                                )&gt;(GP$44-GQ$44),(GP$44-Sheep!$R$224-Sheep!$N$175                                )&lt;=0),"WeanStd","")
&amp;                   IF(AND((GP$44-Sheep!$R$225-Sheep!$N$175                                )&gt;(GP$44-GQ$44),(GP$44-Sheep!$R$225-Sheep!$N$175                                )&lt;=0),"WeanAlt1","")
&amp;                   IF(AND((GP$44-Sheep!$R$226-Sheep!$N$175                                )&gt;(GP$44-GQ$44),(GP$44-Sheep!$R$226-Sheep!$N$175                                )&lt;=0),"WeanAlt2","")
&amp;IFERROR(IF(AND((GP$44-GP49                                                                                     )&gt;(GP$44-GQ$44),(GP$44-GP49                                                                                     )&lt;=0),"Join-"    &amp;GP48,""),"")
&amp;IFERROR(IF(AND((GP$44-GP49-INDEX(Sheep!$V$231:$V$238,GP48,1))&gt;(GP$44-GQ$44),(GP$44-GP49-INDEX(Sheep!$V$231:$V$238,GP48,1))&lt;=0),"Scan-"  &amp;GP48,""),"")
&amp;IFERROR(IF(AND((GP$44-GP49-150                                                                            )&gt;(GP$44-GQ$44),(GP$44-GP49-150                                                                             )&lt;=0),"Birth-" &amp;GP48,""),"")
&amp;IFERROR(IF(AND((GP$44-GP49-150-Sheep!$R$224                                           )&gt;(GP$44-GQ$44),(GP$44-GP49-150-Sheep!$R$224                                            )&lt;=0),"Wean-"&amp;GP48,""),"")
&amp;IFERROR(IF(AND((GP$44-GP49-150-Sheep!$R$225                                           )&gt;(GP$44-GQ$44),(GP$44-GP49-150-Sheep!$R$225                                            )&lt;=0),"Alt1-"   &amp;GP48,""),"")
&amp;IFERROR(IF(AND((GP$44-GP49-150-Sheep!$R$226                                           )&gt;(GP$44-GQ$44),(GP$44-GP49-150-Sheep!$R$226                                            )&lt;=0),"Alt2-"   &amp;GP48,""),"")</f>
        <v/>
      </c>
      <c r="GQ50" s="491" t="str">
        <f xml:space="preserve">                    IF(AND((GQ$44                                  -Sheep!$N$175                               )&gt;(GQ$44-GR$44),(GQ$44                                  -Sheep!$N$175                                )&lt;=0),"Born","")
&amp;                   IF(AND((GQ$44-Sheep!$R$224-Sheep!$N$175                                )&gt;(GQ$44-GR$44),(GQ$44-Sheep!$R$224-Sheep!$N$175                                )&lt;=0),"WeanStd","")
&amp;                   IF(AND((GQ$44-Sheep!$R$225-Sheep!$N$175                                )&gt;(GQ$44-GR$44),(GQ$44-Sheep!$R$225-Sheep!$N$175                                )&lt;=0),"WeanAlt1","")
&amp;                   IF(AND((GQ$44-Sheep!$R$226-Sheep!$N$175                                )&gt;(GQ$44-GR$44),(GQ$44-Sheep!$R$226-Sheep!$N$175                                )&lt;=0),"WeanAlt2","")
&amp;IFERROR(IF(AND((GQ$44-GQ49                                                                                     )&gt;(GQ$44-GR$44),(GQ$44-GQ49                                                                                     )&lt;=0),"Join-"    &amp;GQ48,""),"")
&amp;IFERROR(IF(AND((GQ$44-GQ49-INDEX(Sheep!$V$231:$V$238,GQ48,1))&gt;(GQ$44-GR$44),(GQ$44-GQ49-INDEX(Sheep!$V$231:$V$238,GQ48,1))&lt;=0),"Scan-"  &amp;GQ48,""),"")
&amp;IFERROR(IF(AND((GQ$44-GQ49-150                                                                            )&gt;(GQ$44-GR$44),(GQ$44-GQ49-150                                                                             )&lt;=0),"Birth-" &amp;GQ48,""),"")
&amp;IFERROR(IF(AND((GQ$44-GQ49-150-Sheep!$R$224                                           )&gt;(GQ$44-GR$44),(GQ$44-GQ49-150-Sheep!$R$224                                            )&lt;=0),"Wean-"&amp;GQ48,""),"")
&amp;IFERROR(IF(AND((GQ$44-GQ49-150-Sheep!$R$225                                           )&gt;(GQ$44-GR$44),(GQ$44-GQ49-150-Sheep!$R$225                                            )&lt;=0),"Alt1-"   &amp;GQ48,""),"")
&amp;IFERROR(IF(AND((GQ$44-GQ49-150-Sheep!$R$226                                           )&gt;(GQ$44-GR$44),(GQ$44-GQ49-150-Sheep!$R$226                                            )&lt;=0),"Alt2-"   &amp;GQ48,""),"")</f>
        <v/>
      </c>
      <c r="GR50" s="491" t="str">
        <f xml:space="preserve">                    IF(AND((GR$44                                  -Sheep!$N$175                               )&gt;(GR$44-GS$44),(GR$44                                  -Sheep!$N$175                                )&lt;=0),"Born","")
&amp;                   IF(AND((GR$44-Sheep!$R$224-Sheep!$N$175                                )&gt;(GR$44-GS$44),(GR$44-Sheep!$R$224-Sheep!$N$175                                )&lt;=0),"WeanStd","")
&amp;                   IF(AND((GR$44-Sheep!$R$225-Sheep!$N$175                                )&gt;(GR$44-GS$44),(GR$44-Sheep!$R$225-Sheep!$N$175                                )&lt;=0),"WeanAlt1","")
&amp;                   IF(AND((GR$44-Sheep!$R$226-Sheep!$N$175                                )&gt;(GR$44-GS$44),(GR$44-Sheep!$R$226-Sheep!$N$175                                )&lt;=0),"WeanAlt2","")
&amp;IFERROR(IF(AND((GR$44-GR49                                                                                     )&gt;(GR$44-GS$44),(GR$44-GR49                                                                                     )&lt;=0),"Join-"    &amp;GR48,""),"")
&amp;IFERROR(IF(AND((GR$44-GR49-INDEX(Sheep!$V$231:$V$238,GR48,1))&gt;(GR$44-GS$44),(GR$44-GR49-INDEX(Sheep!$V$231:$V$238,GR48,1))&lt;=0),"Scan-"  &amp;GR48,""),"")
&amp;IFERROR(IF(AND((GR$44-GR49-150                                                                            )&gt;(GR$44-GS$44),(GR$44-GR49-150                                                                             )&lt;=0),"Birth-" &amp;GR48,""),"")
&amp;IFERROR(IF(AND((GR$44-GR49-150-Sheep!$R$224                                           )&gt;(GR$44-GS$44),(GR$44-GR49-150-Sheep!$R$224                                            )&lt;=0),"Wean-"&amp;GR48,""),"")
&amp;IFERROR(IF(AND((GR$44-GR49-150-Sheep!$R$225                                           )&gt;(GR$44-GS$44),(GR$44-GR49-150-Sheep!$R$225                                            )&lt;=0),"Alt1-"   &amp;GR48,""),"")
&amp;IFERROR(IF(AND((GR$44-GR49-150-Sheep!$R$226                                           )&gt;(GR$44-GS$44),(GR$44-GR49-150-Sheep!$R$226                                            )&lt;=0),"Alt2-"   &amp;GR48,""),"")</f>
        <v/>
      </c>
      <c r="GS50" s="491" t="str">
        <f xml:space="preserve">                    IF(AND((GS$44                                  -Sheep!$N$175                               )&gt;(GS$44-GT$44),(GS$44                                  -Sheep!$N$175                                )&lt;=0),"Born","")
&amp;                   IF(AND((GS$44-Sheep!$R$224-Sheep!$N$175                                )&gt;(GS$44-GT$44),(GS$44-Sheep!$R$224-Sheep!$N$175                                )&lt;=0),"WeanStd","")
&amp;                   IF(AND((GS$44-Sheep!$R$225-Sheep!$N$175                                )&gt;(GS$44-GT$44),(GS$44-Sheep!$R$225-Sheep!$N$175                                )&lt;=0),"WeanAlt1","")
&amp;                   IF(AND((GS$44-Sheep!$R$226-Sheep!$N$175                                )&gt;(GS$44-GT$44),(GS$44-Sheep!$R$226-Sheep!$N$175                                )&lt;=0),"WeanAlt2","")
&amp;IFERROR(IF(AND((GS$44-GS49                                                                                     )&gt;(GS$44-GT$44),(GS$44-GS49                                                                                     )&lt;=0),"Join-"    &amp;GS48,""),"")
&amp;IFERROR(IF(AND((GS$44-GS49-INDEX(Sheep!$V$231:$V$238,GS48,1))&gt;(GS$44-GT$44),(GS$44-GS49-INDEX(Sheep!$V$231:$V$238,GS48,1))&lt;=0),"Scan-"  &amp;GS48,""),"")
&amp;IFERROR(IF(AND((GS$44-GS49-150                                                                            )&gt;(GS$44-GT$44),(GS$44-GS49-150                                                                             )&lt;=0),"Birth-" &amp;GS48,""),"")
&amp;IFERROR(IF(AND((GS$44-GS49-150-Sheep!$R$224                                           )&gt;(GS$44-GT$44),(GS$44-GS49-150-Sheep!$R$224                                            )&lt;=0),"Wean-"&amp;GS48,""),"")
&amp;IFERROR(IF(AND((GS$44-GS49-150-Sheep!$R$225                                           )&gt;(GS$44-GT$44),(GS$44-GS49-150-Sheep!$R$225                                            )&lt;=0),"Alt1-"   &amp;GS48,""),"")
&amp;IFERROR(IF(AND((GS$44-GS49-150-Sheep!$R$226                                           )&gt;(GS$44-GT$44),(GS$44-GS49-150-Sheep!$R$226                                            )&lt;=0),"Alt2-"   &amp;GS48,""),"")</f>
        <v/>
      </c>
      <c r="GT50" s="491" t="str">
        <f xml:space="preserve">                    IF(AND((GT$44                                  -Sheep!$N$175                               )&gt;(GT$44-GU$44),(GT$44                                  -Sheep!$N$175                                )&lt;=0),"Born","")
&amp;                   IF(AND((GT$44-Sheep!$R$224-Sheep!$N$175                                )&gt;(GT$44-GU$44),(GT$44-Sheep!$R$224-Sheep!$N$175                                )&lt;=0),"WeanStd","")
&amp;                   IF(AND((GT$44-Sheep!$R$225-Sheep!$N$175                                )&gt;(GT$44-GU$44),(GT$44-Sheep!$R$225-Sheep!$N$175                                )&lt;=0),"WeanAlt1","")
&amp;                   IF(AND((GT$44-Sheep!$R$226-Sheep!$N$175                                )&gt;(GT$44-GU$44),(GT$44-Sheep!$R$226-Sheep!$N$175                                )&lt;=0),"WeanAlt2","")
&amp;IFERROR(IF(AND((GT$44-GT49                                                                                     )&gt;(GT$44-GU$44),(GT$44-GT49                                                                                     )&lt;=0),"Join-"    &amp;GT48,""),"")
&amp;IFERROR(IF(AND((GT$44-GT49-INDEX(Sheep!$V$231:$V$238,GT48,1))&gt;(GT$44-GU$44),(GT$44-GT49-INDEX(Sheep!$V$231:$V$238,GT48,1))&lt;=0),"Scan-"  &amp;GT48,""),"")
&amp;IFERROR(IF(AND((GT$44-GT49-150                                                                            )&gt;(GT$44-GU$44),(GT$44-GT49-150                                                                             )&lt;=0),"Birth-" &amp;GT48,""),"")
&amp;IFERROR(IF(AND((GT$44-GT49-150-Sheep!$R$224                                           )&gt;(GT$44-GU$44),(GT$44-GT49-150-Sheep!$R$224                                            )&lt;=0),"Wean-"&amp;GT48,""),"")
&amp;IFERROR(IF(AND((GT$44-GT49-150-Sheep!$R$225                                           )&gt;(GT$44-GU$44),(GT$44-GT49-150-Sheep!$R$225                                            )&lt;=0),"Alt1-"   &amp;GT48,""),"")
&amp;IFERROR(IF(AND((GT$44-GT49-150-Sheep!$R$226                                           )&gt;(GT$44-GU$44),(GT$44-GT49-150-Sheep!$R$226                                            )&lt;=0),"Alt2-"   &amp;GT48,""),"")</f>
        <v/>
      </c>
      <c r="GU50" s="491" t="str">
        <f xml:space="preserve">                    IF(AND((GU$44                                  -Sheep!$N$175                               )&gt;(GU$44-GV$44),(GU$44                                  -Sheep!$N$175                                )&lt;=0),"Born","")
&amp;                   IF(AND((GU$44-Sheep!$R$224-Sheep!$N$175                                )&gt;(GU$44-GV$44),(GU$44-Sheep!$R$224-Sheep!$N$175                                )&lt;=0),"WeanStd","")
&amp;                   IF(AND((GU$44-Sheep!$R$225-Sheep!$N$175                                )&gt;(GU$44-GV$44),(GU$44-Sheep!$R$225-Sheep!$N$175                                )&lt;=0),"WeanAlt1","")
&amp;                   IF(AND((GU$44-Sheep!$R$226-Sheep!$N$175                                )&gt;(GU$44-GV$44),(GU$44-Sheep!$R$226-Sheep!$N$175                                )&lt;=0),"WeanAlt2","")
&amp;IFERROR(IF(AND((GU$44-GU49                                                                                     )&gt;(GU$44-GV$44),(GU$44-GU49                                                                                     )&lt;=0),"Join-"    &amp;GU48,""),"")
&amp;IFERROR(IF(AND((GU$44-GU49-INDEX(Sheep!$V$231:$V$238,GU48,1))&gt;(GU$44-GV$44),(GU$44-GU49-INDEX(Sheep!$V$231:$V$238,GU48,1))&lt;=0),"Scan-"  &amp;GU48,""),"")
&amp;IFERROR(IF(AND((GU$44-GU49-150                                                                            )&gt;(GU$44-GV$44),(GU$44-GU49-150                                                                             )&lt;=0),"Birth-" &amp;GU48,""),"")
&amp;IFERROR(IF(AND((GU$44-GU49-150-Sheep!$R$224                                           )&gt;(GU$44-GV$44),(GU$44-GU49-150-Sheep!$R$224                                            )&lt;=0),"Wean-"&amp;GU48,""),"")
&amp;IFERROR(IF(AND((GU$44-GU49-150-Sheep!$R$225                                           )&gt;(GU$44-GV$44),(GU$44-GU49-150-Sheep!$R$225                                            )&lt;=0),"Alt1-"   &amp;GU48,""),"")
&amp;IFERROR(IF(AND((GU$44-GU49-150-Sheep!$R$226                                           )&gt;(GU$44-GV$44),(GU$44-GU49-150-Sheep!$R$226                                            )&lt;=0),"Alt2-"   &amp;GU48,""),"")</f>
        <v/>
      </c>
      <c r="GV50" s="491" t="str">
        <f xml:space="preserve">                    IF(AND((GV$44                                  -Sheep!$N$175                               )&gt;(GV$44-GW$44),(GV$44                                  -Sheep!$N$175                                )&lt;=0),"Born","")
&amp;                   IF(AND((GV$44-Sheep!$R$224-Sheep!$N$175                                )&gt;(GV$44-GW$44),(GV$44-Sheep!$R$224-Sheep!$N$175                                )&lt;=0),"WeanStd","")
&amp;                   IF(AND((GV$44-Sheep!$R$225-Sheep!$N$175                                )&gt;(GV$44-GW$44),(GV$44-Sheep!$R$225-Sheep!$N$175                                )&lt;=0),"WeanAlt1","")
&amp;                   IF(AND((GV$44-Sheep!$R$226-Sheep!$N$175                                )&gt;(GV$44-GW$44),(GV$44-Sheep!$R$226-Sheep!$N$175                                )&lt;=0),"WeanAlt2","")
&amp;IFERROR(IF(AND((GV$44-GV49                                                                                     )&gt;(GV$44-GW$44),(GV$44-GV49                                                                                     )&lt;=0),"Join-"    &amp;GV48,""),"")
&amp;IFERROR(IF(AND((GV$44-GV49-INDEX(Sheep!$V$231:$V$238,GV48,1))&gt;(GV$44-GW$44),(GV$44-GV49-INDEX(Sheep!$V$231:$V$238,GV48,1))&lt;=0),"Scan-"  &amp;GV48,""),"")
&amp;IFERROR(IF(AND((GV$44-GV49-150                                                                            )&gt;(GV$44-GW$44),(GV$44-GV49-150                                                                             )&lt;=0),"Birth-" &amp;GV48,""),"")
&amp;IFERROR(IF(AND((GV$44-GV49-150-Sheep!$R$224                                           )&gt;(GV$44-GW$44),(GV$44-GV49-150-Sheep!$R$224                                            )&lt;=0),"Wean-"&amp;GV48,""),"")
&amp;IFERROR(IF(AND((GV$44-GV49-150-Sheep!$R$225                                           )&gt;(GV$44-GW$44),(GV$44-GV49-150-Sheep!$R$225                                            )&lt;=0),"Alt1-"   &amp;GV48,""),"")
&amp;IFERROR(IF(AND((GV$44-GV49-150-Sheep!$R$226                                           )&gt;(GV$44-GW$44),(GV$44-GV49-150-Sheep!$R$226                                            )&lt;=0),"Alt2-"   &amp;GV48,""),"")</f>
        <v/>
      </c>
      <c r="GW50" s="491" t="str">
        <f xml:space="preserve">                    IF(AND((GW$44                                  -Sheep!$N$175                               )&gt;(GW$44-GX$44),(GW$44                                  -Sheep!$N$175                                )&lt;=0),"Born","")
&amp;                   IF(AND((GW$44-Sheep!$R$224-Sheep!$N$175                                )&gt;(GW$44-GX$44),(GW$44-Sheep!$R$224-Sheep!$N$175                                )&lt;=0),"WeanStd","")
&amp;                   IF(AND((GW$44-Sheep!$R$225-Sheep!$N$175                                )&gt;(GW$44-GX$44),(GW$44-Sheep!$R$225-Sheep!$N$175                                )&lt;=0),"WeanAlt1","")
&amp;                   IF(AND((GW$44-Sheep!$R$226-Sheep!$N$175                                )&gt;(GW$44-GX$44),(GW$44-Sheep!$R$226-Sheep!$N$175                                )&lt;=0),"WeanAlt2","")
&amp;IFERROR(IF(AND((GW$44-GW49                                                                                     )&gt;(GW$44-GX$44),(GW$44-GW49                                                                                     )&lt;=0),"Join-"    &amp;GW48,""),"")
&amp;IFERROR(IF(AND((GW$44-GW49-INDEX(Sheep!$V$231:$V$238,GW48,1))&gt;(GW$44-GX$44),(GW$44-GW49-INDEX(Sheep!$V$231:$V$238,GW48,1))&lt;=0),"Scan-"  &amp;GW48,""),"")
&amp;IFERROR(IF(AND((GW$44-GW49-150                                                                            )&gt;(GW$44-GX$44),(GW$44-GW49-150                                                                             )&lt;=0),"Birth-" &amp;GW48,""),"")
&amp;IFERROR(IF(AND((GW$44-GW49-150-Sheep!$R$224                                           )&gt;(GW$44-GX$44),(GW$44-GW49-150-Sheep!$R$224                                            )&lt;=0),"Wean-"&amp;GW48,""),"")
&amp;IFERROR(IF(AND((GW$44-GW49-150-Sheep!$R$225                                           )&gt;(GW$44-GX$44),(GW$44-GW49-150-Sheep!$R$225                                            )&lt;=0),"Alt1-"   &amp;GW48,""),"")
&amp;IFERROR(IF(AND((GW$44-GW49-150-Sheep!$R$226                                           )&gt;(GW$44-GX$44),(GW$44-GW49-150-Sheep!$R$226                                            )&lt;=0),"Alt2-"   &amp;GW48,""),"")</f>
        <v/>
      </c>
      <c r="GX50" s="491" t="str">
        <f xml:space="preserve">                    IF(AND((GX$44                                  -Sheep!$N$175                               )&gt;(GX$44-GY$44),(GX$44                                  -Sheep!$N$175                                )&lt;=0),"Born","")
&amp;                   IF(AND((GX$44-Sheep!$R$224-Sheep!$N$175                                )&gt;(GX$44-GY$44),(GX$44-Sheep!$R$224-Sheep!$N$175                                )&lt;=0),"WeanStd","")
&amp;                   IF(AND((GX$44-Sheep!$R$225-Sheep!$N$175                                )&gt;(GX$44-GY$44),(GX$44-Sheep!$R$225-Sheep!$N$175                                )&lt;=0),"WeanAlt1","")
&amp;                   IF(AND((GX$44-Sheep!$R$226-Sheep!$N$175                                )&gt;(GX$44-GY$44),(GX$44-Sheep!$R$226-Sheep!$N$175                                )&lt;=0),"WeanAlt2","")
&amp;IFERROR(IF(AND((GX$44-GX49                                                                                     )&gt;(GX$44-GY$44),(GX$44-GX49                                                                                     )&lt;=0),"Join-"    &amp;GX48,""),"")
&amp;IFERROR(IF(AND((GX$44-GX49-INDEX(Sheep!$V$231:$V$238,GX48,1))&gt;(GX$44-GY$44),(GX$44-GX49-INDEX(Sheep!$V$231:$V$238,GX48,1))&lt;=0),"Scan-"  &amp;GX48,""),"")
&amp;IFERROR(IF(AND((GX$44-GX49-150                                                                            )&gt;(GX$44-GY$44),(GX$44-GX49-150                                                                             )&lt;=0),"Birth-" &amp;GX48,""),"")
&amp;IFERROR(IF(AND((GX$44-GX49-150-Sheep!$R$224                                           )&gt;(GX$44-GY$44),(GX$44-GX49-150-Sheep!$R$224                                            )&lt;=0),"Wean-"&amp;GX48,""),"")
&amp;IFERROR(IF(AND((GX$44-GX49-150-Sheep!$R$225                                           )&gt;(GX$44-GY$44),(GX$44-GX49-150-Sheep!$R$225                                            )&lt;=0),"Alt1-"   &amp;GX48,""),"")
&amp;IFERROR(IF(AND((GX$44-GX49-150-Sheep!$R$226                                           )&gt;(GX$44-GY$44),(GX$44-GX49-150-Sheep!$R$226                                            )&lt;=0),"Alt2-"   &amp;GX48,""),"")</f>
        <v/>
      </c>
      <c r="GY50" s="491" t="str">
        <f xml:space="preserve">                    IF(AND((GY$44                                  -Sheep!$N$175                               )&gt;(GY$44-GZ$44),(GY$44                                  -Sheep!$N$175                                )&lt;=0),"Born","")
&amp;                   IF(AND((GY$44-Sheep!$R$224-Sheep!$N$175                                )&gt;(GY$44-GZ$44),(GY$44-Sheep!$R$224-Sheep!$N$175                                )&lt;=0),"WeanStd","")
&amp;                   IF(AND((GY$44-Sheep!$R$225-Sheep!$N$175                                )&gt;(GY$44-GZ$44),(GY$44-Sheep!$R$225-Sheep!$N$175                                )&lt;=0),"WeanAlt1","")
&amp;                   IF(AND((GY$44-Sheep!$R$226-Sheep!$N$175                                )&gt;(GY$44-GZ$44),(GY$44-Sheep!$R$226-Sheep!$N$175                                )&lt;=0),"WeanAlt2","")
&amp;IFERROR(IF(AND((GY$44-GY49                                                                                     )&gt;(GY$44-GZ$44),(GY$44-GY49                                                                                     )&lt;=0),"Join-"    &amp;GY48,""),"")
&amp;IFERROR(IF(AND((GY$44-GY49-INDEX(Sheep!$V$231:$V$238,GY48,1))&gt;(GY$44-GZ$44),(GY$44-GY49-INDEX(Sheep!$V$231:$V$238,GY48,1))&lt;=0),"Scan-"  &amp;GY48,""),"")
&amp;IFERROR(IF(AND((GY$44-GY49-150                                                                            )&gt;(GY$44-GZ$44),(GY$44-GY49-150                                                                             )&lt;=0),"Birth-" &amp;GY48,""),"")
&amp;IFERROR(IF(AND((GY$44-GY49-150-Sheep!$R$224                                           )&gt;(GY$44-GZ$44),(GY$44-GY49-150-Sheep!$R$224                                            )&lt;=0),"Wean-"&amp;GY48,""),"")
&amp;IFERROR(IF(AND((GY$44-GY49-150-Sheep!$R$225                                           )&gt;(GY$44-GZ$44),(GY$44-GY49-150-Sheep!$R$225                                            )&lt;=0),"Alt1-"   &amp;GY48,""),"")
&amp;IFERROR(IF(AND((GY$44-GY49-150-Sheep!$R$226                                           )&gt;(GY$44-GZ$44),(GY$44-GY49-150-Sheep!$R$226                                            )&lt;=0),"Alt2-"   &amp;GY48,""),"")</f>
        <v/>
      </c>
      <c r="GZ50" s="491" t="str">
        <f xml:space="preserve">                    IF(AND((GZ$44                                  -Sheep!$N$175                               )&gt;(GZ$44-HA$44),(GZ$44                                  -Sheep!$N$175                                )&lt;=0),"Born","")
&amp;                   IF(AND((GZ$44-Sheep!$R$224-Sheep!$N$175                                )&gt;(GZ$44-HA$44),(GZ$44-Sheep!$R$224-Sheep!$N$175                                )&lt;=0),"WeanStd","")
&amp;                   IF(AND((GZ$44-Sheep!$R$225-Sheep!$N$175                                )&gt;(GZ$44-HA$44),(GZ$44-Sheep!$R$225-Sheep!$N$175                                )&lt;=0),"WeanAlt1","")
&amp;                   IF(AND((GZ$44-Sheep!$R$226-Sheep!$N$175                                )&gt;(GZ$44-HA$44),(GZ$44-Sheep!$R$226-Sheep!$N$175                                )&lt;=0),"WeanAlt2","")
&amp;IFERROR(IF(AND((GZ$44-GZ49                                                                                     )&gt;(GZ$44-HA$44),(GZ$44-GZ49                                                                                     )&lt;=0),"Join-"    &amp;GZ48,""),"")
&amp;IFERROR(IF(AND((GZ$44-GZ49-INDEX(Sheep!$V$231:$V$238,GZ48,1))&gt;(GZ$44-HA$44),(GZ$44-GZ49-INDEX(Sheep!$V$231:$V$238,GZ48,1))&lt;=0),"Scan-"  &amp;GZ48,""),"")
&amp;IFERROR(IF(AND((GZ$44-GZ49-150                                                                            )&gt;(GZ$44-HA$44),(GZ$44-GZ49-150                                                                             )&lt;=0),"Birth-" &amp;GZ48,""),"")
&amp;IFERROR(IF(AND((GZ$44-GZ49-150-Sheep!$R$224                                           )&gt;(GZ$44-HA$44),(GZ$44-GZ49-150-Sheep!$R$224                                            )&lt;=0),"Wean-"&amp;GZ48,""),"")
&amp;IFERROR(IF(AND((GZ$44-GZ49-150-Sheep!$R$225                                           )&gt;(GZ$44-HA$44),(GZ$44-GZ49-150-Sheep!$R$225                                            )&lt;=0),"Alt1-"   &amp;GZ48,""),"")
&amp;IFERROR(IF(AND((GZ$44-GZ49-150-Sheep!$R$226                                           )&gt;(GZ$44-HA$44),(GZ$44-GZ49-150-Sheep!$R$226                                            )&lt;=0),"Alt2-"   &amp;GZ48,""),"")</f>
        <v/>
      </c>
      <c r="HA50" s="491" t="str">
        <f xml:space="preserve">                    IF(AND((HA$44                                  -Sheep!$N$175                               )&gt;(HA$44-HB$44),(HA$44                                  -Sheep!$N$175                                )&lt;=0),"Born","")
&amp;                   IF(AND((HA$44-Sheep!$R$224-Sheep!$N$175                                )&gt;(HA$44-HB$44),(HA$44-Sheep!$R$224-Sheep!$N$175                                )&lt;=0),"WeanStd","")
&amp;                   IF(AND((HA$44-Sheep!$R$225-Sheep!$N$175                                )&gt;(HA$44-HB$44),(HA$44-Sheep!$R$225-Sheep!$N$175                                )&lt;=0),"WeanAlt1","")
&amp;                   IF(AND((HA$44-Sheep!$R$226-Sheep!$N$175                                )&gt;(HA$44-HB$44),(HA$44-Sheep!$R$226-Sheep!$N$175                                )&lt;=0),"WeanAlt2","")
&amp;IFERROR(IF(AND((HA$44-HA49                                                                                     )&gt;(HA$44-HB$44),(HA$44-HA49                                                                                     )&lt;=0),"Join-"    &amp;HA48,""),"")
&amp;IFERROR(IF(AND((HA$44-HA49-INDEX(Sheep!$V$231:$V$238,HA48,1))&gt;(HA$44-HB$44),(HA$44-HA49-INDEX(Sheep!$V$231:$V$238,HA48,1))&lt;=0),"Scan-"  &amp;HA48,""),"")
&amp;IFERROR(IF(AND((HA$44-HA49-150                                                                            )&gt;(HA$44-HB$44),(HA$44-HA49-150                                                                             )&lt;=0),"Birth-" &amp;HA48,""),"")
&amp;IFERROR(IF(AND((HA$44-HA49-150-Sheep!$R$224                                           )&gt;(HA$44-HB$44),(HA$44-HA49-150-Sheep!$R$224                                            )&lt;=0),"Wean-"&amp;HA48,""),"")
&amp;IFERROR(IF(AND((HA$44-HA49-150-Sheep!$R$225                                           )&gt;(HA$44-HB$44),(HA$44-HA49-150-Sheep!$R$225                                            )&lt;=0),"Alt1-"   &amp;HA48,""),"")
&amp;IFERROR(IF(AND((HA$44-HA49-150-Sheep!$R$226                                           )&gt;(HA$44-HB$44),(HA$44-HA49-150-Sheep!$R$226                                            )&lt;=0),"Alt2-"   &amp;HA48,""),"")</f>
        <v/>
      </c>
      <c r="HB50" s="491" t="str">
        <f xml:space="preserve">                    IF(AND((HB$44                                  -Sheep!$N$175                               )&gt;(HB$44-HC$44),(HB$44                                  -Sheep!$N$175                                )&lt;=0),"Born","")
&amp;                   IF(AND((HB$44-Sheep!$R$224-Sheep!$N$175                                )&gt;(HB$44-HC$44),(HB$44-Sheep!$R$224-Sheep!$N$175                                )&lt;=0),"WeanStd","")
&amp;                   IF(AND((HB$44-Sheep!$R$225-Sheep!$N$175                                )&gt;(HB$44-HC$44),(HB$44-Sheep!$R$225-Sheep!$N$175                                )&lt;=0),"WeanAlt1","")
&amp;                   IF(AND((HB$44-Sheep!$R$226-Sheep!$N$175                                )&gt;(HB$44-HC$44),(HB$44-Sheep!$R$226-Sheep!$N$175                                )&lt;=0),"WeanAlt2","")
&amp;IFERROR(IF(AND((HB$44-HB49                                                                                     )&gt;(HB$44-HC$44),(HB$44-HB49                                                                                     )&lt;=0),"Join-"    &amp;HB48,""),"")
&amp;IFERROR(IF(AND((HB$44-HB49-INDEX(Sheep!$V$231:$V$238,HB48,1))&gt;(HB$44-HC$44),(HB$44-HB49-INDEX(Sheep!$V$231:$V$238,HB48,1))&lt;=0),"Scan-"  &amp;HB48,""),"")
&amp;IFERROR(IF(AND((HB$44-HB49-150                                                                            )&gt;(HB$44-HC$44),(HB$44-HB49-150                                                                             )&lt;=0),"Birth-" &amp;HB48,""),"")
&amp;IFERROR(IF(AND((HB$44-HB49-150-Sheep!$R$224                                           )&gt;(HB$44-HC$44),(HB$44-HB49-150-Sheep!$R$224                                            )&lt;=0),"Wean-"&amp;HB48,""),"")
&amp;IFERROR(IF(AND((HB$44-HB49-150-Sheep!$R$225                                           )&gt;(HB$44-HC$44),(HB$44-HB49-150-Sheep!$R$225                                            )&lt;=0),"Alt1-"   &amp;HB48,""),"")
&amp;IFERROR(IF(AND((HB$44-HB49-150-Sheep!$R$226                                           )&gt;(HB$44-HC$44),(HB$44-HB49-150-Sheep!$R$226                                            )&lt;=0),"Alt2-"   &amp;HB48,""),"")</f>
        <v/>
      </c>
      <c r="HC50" s="491" t="str">
        <f xml:space="preserve">                    IF(AND((HC$44                                  -Sheep!$N$175                               )&gt;(HC$44-HD$44),(HC$44                                  -Sheep!$N$175                                )&lt;=0),"Born","")
&amp;                   IF(AND((HC$44-Sheep!$R$224-Sheep!$N$175                                )&gt;(HC$44-HD$44),(HC$44-Sheep!$R$224-Sheep!$N$175                                )&lt;=0),"WeanStd","")
&amp;                   IF(AND((HC$44-Sheep!$R$225-Sheep!$N$175                                )&gt;(HC$44-HD$44),(HC$44-Sheep!$R$225-Sheep!$N$175                                )&lt;=0),"WeanAlt1","")
&amp;                   IF(AND((HC$44-Sheep!$R$226-Sheep!$N$175                                )&gt;(HC$44-HD$44),(HC$44-Sheep!$R$226-Sheep!$N$175                                )&lt;=0),"WeanAlt2","")
&amp;IFERROR(IF(AND((HC$44-HC49                                                                                     )&gt;(HC$44-HD$44),(HC$44-HC49                                                                                     )&lt;=0),"Join-"    &amp;HC48,""),"")
&amp;IFERROR(IF(AND((HC$44-HC49-INDEX(Sheep!$V$231:$V$238,HC48,1))&gt;(HC$44-HD$44),(HC$44-HC49-INDEX(Sheep!$V$231:$V$238,HC48,1))&lt;=0),"Scan-"  &amp;HC48,""),"")
&amp;IFERROR(IF(AND((HC$44-HC49-150                                                                            )&gt;(HC$44-HD$44),(HC$44-HC49-150                                                                             )&lt;=0),"Birth-" &amp;HC48,""),"")
&amp;IFERROR(IF(AND((HC$44-HC49-150-Sheep!$R$224                                           )&gt;(HC$44-HD$44),(HC$44-HC49-150-Sheep!$R$224                                            )&lt;=0),"Wean-"&amp;HC48,""),"")
&amp;IFERROR(IF(AND((HC$44-HC49-150-Sheep!$R$225                                           )&gt;(HC$44-HD$44),(HC$44-HC49-150-Sheep!$R$225                                            )&lt;=0),"Alt1-"   &amp;HC48,""),"")
&amp;IFERROR(IF(AND((HC$44-HC49-150-Sheep!$R$226                                           )&gt;(HC$44-HD$44),(HC$44-HC49-150-Sheep!$R$226                                            )&lt;=0),"Alt2-"   &amp;HC48,""),"")</f>
        <v/>
      </c>
      <c r="HD50" s="491" t="str">
        <f xml:space="preserve">                    IF(AND((HD$44                                  -Sheep!$N$175                               )&gt;(HD$44-HE$44),(HD$44                                  -Sheep!$N$175                                )&lt;=0),"Born","")
&amp;                   IF(AND((HD$44-Sheep!$R$224-Sheep!$N$175                                )&gt;(HD$44-HE$44),(HD$44-Sheep!$R$224-Sheep!$N$175                                )&lt;=0),"WeanStd","")
&amp;                   IF(AND((HD$44-Sheep!$R$225-Sheep!$N$175                                )&gt;(HD$44-HE$44),(HD$44-Sheep!$R$225-Sheep!$N$175                                )&lt;=0),"WeanAlt1","")
&amp;                   IF(AND((HD$44-Sheep!$R$226-Sheep!$N$175                                )&gt;(HD$44-HE$44),(HD$44-Sheep!$R$226-Sheep!$N$175                                )&lt;=0),"WeanAlt2","")
&amp;IFERROR(IF(AND((HD$44-HD49                                                                                     )&gt;(HD$44-HE$44),(HD$44-HD49                                                                                     )&lt;=0),"Join-"    &amp;HD48,""),"")
&amp;IFERROR(IF(AND((HD$44-HD49-INDEX(Sheep!$V$231:$V$238,HD48,1))&gt;(HD$44-HE$44),(HD$44-HD49-INDEX(Sheep!$V$231:$V$238,HD48,1))&lt;=0),"Scan-"  &amp;HD48,""),"")
&amp;IFERROR(IF(AND((HD$44-HD49-150                                                                            )&gt;(HD$44-HE$44),(HD$44-HD49-150                                                                             )&lt;=0),"Birth-" &amp;HD48,""),"")
&amp;IFERROR(IF(AND((HD$44-HD49-150-Sheep!$R$224                                           )&gt;(HD$44-HE$44),(HD$44-HD49-150-Sheep!$R$224                                            )&lt;=0),"Wean-"&amp;HD48,""),"")
&amp;IFERROR(IF(AND((HD$44-HD49-150-Sheep!$R$225                                           )&gt;(HD$44-HE$44),(HD$44-HD49-150-Sheep!$R$225                                            )&lt;=0),"Alt1-"   &amp;HD48,""),"")
&amp;IFERROR(IF(AND((HD$44-HD49-150-Sheep!$R$226                                           )&gt;(HD$44-HE$44),(HD$44-HD49-150-Sheep!$R$226                                            )&lt;=0),"Alt2-"   &amp;HD48,""),"")</f>
        <v/>
      </c>
      <c r="HE50" s="491" t="str">
        <f xml:space="preserve">                    IF(AND((HE$44                                  -Sheep!$N$175                               )&gt;(HE$44-HF$44),(HE$44                                  -Sheep!$N$175                                )&lt;=0),"Born","")
&amp;                   IF(AND((HE$44-Sheep!$R$224-Sheep!$N$175                                )&gt;(HE$44-HF$44),(HE$44-Sheep!$R$224-Sheep!$N$175                                )&lt;=0),"WeanStd","")
&amp;                   IF(AND((HE$44-Sheep!$R$225-Sheep!$N$175                                )&gt;(HE$44-HF$44),(HE$44-Sheep!$R$225-Sheep!$N$175                                )&lt;=0),"WeanAlt1","")
&amp;                   IF(AND((HE$44-Sheep!$R$226-Sheep!$N$175                                )&gt;(HE$44-HF$44),(HE$44-Sheep!$R$226-Sheep!$N$175                                )&lt;=0),"WeanAlt2","")
&amp;IFERROR(IF(AND((HE$44-HE49                                                                                     )&gt;(HE$44-HF$44),(HE$44-HE49                                                                                     )&lt;=0),"Join-"    &amp;HE48,""),"")
&amp;IFERROR(IF(AND((HE$44-HE49-INDEX(Sheep!$V$231:$V$238,HE48,1))&gt;(HE$44-HF$44),(HE$44-HE49-INDEX(Sheep!$V$231:$V$238,HE48,1))&lt;=0),"Scan-"  &amp;HE48,""),"")
&amp;IFERROR(IF(AND((HE$44-HE49-150                                                                            )&gt;(HE$44-HF$44),(HE$44-HE49-150                                                                             )&lt;=0),"Birth-" &amp;HE48,""),"")
&amp;IFERROR(IF(AND((HE$44-HE49-150-Sheep!$R$224                                           )&gt;(HE$44-HF$44),(HE$44-HE49-150-Sheep!$R$224                                            )&lt;=0),"Wean-"&amp;HE48,""),"")
&amp;IFERROR(IF(AND((HE$44-HE49-150-Sheep!$R$225                                           )&gt;(HE$44-HF$44),(HE$44-HE49-150-Sheep!$R$225                                            )&lt;=0),"Alt1-"   &amp;HE48,""),"")
&amp;IFERROR(IF(AND((HE$44-HE49-150-Sheep!$R$226                                           )&gt;(HE$44-HF$44),(HE$44-HE49-150-Sheep!$R$226                                            )&lt;=0),"Alt2-"   &amp;HE48,""),"")</f>
        <v/>
      </c>
      <c r="HF50" s="491" t="str">
        <f xml:space="preserve">                    IF(AND((HF$44                                  -Sheep!$N$175                               )&gt;(HF$44-HG$44),(HF$44                                  -Sheep!$N$175                                )&lt;=0),"Born","")
&amp;                   IF(AND((HF$44-Sheep!$R$224-Sheep!$N$175                                )&gt;(HF$44-HG$44),(HF$44-Sheep!$R$224-Sheep!$N$175                                )&lt;=0),"WeanStd","")
&amp;                   IF(AND((HF$44-Sheep!$R$225-Sheep!$N$175                                )&gt;(HF$44-HG$44),(HF$44-Sheep!$R$225-Sheep!$N$175                                )&lt;=0),"WeanAlt1","")
&amp;                   IF(AND((HF$44-Sheep!$R$226-Sheep!$N$175                                )&gt;(HF$44-HG$44),(HF$44-Sheep!$R$226-Sheep!$N$175                                )&lt;=0),"WeanAlt2","")
&amp;IFERROR(IF(AND((HF$44-HF49                                                                                     )&gt;(HF$44-HG$44),(HF$44-HF49                                                                                     )&lt;=0),"Join-"    &amp;HF48,""),"")
&amp;IFERROR(IF(AND((HF$44-HF49-INDEX(Sheep!$V$231:$V$238,HF48,1))&gt;(HF$44-HG$44),(HF$44-HF49-INDEX(Sheep!$V$231:$V$238,HF48,1))&lt;=0),"Scan-"  &amp;HF48,""),"")
&amp;IFERROR(IF(AND((HF$44-HF49-150                                                                            )&gt;(HF$44-HG$44),(HF$44-HF49-150                                                                             )&lt;=0),"Birth-" &amp;HF48,""),"")
&amp;IFERROR(IF(AND((HF$44-HF49-150-Sheep!$R$224                                           )&gt;(HF$44-HG$44),(HF$44-HF49-150-Sheep!$R$224                                            )&lt;=0),"Wean-"&amp;HF48,""),"")
&amp;IFERROR(IF(AND((HF$44-HF49-150-Sheep!$R$225                                           )&gt;(HF$44-HG$44),(HF$44-HF49-150-Sheep!$R$225                                            )&lt;=0),"Alt1-"   &amp;HF48,""),"")
&amp;IFERROR(IF(AND((HF$44-HF49-150-Sheep!$R$226                                           )&gt;(HF$44-HG$44),(HF$44-HF49-150-Sheep!$R$226                                            )&lt;=0),"Alt2-"   &amp;HF48,""),"")</f>
        <v/>
      </c>
      <c r="HG50" s="491" t="str">
        <f xml:space="preserve">                    IF(AND((HG$44                                  -Sheep!$N$175                               )&gt;(HG$44-HH$44),(HG$44                                  -Sheep!$N$175                                )&lt;=0),"Born","")
&amp;                   IF(AND((HG$44-Sheep!$R$224-Sheep!$N$175                                )&gt;(HG$44-HH$44),(HG$44-Sheep!$R$224-Sheep!$N$175                                )&lt;=0),"WeanStd","")
&amp;                   IF(AND((HG$44-Sheep!$R$225-Sheep!$N$175                                )&gt;(HG$44-HH$44),(HG$44-Sheep!$R$225-Sheep!$N$175                                )&lt;=0),"WeanAlt1","")
&amp;                   IF(AND((HG$44-Sheep!$R$226-Sheep!$N$175                                )&gt;(HG$44-HH$44),(HG$44-Sheep!$R$226-Sheep!$N$175                                )&lt;=0),"WeanAlt2","")
&amp;IFERROR(IF(AND((HG$44-HG49                                                                                     )&gt;(HG$44-HH$44),(HG$44-HG49                                                                                     )&lt;=0),"Join-"    &amp;HG48,""),"")
&amp;IFERROR(IF(AND((HG$44-HG49-INDEX(Sheep!$V$231:$V$238,HG48,1))&gt;(HG$44-HH$44),(HG$44-HG49-INDEX(Sheep!$V$231:$V$238,HG48,1))&lt;=0),"Scan-"  &amp;HG48,""),"")
&amp;IFERROR(IF(AND((HG$44-HG49-150                                                                            )&gt;(HG$44-HH$44),(HG$44-HG49-150                                                                             )&lt;=0),"Birth-" &amp;HG48,""),"")
&amp;IFERROR(IF(AND((HG$44-HG49-150-Sheep!$R$224                                           )&gt;(HG$44-HH$44),(HG$44-HG49-150-Sheep!$R$224                                            )&lt;=0),"Wean-"&amp;HG48,""),"")
&amp;IFERROR(IF(AND((HG$44-HG49-150-Sheep!$R$225                                           )&gt;(HG$44-HH$44),(HG$44-HG49-150-Sheep!$R$225                                            )&lt;=0),"Alt1-"   &amp;HG48,""),"")
&amp;IFERROR(IF(AND((HG$44-HG49-150-Sheep!$R$226                                           )&gt;(HG$44-HH$44),(HG$44-HG49-150-Sheep!$R$226                                            )&lt;=0),"Alt2-"   &amp;HG48,""),"")</f>
        <v/>
      </c>
      <c r="HH50" s="491" t="str">
        <f xml:space="preserve">                    IF(AND((HH$44                                  -Sheep!$N$175                               )&gt;(HH$44-HI$44),(HH$44                                  -Sheep!$N$175                                )&lt;=0),"Born","")
&amp;                   IF(AND((HH$44-Sheep!$R$224-Sheep!$N$175                                )&gt;(HH$44-HI$44),(HH$44-Sheep!$R$224-Sheep!$N$175                                )&lt;=0),"WeanStd","")
&amp;                   IF(AND((HH$44-Sheep!$R$225-Sheep!$N$175                                )&gt;(HH$44-HI$44),(HH$44-Sheep!$R$225-Sheep!$N$175                                )&lt;=0),"WeanAlt1","")
&amp;                   IF(AND((HH$44-Sheep!$R$226-Sheep!$N$175                                )&gt;(HH$44-HI$44),(HH$44-Sheep!$R$226-Sheep!$N$175                                )&lt;=0),"WeanAlt2","")
&amp;IFERROR(IF(AND((HH$44-HH49                                                                                     )&gt;(HH$44-HI$44),(HH$44-HH49                                                                                     )&lt;=0),"Join-"    &amp;HH48,""),"")
&amp;IFERROR(IF(AND((HH$44-HH49-INDEX(Sheep!$V$231:$V$238,HH48,1))&gt;(HH$44-HI$44),(HH$44-HH49-INDEX(Sheep!$V$231:$V$238,HH48,1))&lt;=0),"Scan-"  &amp;HH48,""),"")
&amp;IFERROR(IF(AND((HH$44-HH49-150                                                                            )&gt;(HH$44-HI$44),(HH$44-HH49-150                                                                             )&lt;=0),"Birth-" &amp;HH48,""),"")
&amp;IFERROR(IF(AND((HH$44-HH49-150-Sheep!$R$224                                           )&gt;(HH$44-HI$44),(HH$44-HH49-150-Sheep!$R$224                                            )&lt;=0),"Wean-"&amp;HH48,""),"")
&amp;IFERROR(IF(AND((HH$44-HH49-150-Sheep!$R$225                                           )&gt;(HH$44-HI$44),(HH$44-HH49-150-Sheep!$R$225                                            )&lt;=0),"Alt1-"   &amp;HH48,""),"")
&amp;IFERROR(IF(AND((HH$44-HH49-150-Sheep!$R$226                                           )&gt;(HH$44-HI$44),(HH$44-HH49-150-Sheep!$R$226                                            )&lt;=0),"Alt2-"   &amp;HH48,""),"")</f>
        <v/>
      </c>
      <c r="HI50" s="491" t="str">
        <f xml:space="preserve">                    IF(AND((HI$44                                  -Sheep!$N$175                               )&gt;(HI$44-HJ$44),(HI$44                                  -Sheep!$N$175                                )&lt;=0),"Born","")
&amp;                   IF(AND((HI$44-Sheep!$R$224-Sheep!$N$175                                )&gt;(HI$44-HJ$44),(HI$44-Sheep!$R$224-Sheep!$N$175                                )&lt;=0),"WeanStd","")
&amp;                   IF(AND((HI$44-Sheep!$R$225-Sheep!$N$175                                )&gt;(HI$44-HJ$44),(HI$44-Sheep!$R$225-Sheep!$N$175                                )&lt;=0),"WeanAlt1","")
&amp;                   IF(AND((HI$44-Sheep!$R$226-Sheep!$N$175                                )&gt;(HI$44-HJ$44),(HI$44-Sheep!$R$226-Sheep!$N$175                                )&lt;=0),"WeanAlt2","")
&amp;IFERROR(IF(AND((HI$44-HI49                                                                                     )&gt;(HI$44-HJ$44),(HI$44-HI49                                                                                     )&lt;=0),"Join-"    &amp;HI48,""),"")
&amp;IFERROR(IF(AND((HI$44-HI49-INDEX(Sheep!$V$231:$V$238,HI48,1))&gt;(HI$44-HJ$44),(HI$44-HI49-INDEX(Sheep!$V$231:$V$238,HI48,1))&lt;=0),"Scan-"  &amp;HI48,""),"")
&amp;IFERROR(IF(AND((HI$44-HI49-150                                                                            )&gt;(HI$44-HJ$44),(HI$44-HI49-150                                                                             )&lt;=0),"Birth-" &amp;HI48,""),"")
&amp;IFERROR(IF(AND((HI$44-HI49-150-Sheep!$R$224                                           )&gt;(HI$44-HJ$44),(HI$44-HI49-150-Sheep!$R$224                                            )&lt;=0),"Wean-"&amp;HI48,""),"")
&amp;IFERROR(IF(AND((HI$44-HI49-150-Sheep!$R$225                                           )&gt;(HI$44-HJ$44),(HI$44-HI49-150-Sheep!$R$225                                            )&lt;=0),"Alt1-"   &amp;HI48,""),"")
&amp;IFERROR(IF(AND((HI$44-HI49-150-Sheep!$R$226                                           )&gt;(HI$44-HJ$44),(HI$44-HI49-150-Sheep!$R$226                                            )&lt;=0),"Alt2-"   &amp;HI48,""),"")</f>
        <v/>
      </c>
      <c r="HJ50" s="491" t="str">
        <f xml:space="preserve">                    IF(AND((HJ$44                                  -Sheep!$N$175                               )&gt;(HJ$44-HK$44),(HJ$44                                  -Sheep!$N$175                                )&lt;=0),"Born","")
&amp;                   IF(AND((HJ$44-Sheep!$R$224-Sheep!$N$175                                )&gt;(HJ$44-HK$44),(HJ$44-Sheep!$R$224-Sheep!$N$175                                )&lt;=0),"WeanStd","")
&amp;                   IF(AND((HJ$44-Sheep!$R$225-Sheep!$N$175                                )&gt;(HJ$44-HK$44),(HJ$44-Sheep!$R$225-Sheep!$N$175                                )&lt;=0),"WeanAlt1","")
&amp;                   IF(AND((HJ$44-Sheep!$R$226-Sheep!$N$175                                )&gt;(HJ$44-HK$44),(HJ$44-Sheep!$R$226-Sheep!$N$175                                )&lt;=0),"WeanAlt2","")
&amp;IFERROR(IF(AND((HJ$44-HJ49                                                                                     )&gt;(HJ$44-HK$44),(HJ$44-HJ49                                                                                     )&lt;=0),"Join-"    &amp;HJ48,""),"")
&amp;IFERROR(IF(AND((HJ$44-HJ49-INDEX(Sheep!$V$231:$V$238,HJ48,1))&gt;(HJ$44-HK$44),(HJ$44-HJ49-INDEX(Sheep!$V$231:$V$238,HJ48,1))&lt;=0),"Scan-"  &amp;HJ48,""),"")
&amp;IFERROR(IF(AND((HJ$44-HJ49-150                                                                            )&gt;(HJ$44-HK$44),(HJ$44-HJ49-150                                                                             )&lt;=0),"Birth-" &amp;HJ48,""),"")
&amp;IFERROR(IF(AND((HJ$44-HJ49-150-Sheep!$R$224                                           )&gt;(HJ$44-HK$44),(HJ$44-HJ49-150-Sheep!$R$224                                            )&lt;=0),"Wean-"&amp;HJ48,""),"")
&amp;IFERROR(IF(AND((HJ$44-HJ49-150-Sheep!$R$225                                           )&gt;(HJ$44-HK$44),(HJ$44-HJ49-150-Sheep!$R$225                                            )&lt;=0),"Alt1-"   &amp;HJ48,""),"")
&amp;IFERROR(IF(AND((HJ$44-HJ49-150-Sheep!$R$226                                           )&gt;(HJ$44-HK$44),(HJ$44-HJ49-150-Sheep!$R$226                                            )&lt;=0),"Alt2-"   &amp;HJ48,""),"")</f>
        <v/>
      </c>
      <c r="HK50" s="491" t="str">
        <f xml:space="preserve">                    IF(AND((HK$44                                  -Sheep!$N$175                               )&gt;(HK$44-HL$44),(HK$44                                  -Sheep!$N$175                                )&lt;=0),"Born","")
&amp;                   IF(AND((HK$44-Sheep!$R$224-Sheep!$N$175                                )&gt;(HK$44-HL$44),(HK$44-Sheep!$R$224-Sheep!$N$175                                )&lt;=0),"WeanStd","")
&amp;                   IF(AND((HK$44-Sheep!$R$225-Sheep!$N$175                                )&gt;(HK$44-HL$44),(HK$44-Sheep!$R$225-Sheep!$N$175                                )&lt;=0),"WeanAlt1","")
&amp;                   IF(AND((HK$44-Sheep!$R$226-Sheep!$N$175                                )&gt;(HK$44-HL$44),(HK$44-Sheep!$R$226-Sheep!$N$175                                )&lt;=0),"WeanAlt2","")
&amp;IFERROR(IF(AND((HK$44-HK49                                                                                     )&gt;(HK$44-HL$44),(HK$44-HK49                                                                                     )&lt;=0),"Join-"    &amp;HK48,""),"")
&amp;IFERROR(IF(AND((HK$44-HK49-INDEX(Sheep!$V$231:$V$238,HK48,1))&gt;(HK$44-HL$44),(HK$44-HK49-INDEX(Sheep!$V$231:$V$238,HK48,1))&lt;=0),"Scan-"  &amp;HK48,""),"")
&amp;IFERROR(IF(AND((HK$44-HK49-150                                                                            )&gt;(HK$44-HL$44),(HK$44-HK49-150                                                                             )&lt;=0),"Birth-" &amp;HK48,""),"")
&amp;IFERROR(IF(AND((HK$44-HK49-150-Sheep!$R$224                                           )&gt;(HK$44-HL$44),(HK$44-HK49-150-Sheep!$R$224                                            )&lt;=0),"Wean-"&amp;HK48,""),"")
&amp;IFERROR(IF(AND((HK$44-HK49-150-Sheep!$R$225                                           )&gt;(HK$44-HL$44),(HK$44-HK49-150-Sheep!$R$225                                            )&lt;=0),"Alt1-"   &amp;HK48,""),"")
&amp;IFERROR(IF(AND((HK$44-HK49-150-Sheep!$R$226                                           )&gt;(HK$44-HL$44),(HK$44-HK49-150-Sheep!$R$226                                            )&lt;=0),"Alt2-"   &amp;HK48,""),"")</f>
        <v/>
      </c>
      <c r="HL50" s="491" t="str">
        <f xml:space="preserve">                    IF(AND((HL$44                                  -Sheep!$N$175                               )&gt;(HL$44-HM$44),(HL$44                                  -Sheep!$N$175                                )&lt;=0),"Born","")
&amp;                   IF(AND((HL$44-Sheep!$R$224-Sheep!$N$175                                )&gt;(HL$44-HM$44),(HL$44-Sheep!$R$224-Sheep!$N$175                                )&lt;=0),"WeanStd","")
&amp;                   IF(AND((HL$44-Sheep!$R$225-Sheep!$N$175                                )&gt;(HL$44-HM$44),(HL$44-Sheep!$R$225-Sheep!$N$175                                )&lt;=0),"WeanAlt1","")
&amp;                   IF(AND((HL$44-Sheep!$R$226-Sheep!$N$175                                )&gt;(HL$44-HM$44),(HL$44-Sheep!$R$226-Sheep!$N$175                                )&lt;=0),"WeanAlt2","")
&amp;IFERROR(IF(AND((HL$44-HL49                                                                                     )&gt;(HL$44-HM$44),(HL$44-HL49                                                                                     )&lt;=0),"Join-"    &amp;HL48,""),"")
&amp;IFERROR(IF(AND((HL$44-HL49-INDEX(Sheep!$V$231:$V$238,HL48,1))&gt;(HL$44-HM$44),(HL$44-HL49-INDEX(Sheep!$V$231:$V$238,HL48,1))&lt;=0),"Scan-"  &amp;HL48,""),"")
&amp;IFERROR(IF(AND((HL$44-HL49-150                                                                            )&gt;(HL$44-HM$44),(HL$44-HL49-150                                                                             )&lt;=0),"Birth-" &amp;HL48,""),"")
&amp;IFERROR(IF(AND((HL$44-HL49-150-Sheep!$R$224                                           )&gt;(HL$44-HM$44),(HL$44-HL49-150-Sheep!$R$224                                            )&lt;=0),"Wean-"&amp;HL48,""),"")
&amp;IFERROR(IF(AND((HL$44-HL49-150-Sheep!$R$225                                           )&gt;(HL$44-HM$44),(HL$44-HL49-150-Sheep!$R$225                                            )&lt;=0),"Alt1-"   &amp;HL48,""),"")
&amp;IFERROR(IF(AND((HL$44-HL49-150-Sheep!$R$226                                           )&gt;(HL$44-HM$44),(HL$44-HL49-150-Sheep!$R$226                                            )&lt;=0),"Alt2-"   &amp;HL48,""),"")</f>
        <v/>
      </c>
      <c r="HM50" s="491" t="str">
        <f xml:space="preserve">                    IF(AND((HM$44                                  -Sheep!$N$175                               )&gt;(HM$44-HN$44),(HM$44                                  -Sheep!$N$175                                )&lt;=0),"Born","")
&amp;                   IF(AND((HM$44-Sheep!$R$224-Sheep!$N$175                                )&gt;(HM$44-HN$44),(HM$44-Sheep!$R$224-Sheep!$N$175                                )&lt;=0),"WeanStd","")
&amp;                   IF(AND((HM$44-Sheep!$R$225-Sheep!$N$175                                )&gt;(HM$44-HN$44),(HM$44-Sheep!$R$225-Sheep!$N$175                                )&lt;=0),"WeanAlt1","")
&amp;                   IF(AND((HM$44-Sheep!$R$226-Sheep!$N$175                                )&gt;(HM$44-HN$44),(HM$44-Sheep!$R$226-Sheep!$N$175                                )&lt;=0),"WeanAlt2","")
&amp;IFERROR(IF(AND((HM$44-HM49                                                                                     )&gt;(HM$44-HN$44),(HM$44-HM49                                                                                     )&lt;=0),"Join-"    &amp;HM48,""),"")
&amp;IFERROR(IF(AND((HM$44-HM49-INDEX(Sheep!$V$231:$V$238,HM48,1))&gt;(HM$44-HN$44),(HM$44-HM49-INDEX(Sheep!$V$231:$V$238,HM48,1))&lt;=0),"Scan-"  &amp;HM48,""),"")
&amp;IFERROR(IF(AND((HM$44-HM49-150                                                                            )&gt;(HM$44-HN$44),(HM$44-HM49-150                                                                             )&lt;=0),"Birth-" &amp;HM48,""),"")
&amp;IFERROR(IF(AND((HM$44-HM49-150-Sheep!$R$224                                           )&gt;(HM$44-HN$44),(HM$44-HM49-150-Sheep!$R$224                                            )&lt;=0),"Wean-"&amp;HM48,""),"")
&amp;IFERROR(IF(AND((HM$44-HM49-150-Sheep!$R$225                                           )&gt;(HM$44-HN$44),(HM$44-HM49-150-Sheep!$R$225                                            )&lt;=0),"Alt1-"   &amp;HM48,""),"")
&amp;IFERROR(IF(AND((HM$44-HM49-150-Sheep!$R$226                                           )&gt;(HM$44-HN$44),(HM$44-HM49-150-Sheep!$R$226                                            )&lt;=0),"Alt2-"   &amp;HM48,""),"")</f>
        <v/>
      </c>
      <c r="HN50" s="491" t="str">
        <f xml:space="preserve">                    IF(AND((HN$44                                  -Sheep!$N$175                               )&gt;(HN$44-HO$44),(HN$44                                  -Sheep!$N$175                                )&lt;=0),"Born","")
&amp;                   IF(AND((HN$44-Sheep!$R$224-Sheep!$N$175                                )&gt;(HN$44-HO$44),(HN$44-Sheep!$R$224-Sheep!$N$175                                )&lt;=0),"WeanStd","")
&amp;                   IF(AND((HN$44-Sheep!$R$225-Sheep!$N$175                                )&gt;(HN$44-HO$44),(HN$44-Sheep!$R$225-Sheep!$N$175                                )&lt;=0),"WeanAlt1","")
&amp;                   IF(AND((HN$44-Sheep!$R$226-Sheep!$N$175                                )&gt;(HN$44-HO$44),(HN$44-Sheep!$R$226-Sheep!$N$175                                )&lt;=0),"WeanAlt2","")
&amp;IFERROR(IF(AND((HN$44-HN49                                                                                     )&gt;(HN$44-HO$44),(HN$44-HN49                                                                                     )&lt;=0),"Join-"    &amp;HN48,""),"")
&amp;IFERROR(IF(AND((HN$44-HN49-INDEX(Sheep!$V$231:$V$238,HN48,1))&gt;(HN$44-HO$44),(HN$44-HN49-INDEX(Sheep!$V$231:$V$238,HN48,1))&lt;=0),"Scan-"  &amp;HN48,""),"")
&amp;IFERROR(IF(AND((HN$44-HN49-150                                                                            )&gt;(HN$44-HO$44),(HN$44-HN49-150                                                                             )&lt;=0),"Birth-" &amp;HN48,""),"")
&amp;IFERROR(IF(AND((HN$44-HN49-150-Sheep!$R$224                                           )&gt;(HN$44-HO$44),(HN$44-HN49-150-Sheep!$R$224                                            )&lt;=0),"Wean-"&amp;HN48,""),"")
&amp;IFERROR(IF(AND((HN$44-HN49-150-Sheep!$R$225                                           )&gt;(HN$44-HO$44),(HN$44-HN49-150-Sheep!$R$225                                            )&lt;=0),"Alt1-"   &amp;HN48,""),"")
&amp;IFERROR(IF(AND((HN$44-HN49-150-Sheep!$R$226                                           )&gt;(HN$44-HO$44),(HN$44-HN49-150-Sheep!$R$226                                            )&lt;=0),"Alt2-"   &amp;HN48,""),"")</f>
        <v/>
      </c>
      <c r="HO50" s="491" t="str">
        <f xml:space="preserve">                    IF(AND((HO$44                                  -Sheep!$N$175                               )&gt;(HO$44-HP$44),(HO$44                                  -Sheep!$N$175                                )&lt;=0),"Born","")
&amp;                   IF(AND((HO$44-Sheep!$R$224-Sheep!$N$175                                )&gt;(HO$44-HP$44),(HO$44-Sheep!$R$224-Sheep!$N$175                                )&lt;=0),"WeanStd","")
&amp;                   IF(AND((HO$44-Sheep!$R$225-Sheep!$N$175                                )&gt;(HO$44-HP$44),(HO$44-Sheep!$R$225-Sheep!$N$175                                )&lt;=0),"WeanAlt1","")
&amp;                   IF(AND((HO$44-Sheep!$R$226-Sheep!$N$175                                )&gt;(HO$44-HP$44),(HO$44-Sheep!$R$226-Sheep!$N$175                                )&lt;=0),"WeanAlt2","")
&amp;IFERROR(IF(AND((HO$44-HO49                                                                                     )&gt;(HO$44-HP$44),(HO$44-HO49                                                                                     )&lt;=0),"Join-"    &amp;HO48,""),"")
&amp;IFERROR(IF(AND((HO$44-HO49-INDEX(Sheep!$V$231:$V$238,HO48,1))&gt;(HO$44-HP$44),(HO$44-HO49-INDEX(Sheep!$V$231:$V$238,HO48,1))&lt;=0),"Scan-"  &amp;HO48,""),"")
&amp;IFERROR(IF(AND((HO$44-HO49-150                                                                            )&gt;(HO$44-HP$44),(HO$44-HO49-150                                                                             )&lt;=0),"Birth-" &amp;HO48,""),"")
&amp;IFERROR(IF(AND((HO$44-HO49-150-Sheep!$R$224                                           )&gt;(HO$44-HP$44),(HO$44-HO49-150-Sheep!$R$224                                            )&lt;=0),"Wean-"&amp;HO48,""),"")
&amp;IFERROR(IF(AND((HO$44-HO49-150-Sheep!$R$225                                           )&gt;(HO$44-HP$44),(HO$44-HO49-150-Sheep!$R$225                                            )&lt;=0),"Alt1-"   &amp;HO48,""),"")
&amp;IFERROR(IF(AND((HO$44-HO49-150-Sheep!$R$226                                           )&gt;(HO$44-HP$44),(HO$44-HO49-150-Sheep!$R$226                                            )&lt;=0),"Alt2-"   &amp;HO48,""),"")</f>
        <v/>
      </c>
      <c r="HP50" s="491" t="str">
        <f xml:space="preserve">                    IF(AND((HP$44                                  -Sheep!$N$175                               )&gt;(HP$44-HQ$44),(HP$44                                  -Sheep!$N$175                                )&lt;=0),"Born","")
&amp;                   IF(AND((HP$44-Sheep!$R$224-Sheep!$N$175                                )&gt;(HP$44-HQ$44),(HP$44-Sheep!$R$224-Sheep!$N$175                                )&lt;=0),"WeanStd","")
&amp;                   IF(AND((HP$44-Sheep!$R$225-Sheep!$N$175                                )&gt;(HP$44-HQ$44),(HP$44-Sheep!$R$225-Sheep!$N$175                                )&lt;=0),"WeanAlt1","")
&amp;                   IF(AND((HP$44-Sheep!$R$226-Sheep!$N$175                                )&gt;(HP$44-HQ$44),(HP$44-Sheep!$R$226-Sheep!$N$175                                )&lt;=0),"WeanAlt2","")
&amp;IFERROR(IF(AND((HP$44-HP49                                                                                     )&gt;(HP$44-HQ$44),(HP$44-HP49                                                                                     )&lt;=0),"Join-"    &amp;HP48,""),"")
&amp;IFERROR(IF(AND((HP$44-HP49-INDEX(Sheep!$V$231:$V$238,HP48,1))&gt;(HP$44-HQ$44),(HP$44-HP49-INDEX(Sheep!$V$231:$V$238,HP48,1))&lt;=0),"Scan-"  &amp;HP48,""),"")
&amp;IFERROR(IF(AND((HP$44-HP49-150                                                                            )&gt;(HP$44-HQ$44),(HP$44-HP49-150                                                                             )&lt;=0),"Birth-" &amp;HP48,""),"")
&amp;IFERROR(IF(AND((HP$44-HP49-150-Sheep!$R$224                                           )&gt;(HP$44-HQ$44),(HP$44-HP49-150-Sheep!$R$224                                            )&lt;=0),"Wean-"&amp;HP48,""),"")
&amp;IFERROR(IF(AND((HP$44-HP49-150-Sheep!$R$225                                           )&gt;(HP$44-HQ$44),(HP$44-HP49-150-Sheep!$R$225                                            )&lt;=0),"Alt1-"   &amp;HP48,""),"")
&amp;IFERROR(IF(AND((HP$44-HP49-150-Sheep!$R$226                                           )&gt;(HP$44-HQ$44),(HP$44-HP49-150-Sheep!$R$226                                            )&lt;=0),"Alt2-"   &amp;HP48,""),"")</f>
        <v/>
      </c>
      <c r="HQ50" s="491" t="str">
        <f xml:space="preserve">                    IF(AND((HQ$44                                  -Sheep!$N$175                               )&gt;(HQ$44-HR$44),(HQ$44                                  -Sheep!$N$175                                )&lt;=0),"Born","")
&amp;                   IF(AND((HQ$44-Sheep!$R$224-Sheep!$N$175                                )&gt;(HQ$44-HR$44),(HQ$44-Sheep!$R$224-Sheep!$N$175                                )&lt;=0),"WeanStd","")
&amp;                   IF(AND((HQ$44-Sheep!$R$225-Sheep!$N$175                                )&gt;(HQ$44-HR$44),(HQ$44-Sheep!$R$225-Sheep!$N$175                                )&lt;=0),"WeanAlt1","")
&amp;                   IF(AND((HQ$44-Sheep!$R$226-Sheep!$N$175                                )&gt;(HQ$44-HR$44),(HQ$44-Sheep!$R$226-Sheep!$N$175                                )&lt;=0),"WeanAlt2","")
&amp;IFERROR(IF(AND((HQ$44-HQ49                                                                                     )&gt;(HQ$44-HR$44),(HQ$44-HQ49                                                                                     )&lt;=0),"Join-"    &amp;HQ48,""),"")
&amp;IFERROR(IF(AND((HQ$44-HQ49-INDEX(Sheep!$V$231:$V$238,HQ48,1))&gt;(HQ$44-HR$44),(HQ$44-HQ49-INDEX(Sheep!$V$231:$V$238,HQ48,1))&lt;=0),"Scan-"  &amp;HQ48,""),"")
&amp;IFERROR(IF(AND((HQ$44-HQ49-150                                                                            )&gt;(HQ$44-HR$44),(HQ$44-HQ49-150                                                                             )&lt;=0),"Birth-" &amp;HQ48,""),"")
&amp;IFERROR(IF(AND((HQ$44-HQ49-150-Sheep!$R$224                                           )&gt;(HQ$44-HR$44),(HQ$44-HQ49-150-Sheep!$R$224                                            )&lt;=0),"Wean-"&amp;HQ48,""),"")
&amp;IFERROR(IF(AND((HQ$44-HQ49-150-Sheep!$R$225                                           )&gt;(HQ$44-HR$44),(HQ$44-HQ49-150-Sheep!$R$225                                            )&lt;=0),"Alt1-"   &amp;HQ48,""),"")
&amp;IFERROR(IF(AND((HQ$44-HQ49-150-Sheep!$R$226                                           )&gt;(HQ$44-HR$44),(HQ$44-HQ49-150-Sheep!$R$226                                            )&lt;=0),"Alt2-"   &amp;HQ48,""),"")</f>
        <v/>
      </c>
      <c r="HR50" s="491" t="str">
        <f xml:space="preserve">                    IF(AND((HR$44                                  -Sheep!$N$175                               )&gt;(HR$44-HS$44),(HR$44                                  -Sheep!$N$175                                )&lt;=0),"Born","")
&amp;                   IF(AND((HR$44-Sheep!$R$224-Sheep!$N$175                                )&gt;(HR$44-HS$44),(HR$44-Sheep!$R$224-Sheep!$N$175                                )&lt;=0),"WeanStd","")
&amp;                   IF(AND((HR$44-Sheep!$R$225-Sheep!$N$175                                )&gt;(HR$44-HS$44),(HR$44-Sheep!$R$225-Sheep!$N$175                                )&lt;=0),"WeanAlt1","")
&amp;                   IF(AND((HR$44-Sheep!$R$226-Sheep!$N$175                                )&gt;(HR$44-HS$44),(HR$44-Sheep!$R$226-Sheep!$N$175                                )&lt;=0),"WeanAlt2","")
&amp;IFERROR(IF(AND((HR$44-HR49                                                                                     )&gt;(HR$44-HS$44),(HR$44-HR49                                                                                     )&lt;=0),"Join-"    &amp;HR48,""),"")
&amp;IFERROR(IF(AND((HR$44-HR49-INDEX(Sheep!$V$231:$V$238,HR48,1))&gt;(HR$44-HS$44),(HR$44-HR49-INDEX(Sheep!$V$231:$V$238,HR48,1))&lt;=0),"Scan-"  &amp;HR48,""),"")
&amp;IFERROR(IF(AND((HR$44-HR49-150                                                                            )&gt;(HR$44-HS$44),(HR$44-HR49-150                                                                             )&lt;=0),"Birth-" &amp;HR48,""),"")
&amp;IFERROR(IF(AND((HR$44-HR49-150-Sheep!$R$224                                           )&gt;(HR$44-HS$44),(HR$44-HR49-150-Sheep!$R$224                                            )&lt;=0),"Wean-"&amp;HR48,""),"")
&amp;IFERROR(IF(AND((HR$44-HR49-150-Sheep!$R$225                                           )&gt;(HR$44-HS$44),(HR$44-HR49-150-Sheep!$R$225                                            )&lt;=0),"Alt1-"   &amp;HR48,""),"")
&amp;IFERROR(IF(AND((HR$44-HR49-150-Sheep!$R$226                                           )&gt;(HR$44-HS$44),(HR$44-HR49-150-Sheep!$R$226                                            )&lt;=0),"Alt2-"   &amp;HR48,""),"")</f>
        <v/>
      </c>
      <c r="HS50" s="491" t="str">
        <f xml:space="preserve">                    IF(AND((HS$44                                  -Sheep!$N$175                               )&gt;(HS$44-HT$44),(HS$44                                  -Sheep!$N$175                                )&lt;=0),"Born","")
&amp;                   IF(AND((HS$44-Sheep!$R$224-Sheep!$N$175                                )&gt;(HS$44-HT$44),(HS$44-Sheep!$R$224-Sheep!$N$175                                )&lt;=0),"WeanStd","")
&amp;                   IF(AND((HS$44-Sheep!$R$225-Sheep!$N$175                                )&gt;(HS$44-HT$44),(HS$44-Sheep!$R$225-Sheep!$N$175                                )&lt;=0),"WeanAlt1","")
&amp;                   IF(AND((HS$44-Sheep!$R$226-Sheep!$N$175                                )&gt;(HS$44-HT$44),(HS$44-Sheep!$R$226-Sheep!$N$175                                )&lt;=0),"WeanAlt2","")
&amp;IFERROR(IF(AND((HS$44-HS49                                                                                     )&gt;(HS$44-HT$44),(HS$44-HS49                                                                                     )&lt;=0),"Join-"    &amp;HS48,""),"")
&amp;IFERROR(IF(AND((HS$44-HS49-INDEX(Sheep!$V$231:$V$238,HS48,1))&gt;(HS$44-HT$44),(HS$44-HS49-INDEX(Sheep!$V$231:$V$238,HS48,1))&lt;=0),"Scan-"  &amp;HS48,""),"")
&amp;IFERROR(IF(AND((HS$44-HS49-150                                                                            )&gt;(HS$44-HT$44),(HS$44-HS49-150                                                                             )&lt;=0),"Birth-" &amp;HS48,""),"")
&amp;IFERROR(IF(AND((HS$44-HS49-150-Sheep!$R$224                                           )&gt;(HS$44-HT$44),(HS$44-HS49-150-Sheep!$R$224                                            )&lt;=0),"Wean-"&amp;HS48,""),"")
&amp;IFERROR(IF(AND((HS$44-HS49-150-Sheep!$R$225                                           )&gt;(HS$44-HT$44),(HS$44-HS49-150-Sheep!$R$225                                            )&lt;=0),"Alt1-"   &amp;HS48,""),"")
&amp;IFERROR(IF(AND((HS$44-HS49-150-Sheep!$R$226                                           )&gt;(HS$44-HT$44),(HS$44-HS49-150-Sheep!$R$226                                            )&lt;=0),"Alt2-"   &amp;HS48,""),"")</f>
        <v/>
      </c>
      <c r="HT50" s="491" t="str">
        <f xml:space="preserve">                    IF(AND((HT$44                                  -Sheep!$N$175                               )&gt;(HT$44-HU$44),(HT$44                                  -Sheep!$N$175                                )&lt;=0),"Born","")
&amp;                   IF(AND((HT$44-Sheep!$R$224-Sheep!$N$175                                )&gt;(HT$44-HU$44),(HT$44-Sheep!$R$224-Sheep!$N$175                                )&lt;=0),"WeanStd","")
&amp;                   IF(AND((HT$44-Sheep!$R$225-Sheep!$N$175                                )&gt;(HT$44-HU$44),(HT$44-Sheep!$R$225-Sheep!$N$175                                )&lt;=0),"WeanAlt1","")
&amp;                   IF(AND((HT$44-Sheep!$R$226-Sheep!$N$175                                )&gt;(HT$44-HU$44),(HT$44-Sheep!$R$226-Sheep!$N$175                                )&lt;=0),"WeanAlt2","")
&amp;IFERROR(IF(AND((HT$44-HT49                                                                                     )&gt;(HT$44-HU$44),(HT$44-HT49                                                                                     )&lt;=0),"Join-"    &amp;HT48,""),"")
&amp;IFERROR(IF(AND((HT$44-HT49-INDEX(Sheep!$V$231:$V$238,HT48,1))&gt;(HT$44-HU$44),(HT$44-HT49-INDEX(Sheep!$V$231:$V$238,HT48,1))&lt;=0),"Scan-"  &amp;HT48,""),"")
&amp;IFERROR(IF(AND((HT$44-HT49-150                                                                            )&gt;(HT$44-HU$44),(HT$44-HT49-150                                                                             )&lt;=0),"Birth-" &amp;HT48,""),"")
&amp;IFERROR(IF(AND((HT$44-HT49-150-Sheep!$R$224                                           )&gt;(HT$44-HU$44),(HT$44-HT49-150-Sheep!$R$224                                            )&lt;=0),"Wean-"&amp;HT48,""),"")
&amp;IFERROR(IF(AND((HT$44-HT49-150-Sheep!$R$225                                           )&gt;(HT$44-HU$44),(HT$44-HT49-150-Sheep!$R$225                                            )&lt;=0),"Alt1-"   &amp;HT48,""),"")
&amp;IFERROR(IF(AND((HT$44-HT49-150-Sheep!$R$226                                           )&gt;(HT$44-HU$44),(HT$44-HT49-150-Sheep!$R$226                                            )&lt;=0),"Alt2-"   &amp;HT48,""),"")</f>
        <v/>
      </c>
      <c r="HU50" s="491" t="str">
        <f xml:space="preserve">                    IF(AND((HU$44                                  -Sheep!$N$175                               )&gt;(HU$44-HV$44),(HU$44                                  -Sheep!$N$175                                )&lt;=0),"Born","")
&amp;                   IF(AND((HU$44-Sheep!$R$224-Sheep!$N$175                                )&gt;(HU$44-HV$44),(HU$44-Sheep!$R$224-Sheep!$N$175                                )&lt;=0),"WeanStd","")
&amp;                   IF(AND((HU$44-Sheep!$R$225-Sheep!$N$175                                )&gt;(HU$44-HV$44),(HU$44-Sheep!$R$225-Sheep!$N$175                                )&lt;=0),"WeanAlt1","")
&amp;                   IF(AND((HU$44-Sheep!$R$226-Sheep!$N$175                                )&gt;(HU$44-HV$44),(HU$44-Sheep!$R$226-Sheep!$N$175                                )&lt;=0),"WeanAlt2","")
&amp;IFERROR(IF(AND((HU$44-HU49                                                                                     )&gt;(HU$44-HV$44),(HU$44-HU49                                                                                     )&lt;=0),"Join-"    &amp;HU48,""),"")
&amp;IFERROR(IF(AND((HU$44-HU49-INDEX(Sheep!$V$231:$V$238,HU48,1))&gt;(HU$44-HV$44),(HU$44-HU49-INDEX(Sheep!$V$231:$V$238,HU48,1))&lt;=0),"Scan-"  &amp;HU48,""),"")
&amp;IFERROR(IF(AND((HU$44-HU49-150                                                                            )&gt;(HU$44-HV$44),(HU$44-HU49-150                                                                             )&lt;=0),"Birth-" &amp;HU48,""),"")
&amp;IFERROR(IF(AND((HU$44-HU49-150-Sheep!$R$224                                           )&gt;(HU$44-HV$44),(HU$44-HU49-150-Sheep!$R$224                                            )&lt;=0),"Wean-"&amp;HU48,""),"")
&amp;IFERROR(IF(AND((HU$44-HU49-150-Sheep!$R$225                                           )&gt;(HU$44-HV$44),(HU$44-HU49-150-Sheep!$R$225                                            )&lt;=0),"Alt1-"   &amp;HU48,""),"")
&amp;IFERROR(IF(AND((HU$44-HU49-150-Sheep!$R$226                                           )&gt;(HU$44-HV$44),(HU$44-HU49-150-Sheep!$R$226                                            )&lt;=0),"Alt2-"   &amp;HU48,""),"")</f>
        <v/>
      </c>
      <c r="HV50" s="491" t="str">
        <f xml:space="preserve">                    IF(AND((HV$44                                  -Sheep!$N$175                               )&gt;(HV$44-HW$44),(HV$44                                  -Sheep!$N$175                                )&lt;=0),"Born","")
&amp;                   IF(AND((HV$44-Sheep!$R$224-Sheep!$N$175                                )&gt;(HV$44-HW$44),(HV$44-Sheep!$R$224-Sheep!$N$175                                )&lt;=0),"WeanStd","")
&amp;                   IF(AND((HV$44-Sheep!$R$225-Sheep!$N$175                                )&gt;(HV$44-HW$44),(HV$44-Sheep!$R$225-Sheep!$N$175                                )&lt;=0),"WeanAlt1","")
&amp;                   IF(AND((HV$44-Sheep!$R$226-Sheep!$N$175                                )&gt;(HV$44-HW$44),(HV$44-Sheep!$R$226-Sheep!$N$175                                )&lt;=0),"WeanAlt2","")
&amp;IFERROR(IF(AND((HV$44-HV49                                                                                     )&gt;(HV$44-HW$44),(HV$44-HV49                                                                                     )&lt;=0),"Join-"    &amp;HV48,""),"")
&amp;IFERROR(IF(AND((HV$44-HV49-INDEX(Sheep!$V$231:$V$238,HV48,1))&gt;(HV$44-HW$44),(HV$44-HV49-INDEX(Sheep!$V$231:$V$238,HV48,1))&lt;=0),"Scan-"  &amp;HV48,""),"")
&amp;IFERROR(IF(AND((HV$44-HV49-150                                                                            )&gt;(HV$44-HW$44),(HV$44-HV49-150                                                                             )&lt;=0),"Birth-" &amp;HV48,""),"")
&amp;IFERROR(IF(AND((HV$44-HV49-150-Sheep!$R$224                                           )&gt;(HV$44-HW$44),(HV$44-HV49-150-Sheep!$R$224                                            )&lt;=0),"Wean-"&amp;HV48,""),"")
&amp;IFERROR(IF(AND((HV$44-HV49-150-Sheep!$R$225                                           )&gt;(HV$44-HW$44),(HV$44-HV49-150-Sheep!$R$225                                            )&lt;=0),"Alt1-"   &amp;HV48,""),"")
&amp;IFERROR(IF(AND((HV$44-HV49-150-Sheep!$R$226                                           )&gt;(HV$44-HW$44),(HV$44-HV49-150-Sheep!$R$226                                            )&lt;=0),"Alt2-"   &amp;HV48,""),"")</f>
        <v/>
      </c>
      <c r="HW50" s="491" t="str">
        <f xml:space="preserve">                    IF(AND((HW$44                                  -Sheep!$N$175                               )&gt;(HW$44-HX$44),(HW$44                                  -Sheep!$N$175                                )&lt;=0),"Born","")
&amp;                   IF(AND((HW$44-Sheep!$R$224-Sheep!$N$175                                )&gt;(HW$44-HX$44),(HW$44-Sheep!$R$224-Sheep!$N$175                                )&lt;=0),"WeanStd","")
&amp;                   IF(AND((HW$44-Sheep!$R$225-Sheep!$N$175                                )&gt;(HW$44-HX$44),(HW$44-Sheep!$R$225-Sheep!$N$175                                )&lt;=0),"WeanAlt1","")
&amp;                   IF(AND((HW$44-Sheep!$R$226-Sheep!$N$175                                )&gt;(HW$44-HX$44),(HW$44-Sheep!$R$226-Sheep!$N$175                                )&lt;=0),"WeanAlt2","")
&amp;IFERROR(IF(AND((HW$44-HW49                                                                                     )&gt;(HW$44-HX$44),(HW$44-HW49                                                                                     )&lt;=0),"Join-"    &amp;HW48,""),"")
&amp;IFERROR(IF(AND((HW$44-HW49-INDEX(Sheep!$V$231:$V$238,HW48,1))&gt;(HW$44-HX$44),(HW$44-HW49-INDEX(Sheep!$V$231:$V$238,HW48,1))&lt;=0),"Scan-"  &amp;HW48,""),"")
&amp;IFERROR(IF(AND((HW$44-HW49-150                                                                            )&gt;(HW$44-HX$44),(HW$44-HW49-150                                                                             )&lt;=0),"Birth-" &amp;HW48,""),"")
&amp;IFERROR(IF(AND((HW$44-HW49-150-Sheep!$R$224                                           )&gt;(HW$44-HX$44),(HW$44-HW49-150-Sheep!$R$224                                            )&lt;=0),"Wean-"&amp;HW48,""),"")
&amp;IFERROR(IF(AND((HW$44-HW49-150-Sheep!$R$225                                           )&gt;(HW$44-HX$44),(HW$44-HW49-150-Sheep!$R$225                                            )&lt;=0),"Alt1-"   &amp;HW48,""),"")
&amp;IFERROR(IF(AND((HW$44-HW49-150-Sheep!$R$226                                           )&gt;(HW$44-HX$44),(HW$44-HW49-150-Sheep!$R$226                                            )&lt;=0),"Alt2-"   &amp;HW48,""),"")</f>
        <v/>
      </c>
      <c r="HX50" s="491" t="str">
        <f xml:space="preserve">                    IF(AND((HX$44                                  -Sheep!$N$175                               )&gt;(HX$44-HY$44),(HX$44                                  -Sheep!$N$175                                )&lt;=0),"Born","")
&amp;                   IF(AND((HX$44-Sheep!$R$224-Sheep!$N$175                                )&gt;(HX$44-HY$44),(HX$44-Sheep!$R$224-Sheep!$N$175                                )&lt;=0),"WeanStd","")
&amp;                   IF(AND((HX$44-Sheep!$R$225-Sheep!$N$175                                )&gt;(HX$44-HY$44),(HX$44-Sheep!$R$225-Sheep!$N$175                                )&lt;=0),"WeanAlt1","")
&amp;                   IF(AND((HX$44-Sheep!$R$226-Sheep!$N$175                                )&gt;(HX$44-HY$44),(HX$44-Sheep!$R$226-Sheep!$N$175                                )&lt;=0),"WeanAlt2","")
&amp;IFERROR(IF(AND((HX$44-HX49                                                                                     )&gt;(HX$44-HY$44),(HX$44-HX49                                                                                     )&lt;=0),"Join-"    &amp;HX48,""),"")
&amp;IFERROR(IF(AND((HX$44-HX49-INDEX(Sheep!$V$231:$V$238,HX48,1))&gt;(HX$44-HY$44),(HX$44-HX49-INDEX(Sheep!$V$231:$V$238,HX48,1))&lt;=0),"Scan-"  &amp;HX48,""),"")
&amp;IFERROR(IF(AND((HX$44-HX49-150                                                                            )&gt;(HX$44-HY$44),(HX$44-HX49-150                                                                             )&lt;=0),"Birth-" &amp;HX48,""),"")
&amp;IFERROR(IF(AND((HX$44-HX49-150-Sheep!$R$224                                           )&gt;(HX$44-HY$44),(HX$44-HX49-150-Sheep!$R$224                                            )&lt;=0),"Wean-"&amp;HX48,""),"")
&amp;IFERROR(IF(AND((HX$44-HX49-150-Sheep!$R$225                                           )&gt;(HX$44-HY$44),(HX$44-HX49-150-Sheep!$R$225                                            )&lt;=0),"Alt1-"   &amp;HX48,""),"")
&amp;IFERROR(IF(AND((HX$44-HX49-150-Sheep!$R$226                                           )&gt;(HX$44-HY$44),(HX$44-HX49-150-Sheep!$R$226                                            )&lt;=0),"Alt2-"   &amp;HX48,""),"")</f>
        <v/>
      </c>
      <c r="HY50" s="491" t="str">
        <f xml:space="preserve">                    IF(AND((HY$44                                  -Sheep!$N$175                               )&gt;(HY$44-HZ$44),(HY$44                                  -Sheep!$N$175                                )&lt;=0),"Born","")
&amp;                   IF(AND((HY$44-Sheep!$R$224-Sheep!$N$175                                )&gt;(HY$44-HZ$44),(HY$44-Sheep!$R$224-Sheep!$N$175                                )&lt;=0),"WeanStd","")
&amp;                   IF(AND((HY$44-Sheep!$R$225-Sheep!$N$175                                )&gt;(HY$44-HZ$44),(HY$44-Sheep!$R$225-Sheep!$N$175                                )&lt;=0),"WeanAlt1","")
&amp;                   IF(AND((HY$44-Sheep!$R$226-Sheep!$N$175                                )&gt;(HY$44-HZ$44),(HY$44-Sheep!$R$226-Sheep!$N$175                                )&lt;=0),"WeanAlt2","")
&amp;IFERROR(IF(AND((HY$44-HY49                                                                                     )&gt;(HY$44-HZ$44),(HY$44-HY49                                                                                     )&lt;=0),"Join-"    &amp;HY48,""),"")
&amp;IFERROR(IF(AND((HY$44-HY49-INDEX(Sheep!$V$231:$V$238,HY48,1))&gt;(HY$44-HZ$44),(HY$44-HY49-INDEX(Sheep!$V$231:$V$238,HY48,1))&lt;=0),"Scan-"  &amp;HY48,""),"")
&amp;IFERROR(IF(AND((HY$44-HY49-150                                                                            )&gt;(HY$44-HZ$44),(HY$44-HY49-150                                                                             )&lt;=0),"Birth-" &amp;HY48,""),"")
&amp;IFERROR(IF(AND((HY$44-HY49-150-Sheep!$R$224                                           )&gt;(HY$44-HZ$44),(HY$44-HY49-150-Sheep!$R$224                                            )&lt;=0),"Wean-"&amp;HY48,""),"")
&amp;IFERROR(IF(AND((HY$44-HY49-150-Sheep!$R$225                                           )&gt;(HY$44-HZ$44),(HY$44-HY49-150-Sheep!$R$225                                            )&lt;=0),"Alt1-"   &amp;HY48,""),"")
&amp;IFERROR(IF(AND((HY$44-HY49-150-Sheep!$R$226                                           )&gt;(HY$44-HZ$44),(HY$44-HY49-150-Sheep!$R$226                                            )&lt;=0),"Alt2-"   &amp;HY48,""),"")</f>
        <v/>
      </c>
      <c r="HZ50" s="491" t="str">
        <f xml:space="preserve">                    IF(AND((HZ$44                                  -Sheep!$N$175                               )&gt;(HZ$44-IA$44),(HZ$44                                  -Sheep!$N$175                                )&lt;=0),"Born","")
&amp;                   IF(AND((HZ$44-Sheep!$R$224-Sheep!$N$175                                )&gt;(HZ$44-IA$44),(HZ$44-Sheep!$R$224-Sheep!$N$175                                )&lt;=0),"WeanStd","")
&amp;                   IF(AND((HZ$44-Sheep!$R$225-Sheep!$N$175                                )&gt;(HZ$44-IA$44),(HZ$44-Sheep!$R$225-Sheep!$N$175                                )&lt;=0),"WeanAlt1","")
&amp;                   IF(AND((HZ$44-Sheep!$R$226-Sheep!$N$175                                )&gt;(HZ$44-IA$44),(HZ$44-Sheep!$R$226-Sheep!$N$175                                )&lt;=0),"WeanAlt2","")
&amp;IFERROR(IF(AND((HZ$44-HZ49                                                                                     )&gt;(HZ$44-IA$44),(HZ$44-HZ49                                                                                     )&lt;=0),"Join-"    &amp;HZ48,""),"")
&amp;IFERROR(IF(AND((HZ$44-HZ49-INDEX(Sheep!$V$231:$V$238,HZ48,1))&gt;(HZ$44-IA$44),(HZ$44-HZ49-INDEX(Sheep!$V$231:$V$238,HZ48,1))&lt;=0),"Scan-"  &amp;HZ48,""),"")
&amp;IFERROR(IF(AND((HZ$44-HZ49-150                                                                            )&gt;(HZ$44-IA$44),(HZ$44-HZ49-150                                                                             )&lt;=0),"Birth-" &amp;HZ48,""),"")
&amp;IFERROR(IF(AND((HZ$44-HZ49-150-Sheep!$R$224                                           )&gt;(HZ$44-IA$44),(HZ$44-HZ49-150-Sheep!$R$224                                            )&lt;=0),"Wean-"&amp;HZ48,""),"")
&amp;IFERROR(IF(AND((HZ$44-HZ49-150-Sheep!$R$225                                           )&gt;(HZ$44-IA$44),(HZ$44-HZ49-150-Sheep!$R$225                                            )&lt;=0),"Alt1-"   &amp;HZ48,""),"")
&amp;IFERROR(IF(AND((HZ$44-HZ49-150-Sheep!$R$226                                           )&gt;(HZ$44-IA$44),(HZ$44-HZ49-150-Sheep!$R$226                                            )&lt;=0),"Alt2-"   &amp;HZ48,""),"")</f>
        <v/>
      </c>
      <c r="IA50" s="491" t="str">
        <f xml:space="preserve">                    IF(AND((IA$44                                  -Sheep!$N$175                               )&gt;(IA$44-IB$44),(IA$44                                  -Sheep!$N$175                                )&lt;=0),"Born","")
&amp;                   IF(AND((IA$44-Sheep!$R$224-Sheep!$N$175                                )&gt;(IA$44-IB$44),(IA$44-Sheep!$R$224-Sheep!$N$175                                )&lt;=0),"WeanStd","")
&amp;                   IF(AND((IA$44-Sheep!$R$225-Sheep!$N$175                                )&gt;(IA$44-IB$44),(IA$44-Sheep!$R$225-Sheep!$N$175                                )&lt;=0),"WeanAlt1","")
&amp;                   IF(AND((IA$44-Sheep!$R$226-Sheep!$N$175                                )&gt;(IA$44-IB$44),(IA$44-Sheep!$R$226-Sheep!$N$175                                )&lt;=0),"WeanAlt2","")
&amp;IFERROR(IF(AND((IA$44-IA49                                                                                     )&gt;(IA$44-IB$44),(IA$44-IA49                                                                                     )&lt;=0),"Join-"    &amp;IA48,""),"")
&amp;IFERROR(IF(AND((IA$44-IA49-INDEX(Sheep!$V$231:$V$238,IA48,1))&gt;(IA$44-IB$44),(IA$44-IA49-INDEX(Sheep!$V$231:$V$238,IA48,1))&lt;=0),"Scan-"  &amp;IA48,""),"")
&amp;IFERROR(IF(AND((IA$44-IA49-150                                                                            )&gt;(IA$44-IB$44),(IA$44-IA49-150                                                                             )&lt;=0),"Birth-" &amp;IA48,""),"")
&amp;IFERROR(IF(AND((IA$44-IA49-150-Sheep!$R$224                                           )&gt;(IA$44-IB$44),(IA$44-IA49-150-Sheep!$R$224                                            )&lt;=0),"Wean-"&amp;IA48,""),"")
&amp;IFERROR(IF(AND((IA$44-IA49-150-Sheep!$R$225                                           )&gt;(IA$44-IB$44),(IA$44-IA49-150-Sheep!$R$225                                            )&lt;=0),"Alt1-"   &amp;IA48,""),"")
&amp;IFERROR(IF(AND((IA$44-IA49-150-Sheep!$R$226                                           )&gt;(IA$44-IB$44),(IA$44-IA49-150-Sheep!$R$226                                            )&lt;=0),"Alt2-"   &amp;IA48,""),"")</f>
        <v/>
      </c>
      <c r="IB50" s="491" t="str">
        <f xml:space="preserve">                    IF(AND((IB$44                                  -Sheep!$N$175                               )&gt;(IB$44-IC$44),(IB$44                                  -Sheep!$N$175                                )&lt;=0),"Born","")
&amp;                   IF(AND((IB$44-Sheep!$R$224-Sheep!$N$175                                )&gt;(IB$44-IC$44),(IB$44-Sheep!$R$224-Sheep!$N$175                                )&lt;=0),"WeanStd","")
&amp;                   IF(AND((IB$44-Sheep!$R$225-Sheep!$N$175                                )&gt;(IB$44-IC$44),(IB$44-Sheep!$R$225-Sheep!$N$175                                )&lt;=0),"WeanAlt1","")
&amp;                   IF(AND((IB$44-Sheep!$R$226-Sheep!$N$175                                )&gt;(IB$44-IC$44),(IB$44-Sheep!$R$226-Sheep!$N$175                                )&lt;=0),"WeanAlt2","")
&amp;IFERROR(IF(AND((IB$44-IB49                                                                                     )&gt;(IB$44-IC$44),(IB$44-IB49                                                                                     )&lt;=0),"Join-"    &amp;IB48,""),"")
&amp;IFERROR(IF(AND((IB$44-IB49-INDEX(Sheep!$V$231:$V$238,IB48,1))&gt;(IB$44-IC$44),(IB$44-IB49-INDEX(Sheep!$V$231:$V$238,IB48,1))&lt;=0),"Scan-"  &amp;IB48,""),"")
&amp;IFERROR(IF(AND((IB$44-IB49-150                                                                            )&gt;(IB$44-IC$44),(IB$44-IB49-150                                                                             )&lt;=0),"Birth-" &amp;IB48,""),"")
&amp;IFERROR(IF(AND((IB$44-IB49-150-Sheep!$R$224                                           )&gt;(IB$44-IC$44),(IB$44-IB49-150-Sheep!$R$224                                            )&lt;=0),"Wean-"&amp;IB48,""),"")
&amp;IFERROR(IF(AND((IB$44-IB49-150-Sheep!$R$225                                           )&gt;(IB$44-IC$44),(IB$44-IB49-150-Sheep!$R$225                                            )&lt;=0),"Alt1-"   &amp;IB48,""),"")
&amp;IFERROR(IF(AND((IB$44-IB49-150-Sheep!$R$226                                           )&gt;(IB$44-IC$44),(IB$44-IB49-150-Sheep!$R$226                                            )&lt;=0),"Alt2-"   &amp;IB48,""),"")</f>
        <v/>
      </c>
      <c r="IC50" s="491" t="str">
        <f xml:space="preserve">                    IF(AND((IC$44                                  -Sheep!$N$175                               )&gt;(IC$44-ID$44),(IC$44                                  -Sheep!$N$175                                )&lt;=0),"Born","")
&amp;                   IF(AND((IC$44-Sheep!$R$224-Sheep!$N$175                                )&gt;(IC$44-ID$44),(IC$44-Sheep!$R$224-Sheep!$N$175                                )&lt;=0),"WeanStd","")
&amp;                   IF(AND((IC$44-Sheep!$R$225-Sheep!$N$175                                )&gt;(IC$44-ID$44),(IC$44-Sheep!$R$225-Sheep!$N$175                                )&lt;=0),"WeanAlt1","")
&amp;                   IF(AND((IC$44-Sheep!$R$226-Sheep!$N$175                                )&gt;(IC$44-ID$44),(IC$44-Sheep!$R$226-Sheep!$N$175                                )&lt;=0),"WeanAlt2","")
&amp;IFERROR(IF(AND((IC$44-IC49                                                                                     )&gt;(IC$44-ID$44),(IC$44-IC49                                                                                     )&lt;=0),"Join-"    &amp;IC48,""),"")
&amp;IFERROR(IF(AND((IC$44-IC49-INDEX(Sheep!$V$231:$V$238,IC48,1))&gt;(IC$44-ID$44),(IC$44-IC49-INDEX(Sheep!$V$231:$V$238,IC48,1))&lt;=0),"Scan-"  &amp;IC48,""),"")
&amp;IFERROR(IF(AND((IC$44-IC49-150                                                                            )&gt;(IC$44-ID$44),(IC$44-IC49-150                                                                             )&lt;=0),"Birth-" &amp;IC48,""),"")
&amp;IFERROR(IF(AND((IC$44-IC49-150-Sheep!$R$224                                           )&gt;(IC$44-ID$44),(IC$44-IC49-150-Sheep!$R$224                                            )&lt;=0),"Wean-"&amp;IC48,""),"")
&amp;IFERROR(IF(AND((IC$44-IC49-150-Sheep!$R$225                                           )&gt;(IC$44-ID$44),(IC$44-IC49-150-Sheep!$R$225                                            )&lt;=0),"Alt1-"   &amp;IC48,""),"")
&amp;IFERROR(IF(AND((IC$44-IC49-150-Sheep!$R$226                                           )&gt;(IC$44-ID$44),(IC$44-IC49-150-Sheep!$R$226                                            )&lt;=0),"Alt2-"   &amp;IC48,""),"")</f>
        <v/>
      </c>
      <c r="ID50" s="491" t="str">
        <f xml:space="preserve">                    IF(AND((ID$44                                  -Sheep!$N$175                               )&gt;(ID$44-IE$44),(ID$44                                  -Sheep!$N$175                                )&lt;=0),"Born","")
&amp;                   IF(AND((ID$44-Sheep!$R$224-Sheep!$N$175                                )&gt;(ID$44-IE$44),(ID$44-Sheep!$R$224-Sheep!$N$175                                )&lt;=0),"WeanStd","")
&amp;                   IF(AND((ID$44-Sheep!$R$225-Sheep!$N$175                                )&gt;(ID$44-IE$44),(ID$44-Sheep!$R$225-Sheep!$N$175                                )&lt;=0),"WeanAlt1","")
&amp;                   IF(AND((ID$44-Sheep!$R$226-Sheep!$N$175                                )&gt;(ID$44-IE$44),(ID$44-Sheep!$R$226-Sheep!$N$175                                )&lt;=0),"WeanAlt2","")
&amp;IFERROR(IF(AND((ID$44-ID49                                                                                     )&gt;(ID$44-IE$44),(ID$44-ID49                                                                                     )&lt;=0),"Join-"    &amp;ID48,""),"")
&amp;IFERROR(IF(AND((ID$44-ID49-INDEX(Sheep!$V$231:$V$238,ID48,1))&gt;(ID$44-IE$44),(ID$44-ID49-INDEX(Sheep!$V$231:$V$238,ID48,1))&lt;=0),"Scan-"  &amp;ID48,""),"")
&amp;IFERROR(IF(AND((ID$44-ID49-150                                                                            )&gt;(ID$44-IE$44),(ID$44-ID49-150                                                                             )&lt;=0),"Birth-" &amp;ID48,""),"")
&amp;IFERROR(IF(AND((ID$44-ID49-150-Sheep!$R$224                                           )&gt;(ID$44-IE$44),(ID$44-ID49-150-Sheep!$R$224                                            )&lt;=0),"Wean-"&amp;ID48,""),"")
&amp;IFERROR(IF(AND((ID$44-ID49-150-Sheep!$R$225                                           )&gt;(ID$44-IE$44),(ID$44-ID49-150-Sheep!$R$225                                            )&lt;=0),"Alt1-"   &amp;ID48,""),"")
&amp;IFERROR(IF(AND((ID$44-ID49-150-Sheep!$R$226                                           )&gt;(ID$44-IE$44),(ID$44-ID49-150-Sheep!$R$226                                            )&lt;=0),"Alt2-"   &amp;ID48,""),"")</f>
        <v/>
      </c>
      <c r="IE50" s="491" t="str">
        <f xml:space="preserve">                    IF(AND((IE$44                                  -Sheep!$N$175                               )&gt;(IE$44-IF$44),(IE$44                                  -Sheep!$N$175                                )&lt;=0),"Born","")
&amp;                   IF(AND((IE$44-Sheep!$R$224-Sheep!$N$175                                )&gt;(IE$44-IF$44),(IE$44-Sheep!$R$224-Sheep!$N$175                                )&lt;=0),"WeanStd","")
&amp;                   IF(AND((IE$44-Sheep!$R$225-Sheep!$N$175                                )&gt;(IE$44-IF$44),(IE$44-Sheep!$R$225-Sheep!$N$175                                )&lt;=0),"WeanAlt1","")
&amp;                   IF(AND((IE$44-Sheep!$R$226-Sheep!$N$175                                )&gt;(IE$44-IF$44),(IE$44-Sheep!$R$226-Sheep!$N$175                                )&lt;=0),"WeanAlt2","")
&amp;IFERROR(IF(AND((IE$44-IE49                                                                                     )&gt;(IE$44-IF$44),(IE$44-IE49                                                                                     )&lt;=0),"Join-"    &amp;IE48,""),"")
&amp;IFERROR(IF(AND((IE$44-IE49-INDEX(Sheep!$V$231:$V$238,IE48,1))&gt;(IE$44-IF$44),(IE$44-IE49-INDEX(Sheep!$V$231:$V$238,IE48,1))&lt;=0),"Scan-"  &amp;IE48,""),"")
&amp;IFERROR(IF(AND((IE$44-IE49-150                                                                            )&gt;(IE$44-IF$44),(IE$44-IE49-150                                                                             )&lt;=0),"Birth-" &amp;IE48,""),"")
&amp;IFERROR(IF(AND((IE$44-IE49-150-Sheep!$R$224                                           )&gt;(IE$44-IF$44),(IE$44-IE49-150-Sheep!$R$224                                            )&lt;=0),"Wean-"&amp;IE48,""),"")
&amp;IFERROR(IF(AND((IE$44-IE49-150-Sheep!$R$225                                           )&gt;(IE$44-IF$44),(IE$44-IE49-150-Sheep!$R$225                                            )&lt;=0),"Alt1-"   &amp;IE48,""),"")
&amp;IFERROR(IF(AND((IE$44-IE49-150-Sheep!$R$226                                           )&gt;(IE$44-IF$44),(IE$44-IE49-150-Sheep!$R$226                                            )&lt;=0),"Alt2-"   &amp;IE48,""),"")</f>
        <v/>
      </c>
      <c r="IF50" s="491" t="str">
        <f xml:space="preserve">                    IF(AND((IF$44                                  -Sheep!$N$175                               )&gt;(IF$44-IG$44),(IF$44                                  -Sheep!$N$175                                )&lt;=0),"Born","")
&amp;                   IF(AND((IF$44-Sheep!$R$224-Sheep!$N$175                                )&gt;(IF$44-IG$44),(IF$44-Sheep!$R$224-Sheep!$N$175                                )&lt;=0),"WeanStd","")
&amp;                   IF(AND((IF$44-Sheep!$R$225-Sheep!$N$175                                )&gt;(IF$44-IG$44),(IF$44-Sheep!$R$225-Sheep!$N$175                                )&lt;=0),"WeanAlt1","")
&amp;                   IF(AND((IF$44-Sheep!$R$226-Sheep!$N$175                                )&gt;(IF$44-IG$44),(IF$44-Sheep!$R$226-Sheep!$N$175                                )&lt;=0),"WeanAlt2","")
&amp;IFERROR(IF(AND((IF$44-IF49                                                                                     )&gt;(IF$44-IG$44),(IF$44-IF49                                                                                     )&lt;=0),"Join-"    &amp;IF48,""),"")
&amp;IFERROR(IF(AND((IF$44-IF49-INDEX(Sheep!$V$231:$V$238,IF48,1))&gt;(IF$44-IG$44),(IF$44-IF49-INDEX(Sheep!$V$231:$V$238,IF48,1))&lt;=0),"Scan-"  &amp;IF48,""),"")
&amp;IFERROR(IF(AND((IF$44-IF49-150                                                                            )&gt;(IF$44-IG$44),(IF$44-IF49-150                                                                             )&lt;=0),"Birth-" &amp;IF48,""),"")
&amp;IFERROR(IF(AND((IF$44-IF49-150-Sheep!$R$224                                           )&gt;(IF$44-IG$44),(IF$44-IF49-150-Sheep!$R$224                                            )&lt;=0),"Wean-"&amp;IF48,""),"")
&amp;IFERROR(IF(AND((IF$44-IF49-150-Sheep!$R$225                                           )&gt;(IF$44-IG$44),(IF$44-IF49-150-Sheep!$R$225                                            )&lt;=0),"Alt1-"   &amp;IF48,""),"")
&amp;IFERROR(IF(AND((IF$44-IF49-150-Sheep!$R$226                                           )&gt;(IF$44-IG$44),(IF$44-IF49-150-Sheep!$R$226                                            )&lt;=0),"Alt2-"   &amp;IF48,""),"")</f>
        <v/>
      </c>
      <c r="IG50" s="491" t="str">
        <f xml:space="preserve">                    IF(AND((IG$44                                  -Sheep!$N$175                               )&gt;(IG$44-IH$44),(IG$44                                  -Sheep!$N$175                                )&lt;=0),"Born","")
&amp;                   IF(AND((IG$44-Sheep!$R$224-Sheep!$N$175                                )&gt;(IG$44-IH$44),(IG$44-Sheep!$R$224-Sheep!$N$175                                )&lt;=0),"WeanStd","")
&amp;                   IF(AND((IG$44-Sheep!$R$225-Sheep!$N$175                                )&gt;(IG$44-IH$44),(IG$44-Sheep!$R$225-Sheep!$N$175                                )&lt;=0),"WeanAlt1","")
&amp;                   IF(AND((IG$44-Sheep!$R$226-Sheep!$N$175                                )&gt;(IG$44-IH$44),(IG$44-Sheep!$R$226-Sheep!$N$175                                )&lt;=0),"WeanAlt2","")
&amp;IFERROR(IF(AND((IG$44-IG49                                                                                     )&gt;(IG$44-IH$44),(IG$44-IG49                                                                                     )&lt;=0),"Join-"    &amp;IG48,""),"")
&amp;IFERROR(IF(AND((IG$44-IG49-INDEX(Sheep!$V$231:$V$238,IG48,1))&gt;(IG$44-IH$44),(IG$44-IG49-INDEX(Sheep!$V$231:$V$238,IG48,1))&lt;=0),"Scan-"  &amp;IG48,""),"")
&amp;IFERROR(IF(AND((IG$44-IG49-150                                                                            )&gt;(IG$44-IH$44),(IG$44-IG49-150                                                                             )&lt;=0),"Birth-" &amp;IG48,""),"")
&amp;IFERROR(IF(AND((IG$44-IG49-150-Sheep!$R$224                                           )&gt;(IG$44-IH$44),(IG$44-IG49-150-Sheep!$R$224                                            )&lt;=0),"Wean-"&amp;IG48,""),"")
&amp;IFERROR(IF(AND((IG$44-IG49-150-Sheep!$R$225                                           )&gt;(IG$44-IH$44),(IG$44-IG49-150-Sheep!$R$225                                            )&lt;=0),"Alt1-"   &amp;IG48,""),"")
&amp;IFERROR(IF(AND((IG$44-IG49-150-Sheep!$R$226                                           )&gt;(IG$44-IH$44),(IG$44-IG49-150-Sheep!$R$226                                            )&lt;=0),"Alt2-"   &amp;IG48,""),"")</f>
        <v/>
      </c>
      <c r="IH50" s="491" t="str">
        <f xml:space="preserve">                    IF(AND((IH$44                                  -Sheep!$N$175                               )&gt;(IH$44-II$44),(IH$44                                  -Sheep!$N$175                                )&lt;=0),"Born","")
&amp;                   IF(AND((IH$44-Sheep!$R$224-Sheep!$N$175                                )&gt;(IH$44-II$44),(IH$44-Sheep!$R$224-Sheep!$N$175                                )&lt;=0),"WeanStd","")
&amp;                   IF(AND((IH$44-Sheep!$R$225-Sheep!$N$175                                )&gt;(IH$44-II$44),(IH$44-Sheep!$R$225-Sheep!$N$175                                )&lt;=0),"WeanAlt1","")
&amp;                   IF(AND((IH$44-Sheep!$R$226-Sheep!$N$175                                )&gt;(IH$44-II$44),(IH$44-Sheep!$R$226-Sheep!$N$175                                )&lt;=0),"WeanAlt2","")
&amp;IFERROR(IF(AND((IH$44-IH49                                                                                     )&gt;(IH$44-II$44),(IH$44-IH49                                                                                     )&lt;=0),"Join-"    &amp;IH48,""),"")
&amp;IFERROR(IF(AND((IH$44-IH49-INDEX(Sheep!$V$231:$V$238,IH48,1))&gt;(IH$44-II$44),(IH$44-IH49-INDEX(Sheep!$V$231:$V$238,IH48,1))&lt;=0),"Scan-"  &amp;IH48,""),"")
&amp;IFERROR(IF(AND((IH$44-IH49-150                                                                            )&gt;(IH$44-II$44),(IH$44-IH49-150                                                                             )&lt;=0),"Birth-" &amp;IH48,""),"")
&amp;IFERROR(IF(AND((IH$44-IH49-150-Sheep!$R$224                                           )&gt;(IH$44-II$44),(IH$44-IH49-150-Sheep!$R$224                                            )&lt;=0),"Wean-"&amp;IH48,""),"")
&amp;IFERROR(IF(AND((IH$44-IH49-150-Sheep!$R$225                                           )&gt;(IH$44-II$44),(IH$44-IH49-150-Sheep!$R$225                                            )&lt;=0),"Alt1-"   &amp;IH48,""),"")
&amp;IFERROR(IF(AND((IH$44-IH49-150-Sheep!$R$226                                           )&gt;(IH$44-II$44),(IH$44-IH49-150-Sheep!$R$226                                            )&lt;=0),"Alt2-"   &amp;IH48,""),"")</f>
        <v/>
      </c>
      <c r="II50" s="491" t="str">
        <f xml:space="preserve">                    IF(AND((II$44                                  -Sheep!$N$175                               )&gt;(II$44-IJ$44),(II$44                                  -Sheep!$N$175                                )&lt;=0),"Born","")
&amp;                   IF(AND((II$44-Sheep!$R$224-Sheep!$N$175                                )&gt;(II$44-IJ$44),(II$44-Sheep!$R$224-Sheep!$N$175                                )&lt;=0),"WeanStd","")
&amp;                   IF(AND((II$44-Sheep!$R$225-Sheep!$N$175                                )&gt;(II$44-IJ$44),(II$44-Sheep!$R$225-Sheep!$N$175                                )&lt;=0),"WeanAlt1","")
&amp;                   IF(AND((II$44-Sheep!$R$226-Sheep!$N$175                                )&gt;(II$44-IJ$44),(II$44-Sheep!$R$226-Sheep!$N$175                                )&lt;=0),"WeanAlt2","")
&amp;IFERROR(IF(AND((II$44-II49                                                                                     )&gt;(II$44-IJ$44),(II$44-II49                                                                                     )&lt;=0),"Join-"    &amp;II48,""),"")
&amp;IFERROR(IF(AND((II$44-II49-INDEX(Sheep!$V$231:$V$238,II48,1))&gt;(II$44-IJ$44),(II$44-II49-INDEX(Sheep!$V$231:$V$238,II48,1))&lt;=0),"Scan-"  &amp;II48,""),"")
&amp;IFERROR(IF(AND((II$44-II49-150                                                                            )&gt;(II$44-IJ$44),(II$44-II49-150                                                                             )&lt;=0),"Birth-" &amp;II48,""),"")
&amp;IFERROR(IF(AND((II$44-II49-150-Sheep!$R$224                                           )&gt;(II$44-IJ$44),(II$44-II49-150-Sheep!$R$224                                            )&lt;=0),"Wean-"&amp;II48,""),"")
&amp;IFERROR(IF(AND((II$44-II49-150-Sheep!$R$225                                           )&gt;(II$44-IJ$44),(II$44-II49-150-Sheep!$R$225                                            )&lt;=0),"Alt1-"   &amp;II48,""),"")
&amp;IFERROR(IF(AND((II$44-II49-150-Sheep!$R$226                                           )&gt;(II$44-IJ$44),(II$44-II49-150-Sheep!$R$226                                            )&lt;=0),"Alt2-"   &amp;II48,""),"")</f>
        <v/>
      </c>
      <c r="IJ50" s="491" t="str">
        <f xml:space="preserve">                    IF(AND((IJ$44                                  -Sheep!$N$175                               )&gt;(IJ$44-IK$44),(IJ$44                                  -Sheep!$N$175                                )&lt;=0),"Born","")
&amp;                   IF(AND((IJ$44-Sheep!$R$224-Sheep!$N$175                                )&gt;(IJ$44-IK$44),(IJ$44-Sheep!$R$224-Sheep!$N$175                                )&lt;=0),"WeanStd","")
&amp;                   IF(AND((IJ$44-Sheep!$R$225-Sheep!$N$175                                )&gt;(IJ$44-IK$44),(IJ$44-Sheep!$R$225-Sheep!$N$175                                )&lt;=0),"WeanAlt1","")
&amp;                   IF(AND((IJ$44-Sheep!$R$226-Sheep!$N$175                                )&gt;(IJ$44-IK$44),(IJ$44-Sheep!$R$226-Sheep!$N$175                                )&lt;=0),"WeanAlt2","")
&amp;IFERROR(IF(AND((IJ$44-IJ49                                                                                     )&gt;(IJ$44-IK$44),(IJ$44-IJ49                                                                                     )&lt;=0),"Join-"    &amp;IJ48,""),"")
&amp;IFERROR(IF(AND((IJ$44-IJ49-INDEX(Sheep!$V$231:$V$238,IJ48,1))&gt;(IJ$44-IK$44),(IJ$44-IJ49-INDEX(Sheep!$V$231:$V$238,IJ48,1))&lt;=0),"Scan-"  &amp;IJ48,""),"")
&amp;IFERROR(IF(AND((IJ$44-IJ49-150                                                                            )&gt;(IJ$44-IK$44),(IJ$44-IJ49-150                                                                             )&lt;=0),"Birth-" &amp;IJ48,""),"")
&amp;IFERROR(IF(AND((IJ$44-IJ49-150-Sheep!$R$224                                           )&gt;(IJ$44-IK$44),(IJ$44-IJ49-150-Sheep!$R$224                                            )&lt;=0),"Wean-"&amp;IJ48,""),"")
&amp;IFERROR(IF(AND((IJ$44-IJ49-150-Sheep!$R$225                                           )&gt;(IJ$44-IK$44),(IJ$44-IJ49-150-Sheep!$R$225                                            )&lt;=0),"Alt1-"   &amp;IJ48,""),"")
&amp;IFERROR(IF(AND((IJ$44-IJ49-150-Sheep!$R$226                                           )&gt;(IJ$44-IK$44),(IJ$44-IJ49-150-Sheep!$R$226                                            )&lt;=0),"Alt2-"   &amp;IJ48,""),"")</f>
        <v/>
      </c>
      <c r="IK50" s="491" t="str">
        <f xml:space="preserve">                    IF(AND((IK$44                                  -Sheep!$N$175                               )&gt;(IK$44-IL$44),(IK$44                                  -Sheep!$N$175                                )&lt;=0),"Born","")
&amp;                   IF(AND((IK$44-Sheep!$R$224-Sheep!$N$175                                )&gt;(IK$44-IL$44),(IK$44-Sheep!$R$224-Sheep!$N$175                                )&lt;=0),"WeanStd","")
&amp;                   IF(AND((IK$44-Sheep!$R$225-Sheep!$N$175                                )&gt;(IK$44-IL$44),(IK$44-Sheep!$R$225-Sheep!$N$175                                )&lt;=0),"WeanAlt1","")
&amp;                   IF(AND((IK$44-Sheep!$R$226-Sheep!$N$175                                )&gt;(IK$44-IL$44),(IK$44-Sheep!$R$226-Sheep!$N$175                                )&lt;=0),"WeanAlt2","")
&amp;IFERROR(IF(AND((IK$44-IK49                                                                                     )&gt;(IK$44-IL$44),(IK$44-IK49                                                                                     )&lt;=0),"Join-"    &amp;IK48,""),"")
&amp;IFERROR(IF(AND((IK$44-IK49-INDEX(Sheep!$V$231:$V$238,IK48,1))&gt;(IK$44-IL$44),(IK$44-IK49-INDEX(Sheep!$V$231:$V$238,IK48,1))&lt;=0),"Scan-"  &amp;IK48,""),"")
&amp;IFERROR(IF(AND((IK$44-IK49-150                                                                            )&gt;(IK$44-IL$44),(IK$44-IK49-150                                                                             )&lt;=0),"Birth-" &amp;IK48,""),"")
&amp;IFERROR(IF(AND((IK$44-IK49-150-Sheep!$R$224                                           )&gt;(IK$44-IL$44),(IK$44-IK49-150-Sheep!$R$224                                            )&lt;=0),"Wean-"&amp;IK48,""),"")
&amp;IFERROR(IF(AND((IK$44-IK49-150-Sheep!$R$225                                           )&gt;(IK$44-IL$44),(IK$44-IK49-150-Sheep!$R$225                                            )&lt;=0),"Alt1-"   &amp;IK48,""),"")
&amp;IFERROR(IF(AND((IK$44-IK49-150-Sheep!$R$226                                           )&gt;(IK$44-IL$44),(IK$44-IK49-150-Sheep!$R$226                                            )&lt;=0),"Alt2-"   &amp;IK48,""),"")</f>
        <v/>
      </c>
      <c r="IL50" s="491" t="str">
        <f xml:space="preserve">                    IF(AND((IL$44                                  -Sheep!$N$175                               )&gt;(IL$44-IM$44),(IL$44                                  -Sheep!$N$175                                )&lt;=0),"Born","")
&amp;                   IF(AND((IL$44-Sheep!$R$224-Sheep!$N$175                                )&gt;(IL$44-IM$44),(IL$44-Sheep!$R$224-Sheep!$N$175                                )&lt;=0),"WeanStd","")
&amp;                   IF(AND((IL$44-Sheep!$R$225-Sheep!$N$175                                )&gt;(IL$44-IM$44),(IL$44-Sheep!$R$225-Sheep!$N$175                                )&lt;=0),"WeanAlt1","")
&amp;                   IF(AND((IL$44-Sheep!$R$226-Sheep!$N$175                                )&gt;(IL$44-IM$44),(IL$44-Sheep!$R$226-Sheep!$N$175                                )&lt;=0),"WeanAlt2","")
&amp;IFERROR(IF(AND((IL$44-IL49                                                                                     )&gt;(IL$44-IM$44),(IL$44-IL49                                                                                     )&lt;=0),"Join-"    &amp;IL48,""),"")
&amp;IFERROR(IF(AND((IL$44-IL49-INDEX(Sheep!$V$231:$V$238,IL48,1))&gt;(IL$44-IM$44),(IL$44-IL49-INDEX(Sheep!$V$231:$V$238,IL48,1))&lt;=0),"Scan-"  &amp;IL48,""),"")
&amp;IFERROR(IF(AND((IL$44-IL49-150                                                                            )&gt;(IL$44-IM$44),(IL$44-IL49-150                                                                             )&lt;=0),"Birth-" &amp;IL48,""),"")
&amp;IFERROR(IF(AND((IL$44-IL49-150-Sheep!$R$224                                           )&gt;(IL$44-IM$44),(IL$44-IL49-150-Sheep!$R$224                                            )&lt;=0),"Wean-"&amp;IL48,""),"")
&amp;IFERROR(IF(AND((IL$44-IL49-150-Sheep!$R$225                                           )&gt;(IL$44-IM$44),(IL$44-IL49-150-Sheep!$R$225                                            )&lt;=0),"Alt1-"   &amp;IL48,""),"")
&amp;IFERROR(IF(AND((IL$44-IL49-150-Sheep!$R$226                                           )&gt;(IL$44-IM$44),(IL$44-IL49-150-Sheep!$R$226                                            )&lt;=0),"Alt2-"   &amp;IL48,""),"")</f>
        <v/>
      </c>
      <c r="IM50" s="491" t="str">
        <f xml:space="preserve">                    IF(AND((IM$44                                  -Sheep!$N$175                               )&gt;(IM$44-IN$44),(IM$44                                  -Sheep!$N$175                                )&lt;=0),"Born","")
&amp;                   IF(AND((IM$44-Sheep!$R$224-Sheep!$N$175                                )&gt;(IM$44-IN$44),(IM$44-Sheep!$R$224-Sheep!$N$175                                )&lt;=0),"WeanStd","")
&amp;                   IF(AND((IM$44-Sheep!$R$225-Sheep!$N$175                                )&gt;(IM$44-IN$44),(IM$44-Sheep!$R$225-Sheep!$N$175                                )&lt;=0),"WeanAlt1","")
&amp;                   IF(AND((IM$44-Sheep!$R$226-Sheep!$N$175                                )&gt;(IM$44-IN$44),(IM$44-Sheep!$R$226-Sheep!$N$175                                )&lt;=0),"WeanAlt2","")
&amp;IFERROR(IF(AND((IM$44-IM49                                                                                     )&gt;(IM$44-IN$44),(IM$44-IM49                                                                                     )&lt;=0),"Join-"    &amp;IM48,""),"")
&amp;IFERROR(IF(AND((IM$44-IM49-INDEX(Sheep!$V$231:$V$238,IM48,1))&gt;(IM$44-IN$44),(IM$44-IM49-INDEX(Sheep!$V$231:$V$238,IM48,1))&lt;=0),"Scan-"  &amp;IM48,""),"")
&amp;IFERROR(IF(AND((IM$44-IM49-150                                                                            )&gt;(IM$44-IN$44),(IM$44-IM49-150                                                                             )&lt;=0),"Birth-" &amp;IM48,""),"")
&amp;IFERROR(IF(AND((IM$44-IM49-150-Sheep!$R$224                                           )&gt;(IM$44-IN$44),(IM$44-IM49-150-Sheep!$R$224                                            )&lt;=0),"Wean-"&amp;IM48,""),"")
&amp;IFERROR(IF(AND((IM$44-IM49-150-Sheep!$R$225                                           )&gt;(IM$44-IN$44),(IM$44-IM49-150-Sheep!$R$225                                            )&lt;=0),"Alt1-"   &amp;IM48,""),"")
&amp;IFERROR(IF(AND((IM$44-IM49-150-Sheep!$R$226                                           )&gt;(IM$44-IN$44),(IM$44-IM49-150-Sheep!$R$226                                            )&lt;=0),"Alt2-"   &amp;IM48,""),"")</f>
        <v/>
      </c>
      <c r="IN50" s="491" t="str">
        <f xml:space="preserve">                    IF(AND((IN$44                                  -Sheep!$N$175                               )&gt;(IN$44-IO$44),(IN$44                                  -Sheep!$N$175                                )&lt;=0),"Born","")
&amp;                   IF(AND((IN$44-Sheep!$R$224-Sheep!$N$175                                )&gt;(IN$44-IO$44),(IN$44-Sheep!$R$224-Sheep!$N$175                                )&lt;=0),"WeanStd","")
&amp;                   IF(AND((IN$44-Sheep!$R$225-Sheep!$N$175                                )&gt;(IN$44-IO$44),(IN$44-Sheep!$R$225-Sheep!$N$175                                )&lt;=0),"WeanAlt1","")
&amp;                   IF(AND((IN$44-Sheep!$R$226-Sheep!$N$175                                )&gt;(IN$44-IO$44),(IN$44-Sheep!$R$226-Sheep!$N$175                                )&lt;=0),"WeanAlt2","")
&amp;IFERROR(IF(AND((IN$44-IN49                                                                                     )&gt;(IN$44-IO$44),(IN$44-IN49                                                                                     )&lt;=0),"Join-"    &amp;IN48,""),"")
&amp;IFERROR(IF(AND((IN$44-IN49-INDEX(Sheep!$V$231:$V$238,IN48,1))&gt;(IN$44-IO$44),(IN$44-IN49-INDEX(Sheep!$V$231:$V$238,IN48,1))&lt;=0),"Scan-"  &amp;IN48,""),"")
&amp;IFERROR(IF(AND((IN$44-IN49-150                                                                            )&gt;(IN$44-IO$44),(IN$44-IN49-150                                                                             )&lt;=0),"Birth-" &amp;IN48,""),"")
&amp;IFERROR(IF(AND((IN$44-IN49-150-Sheep!$R$224                                           )&gt;(IN$44-IO$44),(IN$44-IN49-150-Sheep!$R$224                                            )&lt;=0),"Wean-"&amp;IN48,""),"")
&amp;IFERROR(IF(AND((IN$44-IN49-150-Sheep!$R$225                                           )&gt;(IN$44-IO$44),(IN$44-IN49-150-Sheep!$R$225                                            )&lt;=0),"Alt1-"   &amp;IN48,""),"")
&amp;IFERROR(IF(AND((IN$44-IN49-150-Sheep!$R$226                                           )&gt;(IN$44-IO$44),(IN$44-IN49-150-Sheep!$R$226                                            )&lt;=0),"Alt2-"   &amp;IN48,""),"")</f>
        <v/>
      </c>
      <c r="IO50" s="491" t="str">
        <f xml:space="preserve">                    IF(AND((IO$44                                  -Sheep!$N$175                               )&gt;(IO$44-IP$44),(IO$44                                  -Sheep!$N$175                                )&lt;=0),"Born","")
&amp;                   IF(AND((IO$44-Sheep!$R$224-Sheep!$N$175                                )&gt;(IO$44-IP$44),(IO$44-Sheep!$R$224-Sheep!$N$175                                )&lt;=0),"WeanStd","")
&amp;                   IF(AND((IO$44-Sheep!$R$225-Sheep!$N$175                                )&gt;(IO$44-IP$44),(IO$44-Sheep!$R$225-Sheep!$N$175                                )&lt;=0),"WeanAlt1","")
&amp;                   IF(AND((IO$44-Sheep!$R$226-Sheep!$N$175                                )&gt;(IO$44-IP$44),(IO$44-Sheep!$R$226-Sheep!$N$175                                )&lt;=0),"WeanAlt2","")
&amp;IFERROR(IF(AND((IO$44-IO49                                                                                     )&gt;(IO$44-IP$44),(IO$44-IO49                                                                                     )&lt;=0),"Join-"    &amp;IO48,""),"")
&amp;IFERROR(IF(AND((IO$44-IO49-INDEX(Sheep!$V$231:$V$238,IO48,1))&gt;(IO$44-IP$44),(IO$44-IO49-INDEX(Sheep!$V$231:$V$238,IO48,1))&lt;=0),"Scan-"  &amp;IO48,""),"")
&amp;IFERROR(IF(AND((IO$44-IO49-150                                                                            )&gt;(IO$44-IP$44),(IO$44-IO49-150                                                                             )&lt;=0),"Birth-" &amp;IO48,""),"")
&amp;IFERROR(IF(AND((IO$44-IO49-150-Sheep!$R$224                                           )&gt;(IO$44-IP$44),(IO$44-IO49-150-Sheep!$R$224                                            )&lt;=0),"Wean-"&amp;IO48,""),"")
&amp;IFERROR(IF(AND((IO$44-IO49-150-Sheep!$R$225                                           )&gt;(IO$44-IP$44),(IO$44-IO49-150-Sheep!$R$225                                            )&lt;=0),"Alt1-"   &amp;IO48,""),"")
&amp;IFERROR(IF(AND((IO$44-IO49-150-Sheep!$R$226                                           )&gt;(IO$44-IP$44),(IO$44-IO49-150-Sheep!$R$226                                            )&lt;=0),"Alt2-"   &amp;IO48,""),"")</f>
        <v/>
      </c>
      <c r="IP50" s="491" t="str">
        <f xml:space="preserve">                    IF(AND((IP$44                                  -Sheep!$N$175                               )&gt;(IP$44-IQ$44),(IP$44                                  -Sheep!$N$175                                )&lt;=0),"Born","")
&amp;                   IF(AND((IP$44-Sheep!$R$224-Sheep!$N$175                                )&gt;(IP$44-IQ$44),(IP$44-Sheep!$R$224-Sheep!$N$175                                )&lt;=0),"WeanStd","")
&amp;                   IF(AND((IP$44-Sheep!$R$225-Sheep!$N$175                                )&gt;(IP$44-IQ$44),(IP$44-Sheep!$R$225-Sheep!$N$175                                )&lt;=0),"WeanAlt1","")
&amp;                   IF(AND((IP$44-Sheep!$R$226-Sheep!$N$175                                )&gt;(IP$44-IQ$44),(IP$44-Sheep!$R$226-Sheep!$N$175                                )&lt;=0),"WeanAlt2","")
&amp;IFERROR(IF(AND((IP$44-IP49                                                                                     )&gt;(IP$44-IQ$44),(IP$44-IP49                                                                                     )&lt;=0),"Join-"    &amp;IP48,""),"")
&amp;IFERROR(IF(AND((IP$44-IP49-INDEX(Sheep!$V$231:$V$238,IP48,1))&gt;(IP$44-IQ$44),(IP$44-IP49-INDEX(Sheep!$V$231:$V$238,IP48,1))&lt;=0),"Scan-"  &amp;IP48,""),"")
&amp;IFERROR(IF(AND((IP$44-IP49-150                                                                            )&gt;(IP$44-IQ$44),(IP$44-IP49-150                                                                             )&lt;=0),"Birth-" &amp;IP48,""),"")
&amp;IFERROR(IF(AND((IP$44-IP49-150-Sheep!$R$224                                           )&gt;(IP$44-IQ$44),(IP$44-IP49-150-Sheep!$R$224                                            )&lt;=0),"Wean-"&amp;IP48,""),"")
&amp;IFERROR(IF(AND((IP$44-IP49-150-Sheep!$R$225                                           )&gt;(IP$44-IQ$44),(IP$44-IP49-150-Sheep!$R$225                                            )&lt;=0),"Alt1-"   &amp;IP48,""),"")
&amp;IFERROR(IF(AND((IP$44-IP49-150-Sheep!$R$226                                           )&gt;(IP$44-IQ$44),(IP$44-IP49-150-Sheep!$R$226                                            )&lt;=0),"Alt2-"   &amp;IP48,""),"")</f>
        <v/>
      </c>
      <c r="IQ50" s="491" t="str">
        <f xml:space="preserve">                    IF(AND((IQ$44                                  -Sheep!$N$175                               )&gt;(IQ$44-IR$44),(IQ$44                                  -Sheep!$N$175                                )&lt;=0),"Born","")
&amp;                   IF(AND((IQ$44-Sheep!$R$224-Sheep!$N$175                                )&gt;(IQ$44-IR$44),(IQ$44-Sheep!$R$224-Sheep!$N$175                                )&lt;=0),"WeanStd","")
&amp;                   IF(AND((IQ$44-Sheep!$R$225-Sheep!$N$175                                )&gt;(IQ$44-IR$44),(IQ$44-Sheep!$R$225-Sheep!$N$175                                )&lt;=0),"WeanAlt1","")
&amp;                   IF(AND((IQ$44-Sheep!$R$226-Sheep!$N$175                                )&gt;(IQ$44-IR$44),(IQ$44-Sheep!$R$226-Sheep!$N$175                                )&lt;=0),"WeanAlt2","")
&amp;IFERROR(IF(AND((IQ$44-IQ49                                                                                     )&gt;(IQ$44-IR$44),(IQ$44-IQ49                                                                                     )&lt;=0),"Join-"    &amp;IQ48,""),"")
&amp;IFERROR(IF(AND((IQ$44-IQ49-INDEX(Sheep!$V$231:$V$238,IQ48,1))&gt;(IQ$44-IR$44),(IQ$44-IQ49-INDEX(Sheep!$V$231:$V$238,IQ48,1))&lt;=0),"Scan-"  &amp;IQ48,""),"")
&amp;IFERROR(IF(AND((IQ$44-IQ49-150                                                                            )&gt;(IQ$44-IR$44),(IQ$44-IQ49-150                                                                             )&lt;=0),"Birth-" &amp;IQ48,""),"")
&amp;IFERROR(IF(AND((IQ$44-IQ49-150-Sheep!$R$224                                           )&gt;(IQ$44-IR$44),(IQ$44-IQ49-150-Sheep!$R$224                                            )&lt;=0),"Wean-"&amp;IQ48,""),"")
&amp;IFERROR(IF(AND((IQ$44-IQ49-150-Sheep!$R$225                                           )&gt;(IQ$44-IR$44),(IQ$44-IQ49-150-Sheep!$R$225                                            )&lt;=0),"Alt1-"   &amp;IQ48,""),"")
&amp;IFERROR(IF(AND((IQ$44-IQ49-150-Sheep!$R$226                                           )&gt;(IQ$44-IR$44),(IQ$44-IQ49-150-Sheep!$R$226                                            )&lt;=0),"Alt2-"   &amp;IQ48,""),"")</f>
        <v/>
      </c>
      <c r="IR50" s="491" t="str">
        <f xml:space="preserve">                    IF(AND((IR$44                                  -Sheep!$N$175                               )&gt;(IR$44-IS$44),(IR$44                                  -Sheep!$N$175                                )&lt;=0),"Born","")
&amp;                   IF(AND((IR$44-Sheep!$R$224-Sheep!$N$175                                )&gt;(IR$44-IS$44),(IR$44-Sheep!$R$224-Sheep!$N$175                                )&lt;=0),"WeanStd","")
&amp;                   IF(AND((IR$44-Sheep!$R$225-Sheep!$N$175                                )&gt;(IR$44-IS$44),(IR$44-Sheep!$R$225-Sheep!$N$175                                )&lt;=0),"WeanAlt1","")
&amp;                   IF(AND((IR$44-Sheep!$R$226-Sheep!$N$175                                )&gt;(IR$44-IS$44),(IR$44-Sheep!$R$226-Sheep!$N$175                                )&lt;=0),"WeanAlt2","")
&amp;IFERROR(IF(AND((IR$44-IR49                                                                                     )&gt;(IR$44-IS$44),(IR$44-IR49                                                                                     )&lt;=0),"Join-"    &amp;IR48,""),"")
&amp;IFERROR(IF(AND((IR$44-IR49-INDEX(Sheep!$V$231:$V$238,IR48,1))&gt;(IR$44-IS$44),(IR$44-IR49-INDEX(Sheep!$V$231:$V$238,IR48,1))&lt;=0),"Scan-"  &amp;IR48,""),"")
&amp;IFERROR(IF(AND((IR$44-IR49-150                                                                            )&gt;(IR$44-IS$44),(IR$44-IR49-150                                                                             )&lt;=0),"Birth-" &amp;IR48,""),"")
&amp;IFERROR(IF(AND((IR$44-IR49-150-Sheep!$R$224                                           )&gt;(IR$44-IS$44),(IR$44-IR49-150-Sheep!$R$224                                            )&lt;=0),"Wean-"&amp;IR48,""),"")
&amp;IFERROR(IF(AND((IR$44-IR49-150-Sheep!$R$225                                           )&gt;(IR$44-IS$44),(IR$44-IR49-150-Sheep!$R$225                                            )&lt;=0),"Alt1-"   &amp;IR48,""),"")
&amp;IFERROR(IF(AND((IR$44-IR49-150-Sheep!$R$226                                           )&gt;(IR$44-IS$44),(IR$44-IR49-150-Sheep!$R$226                                            )&lt;=0),"Alt2-"   &amp;IR48,""),"")</f>
        <v/>
      </c>
      <c r="IS50" s="491" t="str">
        <f xml:space="preserve">                    IF(AND((IS$44                                  -Sheep!$N$175                               )&gt;(IS$44-IT$44),(IS$44                                  -Sheep!$N$175                                )&lt;=0),"Born","")
&amp;                   IF(AND((IS$44-Sheep!$R$224-Sheep!$N$175                                )&gt;(IS$44-IT$44),(IS$44-Sheep!$R$224-Sheep!$N$175                                )&lt;=0),"WeanStd","")
&amp;                   IF(AND((IS$44-Sheep!$R$225-Sheep!$N$175                                )&gt;(IS$44-IT$44),(IS$44-Sheep!$R$225-Sheep!$N$175                                )&lt;=0),"WeanAlt1","")
&amp;                   IF(AND((IS$44-Sheep!$R$226-Sheep!$N$175                                )&gt;(IS$44-IT$44),(IS$44-Sheep!$R$226-Sheep!$N$175                                )&lt;=0),"WeanAlt2","")
&amp;IFERROR(IF(AND((IS$44-IS49                                                                                     )&gt;(IS$44-IT$44),(IS$44-IS49                                                                                     )&lt;=0),"Join-"    &amp;IS48,""),"")
&amp;IFERROR(IF(AND((IS$44-IS49-INDEX(Sheep!$V$231:$V$238,IS48,1))&gt;(IS$44-IT$44),(IS$44-IS49-INDEX(Sheep!$V$231:$V$238,IS48,1))&lt;=0),"Scan-"  &amp;IS48,""),"")
&amp;IFERROR(IF(AND((IS$44-IS49-150                                                                            )&gt;(IS$44-IT$44),(IS$44-IS49-150                                                                             )&lt;=0),"Birth-" &amp;IS48,""),"")
&amp;IFERROR(IF(AND((IS$44-IS49-150-Sheep!$R$224                                           )&gt;(IS$44-IT$44),(IS$44-IS49-150-Sheep!$R$224                                            )&lt;=0),"Wean-"&amp;IS48,""),"")
&amp;IFERROR(IF(AND((IS$44-IS49-150-Sheep!$R$225                                           )&gt;(IS$44-IT$44),(IS$44-IS49-150-Sheep!$R$225                                            )&lt;=0),"Alt1-"   &amp;IS48,""),"")
&amp;IFERROR(IF(AND((IS$44-IS49-150-Sheep!$R$226                                           )&gt;(IS$44-IT$44),(IS$44-IS49-150-Sheep!$R$226                                            )&lt;=0),"Alt2-"   &amp;IS48,""),"")</f>
        <v/>
      </c>
      <c r="IT50" s="491" t="str">
        <f xml:space="preserve">                    IF(AND((IT$44                                  -Sheep!$N$175                               )&gt;(IT$44-IU$44),(IT$44                                  -Sheep!$N$175                                )&lt;=0),"Born","")
&amp;                   IF(AND((IT$44-Sheep!$R$224-Sheep!$N$175                                )&gt;(IT$44-IU$44),(IT$44-Sheep!$R$224-Sheep!$N$175                                )&lt;=0),"WeanStd","")
&amp;                   IF(AND((IT$44-Sheep!$R$225-Sheep!$N$175                                )&gt;(IT$44-IU$44),(IT$44-Sheep!$R$225-Sheep!$N$175                                )&lt;=0),"WeanAlt1","")
&amp;                   IF(AND((IT$44-Sheep!$R$226-Sheep!$N$175                                )&gt;(IT$44-IU$44),(IT$44-Sheep!$R$226-Sheep!$N$175                                )&lt;=0),"WeanAlt2","")
&amp;IFERROR(IF(AND((IT$44-IT49                                                                                     )&gt;(IT$44-IU$44),(IT$44-IT49                                                                                     )&lt;=0),"Join-"    &amp;IT48,""),"")
&amp;IFERROR(IF(AND((IT$44-IT49-INDEX(Sheep!$V$231:$V$238,IT48,1))&gt;(IT$44-IU$44),(IT$44-IT49-INDEX(Sheep!$V$231:$V$238,IT48,1))&lt;=0),"Scan-"  &amp;IT48,""),"")
&amp;IFERROR(IF(AND((IT$44-IT49-150                                                                            )&gt;(IT$44-IU$44),(IT$44-IT49-150                                                                             )&lt;=0),"Birth-" &amp;IT48,""),"")
&amp;IFERROR(IF(AND((IT$44-IT49-150-Sheep!$R$224                                           )&gt;(IT$44-IU$44),(IT$44-IT49-150-Sheep!$R$224                                            )&lt;=0),"Wean-"&amp;IT48,""),"")
&amp;IFERROR(IF(AND((IT$44-IT49-150-Sheep!$R$225                                           )&gt;(IT$44-IU$44),(IT$44-IT49-150-Sheep!$R$225                                            )&lt;=0),"Alt1-"   &amp;IT48,""),"")
&amp;IFERROR(IF(AND((IT$44-IT49-150-Sheep!$R$226                                           )&gt;(IT$44-IU$44),(IT$44-IT49-150-Sheep!$R$226                                            )&lt;=0),"Alt2-"   &amp;IT48,""),"")</f>
        <v/>
      </c>
      <c r="IU50" s="491" t="str">
        <f xml:space="preserve">                    IF(AND((IU$44                                  -Sheep!$N$175                               )&gt;(IU$44-IV$44),(IU$44                                  -Sheep!$N$175                                )&lt;=0),"Born","")
&amp;                   IF(AND((IU$44-Sheep!$R$224-Sheep!$N$175                                )&gt;(IU$44-IV$44),(IU$44-Sheep!$R$224-Sheep!$N$175                                )&lt;=0),"WeanStd","")
&amp;                   IF(AND((IU$44-Sheep!$R$225-Sheep!$N$175                                )&gt;(IU$44-IV$44),(IU$44-Sheep!$R$225-Sheep!$N$175                                )&lt;=0),"WeanAlt1","")
&amp;                   IF(AND((IU$44-Sheep!$R$226-Sheep!$N$175                                )&gt;(IU$44-IV$44),(IU$44-Sheep!$R$226-Sheep!$N$175                                )&lt;=0),"WeanAlt2","")
&amp;IFERROR(IF(AND((IU$44-IU49                                                                                     )&gt;(IU$44-IV$44),(IU$44-IU49                                                                                     )&lt;=0),"Join-"    &amp;IU48,""),"")
&amp;IFERROR(IF(AND((IU$44-IU49-INDEX(Sheep!$V$231:$V$238,IU48,1))&gt;(IU$44-IV$44),(IU$44-IU49-INDEX(Sheep!$V$231:$V$238,IU48,1))&lt;=0),"Scan-"  &amp;IU48,""),"")
&amp;IFERROR(IF(AND((IU$44-IU49-150                                                                            )&gt;(IU$44-IV$44),(IU$44-IU49-150                                                                             )&lt;=0),"Birth-" &amp;IU48,""),"")
&amp;IFERROR(IF(AND((IU$44-IU49-150-Sheep!$R$224                                           )&gt;(IU$44-IV$44),(IU$44-IU49-150-Sheep!$R$224                                            )&lt;=0),"Wean-"&amp;IU48,""),"")
&amp;IFERROR(IF(AND((IU$44-IU49-150-Sheep!$R$225                                           )&gt;(IU$44-IV$44),(IU$44-IU49-150-Sheep!$R$225                                            )&lt;=0),"Alt1-"   &amp;IU48,""),"")
&amp;IFERROR(IF(AND((IU$44-IU49-150-Sheep!$R$226                                           )&gt;(IU$44-IV$44),(IU$44-IU49-150-Sheep!$R$226                                            )&lt;=0),"Alt2-"   &amp;IU48,""),"")</f>
        <v/>
      </c>
      <c r="IV50" s="491" t="str">
        <f xml:space="preserve">                    IF(AND((IV$44                                  -Sheep!$N$175                               )&gt;(IV$44-IW$44),(IV$44                                  -Sheep!$N$175                                )&lt;=0),"Born","")
&amp;                   IF(AND((IV$44-Sheep!$R$224-Sheep!$N$175                                )&gt;(IV$44-IW$44),(IV$44-Sheep!$R$224-Sheep!$N$175                                )&lt;=0),"WeanStd","")
&amp;                   IF(AND((IV$44-Sheep!$R$225-Sheep!$N$175                                )&gt;(IV$44-IW$44),(IV$44-Sheep!$R$225-Sheep!$N$175                                )&lt;=0),"WeanAlt1","")
&amp;                   IF(AND((IV$44-Sheep!$R$226-Sheep!$N$175                                )&gt;(IV$44-IW$44),(IV$44-Sheep!$R$226-Sheep!$N$175                                )&lt;=0),"WeanAlt2","")
&amp;IFERROR(IF(AND((IV$44-IV49                                                                                     )&gt;(IV$44-IW$44),(IV$44-IV49                                                                                     )&lt;=0),"Join-"    &amp;IV48,""),"")
&amp;IFERROR(IF(AND((IV$44-IV49-INDEX(Sheep!$V$231:$V$238,IV48,1))&gt;(IV$44-IW$44),(IV$44-IV49-INDEX(Sheep!$V$231:$V$238,IV48,1))&lt;=0),"Scan-"  &amp;IV48,""),"")
&amp;IFERROR(IF(AND((IV$44-IV49-150                                                                            )&gt;(IV$44-IW$44),(IV$44-IV49-150                                                                             )&lt;=0),"Birth-" &amp;IV48,""),"")
&amp;IFERROR(IF(AND((IV$44-IV49-150-Sheep!$R$224                                           )&gt;(IV$44-IW$44),(IV$44-IV49-150-Sheep!$R$224                                            )&lt;=0),"Wean-"&amp;IV48,""),"")
&amp;IFERROR(IF(AND((IV$44-IV49-150-Sheep!$R$225                                           )&gt;(IV$44-IW$44),(IV$44-IV49-150-Sheep!$R$225                                            )&lt;=0),"Alt1-"   &amp;IV48,""),"")
&amp;IFERROR(IF(AND((IV$44-IV49-150-Sheep!$R$226                                           )&gt;(IV$44-IW$44),(IV$44-IV49-150-Sheep!$R$226                                            )&lt;=0),"Alt2-"   &amp;IV48,""),"")</f>
        <v/>
      </c>
      <c r="IW50" s="491" t="str">
        <f xml:space="preserve">                    IF(AND((IW$44                                  -Sheep!$N$175                               )&gt;(IW$44-IX$44),(IW$44                                  -Sheep!$N$175                                )&lt;=0),"Born","")
&amp;                   IF(AND((IW$44-Sheep!$R$224-Sheep!$N$175                                )&gt;(IW$44-IX$44),(IW$44-Sheep!$R$224-Sheep!$N$175                                )&lt;=0),"WeanStd","")
&amp;                   IF(AND((IW$44-Sheep!$R$225-Sheep!$N$175                                )&gt;(IW$44-IX$44),(IW$44-Sheep!$R$225-Sheep!$N$175                                )&lt;=0),"WeanAlt1","")
&amp;                   IF(AND((IW$44-Sheep!$R$226-Sheep!$N$175                                )&gt;(IW$44-IX$44),(IW$44-Sheep!$R$226-Sheep!$N$175                                )&lt;=0),"WeanAlt2","")
&amp;IFERROR(IF(AND((IW$44-IW49                                                                                     )&gt;(IW$44-IX$44),(IW$44-IW49                                                                                     )&lt;=0),"Join-"    &amp;IW48,""),"")
&amp;IFERROR(IF(AND((IW$44-IW49-INDEX(Sheep!$V$231:$V$238,IW48,1))&gt;(IW$44-IX$44),(IW$44-IW49-INDEX(Sheep!$V$231:$V$238,IW48,1))&lt;=0),"Scan-"  &amp;IW48,""),"")
&amp;IFERROR(IF(AND((IW$44-IW49-150                                                                            )&gt;(IW$44-IX$44),(IW$44-IW49-150                                                                             )&lt;=0),"Birth-" &amp;IW48,""),"")
&amp;IFERROR(IF(AND((IW$44-IW49-150-Sheep!$R$224                                           )&gt;(IW$44-IX$44),(IW$44-IW49-150-Sheep!$R$224                                            )&lt;=0),"Wean-"&amp;IW48,""),"")
&amp;IFERROR(IF(AND((IW$44-IW49-150-Sheep!$R$225                                           )&gt;(IW$44-IX$44),(IW$44-IW49-150-Sheep!$R$225                                            )&lt;=0),"Alt1-"   &amp;IW48,""),"")
&amp;IFERROR(IF(AND((IW$44-IW49-150-Sheep!$R$226                                           )&gt;(IW$44-IX$44),(IW$44-IW49-150-Sheep!$R$226                                            )&lt;=0),"Alt2-"   &amp;IW48,""),"")</f>
        <v/>
      </c>
      <c r="IX50" s="491" t="str">
        <f xml:space="preserve">                    IF(AND((IX$44                                  -Sheep!$N$175                               )&gt;(IX$44-IY$44),(IX$44                                  -Sheep!$N$175                                )&lt;=0),"Born","")
&amp;                   IF(AND((IX$44-Sheep!$R$224-Sheep!$N$175                                )&gt;(IX$44-IY$44),(IX$44-Sheep!$R$224-Sheep!$N$175                                )&lt;=0),"WeanStd","")
&amp;                   IF(AND((IX$44-Sheep!$R$225-Sheep!$N$175                                )&gt;(IX$44-IY$44),(IX$44-Sheep!$R$225-Sheep!$N$175                                )&lt;=0),"WeanAlt1","")
&amp;                   IF(AND((IX$44-Sheep!$R$226-Sheep!$N$175                                )&gt;(IX$44-IY$44),(IX$44-Sheep!$R$226-Sheep!$N$175                                )&lt;=0),"WeanAlt2","")
&amp;IFERROR(IF(AND((IX$44-IX49                                                                                     )&gt;(IX$44-IY$44),(IX$44-IX49                                                                                     )&lt;=0),"Join-"    &amp;IX48,""),"")
&amp;IFERROR(IF(AND((IX$44-IX49-INDEX(Sheep!$V$231:$V$238,IX48,1))&gt;(IX$44-IY$44),(IX$44-IX49-INDEX(Sheep!$V$231:$V$238,IX48,1))&lt;=0),"Scan-"  &amp;IX48,""),"")
&amp;IFERROR(IF(AND((IX$44-IX49-150                                                                            )&gt;(IX$44-IY$44),(IX$44-IX49-150                                                                             )&lt;=0),"Birth-" &amp;IX48,""),"")
&amp;IFERROR(IF(AND((IX$44-IX49-150-Sheep!$R$224                                           )&gt;(IX$44-IY$44),(IX$44-IX49-150-Sheep!$R$224                                            )&lt;=0),"Wean-"&amp;IX48,""),"")
&amp;IFERROR(IF(AND((IX$44-IX49-150-Sheep!$R$225                                           )&gt;(IX$44-IY$44),(IX$44-IX49-150-Sheep!$R$225                                            )&lt;=0),"Alt1-"   &amp;IX48,""),"")
&amp;IFERROR(IF(AND((IX$44-IX49-150-Sheep!$R$226                                           )&gt;(IX$44-IY$44),(IX$44-IX49-150-Sheep!$R$226                                            )&lt;=0),"Alt2-"   &amp;IX48,""),"")</f>
        <v/>
      </c>
      <c r="IY50" s="491" t="str">
        <f xml:space="preserve">                    IF(AND((IY$44                                  -Sheep!$N$175                               )&gt;(IY$44-IZ$44),(IY$44                                  -Sheep!$N$175                                )&lt;=0),"Born","")
&amp;                   IF(AND((IY$44-Sheep!$R$224-Sheep!$N$175                                )&gt;(IY$44-IZ$44),(IY$44-Sheep!$R$224-Sheep!$N$175                                )&lt;=0),"WeanStd","")
&amp;                   IF(AND((IY$44-Sheep!$R$225-Sheep!$N$175                                )&gt;(IY$44-IZ$44),(IY$44-Sheep!$R$225-Sheep!$N$175                                )&lt;=0),"WeanAlt1","")
&amp;                   IF(AND((IY$44-Sheep!$R$226-Sheep!$N$175                                )&gt;(IY$44-IZ$44),(IY$44-Sheep!$R$226-Sheep!$N$175                                )&lt;=0),"WeanAlt2","")
&amp;IFERROR(IF(AND((IY$44-IY49                                                                                     )&gt;(IY$44-IZ$44),(IY$44-IY49                                                                                     )&lt;=0),"Join-"    &amp;IY48,""),"")
&amp;IFERROR(IF(AND((IY$44-IY49-INDEX(Sheep!$V$231:$V$238,IY48,1))&gt;(IY$44-IZ$44),(IY$44-IY49-INDEX(Sheep!$V$231:$V$238,IY48,1))&lt;=0),"Scan-"  &amp;IY48,""),"")
&amp;IFERROR(IF(AND((IY$44-IY49-150                                                                            )&gt;(IY$44-IZ$44),(IY$44-IY49-150                                                                             )&lt;=0),"Birth-" &amp;IY48,""),"")
&amp;IFERROR(IF(AND((IY$44-IY49-150-Sheep!$R$224                                           )&gt;(IY$44-IZ$44),(IY$44-IY49-150-Sheep!$R$224                                            )&lt;=0),"Wean-"&amp;IY48,""),"")
&amp;IFERROR(IF(AND((IY$44-IY49-150-Sheep!$R$225                                           )&gt;(IY$44-IZ$44),(IY$44-IY49-150-Sheep!$R$225                                            )&lt;=0),"Alt1-"   &amp;IY48,""),"")
&amp;IFERROR(IF(AND((IY$44-IY49-150-Sheep!$R$226                                           )&gt;(IY$44-IZ$44),(IY$44-IY49-150-Sheep!$R$226                                            )&lt;=0),"Alt2-"   &amp;IY48,""),"")</f>
        <v/>
      </c>
      <c r="IZ50" s="491" t="str">
        <f xml:space="preserve">                    IF(AND((IZ$44                                  -Sheep!$N$175                               )&gt;(IZ$44-JA$44),(IZ$44                                  -Sheep!$N$175                                )&lt;=0),"Born","")
&amp;                   IF(AND((IZ$44-Sheep!$R$224-Sheep!$N$175                                )&gt;(IZ$44-JA$44),(IZ$44-Sheep!$R$224-Sheep!$N$175                                )&lt;=0),"WeanStd","")
&amp;                   IF(AND((IZ$44-Sheep!$R$225-Sheep!$N$175                                )&gt;(IZ$44-JA$44),(IZ$44-Sheep!$R$225-Sheep!$N$175                                )&lt;=0),"WeanAlt1","")
&amp;                   IF(AND((IZ$44-Sheep!$R$226-Sheep!$N$175                                )&gt;(IZ$44-JA$44),(IZ$44-Sheep!$R$226-Sheep!$N$175                                )&lt;=0),"WeanAlt2","")
&amp;IFERROR(IF(AND((IZ$44-IZ49                                                                                     )&gt;(IZ$44-JA$44),(IZ$44-IZ49                                                                                     )&lt;=0),"Join-"    &amp;IZ48,""),"")
&amp;IFERROR(IF(AND((IZ$44-IZ49-INDEX(Sheep!$V$231:$V$238,IZ48,1))&gt;(IZ$44-JA$44),(IZ$44-IZ49-INDEX(Sheep!$V$231:$V$238,IZ48,1))&lt;=0),"Scan-"  &amp;IZ48,""),"")
&amp;IFERROR(IF(AND((IZ$44-IZ49-150                                                                            )&gt;(IZ$44-JA$44),(IZ$44-IZ49-150                                                                             )&lt;=0),"Birth-" &amp;IZ48,""),"")
&amp;IFERROR(IF(AND((IZ$44-IZ49-150-Sheep!$R$224                                           )&gt;(IZ$44-JA$44),(IZ$44-IZ49-150-Sheep!$R$224                                            )&lt;=0),"Wean-"&amp;IZ48,""),"")
&amp;IFERROR(IF(AND((IZ$44-IZ49-150-Sheep!$R$225                                           )&gt;(IZ$44-JA$44),(IZ$44-IZ49-150-Sheep!$R$225                                            )&lt;=0),"Alt1-"   &amp;IZ48,""),"")
&amp;IFERROR(IF(AND((IZ$44-IZ49-150-Sheep!$R$226                                           )&gt;(IZ$44-JA$44),(IZ$44-IZ49-150-Sheep!$R$226                                            )&lt;=0),"Alt2-"   &amp;IZ48,""),"")</f>
        <v/>
      </c>
      <c r="JA50" s="491" t="str">
        <f xml:space="preserve">                    IF(AND((JA$44                                  -Sheep!$N$175                               )&gt;(JA$44-JB$44),(JA$44                                  -Sheep!$N$175                                )&lt;=0),"Born","")
&amp;                   IF(AND((JA$44-Sheep!$R$224-Sheep!$N$175                                )&gt;(JA$44-JB$44),(JA$44-Sheep!$R$224-Sheep!$N$175                                )&lt;=0),"WeanStd","")
&amp;                   IF(AND((JA$44-Sheep!$R$225-Sheep!$N$175                                )&gt;(JA$44-JB$44),(JA$44-Sheep!$R$225-Sheep!$N$175                                )&lt;=0),"WeanAlt1","")
&amp;                   IF(AND((JA$44-Sheep!$R$226-Sheep!$N$175                                )&gt;(JA$44-JB$44),(JA$44-Sheep!$R$226-Sheep!$N$175                                )&lt;=0),"WeanAlt2","")
&amp;IFERROR(IF(AND((JA$44-JA49                                                                                     )&gt;(JA$44-JB$44),(JA$44-JA49                                                                                     )&lt;=0),"Join-"    &amp;JA48,""),"")
&amp;IFERROR(IF(AND((JA$44-JA49-INDEX(Sheep!$V$231:$V$238,JA48,1))&gt;(JA$44-JB$44),(JA$44-JA49-INDEX(Sheep!$V$231:$V$238,JA48,1))&lt;=0),"Scan-"  &amp;JA48,""),"")
&amp;IFERROR(IF(AND((JA$44-JA49-150                                                                            )&gt;(JA$44-JB$44),(JA$44-JA49-150                                                                             )&lt;=0),"Birth-" &amp;JA48,""),"")
&amp;IFERROR(IF(AND((JA$44-JA49-150-Sheep!$R$224                                           )&gt;(JA$44-JB$44),(JA$44-JA49-150-Sheep!$R$224                                            )&lt;=0),"Wean-"&amp;JA48,""),"")
&amp;IFERROR(IF(AND((JA$44-JA49-150-Sheep!$R$225                                           )&gt;(JA$44-JB$44),(JA$44-JA49-150-Sheep!$R$225                                            )&lt;=0),"Alt1-"   &amp;JA48,""),"")
&amp;IFERROR(IF(AND((JA$44-JA49-150-Sheep!$R$226                                           )&gt;(JA$44-JB$44),(JA$44-JA49-150-Sheep!$R$226                                            )&lt;=0),"Alt2-"   &amp;JA48,""),"")</f>
        <v/>
      </c>
      <c r="JB50" s="491" t="str">
        <f xml:space="preserve">                    IF(AND((JB$44                                  -Sheep!$N$175                               )&gt;(JB$44-JC$44),(JB$44                                  -Sheep!$N$175                                )&lt;=0),"Born","")
&amp;                   IF(AND((JB$44-Sheep!$R$224-Sheep!$N$175                                )&gt;(JB$44-JC$44),(JB$44-Sheep!$R$224-Sheep!$N$175                                )&lt;=0),"WeanStd","")
&amp;                   IF(AND((JB$44-Sheep!$R$225-Sheep!$N$175                                )&gt;(JB$44-JC$44),(JB$44-Sheep!$R$225-Sheep!$N$175                                )&lt;=0),"WeanAlt1","")
&amp;                   IF(AND((JB$44-Sheep!$R$226-Sheep!$N$175                                )&gt;(JB$44-JC$44),(JB$44-Sheep!$R$226-Sheep!$N$175                                )&lt;=0),"WeanAlt2","")
&amp;IFERROR(IF(AND((JB$44-JB49                                                                                     )&gt;(JB$44-JC$44),(JB$44-JB49                                                                                     )&lt;=0),"Join-"    &amp;JB48,""),"")
&amp;IFERROR(IF(AND((JB$44-JB49-INDEX(Sheep!$V$231:$V$238,JB48,1))&gt;(JB$44-JC$44),(JB$44-JB49-INDEX(Sheep!$V$231:$V$238,JB48,1))&lt;=0),"Scan-"  &amp;JB48,""),"")
&amp;IFERROR(IF(AND((JB$44-JB49-150                                                                            )&gt;(JB$44-JC$44),(JB$44-JB49-150                                                                             )&lt;=0),"Birth-" &amp;JB48,""),"")
&amp;IFERROR(IF(AND((JB$44-JB49-150-Sheep!$R$224                                           )&gt;(JB$44-JC$44),(JB$44-JB49-150-Sheep!$R$224                                            )&lt;=0),"Wean-"&amp;JB48,""),"")
&amp;IFERROR(IF(AND((JB$44-JB49-150-Sheep!$R$225                                           )&gt;(JB$44-JC$44),(JB$44-JB49-150-Sheep!$R$225                                            )&lt;=0),"Alt1-"   &amp;JB48,""),"")
&amp;IFERROR(IF(AND((JB$44-JB49-150-Sheep!$R$226                                           )&gt;(JB$44-JC$44),(JB$44-JB49-150-Sheep!$R$226                                            )&lt;=0),"Alt2-"   &amp;JB48,""),"")</f>
        <v/>
      </c>
      <c r="JC50" s="491" t="str">
        <f xml:space="preserve">                    IF(AND((JC$44                                  -Sheep!$N$175                               )&gt;(JC$44-JD$44),(JC$44                                  -Sheep!$N$175                                )&lt;=0),"Born","")
&amp;                   IF(AND((JC$44-Sheep!$R$224-Sheep!$N$175                                )&gt;(JC$44-JD$44),(JC$44-Sheep!$R$224-Sheep!$N$175                                )&lt;=0),"WeanStd","")
&amp;                   IF(AND((JC$44-Sheep!$R$225-Sheep!$N$175                                )&gt;(JC$44-JD$44),(JC$44-Sheep!$R$225-Sheep!$N$175                                )&lt;=0),"WeanAlt1","")
&amp;                   IF(AND((JC$44-Sheep!$R$226-Sheep!$N$175                                )&gt;(JC$44-JD$44),(JC$44-Sheep!$R$226-Sheep!$N$175                                )&lt;=0),"WeanAlt2","")
&amp;IFERROR(IF(AND((JC$44-JC49                                                                                     )&gt;(JC$44-JD$44),(JC$44-JC49                                                                                     )&lt;=0),"Join-"    &amp;JC48,""),"")
&amp;IFERROR(IF(AND((JC$44-JC49-INDEX(Sheep!$V$231:$V$238,JC48,1))&gt;(JC$44-JD$44),(JC$44-JC49-INDEX(Sheep!$V$231:$V$238,JC48,1))&lt;=0),"Scan-"  &amp;JC48,""),"")
&amp;IFERROR(IF(AND((JC$44-JC49-150                                                                            )&gt;(JC$44-JD$44),(JC$44-JC49-150                                                                             )&lt;=0),"Birth-" &amp;JC48,""),"")
&amp;IFERROR(IF(AND((JC$44-JC49-150-Sheep!$R$224                                           )&gt;(JC$44-JD$44),(JC$44-JC49-150-Sheep!$R$224                                            )&lt;=0),"Wean-"&amp;JC48,""),"")
&amp;IFERROR(IF(AND((JC$44-JC49-150-Sheep!$R$225                                           )&gt;(JC$44-JD$44),(JC$44-JC49-150-Sheep!$R$225                                            )&lt;=0),"Alt1-"   &amp;JC48,""),"")
&amp;IFERROR(IF(AND((JC$44-JC49-150-Sheep!$R$226                                           )&gt;(JC$44-JD$44),(JC$44-JC49-150-Sheep!$R$226                                            )&lt;=0),"Alt2-"   &amp;JC48,""),"")</f>
        <v/>
      </c>
      <c r="JD50" s="491" t="str">
        <f xml:space="preserve">                    IF(AND((JD$44                                  -Sheep!$N$175                               )&gt;(JD$44-JE$44),(JD$44                                  -Sheep!$N$175                                )&lt;=0),"Born","")
&amp;                   IF(AND((JD$44-Sheep!$R$224-Sheep!$N$175                                )&gt;(JD$44-JE$44),(JD$44-Sheep!$R$224-Sheep!$N$175                                )&lt;=0),"WeanStd","")
&amp;                   IF(AND((JD$44-Sheep!$R$225-Sheep!$N$175                                )&gt;(JD$44-JE$44),(JD$44-Sheep!$R$225-Sheep!$N$175                                )&lt;=0),"WeanAlt1","")
&amp;                   IF(AND((JD$44-Sheep!$R$226-Sheep!$N$175                                )&gt;(JD$44-JE$44),(JD$44-Sheep!$R$226-Sheep!$N$175                                )&lt;=0),"WeanAlt2","")
&amp;IFERROR(IF(AND((JD$44-JD49                                                                                     )&gt;(JD$44-JE$44),(JD$44-JD49                                                                                     )&lt;=0),"Join-"    &amp;JD48,""),"")
&amp;IFERROR(IF(AND((JD$44-JD49-INDEX(Sheep!$V$231:$V$238,JD48,1))&gt;(JD$44-JE$44),(JD$44-JD49-INDEX(Sheep!$V$231:$V$238,JD48,1))&lt;=0),"Scan-"  &amp;JD48,""),"")
&amp;IFERROR(IF(AND((JD$44-JD49-150                                                                            )&gt;(JD$44-JE$44),(JD$44-JD49-150                                                                             )&lt;=0),"Birth-" &amp;JD48,""),"")
&amp;IFERROR(IF(AND((JD$44-JD49-150-Sheep!$R$224                                           )&gt;(JD$44-JE$44),(JD$44-JD49-150-Sheep!$R$224                                            )&lt;=0),"Wean-"&amp;JD48,""),"")
&amp;IFERROR(IF(AND((JD$44-JD49-150-Sheep!$R$225                                           )&gt;(JD$44-JE$44),(JD$44-JD49-150-Sheep!$R$225                                            )&lt;=0),"Alt1-"   &amp;JD48,""),"")
&amp;IFERROR(IF(AND((JD$44-JD49-150-Sheep!$R$226                                           )&gt;(JD$44-JE$44),(JD$44-JD49-150-Sheep!$R$226                                            )&lt;=0),"Alt2-"   &amp;JD48,""),"")</f>
        <v/>
      </c>
      <c r="JE50" s="491" t="str">
        <f xml:space="preserve">                    IF(AND((JE$44                                  -Sheep!$N$175                               )&gt;(JE$44-JF$44),(JE$44                                  -Sheep!$N$175                                )&lt;=0),"Born","")
&amp;                   IF(AND((JE$44-Sheep!$R$224-Sheep!$N$175                                )&gt;(JE$44-JF$44),(JE$44-Sheep!$R$224-Sheep!$N$175                                )&lt;=0),"WeanStd","")
&amp;                   IF(AND((JE$44-Sheep!$R$225-Sheep!$N$175                                )&gt;(JE$44-JF$44),(JE$44-Sheep!$R$225-Sheep!$N$175                                )&lt;=0),"WeanAlt1","")
&amp;                   IF(AND((JE$44-Sheep!$R$226-Sheep!$N$175                                )&gt;(JE$44-JF$44),(JE$44-Sheep!$R$226-Sheep!$N$175                                )&lt;=0),"WeanAlt2","")
&amp;IFERROR(IF(AND((JE$44-JE49                                                                                     )&gt;(JE$44-JF$44),(JE$44-JE49                                                                                     )&lt;=0),"Join-"    &amp;JE48,""),"")
&amp;IFERROR(IF(AND((JE$44-JE49-INDEX(Sheep!$V$231:$V$238,JE48,1))&gt;(JE$44-JF$44),(JE$44-JE49-INDEX(Sheep!$V$231:$V$238,JE48,1))&lt;=0),"Scan-"  &amp;JE48,""),"")
&amp;IFERROR(IF(AND((JE$44-JE49-150                                                                            )&gt;(JE$44-JF$44),(JE$44-JE49-150                                                                             )&lt;=0),"Birth-" &amp;JE48,""),"")
&amp;IFERROR(IF(AND((JE$44-JE49-150-Sheep!$R$224                                           )&gt;(JE$44-JF$44),(JE$44-JE49-150-Sheep!$R$224                                            )&lt;=0),"Wean-"&amp;JE48,""),"")
&amp;IFERROR(IF(AND((JE$44-JE49-150-Sheep!$R$225                                           )&gt;(JE$44-JF$44),(JE$44-JE49-150-Sheep!$R$225                                            )&lt;=0),"Alt1-"   &amp;JE48,""),"")
&amp;IFERROR(IF(AND((JE$44-JE49-150-Sheep!$R$226                                           )&gt;(JE$44-JF$44),(JE$44-JE49-150-Sheep!$R$226                                            )&lt;=0),"Alt2-"   &amp;JE48,""),"")</f>
        <v/>
      </c>
      <c r="JF50" s="491" t="str">
        <f xml:space="preserve">                    IF(AND((JF$44                                  -Sheep!$N$175                               )&gt;(JF$44-JG$44),(JF$44                                  -Sheep!$N$175                                )&lt;=0),"Born","")
&amp;                   IF(AND((JF$44-Sheep!$R$224-Sheep!$N$175                                )&gt;(JF$44-JG$44),(JF$44-Sheep!$R$224-Sheep!$N$175                                )&lt;=0),"WeanStd","")
&amp;                   IF(AND((JF$44-Sheep!$R$225-Sheep!$N$175                                )&gt;(JF$44-JG$44),(JF$44-Sheep!$R$225-Sheep!$N$175                                )&lt;=0),"WeanAlt1","")
&amp;                   IF(AND((JF$44-Sheep!$R$226-Sheep!$N$175                                )&gt;(JF$44-JG$44),(JF$44-Sheep!$R$226-Sheep!$N$175                                )&lt;=0),"WeanAlt2","")
&amp;IFERROR(IF(AND((JF$44-JF49                                                                                     )&gt;(JF$44-JG$44),(JF$44-JF49                                                                                     )&lt;=0),"Join-"    &amp;JF48,""),"")
&amp;IFERROR(IF(AND((JF$44-JF49-INDEX(Sheep!$V$231:$V$238,JF48,1))&gt;(JF$44-JG$44),(JF$44-JF49-INDEX(Sheep!$V$231:$V$238,JF48,1))&lt;=0),"Scan-"  &amp;JF48,""),"")
&amp;IFERROR(IF(AND((JF$44-JF49-150                                                                            )&gt;(JF$44-JG$44),(JF$44-JF49-150                                                                             )&lt;=0),"Birth-" &amp;JF48,""),"")
&amp;IFERROR(IF(AND((JF$44-JF49-150-Sheep!$R$224                                           )&gt;(JF$44-JG$44),(JF$44-JF49-150-Sheep!$R$224                                            )&lt;=0),"Wean-"&amp;JF48,""),"")
&amp;IFERROR(IF(AND((JF$44-JF49-150-Sheep!$R$225                                           )&gt;(JF$44-JG$44),(JF$44-JF49-150-Sheep!$R$225                                            )&lt;=0),"Alt1-"   &amp;JF48,""),"")
&amp;IFERROR(IF(AND((JF$44-JF49-150-Sheep!$R$226                                           )&gt;(JF$44-JG$44),(JF$44-JF49-150-Sheep!$R$226                                            )&lt;=0),"Alt2-"   &amp;JF48,""),"")</f>
        <v/>
      </c>
      <c r="JG50" s="491" t="str">
        <f xml:space="preserve">                    IF(AND((JG$44                                  -Sheep!$N$175                               )&gt;(JG$44-JH$44),(JG$44                                  -Sheep!$N$175                                )&lt;=0),"Born","")
&amp;                   IF(AND((JG$44-Sheep!$R$224-Sheep!$N$175                                )&gt;(JG$44-JH$44),(JG$44-Sheep!$R$224-Sheep!$N$175                                )&lt;=0),"WeanStd","")
&amp;                   IF(AND((JG$44-Sheep!$R$225-Sheep!$N$175                                )&gt;(JG$44-JH$44),(JG$44-Sheep!$R$225-Sheep!$N$175                                )&lt;=0),"WeanAlt1","")
&amp;                   IF(AND((JG$44-Sheep!$R$226-Sheep!$N$175                                )&gt;(JG$44-JH$44),(JG$44-Sheep!$R$226-Sheep!$N$175                                )&lt;=0),"WeanAlt2","")
&amp;IFERROR(IF(AND((JG$44-JG49                                                                                     )&gt;(JG$44-JH$44),(JG$44-JG49                                                                                     )&lt;=0),"Join-"    &amp;JG48,""),"")
&amp;IFERROR(IF(AND((JG$44-JG49-INDEX(Sheep!$V$231:$V$238,JG48,1))&gt;(JG$44-JH$44),(JG$44-JG49-INDEX(Sheep!$V$231:$V$238,JG48,1))&lt;=0),"Scan-"  &amp;JG48,""),"")
&amp;IFERROR(IF(AND((JG$44-JG49-150                                                                            )&gt;(JG$44-JH$44),(JG$44-JG49-150                                                                             )&lt;=0),"Birth-" &amp;JG48,""),"")
&amp;IFERROR(IF(AND((JG$44-JG49-150-Sheep!$R$224                                           )&gt;(JG$44-JH$44),(JG$44-JG49-150-Sheep!$R$224                                            )&lt;=0),"Wean-"&amp;JG48,""),"")
&amp;IFERROR(IF(AND((JG$44-JG49-150-Sheep!$R$225                                           )&gt;(JG$44-JH$44),(JG$44-JG49-150-Sheep!$R$225                                            )&lt;=0),"Alt1-"   &amp;JG48,""),"")
&amp;IFERROR(IF(AND((JG$44-JG49-150-Sheep!$R$226                                           )&gt;(JG$44-JH$44),(JG$44-JG49-150-Sheep!$R$226                                            )&lt;=0),"Alt2-"   &amp;JG48,""),"")</f>
        <v/>
      </c>
      <c r="JH50" s="491" t="str">
        <f xml:space="preserve">                    IF(AND((JH$44                                  -Sheep!$N$175                               )&gt;(JH$44-JI$44),(JH$44                                  -Sheep!$N$175                                )&lt;=0),"Born","")
&amp;                   IF(AND((JH$44-Sheep!$R$224-Sheep!$N$175                                )&gt;(JH$44-JI$44),(JH$44-Sheep!$R$224-Sheep!$N$175                                )&lt;=0),"WeanStd","")
&amp;                   IF(AND((JH$44-Sheep!$R$225-Sheep!$N$175                                )&gt;(JH$44-JI$44),(JH$44-Sheep!$R$225-Sheep!$N$175                                )&lt;=0),"WeanAlt1","")
&amp;                   IF(AND((JH$44-Sheep!$R$226-Sheep!$N$175                                )&gt;(JH$44-JI$44),(JH$44-Sheep!$R$226-Sheep!$N$175                                )&lt;=0),"WeanAlt2","")
&amp;IFERROR(IF(AND((JH$44-JH49                                                                                     )&gt;(JH$44-JI$44),(JH$44-JH49                                                                                     )&lt;=0),"Join-"    &amp;JH48,""),"")
&amp;IFERROR(IF(AND((JH$44-JH49-INDEX(Sheep!$V$231:$V$238,JH48,1))&gt;(JH$44-JI$44),(JH$44-JH49-INDEX(Sheep!$V$231:$V$238,JH48,1))&lt;=0),"Scan-"  &amp;JH48,""),"")
&amp;IFERROR(IF(AND((JH$44-JH49-150                                                                            )&gt;(JH$44-JI$44),(JH$44-JH49-150                                                                             )&lt;=0),"Birth-" &amp;JH48,""),"")
&amp;IFERROR(IF(AND((JH$44-JH49-150-Sheep!$R$224                                           )&gt;(JH$44-JI$44),(JH$44-JH49-150-Sheep!$R$224                                            )&lt;=0),"Wean-"&amp;JH48,""),"")
&amp;IFERROR(IF(AND((JH$44-JH49-150-Sheep!$R$225                                           )&gt;(JH$44-JI$44),(JH$44-JH49-150-Sheep!$R$225                                            )&lt;=0),"Alt1-"   &amp;JH48,""),"")
&amp;IFERROR(IF(AND((JH$44-JH49-150-Sheep!$R$226                                           )&gt;(JH$44-JI$44),(JH$44-JH49-150-Sheep!$R$226                                            )&lt;=0),"Alt2-"   &amp;JH48,""),"")</f>
        <v/>
      </c>
      <c r="JI50" s="491" t="str">
        <f xml:space="preserve">                    IF(AND((JI$44                                  -Sheep!$N$175                               )&gt;(JI$44-JJ$44),(JI$44                                  -Sheep!$N$175                                )&lt;=0),"Born","")
&amp;                   IF(AND((JI$44-Sheep!$R$224-Sheep!$N$175                                )&gt;(JI$44-JJ$44),(JI$44-Sheep!$R$224-Sheep!$N$175                                )&lt;=0),"WeanStd","")
&amp;                   IF(AND((JI$44-Sheep!$R$225-Sheep!$N$175                                )&gt;(JI$44-JJ$44),(JI$44-Sheep!$R$225-Sheep!$N$175                                )&lt;=0),"WeanAlt1","")
&amp;                   IF(AND((JI$44-Sheep!$R$226-Sheep!$N$175                                )&gt;(JI$44-JJ$44),(JI$44-Sheep!$R$226-Sheep!$N$175                                )&lt;=0),"WeanAlt2","")
&amp;IFERROR(IF(AND((JI$44-JI49                                                                                     )&gt;(JI$44-JJ$44),(JI$44-JI49                                                                                     )&lt;=0),"Join-"    &amp;JI48,""),"")
&amp;IFERROR(IF(AND((JI$44-JI49-INDEX(Sheep!$V$231:$V$238,JI48,1))&gt;(JI$44-JJ$44),(JI$44-JI49-INDEX(Sheep!$V$231:$V$238,JI48,1))&lt;=0),"Scan-"  &amp;JI48,""),"")
&amp;IFERROR(IF(AND((JI$44-JI49-150                                                                            )&gt;(JI$44-JJ$44),(JI$44-JI49-150                                                                             )&lt;=0),"Birth-" &amp;JI48,""),"")
&amp;IFERROR(IF(AND((JI$44-JI49-150-Sheep!$R$224                                           )&gt;(JI$44-JJ$44),(JI$44-JI49-150-Sheep!$R$224                                            )&lt;=0),"Wean-"&amp;JI48,""),"")
&amp;IFERROR(IF(AND((JI$44-JI49-150-Sheep!$R$225                                           )&gt;(JI$44-JJ$44),(JI$44-JI49-150-Sheep!$R$225                                            )&lt;=0),"Alt1-"   &amp;JI48,""),"")
&amp;IFERROR(IF(AND((JI$44-JI49-150-Sheep!$R$226                                           )&gt;(JI$44-JJ$44),(JI$44-JI49-150-Sheep!$R$226                                            )&lt;=0),"Alt2-"   &amp;JI48,""),"")</f>
        <v/>
      </c>
      <c r="JJ50" s="491" t="str">
        <f xml:space="preserve">                    IF(AND((JJ$44                                  -Sheep!$N$175                               )&gt;(JJ$44-JK$44),(JJ$44                                  -Sheep!$N$175                                )&lt;=0),"Born","")
&amp;                   IF(AND((JJ$44-Sheep!$R$224-Sheep!$N$175                                )&gt;(JJ$44-JK$44),(JJ$44-Sheep!$R$224-Sheep!$N$175                                )&lt;=0),"WeanStd","")
&amp;                   IF(AND((JJ$44-Sheep!$R$225-Sheep!$N$175                                )&gt;(JJ$44-JK$44),(JJ$44-Sheep!$R$225-Sheep!$N$175                                )&lt;=0),"WeanAlt1","")
&amp;                   IF(AND((JJ$44-Sheep!$R$226-Sheep!$N$175                                )&gt;(JJ$44-JK$44),(JJ$44-Sheep!$R$226-Sheep!$N$175                                )&lt;=0),"WeanAlt2","")
&amp;IFERROR(IF(AND((JJ$44-JJ49                                                                                     )&gt;(JJ$44-JK$44),(JJ$44-JJ49                                                                                     )&lt;=0),"Join-"    &amp;JJ48,""),"")
&amp;IFERROR(IF(AND((JJ$44-JJ49-INDEX(Sheep!$V$231:$V$238,JJ48,1))&gt;(JJ$44-JK$44),(JJ$44-JJ49-INDEX(Sheep!$V$231:$V$238,JJ48,1))&lt;=0),"Scan-"  &amp;JJ48,""),"")
&amp;IFERROR(IF(AND((JJ$44-JJ49-150                                                                            )&gt;(JJ$44-JK$44),(JJ$44-JJ49-150                                                                             )&lt;=0),"Birth-" &amp;JJ48,""),"")
&amp;IFERROR(IF(AND((JJ$44-JJ49-150-Sheep!$R$224                                           )&gt;(JJ$44-JK$44),(JJ$44-JJ49-150-Sheep!$R$224                                            )&lt;=0),"Wean-"&amp;JJ48,""),"")
&amp;IFERROR(IF(AND((JJ$44-JJ49-150-Sheep!$R$225                                           )&gt;(JJ$44-JK$44),(JJ$44-JJ49-150-Sheep!$R$225                                            )&lt;=0),"Alt1-"   &amp;JJ48,""),"")
&amp;IFERROR(IF(AND((JJ$44-JJ49-150-Sheep!$R$226                                           )&gt;(JJ$44-JK$44),(JJ$44-JJ49-150-Sheep!$R$226                                            )&lt;=0),"Alt2-"   &amp;JJ48,""),"")</f>
        <v/>
      </c>
      <c r="JK50" s="491" t="str">
        <f xml:space="preserve">                    IF(AND((JK$44                                  -Sheep!$N$175                               )&gt;(JK$44-JL$44),(JK$44                                  -Sheep!$N$175                                )&lt;=0),"Born","")
&amp;                   IF(AND((JK$44-Sheep!$R$224-Sheep!$N$175                                )&gt;(JK$44-JL$44),(JK$44-Sheep!$R$224-Sheep!$N$175                                )&lt;=0),"WeanStd","")
&amp;                   IF(AND((JK$44-Sheep!$R$225-Sheep!$N$175                                )&gt;(JK$44-JL$44),(JK$44-Sheep!$R$225-Sheep!$N$175                                )&lt;=0),"WeanAlt1","")
&amp;                   IF(AND((JK$44-Sheep!$R$226-Sheep!$N$175                                )&gt;(JK$44-JL$44),(JK$44-Sheep!$R$226-Sheep!$N$175                                )&lt;=0),"WeanAlt2","")
&amp;IFERROR(IF(AND((JK$44-JK49                                                                                     )&gt;(JK$44-JL$44),(JK$44-JK49                                                                                     )&lt;=0),"Join-"    &amp;JK48,""),"")
&amp;IFERROR(IF(AND((JK$44-JK49-INDEX(Sheep!$V$231:$V$238,JK48,1))&gt;(JK$44-JL$44),(JK$44-JK49-INDEX(Sheep!$V$231:$V$238,JK48,1))&lt;=0),"Scan-"  &amp;JK48,""),"")
&amp;IFERROR(IF(AND((JK$44-JK49-150                                                                            )&gt;(JK$44-JL$44),(JK$44-JK49-150                                                                             )&lt;=0),"Birth-" &amp;JK48,""),"")
&amp;IFERROR(IF(AND((JK$44-JK49-150-Sheep!$R$224                                           )&gt;(JK$44-JL$44),(JK$44-JK49-150-Sheep!$R$224                                            )&lt;=0),"Wean-"&amp;JK48,""),"")
&amp;IFERROR(IF(AND((JK$44-JK49-150-Sheep!$R$225                                           )&gt;(JK$44-JL$44),(JK$44-JK49-150-Sheep!$R$225                                            )&lt;=0),"Alt1-"   &amp;JK48,""),"")
&amp;IFERROR(IF(AND((JK$44-JK49-150-Sheep!$R$226                                           )&gt;(JK$44-JL$44),(JK$44-JK49-150-Sheep!$R$226                                            )&lt;=0),"Alt2-"   &amp;JK48,""),"")</f>
        <v/>
      </c>
      <c r="JL50" s="491" t="str">
        <f xml:space="preserve">                    IF(AND((JL$44                                  -Sheep!$N$175                               )&gt;(JL$44-JM$44),(JL$44                                  -Sheep!$N$175                                )&lt;=0),"Born","")
&amp;                   IF(AND((JL$44-Sheep!$R$224-Sheep!$N$175                                )&gt;(JL$44-JM$44),(JL$44-Sheep!$R$224-Sheep!$N$175                                )&lt;=0),"WeanStd","")
&amp;                   IF(AND((JL$44-Sheep!$R$225-Sheep!$N$175                                )&gt;(JL$44-JM$44),(JL$44-Sheep!$R$225-Sheep!$N$175                                )&lt;=0),"WeanAlt1","")
&amp;                   IF(AND((JL$44-Sheep!$R$226-Sheep!$N$175                                )&gt;(JL$44-JM$44),(JL$44-Sheep!$R$226-Sheep!$N$175                                )&lt;=0),"WeanAlt2","")
&amp;IFERROR(IF(AND((JL$44-JL49                                                                                     )&gt;(JL$44-JM$44),(JL$44-JL49                                                                                     )&lt;=0),"Join-"    &amp;JL48,""),"")
&amp;IFERROR(IF(AND((JL$44-JL49-INDEX(Sheep!$V$231:$V$238,JL48,1))&gt;(JL$44-JM$44),(JL$44-JL49-INDEX(Sheep!$V$231:$V$238,JL48,1))&lt;=0),"Scan-"  &amp;JL48,""),"")
&amp;IFERROR(IF(AND((JL$44-JL49-150                                                                            )&gt;(JL$44-JM$44),(JL$44-JL49-150                                                                             )&lt;=0),"Birth-" &amp;JL48,""),"")
&amp;IFERROR(IF(AND((JL$44-JL49-150-Sheep!$R$224                                           )&gt;(JL$44-JM$44),(JL$44-JL49-150-Sheep!$R$224                                            )&lt;=0),"Wean-"&amp;JL48,""),"")
&amp;IFERROR(IF(AND((JL$44-JL49-150-Sheep!$R$225                                           )&gt;(JL$44-JM$44),(JL$44-JL49-150-Sheep!$R$225                                            )&lt;=0),"Alt1-"   &amp;JL48,""),"")
&amp;IFERROR(IF(AND((JL$44-JL49-150-Sheep!$R$226                                           )&gt;(JL$44-JM$44),(JL$44-JL49-150-Sheep!$R$226                                            )&lt;=0),"Alt2-"   &amp;JL48,""),"")</f>
        <v/>
      </c>
      <c r="JM50" s="491" t="str">
        <f xml:space="preserve">                    IF(AND((JM$44                                  -Sheep!$N$175                               )&gt;(JM$44-JN$44),(JM$44                                  -Sheep!$N$175                                )&lt;=0),"Born","")
&amp;                   IF(AND((JM$44-Sheep!$R$224-Sheep!$N$175                                )&gt;(JM$44-JN$44),(JM$44-Sheep!$R$224-Sheep!$N$175                                )&lt;=0),"WeanStd","")
&amp;                   IF(AND((JM$44-Sheep!$R$225-Sheep!$N$175                                )&gt;(JM$44-JN$44),(JM$44-Sheep!$R$225-Sheep!$N$175                                )&lt;=0),"WeanAlt1","")
&amp;                   IF(AND((JM$44-Sheep!$R$226-Sheep!$N$175                                )&gt;(JM$44-JN$44),(JM$44-Sheep!$R$226-Sheep!$N$175                                )&lt;=0),"WeanAlt2","")
&amp;IFERROR(IF(AND((JM$44-JM49                                                                                     )&gt;(JM$44-JN$44),(JM$44-JM49                                                                                     )&lt;=0),"Join-"    &amp;JM48,""),"")
&amp;IFERROR(IF(AND((JM$44-JM49-INDEX(Sheep!$V$231:$V$238,JM48,1))&gt;(JM$44-JN$44),(JM$44-JM49-INDEX(Sheep!$V$231:$V$238,JM48,1))&lt;=0),"Scan-"  &amp;JM48,""),"")
&amp;IFERROR(IF(AND((JM$44-JM49-150                                                                            )&gt;(JM$44-JN$44),(JM$44-JM49-150                                                                             )&lt;=0),"Birth-" &amp;JM48,""),"")
&amp;IFERROR(IF(AND((JM$44-JM49-150-Sheep!$R$224                                           )&gt;(JM$44-JN$44),(JM$44-JM49-150-Sheep!$R$224                                            )&lt;=0),"Wean-"&amp;JM48,""),"")
&amp;IFERROR(IF(AND((JM$44-JM49-150-Sheep!$R$225                                           )&gt;(JM$44-JN$44),(JM$44-JM49-150-Sheep!$R$225                                            )&lt;=0),"Alt1-"   &amp;JM48,""),"")
&amp;IFERROR(IF(AND((JM$44-JM49-150-Sheep!$R$226                                           )&gt;(JM$44-JN$44),(JM$44-JM49-150-Sheep!$R$226                                            )&lt;=0),"Alt2-"   &amp;JM48,""),"")</f>
        <v/>
      </c>
      <c r="JN50" s="491" t="str">
        <f xml:space="preserve">                    IF(AND((JN$44                                  -Sheep!$N$175                               )&gt;(JN$44-JO$44),(JN$44                                  -Sheep!$N$175                                )&lt;=0),"Born","")
&amp;                   IF(AND((JN$44-Sheep!$R$224-Sheep!$N$175                                )&gt;(JN$44-JO$44),(JN$44-Sheep!$R$224-Sheep!$N$175                                )&lt;=0),"WeanStd","")
&amp;                   IF(AND((JN$44-Sheep!$R$225-Sheep!$N$175                                )&gt;(JN$44-JO$44),(JN$44-Sheep!$R$225-Sheep!$N$175                                )&lt;=0),"WeanAlt1","")
&amp;                   IF(AND((JN$44-Sheep!$R$226-Sheep!$N$175                                )&gt;(JN$44-JO$44),(JN$44-Sheep!$R$226-Sheep!$N$175                                )&lt;=0),"WeanAlt2","")
&amp;IFERROR(IF(AND((JN$44-JN49                                                                                     )&gt;(JN$44-JO$44),(JN$44-JN49                                                                                     )&lt;=0),"Join-"    &amp;JN48,""),"")
&amp;IFERROR(IF(AND((JN$44-JN49-INDEX(Sheep!$V$231:$V$238,JN48,1))&gt;(JN$44-JO$44),(JN$44-JN49-INDEX(Sheep!$V$231:$V$238,JN48,1))&lt;=0),"Scan-"  &amp;JN48,""),"")
&amp;IFERROR(IF(AND((JN$44-JN49-150                                                                            )&gt;(JN$44-JO$44),(JN$44-JN49-150                                                                             )&lt;=0),"Birth-" &amp;JN48,""),"")
&amp;IFERROR(IF(AND((JN$44-JN49-150-Sheep!$R$224                                           )&gt;(JN$44-JO$44),(JN$44-JN49-150-Sheep!$R$224                                            )&lt;=0),"Wean-"&amp;JN48,""),"")
&amp;IFERROR(IF(AND((JN$44-JN49-150-Sheep!$R$225                                           )&gt;(JN$44-JO$44),(JN$44-JN49-150-Sheep!$R$225                                            )&lt;=0),"Alt1-"   &amp;JN48,""),"")
&amp;IFERROR(IF(AND((JN$44-JN49-150-Sheep!$R$226                                           )&gt;(JN$44-JO$44),(JN$44-JN49-150-Sheep!$R$226                                            )&lt;=0),"Alt2-"   &amp;JN48,""),"")</f>
        <v/>
      </c>
      <c r="JO50" s="491" t="str">
        <f xml:space="preserve">                    IF(AND((JO$44                                  -Sheep!$N$175                               )&gt;(JO$44-JP$44),(JO$44                                  -Sheep!$N$175                                )&lt;=0),"Born","")
&amp;                   IF(AND((JO$44-Sheep!$R$224-Sheep!$N$175                                )&gt;(JO$44-JP$44),(JO$44-Sheep!$R$224-Sheep!$N$175                                )&lt;=0),"WeanStd","")
&amp;                   IF(AND((JO$44-Sheep!$R$225-Sheep!$N$175                                )&gt;(JO$44-JP$44),(JO$44-Sheep!$R$225-Sheep!$N$175                                )&lt;=0),"WeanAlt1","")
&amp;                   IF(AND((JO$44-Sheep!$R$226-Sheep!$N$175                                )&gt;(JO$44-JP$44),(JO$44-Sheep!$R$226-Sheep!$N$175                                )&lt;=0),"WeanAlt2","")
&amp;IFERROR(IF(AND((JO$44-JO49                                                                                     )&gt;(JO$44-JP$44),(JO$44-JO49                                                                                     )&lt;=0),"Join-"    &amp;JO48,""),"")
&amp;IFERROR(IF(AND((JO$44-JO49-INDEX(Sheep!$V$231:$V$238,JO48,1))&gt;(JO$44-JP$44),(JO$44-JO49-INDEX(Sheep!$V$231:$V$238,JO48,1))&lt;=0),"Scan-"  &amp;JO48,""),"")
&amp;IFERROR(IF(AND((JO$44-JO49-150                                                                            )&gt;(JO$44-JP$44),(JO$44-JO49-150                                                                             )&lt;=0),"Birth-" &amp;JO48,""),"")
&amp;IFERROR(IF(AND((JO$44-JO49-150-Sheep!$R$224                                           )&gt;(JO$44-JP$44),(JO$44-JO49-150-Sheep!$R$224                                            )&lt;=0),"Wean-"&amp;JO48,""),"")
&amp;IFERROR(IF(AND((JO$44-JO49-150-Sheep!$R$225                                           )&gt;(JO$44-JP$44),(JO$44-JO49-150-Sheep!$R$225                                            )&lt;=0),"Alt1-"   &amp;JO48,""),"")
&amp;IFERROR(IF(AND((JO$44-JO49-150-Sheep!$R$226                                           )&gt;(JO$44-JP$44),(JO$44-JO49-150-Sheep!$R$226                                            )&lt;=0),"Alt2-"   &amp;JO48,""),"")</f>
        <v/>
      </c>
      <c r="JP50" s="491" t="str">
        <f xml:space="preserve">                    IF(AND((JP$44                                  -Sheep!$N$175                               )&gt;(JP$44-JQ$44),(JP$44                                  -Sheep!$N$175                                )&lt;=0),"Born","")
&amp;                   IF(AND((JP$44-Sheep!$R$224-Sheep!$N$175                                )&gt;(JP$44-JQ$44),(JP$44-Sheep!$R$224-Sheep!$N$175                                )&lt;=0),"WeanStd","")
&amp;                   IF(AND((JP$44-Sheep!$R$225-Sheep!$N$175                                )&gt;(JP$44-JQ$44),(JP$44-Sheep!$R$225-Sheep!$N$175                                )&lt;=0),"WeanAlt1","")
&amp;                   IF(AND((JP$44-Sheep!$R$226-Sheep!$N$175                                )&gt;(JP$44-JQ$44),(JP$44-Sheep!$R$226-Sheep!$N$175                                )&lt;=0),"WeanAlt2","")
&amp;IFERROR(IF(AND((JP$44-JP49                                                                                     )&gt;(JP$44-JQ$44),(JP$44-JP49                                                                                     )&lt;=0),"Join-"    &amp;JP48,""),"")
&amp;IFERROR(IF(AND((JP$44-JP49-INDEX(Sheep!$V$231:$V$238,JP48,1))&gt;(JP$44-JQ$44),(JP$44-JP49-INDEX(Sheep!$V$231:$V$238,JP48,1))&lt;=0),"Scan-"  &amp;JP48,""),"")
&amp;IFERROR(IF(AND((JP$44-JP49-150                                                                            )&gt;(JP$44-JQ$44),(JP$44-JP49-150                                                                             )&lt;=0),"Birth-" &amp;JP48,""),"")
&amp;IFERROR(IF(AND((JP$44-JP49-150-Sheep!$R$224                                           )&gt;(JP$44-JQ$44),(JP$44-JP49-150-Sheep!$R$224                                            )&lt;=0),"Wean-"&amp;JP48,""),"")
&amp;IFERROR(IF(AND((JP$44-JP49-150-Sheep!$R$225                                           )&gt;(JP$44-JQ$44),(JP$44-JP49-150-Sheep!$R$225                                            )&lt;=0),"Alt1-"   &amp;JP48,""),"")
&amp;IFERROR(IF(AND((JP$44-JP49-150-Sheep!$R$226                                           )&gt;(JP$44-JQ$44),(JP$44-JP49-150-Sheep!$R$226                                            )&lt;=0),"Alt2-"   &amp;JP48,""),"")</f>
        <v/>
      </c>
      <c r="JQ50" s="491" t="str">
        <f xml:space="preserve">                    IF(AND((JQ$44                                  -Sheep!$N$175                               )&gt;(JQ$44-JR$44),(JQ$44                                  -Sheep!$N$175                                )&lt;=0),"Born","")
&amp;                   IF(AND((JQ$44-Sheep!$R$224-Sheep!$N$175                                )&gt;(JQ$44-JR$44),(JQ$44-Sheep!$R$224-Sheep!$N$175                                )&lt;=0),"WeanStd","")
&amp;                   IF(AND((JQ$44-Sheep!$R$225-Sheep!$N$175                                )&gt;(JQ$44-JR$44),(JQ$44-Sheep!$R$225-Sheep!$N$175                                )&lt;=0),"WeanAlt1","")
&amp;                   IF(AND((JQ$44-Sheep!$R$226-Sheep!$N$175                                )&gt;(JQ$44-JR$44),(JQ$44-Sheep!$R$226-Sheep!$N$175                                )&lt;=0),"WeanAlt2","")
&amp;IFERROR(IF(AND((JQ$44-JQ49                                                                                     )&gt;(JQ$44-JR$44),(JQ$44-JQ49                                                                                     )&lt;=0),"Join-"    &amp;JQ48,""),"")
&amp;IFERROR(IF(AND((JQ$44-JQ49-INDEX(Sheep!$V$231:$V$238,JQ48,1))&gt;(JQ$44-JR$44),(JQ$44-JQ49-INDEX(Sheep!$V$231:$V$238,JQ48,1))&lt;=0),"Scan-"  &amp;JQ48,""),"")
&amp;IFERROR(IF(AND((JQ$44-JQ49-150                                                                            )&gt;(JQ$44-JR$44),(JQ$44-JQ49-150                                                                             )&lt;=0),"Birth-" &amp;JQ48,""),"")
&amp;IFERROR(IF(AND((JQ$44-JQ49-150-Sheep!$R$224                                           )&gt;(JQ$44-JR$44),(JQ$44-JQ49-150-Sheep!$R$224                                            )&lt;=0),"Wean-"&amp;JQ48,""),"")
&amp;IFERROR(IF(AND((JQ$44-JQ49-150-Sheep!$R$225                                           )&gt;(JQ$44-JR$44),(JQ$44-JQ49-150-Sheep!$R$225                                            )&lt;=0),"Alt1-"   &amp;JQ48,""),"")
&amp;IFERROR(IF(AND((JQ$44-JQ49-150-Sheep!$R$226                                           )&gt;(JQ$44-JR$44),(JQ$44-JQ49-150-Sheep!$R$226                                            )&lt;=0),"Alt2-"   &amp;JQ48,""),"")</f>
        <v/>
      </c>
      <c r="JR50" s="491" t="str">
        <f xml:space="preserve">                    IF(AND((JR$44                                  -Sheep!$N$175                               )&gt;(JR$44-JS$44),(JR$44                                  -Sheep!$N$175                                )&lt;=0),"Born","")
&amp;                   IF(AND((JR$44-Sheep!$R$224-Sheep!$N$175                                )&gt;(JR$44-JS$44),(JR$44-Sheep!$R$224-Sheep!$N$175                                )&lt;=0),"WeanStd","")
&amp;                   IF(AND((JR$44-Sheep!$R$225-Sheep!$N$175                                )&gt;(JR$44-JS$44),(JR$44-Sheep!$R$225-Sheep!$N$175                                )&lt;=0),"WeanAlt1","")
&amp;                   IF(AND((JR$44-Sheep!$R$226-Sheep!$N$175                                )&gt;(JR$44-JS$44),(JR$44-Sheep!$R$226-Sheep!$N$175                                )&lt;=0),"WeanAlt2","")
&amp;IFERROR(IF(AND((JR$44-JR49                                                                                     )&gt;(JR$44-JS$44),(JR$44-JR49                                                                                     )&lt;=0),"Join-"    &amp;JR48,""),"")
&amp;IFERROR(IF(AND((JR$44-JR49-INDEX(Sheep!$V$231:$V$238,JR48,1))&gt;(JR$44-JS$44),(JR$44-JR49-INDEX(Sheep!$V$231:$V$238,JR48,1))&lt;=0),"Scan-"  &amp;JR48,""),"")
&amp;IFERROR(IF(AND((JR$44-JR49-150                                                                            )&gt;(JR$44-JS$44),(JR$44-JR49-150                                                                             )&lt;=0),"Birth-" &amp;JR48,""),"")
&amp;IFERROR(IF(AND((JR$44-JR49-150-Sheep!$R$224                                           )&gt;(JR$44-JS$44),(JR$44-JR49-150-Sheep!$R$224                                            )&lt;=0),"Wean-"&amp;JR48,""),"")
&amp;IFERROR(IF(AND((JR$44-JR49-150-Sheep!$R$225                                           )&gt;(JR$44-JS$44),(JR$44-JR49-150-Sheep!$R$225                                            )&lt;=0),"Alt1-"   &amp;JR48,""),"")
&amp;IFERROR(IF(AND((JR$44-JR49-150-Sheep!$R$226                                           )&gt;(JR$44-JS$44),(JR$44-JR49-150-Sheep!$R$226                                            )&lt;=0),"Alt2-"   &amp;JR48,""),"")</f>
        <v/>
      </c>
      <c r="JS50" s="491" t="str">
        <f xml:space="preserve">                    IF(AND((JS$44                                  -Sheep!$N$175                               )&gt;(JS$44-JT$44),(JS$44                                  -Sheep!$N$175                                )&lt;=0),"Born","")
&amp;                   IF(AND((JS$44-Sheep!$R$224-Sheep!$N$175                                )&gt;(JS$44-JT$44),(JS$44-Sheep!$R$224-Sheep!$N$175                                )&lt;=0),"WeanStd","")
&amp;                   IF(AND((JS$44-Sheep!$R$225-Sheep!$N$175                                )&gt;(JS$44-JT$44),(JS$44-Sheep!$R$225-Sheep!$N$175                                )&lt;=0),"WeanAlt1","")
&amp;                   IF(AND((JS$44-Sheep!$R$226-Sheep!$N$175                                )&gt;(JS$44-JT$44),(JS$44-Sheep!$R$226-Sheep!$N$175                                )&lt;=0),"WeanAlt2","")
&amp;IFERROR(IF(AND((JS$44-JS49                                                                                     )&gt;(JS$44-JT$44),(JS$44-JS49                                                                                     )&lt;=0),"Join-"    &amp;JS48,""),"")
&amp;IFERROR(IF(AND((JS$44-JS49-INDEX(Sheep!$V$231:$V$238,JS48,1))&gt;(JS$44-JT$44),(JS$44-JS49-INDEX(Sheep!$V$231:$V$238,JS48,1))&lt;=0),"Scan-"  &amp;JS48,""),"")
&amp;IFERROR(IF(AND((JS$44-JS49-150                                                                            )&gt;(JS$44-JT$44),(JS$44-JS49-150                                                                             )&lt;=0),"Birth-" &amp;JS48,""),"")
&amp;IFERROR(IF(AND((JS$44-JS49-150-Sheep!$R$224                                           )&gt;(JS$44-JT$44),(JS$44-JS49-150-Sheep!$R$224                                            )&lt;=0),"Wean-"&amp;JS48,""),"")
&amp;IFERROR(IF(AND((JS$44-JS49-150-Sheep!$R$225                                           )&gt;(JS$44-JT$44),(JS$44-JS49-150-Sheep!$R$225                                            )&lt;=0),"Alt1-"   &amp;JS48,""),"")
&amp;IFERROR(IF(AND((JS$44-JS49-150-Sheep!$R$226                                           )&gt;(JS$44-JT$44),(JS$44-JS49-150-Sheep!$R$226                                            )&lt;=0),"Alt2-"   &amp;JS48,""),"")</f>
        <v/>
      </c>
      <c r="JT50" s="491" t="str">
        <f xml:space="preserve">                    IF(AND((JT$44                                  -Sheep!$N$175                               )&gt;(JT$44-JU$44),(JT$44                                  -Sheep!$N$175                                )&lt;=0),"Born","")
&amp;                   IF(AND((JT$44-Sheep!$R$224-Sheep!$N$175                                )&gt;(JT$44-JU$44),(JT$44-Sheep!$R$224-Sheep!$N$175                                )&lt;=0),"WeanStd","")
&amp;                   IF(AND((JT$44-Sheep!$R$225-Sheep!$N$175                                )&gt;(JT$44-JU$44),(JT$44-Sheep!$R$225-Sheep!$N$175                                )&lt;=0),"WeanAlt1","")
&amp;                   IF(AND((JT$44-Sheep!$R$226-Sheep!$N$175                                )&gt;(JT$44-JU$44),(JT$44-Sheep!$R$226-Sheep!$N$175                                )&lt;=0),"WeanAlt2","")
&amp;IFERROR(IF(AND((JT$44-JT49                                                                                     )&gt;(JT$44-JU$44),(JT$44-JT49                                                                                     )&lt;=0),"Join-"    &amp;JT48,""),"")
&amp;IFERROR(IF(AND((JT$44-JT49-INDEX(Sheep!$V$231:$V$238,JT48,1))&gt;(JT$44-JU$44),(JT$44-JT49-INDEX(Sheep!$V$231:$V$238,JT48,1))&lt;=0),"Scan-"  &amp;JT48,""),"")
&amp;IFERROR(IF(AND((JT$44-JT49-150                                                                            )&gt;(JT$44-JU$44),(JT$44-JT49-150                                                                             )&lt;=0),"Birth-" &amp;JT48,""),"")
&amp;IFERROR(IF(AND((JT$44-JT49-150-Sheep!$R$224                                           )&gt;(JT$44-JU$44),(JT$44-JT49-150-Sheep!$R$224                                            )&lt;=0),"Wean-"&amp;JT48,""),"")
&amp;IFERROR(IF(AND((JT$44-JT49-150-Sheep!$R$225                                           )&gt;(JT$44-JU$44),(JT$44-JT49-150-Sheep!$R$225                                            )&lt;=0),"Alt1-"   &amp;JT48,""),"")
&amp;IFERROR(IF(AND((JT$44-JT49-150-Sheep!$R$226                                           )&gt;(JT$44-JU$44),(JT$44-JT49-150-Sheep!$R$226                                            )&lt;=0),"Alt2-"   &amp;JT48,""),"")</f>
        <v/>
      </c>
      <c r="JU50" s="491" t="str">
        <f xml:space="preserve">                    IF(AND((JU$44                                  -Sheep!$N$175                               )&gt;(JU$44-JV$44),(JU$44                                  -Sheep!$N$175                                )&lt;=0),"Born","")
&amp;                   IF(AND((JU$44-Sheep!$R$224-Sheep!$N$175                                )&gt;(JU$44-JV$44),(JU$44-Sheep!$R$224-Sheep!$N$175                                )&lt;=0),"WeanStd","")
&amp;                   IF(AND((JU$44-Sheep!$R$225-Sheep!$N$175                                )&gt;(JU$44-JV$44),(JU$44-Sheep!$R$225-Sheep!$N$175                                )&lt;=0),"WeanAlt1","")
&amp;                   IF(AND((JU$44-Sheep!$R$226-Sheep!$N$175                                )&gt;(JU$44-JV$44),(JU$44-Sheep!$R$226-Sheep!$N$175                                )&lt;=0),"WeanAlt2","")
&amp;IFERROR(IF(AND((JU$44-JU49                                                                                     )&gt;(JU$44-JV$44),(JU$44-JU49                                                                                     )&lt;=0),"Join-"    &amp;JU48,""),"")
&amp;IFERROR(IF(AND((JU$44-JU49-INDEX(Sheep!$V$231:$V$238,JU48,1))&gt;(JU$44-JV$44),(JU$44-JU49-INDEX(Sheep!$V$231:$V$238,JU48,1))&lt;=0),"Scan-"  &amp;JU48,""),"")
&amp;IFERROR(IF(AND((JU$44-JU49-150                                                                            )&gt;(JU$44-JV$44),(JU$44-JU49-150                                                                             )&lt;=0),"Birth-" &amp;JU48,""),"")
&amp;IFERROR(IF(AND((JU$44-JU49-150-Sheep!$R$224                                           )&gt;(JU$44-JV$44),(JU$44-JU49-150-Sheep!$R$224                                            )&lt;=0),"Wean-"&amp;JU48,""),"")
&amp;IFERROR(IF(AND((JU$44-JU49-150-Sheep!$R$225                                           )&gt;(JU$44-JV$44),(JU$44-JU49-150-Sheep!$R$225                                            )&lt;=0),"Alt1-"   &amp;JU48,""),"")
&amp;IFERROR(IF(AND((JU$44-JU49-150-Sheep!$R$226                                           )&gt;(JU$44-JV$44),(JU$44-JU49-150-Sheep!$R$226                                            )&lt;=0),"Alt2-"   &amp;JU48,""),"")</f>
        <v/>
      </c>
      <c r="JV50" s="491" t="str">
        <f xml:space="preserve">                    IF(AND((JV$44                                  -Sheep!$N$175                               )&gt;(JV$44-JW$44),(JV$44                                  -Sheep!$N$175                                )&lt;=0),"Born","")
&amp;                   IF(AND((JV$44-Sheep!$R$224-Sheep!$N$175                                )&gt;(JV$44-JW$44),(JV$44-Sheep!$R$224-Sheep!$N$175                                )&lt;=0),"WeanStd","")
&amp;                   IF(AND((JV$44-Sheep!$R$225-Sheep!$N$175                                )&gt;(JV$44-JW$44),(JV$44-Sheep!$R$225-Sheep!$N$175                                )&lt;=0),"WeanAlt1","")
&amp;                   IF(AND((JV$44-Sheep!$R$226-Sheep!$N$175                                )&gt;(JV$44-JW$44),(JV$44-Sheep!$R$226-Sheep!$N$175                                )&lt;=0),"WeanAlt2","")
&amp;IFERROR(IF(AND((JV$44-JV49                                                                                     )&gt;(JV$44-JW$44),(JV$44-JV49                                                                                     )&lt;=0),"Join-"    &amp;JV48,""),"")
&amp;IFERROR(IF(AND((JV$44-JV49-INDEX(Sheep!$V$231:$V$238,JV48,1))&gt;(JV$44-JW$44),(JV$44-JV49-INDEX(Sheep!$V$231:$V$238,JV48,1))&lt;=0),"Scan-"  &amp;JV48,""),"")
&amp;IFERROR(IF(AND((JV$44-JV49-150                                                                            )&gt;(JV$44-JW$44),(JV$44-JV49-150                                                                             )&lt;=0),"Birth-" &amp;JV48,""),"")
&amp;IFERROR(IF(AND((JV$44-JV49-150-Sheep!$R$224                                           )&gt;(JV$44-JW$44),(JV$44-JV49-150-Sheep!$R$224                                            )&lt;=0),"Wean-"&amp;JV48,""),"")
&amp;IFERROR(IF(AND((JV$44-JV49-150-Sheep!$R$225                                           )&gt;(JV$44-JW$44),(JV$44-JV49-150-Sheep!$R$225                                            )&lt;=0),"Alt1-"   &amp;JV48,""),"")
&amp;IFERROR(IF(AND((JV$44-JV49-150-Sheep!$R$226                                           )&gt;(JV$44-JW$44),(JV$44-JV49-150-Sheep!$R$226                                            )&lt;=0),"Alt2-"   &amp;JV48,""),"")</f>
        <v/>
      </c>
      <c r="JW50" s="491" t="str">
        <f xml:space="preserve">                    IF(AND((JW$44                                  -Sheep!$N$175                               )&gt;(JW$44-JX$44),(JW$44                                  -Sheep!$N$175                                )&lt;=0),"Born","")
&amp;                   IF(AND((JW$44-Sheep!$R$224-Sheep!$N$175                                )&gt;(JW$44-JX$44),(JW$44-Sheep!$R$224-Sheep!$N$175                                )&lt;=0),"WeanStd","")
&amp;                   IF(AND((JW$44-Sheep!$R$225-Sheep!$N$175                                )&gt;(JW$44-JX$44),(JW$44-Sheep!$R$225-Sheep!$N$175                                )&lt;=0),"WeanAlt1","")
&amp;                   IF(AND((JW$44-Sheep!$R$226-Sheep!$N$175                                )&gt;(JW$44-JX$44),(JW$44-Sheep!$R$226-Sheep!$N$175                                )&lt;=0),"WeanAlt2","")
&amp;IFERROR(IF(AND((JW$44-JW49                                                                                     )&gt;(JW$44-JX$44),(JW$44-JW49                                                                                     )&lt;=0),"Join-"    &amp;JW48,""),"")
&amp;IFERROR(IF(AND((JW$44-JW49-INDEX(Sheep!$V$231:$V$238,JW48,1))&gt;(JW$44-JX$44),(JW$44-JW49-INDEX(Sheep!$V$231:$V$238,JW48,1))&lt;=0),"Scan-"  &amp;JW48,""),"")
&amp;IFERROR(IF(AND((JW$44-JW49-150                                                                            )&gt;(JW$44-JX$44),(JW$44-JW49-150                                                                             )&lt;=0),"Birth-" &amp;JW48,""),"")
&amp;IFERROR(IF(AND((JW$44-JW49-150-Sheep!$R$224                                           )&gt;(JW$44-JX$44),(JW$44-JW49-150-Sheep!$R$224                                            )&lt;=0),"Wean-"&amp;JW48,""),"")
&amp;IFERROR(IF(AND((JW$44-JW49-150-Sheep!$R$225                                           )&gt;(JW$44-JX$44),(JW$44-JW49-150-Sheep!$R$225                                            )&lt;=0),"Alt1-"   &amp;JW48,""),"")
&amp;IFERROR(IF(AND((JW$44-JW49-150-Sheep!$R$226                                           )&gt;(JW$44-JX$44),(JW$44-JW49-150-Sheep!$R$226                                            )&lt;=0),"Alt2-"   &amp;JW48,""),"")</f>
        <v/>
      </c>
      <c r="JX50" s="491" t="str">
        <f xml:space="preserve">                    IF(AND((JX$44                                  -Sheep!$N$175                               )&gt;(JX$44-JY$44),(JX$44                                  -Sheep!$N$175                                )&lt;=0),"Born","")
&amp;                   IF(AND((JX$44-Sheep!$R$224-Sheep!$N$175                                )&gt;(JX$44-JY$44),(JX$44-Sheep!$R$224-Sheep!$N$175                                )&lt;=0),"WeanStd","")
&amp;                   IF(AND((JX$44-Sheep!$R$225-Sheep!$N$175                                )&gt;(JX$44-JY$44),(JX$44-Sheep!$R$225-Sheep!$N$175                                )&lt;=0),"WeanAlt1","")
&amp;                   IF(AND((JX$44-Sheep!$R$226-Sheep!$N$175                                )&gt;(JX$44-JY$44),(JX$44-Sheep!$R$226-Sheep!$N$175                                )&lt;=0),"WeanAlt2","")
&amp;IFERROR(IF(AND((JX$44-JX49                                                                                     )&gt;(JX$44-JY$44),(JX$44-JX49                                                                                     )&lt;=0),"Join-"    &amp;JX48,""),"")
&amp;IFERROR(IF(AND((JX$44-JX49-INDEX(Sheep!$V$231:$V$238,JX48,1))&gt;(JX$44-JY$44),(JX$44-JX49-INDEX(Sheep!$V$231:$V$238,JX48,1))&lt;=0),"Scan-"  &amp;JX48,""),"")
&amp;IFERROR(IF(AND((JX$44-JX49-150                                                                            )&gt;(JX$44-JY$44),(JX$44-JX49-150                                                                             )&lt;=0),"Birth-" &amp;JX48,""),"")
&amp;IFERROR(IF(AND((JX$44-JX49-150-Sheep!$R$224                                           )&gt;(JX$44-JY$44),(JX$44-JX49-150-Sheep!$R$224                                            )&lt;=0),"Wean-"&amp;JX48,""),"")
&amp;IFERROR(IF(AND((JX$44-JX49-150-Sheep!$R$225                                           )&gt;(JX$44-JY$44),(JX$44-JX49-150-Sheep!$R$225                                            )&lt;=0),"Alt1-"   &amp;JX48,""),"")
&amp;IFERROR(IF(AND((JX$44-JX49-150-Sheep!$R$226                                           )&gt;(JX$44-JY$44),(JX$44-JX49-150-Sheep!$R$226                                            )&lt;=0),"Alt2-"   &amp;JX48,""),"")</f>
        <v/>
      </c>
      <c r="JY50" s="491" t="str">
        <f xml:space="preserve">                    IF(AND((JY$44                                  -Sheep!$N$175                               )&gt;(JY$44-JZ$44),(JY$44                                  -Sheep!$N$175                                )&lt;=0),"Born","")
&amp;                   IF(AND((JY$44-Sheep!$R$224-Sheep!$N$175                                )&gt;(JY$44-JZ$44),(JY$44-Sheep!$R$224-Sheep!$N$175                                )&lt;=0),"WeanStd","")
&amp;                   IF(AND((JY$44-Sheep!$R$225-Sheep!$N$175                                )&gt;(JY$44-JZ$44),(JY$44-Sheep!$R$225-Sheep!$N$175                                )&lt;=0),"WeanAlt1","")
&amp;                   IF(AND((JY$44-Sheep!$R$226-Sheep!$N$175                                )&gt;(JY$44-JZ$44),(JY$44-Sheep!$R$226-Sheep!$N$175                                )&lt;=0),"WeanAlt2","")
&amp;IFERROR(IF(AND((JY$44-JY49                                                                                     )&gt;(JY$44-JZ$44),(JY$44-JY49                                                                                     )&lt;=0),"Join-"    &amp;JY48,""),"")
&amp;IFERROR(IF(AND((JY$44-JY49-INDEX(Sheep!$V$231:$V$238,JY48,1))&gt;(JY$44-JZ$44),(JY$44-JY49-INDEX(Sheep!$V$231:$V$238,JY48,1))&lt;=0),"Scan-"  &amp;JY48,""),"")
&amp;IFERROR(IF(AND((JY$44-JY49-150                                                                            )&gt;(JY$44-JZ$44),(JY$44-JY49-150                                                                             )&lt;=0),"Birth-" &amp;JY48,""),"")
&amp;IFERROR(IF(AND((JY$44-JY49-150-Sheep!$R$224                                           )&gt;(JY$44-JZ$44),(JY$44-JY49-150-Sheep!$R$224                                            )&lt;=0),"Wean-"&amp;JY48,""),"")
&amp;IFERROR(IF(AND((JY$44-JY49-150-Sheep!$R$225                                           )&gt;(JY$44-JZ$44),(JY$44-JY49-150-Sheep!$R$225                                            )&lt;=0),"Alt1-"   &amp;JY48,""),"")
&amp;IFERROR(IF(AND((JY$44-JY49-150-Sheep!$R$226                                           )&gt;(JY$44-JZ$44),(JY$44-JY49-150-Sheep!$R$226                                            )&lt;=0),"Alt2-"   &amp;JY48,""),"")</f>
        <v/>
      </c>
      <c r="JZ50" s="491" t="str">
        <f xml:space="preserve">                    IF(AND((JZ$44                                  -Sheep!$N$175                               )&gt;(JZ$44-KA$44),(JZ$44                                  -Sheep!$N$175                                )&lt;=0),"Born","")
&amp;                   IF(AND((JZ$44-Sheep!$R$224-Sheep!$N$175                                )&gt;(JZ$44-KA$44),(JZ$44-Sheep!$R$224-Sheep!$N$175                                )&lt;=0),"WeanStd","")
&amp;                   IF(AND((JZ$44-Sheep!$R$225-Sheep!$N$175                                )&gt;(JZ$44-KA$44),(JZ$44-Sheep!$R$225-Sheep!$N$175                                )&lt;=0),"WeanAlt1","")
&amp;                   IF(AND((JZ$44-Sheep!$R$226-Sheep!$N$175                                )&gt;(JZ$44-KA$44),(JZ$44-Sheep!$R$226-Sheep!$N$175                                )&lt;=0),"WeanAlt2","")
&amp;IFERROR(IF(AND((JZ$44-JZ49                                                                                     )&gt;(JZ$44-KA$44),(JZ$44-JZ49                                                                                     )&lt;=0),"Join-"    &amp;JZ48,""),"")
&amp;IFERROR(IF(AND((JZ$44-JZ49-INDEX(Sheep!$V$231:$V$238,JZ48,1))&gt;(JZ$44-KA$44),(JZ$44-JZ49-INDEX(Sheep!$V$231:$V$238,JZ48,1))&lt;=0),"Scan-"  &amp;JZ48,""),"")
&amp;IFERROR(IF(AND((JZ$44-JZ49-150                                                                            )&gt;(JZ$44-KA$44),(JZ$44-JZ49-150                                                                             )&lt;=0),"Birth-" &amp;JZ48,""),"")
&amp;IFERROR(IF(AND((JZ$44-JZ49-150-Sheep!$R$224                                           )&gt;(JZ$44-KA$44),(JZ$44-JZ49-150-Sheep!$R$224                                            )&lt;=0),"Wean-"&amp;JZ48,""),"")
&amp;IFERROR(IF(AND((JZ$44-JZ49-150-Sheep!$R$225                                           )&gt;(JZ$44-KA$44),(JZ$44-JZ49-150-Sheep!$R$225                                            )&lt;=0),"Alt1-"   &amp;JZ48,""),"")
&amp;IFERROR(IF(AND((JZ$44-JZ49-150-Sheep!$R$226                                           )&gt;(JZ$44-KA$44),(JZ$44-JZ49-150-Sheep!$R$226                                            )&lt;=0),"Alt2-"   &amp;JZ48,""),"")</f>
        <v/>
      </c>
      <c r="KA50" s="491" t="str">
        <f xml:space="preserve">                    IF(AND((KA$44                                  -Sheep!$N$175                               )&gt;(KA$44-KB$44),(KA$44                                  -Sheep!$N$175                                )&lt;=0),"Born","")
&amp;                   IF(AND((KA$44-Sheep!$R$224-Sheep!$N$175                                )&gt;(KA$44-KB$44),(KA$44-Sheep!$R$224-Sheep!$N$175                                )&lt;=0),"WeanStd","")
&amp;                   IF(AND((KA$44-Sheep!$R$225-Sheep!$N$175                                )&gt;(KA$44-KB$44),(KA$44-Sheep!$R$225-Sheep!$N$175                                )&lt;=0),"WeanAlt1","")
&amp;                   IF(AND((KA$44-Sheep!$R$226-Sheep!$N$175                                )&gt;(KA$44-KB$44),(KA$44-Sheep!$R$226-Sheep!$N$175                                )&lt;=0),"WeanAlt2","")
&amp;IFERROR(IF(AND((KA$44-KA49                                                                                     )&gt;(KA$44-KB$44),(KA$44-KA49                                                                                     )&lt;=0),"Join-"    &amp;KA48,""),"")
&amp;IFERROR(IF(AND((KA$44-KA49-INDEX(Sheep!$V$231:$V$238,KA48,1))&gt;(KA$44-KB$44),(KA$44-KA49-INDEX(Sheep!$V$231:$V$238,KA48,1))&lt;=0),"Scan-"  &amp;KA48,""),"")
&amp;IFERROR(IF(AND((KA$44-KA49-150                                                                            )&gt;(KA$44-KB$44),(KA$44-KA49-150                                                                             )&lt;=0),"Birth-" &amp;KA48,""),"")
&amp;IFERROR(IF(AND((KA$44-KA49-150-Sheep!$R$224                                           )&gt;(KA$44-KB$44),(KA$44-KA49-150-Sheep!$R$224                                            )&lt;=0),"Wean-"&amp;KA48,""),"")
&amp;IFERROR(IF(AND((KA$44-KA49-150-Sheep!$R$225                                           )&gt;(KA$44-KB$44),(KA$44-KA49-150-Sheep!$R$225                                            )&lt;=0),"Alt1-"   &amp;KA48,""),"")
&amp;IFERROR(IF(AND((KA$44-KA49-150-Sheep!$R$226                                           )&gt;(KA$44-KB$44),(KA$44-KA49-150-Sheep!$R$226                                            )&lt;=0),"Alt2-"   &amp;KA48,""),"")</f>
        <v/>
      </c>
      <c r="KB50" s="491" t="str">
        <f xml:space="preserve">                    IF(AND((KB$44                                  -Sheep!$N$175                               )&gt;(KB$44-KC$44),(KB$44                                  -Sheep!$N$175                                )&lt;=0),"Born","")
&amp;                   IF(AND((KB$44-Sheep!$R$224-Sheep!$N$175                                )&gt;(KB$44-KC$44),(KB$44-Sheep!$R$224-Sheep!$N$175                                )&lt;=0),"WeanStd","")
&amp;                   IF(AND((KB$44-Sheep!$R$225-Sheep!$N$175                                )&gt;(KB$44-KC$44),(KB$44-Sheep!$R$225-Sheep!$N$175                                )&lt;=0),"WeanAlt1","")
&amp;                   IF(AND((KB$44-Sheep!$R$226-Sheep!$N$175                                )&gt;(KB$44-KC$44),(KB$44-Sheep!$R$226-Sheep!$N$175                                )&lt;=0),"WeanAlt2","")
&amp;IFERROR(IF(AND((KB$44-KB49                                                                                     )&gt;(KB$44-KC$44),(KB$44-KB49                                                                                     )&lt;=0),"Join-"    &amp;KB48,""),"")
&amp;IFERROR(IF(AND((KB$44-KB49-INDEX(Sheep!$V$231:$V$238,KB48,1))&gt;(KB$44-KC$44),(KB$44-KB49-INDEX(Sheep!$V$231:$V$238,KB48,1))&lt;=0),"Scan-"  &amp;KB48,""),"")
&amp;IFERROR(IF(AND((KB$44-KB49-150                                                                            )&gt;(KB$44-KC$44),(KB$44-KB49-150                                                                             )&lt;=0),"Birth-" &amp;KB48,""),"")
&amp;IFERROR(IF(AND((KB$44-KB49-150-Sheep!$R$224                                           )&gt;(KB$44-KC$44),(KB$44-KB49-150-Sheep!$R$224                                            )&lt;=0),"Wean-"&amp;KB48,""),"")
&amp;IFERROR(IF(AND((KB$44-KB49-150-Sheep!$R$225                                           )&gt;(KB$44-KC$44),(KB$44-KB49-150-Sheep!$R$225                                            )&lt;=0),"Alt1-"   &amp;KB48,""),"")
&amp;IFERROR(IF(AND((KB$44-KB49-150-Sheep!$R$226                                           )&gt;(KB$44-KC$44),(KB$44-KB49-150-Sheep!$R$226                                            )&lt;=0),"Alt2-"   &amp;KB48,""),"")</f>
        <v/>
      </c>
      <c r="KC50" s="491" t="str">
        <f xml:space="preserve">                    IF(AND((KC$44                                  -Sheep!$N$175                               )&gt;(KC$44-KD$44),(KC$44                                  -Sheep!$N$175                                )&lt;=0),"Born","")
&amp;                   IF(AND((KC$44-Sheep!$R$224-Sheep!$N$175                                )&gt;(KC$44-KD$44),(KC$44-Sheep!$R$224-Sheep!$N$175                                )&lt;=0),"WeanStd","")
&amp;                   IF(AND((KC$44-Sheep!$R$225-Sheep!$N$175                                )&gt;(KC$44-KD$44),(KC$44-Sheep!$R$225-Sheep!$N$175                                )&lt;=0),"WeanAlt1","")
&amp;                   IF(AND((KC$44-Sheep!$R$226-Sheep!$N$175                                )&gt;(KC$44-KD$44),(KC$44-Sheep!$R$226-Sheep!$N$175                                )&lt;=0),"WeanAlt2","")
&amp;IFERROR(IF(AND((KC$44-KC49                                                                                     )&gt;(KC$44-KD$44),(KC$44-KC49                                                                                     )&lt;=0),"Join-"    &amp;KC48,""),"")
&amp;IFERROR(IF(AND((KC$44-KC49-INDEX(Sheep!$V$231:$V$238,KC48,1))&gt;(KC$44-KD$44),(KC$44-KC49-INDEX(Sheep!$V$231:$V$238,KC48,1))&lt;=0),"Scan-"  &amp;KC48,""),"")
&amp;IFERROR(IF(AND((KC$44-KC49-150                                                                            )&gt;(KC$44-KD$44),(KC$44-KC49-150                                                                             )&lt;=0),"Birth-" &amp;KC48,""),"")
&amp;IFERROR(IF(AND((KC$44-KC49-150-Sheep!$R$224                                           )&gt;(KC$44-KD$44),(KC$44-KC49-150-Sheep!$R$224                                            )&lt;=0),"Wean-"&amp;KC48,""),"")
&amp;IFERROR(IF(AND((KC$44-KC49-150-Sheep!$R$225                                           )&gt;(KC$44-KD$44),(KC$44-KC49-150-Sheep!$R$225                                            )&lt;=0),"Alt1-"   &amp;KC48,""),"")
&amp;IFERROR(IF(AND((KC$44-KC49-150-Sheep!$R$226                                           )&gt;(KC$44-KD$44),(KC$44-KC49-150-Sheep!$R$226                                            )&lt;=0),"Alt2-"   &amp;KC48,""),"")</f>
        <v/>
      </c>
      <c r="KD50" s="491" t="str">
        <f xml:space="preserve">                    IF(AND((KD$44                                  -Sheep!$N$175                               )&gt;(KD$44-KE$44),(KD$44                                  -Sheep!$N$175                                )&lt;=0),"Born","")
&amp;                   IF(AND((KD$44-Sheep!$R$224-Sheep!$N$175                                )&gt;(KD$44-KE$44),(KD$44-Sheep!$R$224-Sheep!$N$175                                )&lt;=0),"WeanStd","")
&amp;                   IF(AND((KD$44-Sheep!$R$225-Sheep!$N$175                                )&gt;(KD$44-KE$44),(KD$44-Sheep!$R$225-Sheep!$N$175                                )&lt;=0),"WeanAlt1","")
&amp;                   IF(AND((KD$44-Sheep!$R$226-Sheep!$N$175                                )&gt;(KD$44-KE$44),(KD$44-Sheep!$R$226-Sheep!$N$175                                )&lt;=0),"WeanAlt2","")
&amp;IFERROR(IF(AND((KD$44-KD49                                                                                     )&gt;(KD$44-KE$44),(KD$44-KD49                                                                                     )&lt;=0),"Join-"    &amp;KD48,""),"")
&amp;IFERROR(IF(AND((KD$44-KD49-INDEX(Sheep!$V$231:$V$238,KD48,1))&gt;(KD$44-KE$44),(KD$44-KD49-INDEX(Sheep!$V$231:$V$238,KD48,1))&lt;=0),"Scan-"  &amp;KD48,""),"")
&amp;IFERROR(IF(AND((KD$44-KD49-150                                                                            )&gt;(KD$44-KE$44),(KD$44-KD49-150                                                                             )&lt;=0),"Birth-" &amp;KD48,""),"")
&amp;IFERROR(IF(AND((KD$44-KD49-150-Sheep!$R$224                                           )&gt;(KD$44-KE$44),(KD$44-KD49-150-Sheep!$R$224                                            )&lt;=0),"Wean-"&amp;KD48,""),"")
&amp;IFERROR(IF(AND((KD$44-KD49-150-Sheep!$R$225                                           )&gt;(KD$44-KE$44),(KD$44-KD49-150-Sheep!$R$225                                            )&lt;=0),"Alt1-"   &amp;KD48,""),"")
&amp;IFERROR(IF(AND((KD$44-KD49-150-Sheep!$R$226                                           )&gt;(KD$44-KE$44),(KD$44-KD49-150-Sheep!$R$226                                            )&lt;=0),"Alt2-"   &amp;KD48,""),"")</f>
        <v/>
      </c>
      <c r="KE50" s="491" t="str">
        <f xml:space="preserve">                    IF(AND((KE$44                                  -Sheep!$N$175                               )&gt;(KE$44-KF$44),(KE$44                                  -Sheep!$N$175                                )&lt;=0),"Born","")
&amp;                   IF(AND((KE$44-Sheep!$R$224-Sheep!$N$175                                )&gt;(KE$44-KF$44),(KE$44-Sheep!$R$224-Sheep!$N$175                                )&lt;=0),"WeanStd","")
&amp;                   IF(AND((KE$44-Sheep!$R$225-Sheep!$N$175                                )&gt;(KE$44-KF$44),(KE$44-Sheep!$R$225-Sheep!$N$175                                )&lt;=0),"WeanAlt1","")
&amp;                   IF(AND((KE$44-Sheep!$R$226-Sheep!$N$175                                )&gt;(KE$44-KF$44),(KE$44-Sheep!$R$226-Sheep!$N$175                                )&lt;=0),"WeanAlt2","")
&amp;IFERROR(IF(AND((KE$44-KE49                                                                                     )&gt;(KE$44-KF$44),(KE$44-KE49                                                                                     )&lt;=0),"Join-"    &amp;KE48,""),"")
&amp;IFERROR(IF(AND((KE$44-KE49-INDEX(Sheep!$V$231:$V$238,KE48,1))&gt;(KE$44-KF$44),(KE$44-KE49-INDEX(Sheep!$V$231:$V$238,KE48,1))&lt;=0),"Scan-"  &amp;KE48,""),"")
&amp;IFERROR(IF(AND((KE$44-KE49-150                                                                            )&gt;(KE$44-KF$44),(KE$44-KE49-150                                                                             )&lt;=0),"Birth-" &amp;KE48,""),"")
&amp;IFERROR(IF(AND((KE$44-KE49-150-Sheep!$R$224                                           )&gt;(KE$44-KF$44),(KE$44-KE49-150-Sheep!$R$224                                            )&lt;=0),"Wean-"&amp;KE48,""),"")
&amp;IFERROR(IF(AND((KE$44-KE49-150-Sheep!$R$225                                           )&gt;(KE$44-KF$44),(KE$44-KE49-150-Sheep!$R$225                                            )&lt;=0),"Alt1-"   &amp;KE48,""),"")
&amp;IFERROR(IF(AND((KE$44-KE49-150-Sheep!$R$226                                           )&gt;(KE$44-KF$44),(KE$44-KE49-150-Sheep!$R$226                                            )&lt;=0),"Alt2-"   &amp;KE48,""),"")</f>
        <v/>
      </c>
      <c r="KF50" s="491" t="str">
        <f xml:space="preserve">                    IF(AND((KF$44                                  -Sheep!$N$175                               )&gt;(KF$44-KG$44),(KF$44                                  -Sheep!$N$175                                )&lt;=0),"Born","")
&amp;                   IF(AND((KF$44-Sheep!$R$224-Sheep!$N$175                                )&gt;(KF$44-KG$44),(KF$44-Sheep!$R$224-Sheep!$N$175                                )&lt;=0),"WeanStd","")
&amp;                   IF(AND((KF$44-Sheep!$R$225-Sheep!$N$175                                )&gt;(KF$44-KG$44),(KF$44-Sheep!$R$225-Sheep!$N$175                                )&lt;=0),"WeanAlt1","")
&amp;                   IF(AND((KF$44-Sheep!$R$226-Sheep!$N$175                                )&gt;(KF$44-KG$44),(KF$44-Sheep!$R$226-Sheep!$N$175                                )&lt;=0),"WeanAlt2","")
&amp;IFERROR(IF(AND((KF$44-KF49                                                                                     )&gt;(KF$44-KG$44),(KF$44-KF49                                                                                     )&lt;=0),"Join-"    &amp;KF48,""),"")
&amp;IFERROR(IF(AND((KF$44-KF49-INDEX(Sheep!$V$231:$V$238,KF48,1))&gt;(KF$44-KG$44),(KF$44-KF49-INDEX(Sheep!$V$231:$V$238,KF48,1))&lt;=0),"Scan-"  &amp;KF48,""),"")
&amp;IFERROR(IF(AND((KF$44-KF49-150                                                                            )&gt;(KF$44-KG$44),(KF$44-KF49-150                                                                             )&lt;=0),"Birth-" &amp;KF48,""),"")
&amp;IFERROR(IF(AND((KF$44-KF49-150-Sheep!$R$224                                           )&gt;(KF$44-KG$44),(KF$44-KF49-150-Sheep!$R$224                                            )&lt;=0),"Wean-"&amp;KF48,""),"")
&amp;IFERROR(IF(AND((KF$44-KF49-150-Sheep!$R$225                                           )&gt;(KF$44-KG$44),(KF$44-KF49-150-Sheep!$R$225                                            )&lt;=0),"Alt1-"   &amp;KF48,""),"")
&amp;IFERROR(IF(AND((KF$44-KF49-150-Sheep!$R$226                                           )&gt;(KF$44-KG$44),(KF$44-KF49-150-Sheep!$R$226                                            )&lt;=0),"Alt2-"   &amp;KF48,""),"")</f>
        <v/>
      </c>
      <c r="KG50" s="491" t="str">
        <f xml:space="preserve">                    IF(AND((KG$44                                  -Sheep!$N$175                               )&gt;(KG$44-KH$44),(KG$44                                  -Sheep!$N$175                                )&lt;=0),"Born","")
&amp;                   IF(AND((KG$44-Sheep!$R$224-Sheep!$N$175                                )&gt;(KG$44-KH$44),(KG$44-Sheep!$R$224-Sheep!$N$175                                )&lt;=0),"WeanStd","")
&amp;                   IF(AND((KG$44-Sheep!$R$225-Sheep!$N$175                                )&gt;(KG$44-KH$44),(KG$44-Sheep!$R$225-Sheep!$N$175                                )&lt;=0),"WeanAlt1","")
&amp;                   IF(AND((KG$44-Sheep!$R$226-Sheep!$N$175                                )&gt;(KG$44-KH$44),(KG$44-Sheep!$R$226-Sheep!$N$175                                )&lt;=0),"WeanAlt2","")
&amp;IFERROR(IF(AND((KG$44-KG49                                                                                     )&gt;(KG$44-KH$44),(KG$44-KG49                                                                                     )&lt;=0),"Join-"    &amp;KG48,""),"")
&amp;IFERROR(IF(AND((KG$44-KG49-INDEX(Sheep!$V$231:$V$238,KG48,1))&gt;(KG$44-KH$44),(KG$44-KG49-INDEX(Sheep!$V$231:$V$238,KG48,1))&lt;=0),"Scan-"  &amp;KG48,""),"")
&amp;IFERROR(IF(AND((KG$44-KG49-150                                                                            )&gt;(KG$44-KH$44),(KG$44-KG49-150                                                                             )&lt;=0),"Birth-" &amp;KG48,""),"")
&amp;IFERROR(IF(AND((KG$44-KG49-150-Sheep!$R$224                                           )&gt;(KG$44-KH$44),(KG$44-KG49-150-Sheep!$R$224                                            )&lt;=0),"Wean-"&amp;KG48,""),"")
&amp;IFERROR(IF(AND((KG$44-KG49-150-Sheep!$R$225                                           )&gt;(KG$44-KH$44),(KG$44-KG49-150-Sheep!$R$225                                            )&lt;=0),"Alt1-"   &amp;KG48,""),"")
&amp;IFERROR(IF(AND((KG$44-KG49-150-Sheep!$R$226                                           )&gt;(KG$44-KH$44),(KG$44-KG49-150-Sheep!$R$226                                            )&lt;=0),"Alt2-"   &amp;KG48,""),"")</f>
        <v/>
      </c>
      <c r="KH50" s="491" t="str">
        <f xml:space="preserve">                    IF(AND((KH$44                                  -Sheep!$N$175                               )&gt;(KH$44-KI$44),(KH$44                                  -Sheep!$N$175                                )&lt;=0),"Born","")
&amp;                   IF(AND((KH$44-Sheep!$R$224-Sheep!$N$175                                )&gt;(KH$44-KI$44),(KH$44-Sheep!$R$224-Sheep!$N$175                                )&lt;=0),"WeanStd","")
&amp;                   IF(AND((KH$44-Sheep!$R$225-Sheep!$N$175                                )&gt;(KH$44-KI$44),(KH$44-Sheep!$R$225-Sheep!$N$175                                )&lt;=0),"WeanAlt1","")
&amp;                   IF(AND((KH$44-Sheep!$R$226-Sheep!$N$175                                )&gt;(KH$44-KI$44),(KH$44-Sheep!$R$226-Sheep!$N$175                                )&lt;=0),"WeanAlt2","")
&amp;IFERROR(IF(AND((KH$44-KH49                                                                                     )&gt;(KH$44-KI$44),(KH$44-KH49                                                                                     )&lt;=0),"Join-"    &amp;KH48,""),"")
&amp;IFERROR(IF(AND((KH$44-KH49-INDEX(Sheep!$V$231:$V$238,KH48,1))&gt;(KH$44-KI$44),(KH$44-KH49-INDEX(Sheep!$V$231:$V$238,KH48,1))&lt;=0),"Scan-"  &amp;KH48,""),"")
&amp;IFERROR(IF(AND((KH$44-KH49-150                                                                            )&gt;(KH$44-KI$44),(KH$44-KH49-150                                                                             )&lt;=0),"Birth-" &amp;KH48,""),"")
&amp;IFERROR(IF(AND((KH$44-KH49-150-Sheep!$R$224                                           )&gt;(KH$44-KI$44),(KH$44-KH49-150-Sheep!$R$224                                            )&lt;=0),"Wean-"&amp;KH48,""),"")
&amp;IFERROR(IF(AND((KH$44-KH49-150-Sheep!$R$225                                           )&gt;(KH$44-KI$44),(KH$44-KH49-150-Sheep!$R$225                                            )&lt;=0),"Alt1-"   &amp;KH48,""),"")
&amp;IFERROR(IF(AND((KH$44-KH49-150-Sheep!$R$226                                           )&gt;(KH$44-KI$44),(KH$44-KH49-150-Sheep!$R$226                                            )&lt;=0),"Alt2-"   &amp;KH48,""),"")</f>
        <v/>
      </c>
      <c r="KI50" s="491" t="str">
        <f xml:space="preserve">                    IF(AND((KI$44                                  -Sheep!$N$175                               )&gt;(KI$44-KJ$44),(KI$44                                  -Sheep!$N$175                                )&lt;=0),"Born","")
&amp;                   IF(AND((KI$44-Sheep!$R$224-Sheep!$N$175                                )&gt;(KI$44-KJ$44),(KI$44-Sheep!$R$224-Sheep!$N$175                                )&lt;=0),"WeanStd","")
&amp;                   IF(AND((KI$44-Sheep!$R$225-Sheep!$N$175                                )&gt;(KI$44-KJ$44),(KI$44-Sheep!$R$225-Sheep!$N$175                                )&lt;=0),"WeanAlt1","")
&amp;                   IF(AND((KI$44-Sheep!$R$226-Sheep!$N$175                                )&gt;(KI$44-KJ$44),(KI$44-Sheep!$R$226-Sheep!$N$175                                )&lt;=0),"WeanAlt2","")
&amp;IFERROR(IF(AND((KI$44-KI49                                                                                     )&gt;(KI$44-KJ$44),(KI$44-KI49                                                                                     )&lt;=0),"Join-"    &amp;KI48,""),"")
&amp;IFERROR(IF(AND((KI$44-KI49-INDEX(Sheep!$V$231:$V$238,KI48,1))&gt;(KI$44-KJ$44),(KI$44-KI49-INDEX(Sheep!$V$231:$V$238,KI48,1))&lt;=0),"Scan-"  &amp;KI48,""),"")
&amp;IFERROR(IF(AND((KI$44-KI49-150                                                                            )&gt;(KI$44-KJ$44),(KI$44-KI49-150                                                                             )&lt;=0),"Birth-" &amp;KI48,""),"")
&amp;IFERROR(IF(AND((KI$44-KI49-150-Sheep!$R$224                                           )&gt;(KI$44-KJ$44),(KI$44-KI49-150-Sheep!$R$224                                            )&lt;=0),"Wean-"&amp;KI48,""),"")
&amp;IFERROR(IF(AND((KI$44-KI49-150-Sheep!$R$225                                           )&gt;(KI$44-KJ$44),(KI$44-KI49-150-Sheep!$R$225                                            )&lt;=0),"Alt1-"   &amp;KI48,""),"")
&amp;IFERROR(IF(AND((KI$44-KI49-150-Sheep!$R$226                                           )&gt;(KI$44-KJ$44),(KI$44-KI49-150-Sheep!$R$226                                            )&lt;=0),"Alt2-"   &amp;KI48,""),"")</f>
        <v/>
      </c>
      <c r="KJ50" s="491" t="str">
        <f xml:space="preserve">                    IF(AND((KJ$44                                  -Sheep!$N$175                               )&gt;(KJ$44-KK$44),(KJ$44                                  -Sheep!$N$175                                )&lt;=0),"Born","")
&amp;                   IF(AND((KJ$44-Sheep!$R$224-Sheep!$N$175                                )&gt;(KJ$44-KK$44),(KJ$44-Sheep!$R$224-Sheep!$N$175                                )&lt;=0),"WeanStd","")
&amp;                   IF(AND((KJ$44-Sheep!$R$225-Sheep!$N$175                                )&gt;(KJ$44-KK$44),(KJ$44-Sheep!$R$225-Sheep!$N$175                                )&lt;=0),"WeanAlt1","")
&amp;                   IF(AND((KJ$44-Sheep!$R$226-Sheep!$N$175                                )&gt;(KJ$44-KK$44),(KJ$44-Sheep!$R$226-Sheep!$N$175                                )&lt;=0),"WeanAlt2","")
&amp;IFERROR(IF(AND((KJ$44-KJ49                                                                                     )&gt;(KJ$44-KK$44),(KJ$44-KJ49                                                                                     )&lt;=0),"Join-"    &amp;KJ48,""),"")
&amp;IFERROR(IF(AND((KJ$44-KJ49-INDEX(Sheep!$V$231:$V$238,KJ48,1))&gt;(KJ$44-KK$44),(KJ$44-KJ49-INDEX(Sheep!$V$231:$V$238,KJ48,1))&lt;=0),"Scan-"  &amp;KJ48,""),"")
&amp;IFERROR(IF(AND((KJ$44-KJ49-150                                                                            )&gt;(KJ$44-KK$44),(KJ$44-KJ49-150                                                                             )&lt;=0),"Birth-" &amp;KJ48,""),"")
&amp;IFERROR(IF(AND((KJ$44-KJ49-150-Sheep!$R$224                                           )&gt;(KJ$44-KK$44),(KJ$44-KJ49-150-Sheep!$R$224                                            )&lt;=0),"Wean-"&amp;KJ48,""),"")
&amp;IFERROR(IF(AND((KJ$44-KJ49-150-Sheep!$R$225                                           )&gt;(KJ$44-KK$44),(KJ$44-KJ49-150-Sheep!$R$225                                            )&lt;=0),"Alt1-"   &amp;KJ48,""),"")
&amp;IFERROR(IF(AND((KJ$44-KJ49-150-Sheep!$R$226                                           )&gt;(KJ$44-KK$44),(KJ$44-KJ49-150-Sheep!$R$226                                            )&lt;=0),"Alt2-"   &amp;KJ48,""),"")</f>
        <v/>
      </c>
      <c r="KK50" s="491" t="str">
        <f xml:space="preserve">                    IF(AND((KK$44                                  -Sheep!$N$175                               )&gt;(KK$44-KL$44),(KK$44                                  -Sheep!$N$175                                )&lt;=0),"Born","")
&amp;                   IF(AND((KK$44-Sheep!$R$224-Sheep!$N$175                                )&gt;(KK$44-KL$44),(KK$44-Sheep!$R$224-Sheep!$N$175                                )&lt;=0),"WeanStd","")
&amp;                   IF(AND((KK$44-Sheep!$R$225-Sheep!$N$175                                )&gt;(KK$44-KL$44),(KK$44-Sheep!$R$225-Sheep!$N$175                                )&lt;=0),"WeanAlt1","")
&amp;                   IF(AND((KK$44-Sheep!$R$226-Sheep!$N$175                                )&gt;(KK$44-KL$44),(KK$44-Sheep!$R$226-Sheep!$N$175                                )&lt;=0),"WeanAlt2","")
&amp;IFERROR(IF(AND((KK$44-KK49                                                                                     )&gt;(KK$44-KL$44),(KK$44-KK49                                                                                     )&lt;=0),"Join-"    &amp;KK48,""),"")
&amp;IFERROR(IF(AND((KK$44-KK49-INDEX(Sheep!$V$231:$V$238,KK48,1))&gt;(KK$44-KL$44),(KK$44-KK49-INDEX(Sheep!$V$231:$V$238,KK48,1))&lt;=0),"Scan-"  &amp;KK48,""),"")
&amp;IFERROR(IF(AND((KK$44-KK49-150                                                                            )&gt;(KK$44-KL$44),(KK$44-KK49-150                                                                             )&lt;=0),"Birth-" &amp;KK48,""),"")
&amp;IFERROR(IF(AND((KK$44-KK49-150-Sheep!$R$224                                           )&gt;(KK$44-KL$44),(KK$44-KK49-150-Sheep!$R$224                                            )&lt;=0),"Wean-"&amp;KK48,""),"")
&amp;IFERROR(IF(AND((KK$44-KK49-150-Sheep!$R$225                                           )&gt;(KK$44-KL$44),(KK$44-KK49-150-Sheep!$R$225                                            )&lt;=0),"Alt1-"   &amp;KK48,""),"")
&amp;IFERROR(IF(AND((KK$44-KK49-150-Sheep!$R$226                                           )&gt;(KK$44-KL$44),(KK$44-KK49-150-Sheep!$R$226                                            )&lt;=0),"Alt2-"   &amp;KK48,""),"")</f>
        <v/>
      </c>
      <c r="KL50" s="491" t="str">
        <f xml:space="preserve">                    IF(AND((KL$44                                  -Sheep!$N$175                               )&gt;(KL$44-KM$44),(KL$44                                  -Sheep!$N$175                                )&lt;=0),"Born","")
&amp;                   IF(AND((KL$44-Sheep!$R$224-Sheep!$N$175                                )&gt;(KL$44-KM$44),(KL$44-Sheep!$R$224-Sheep!$N$175                                )&lt;=0),"WeanStd","")
&amp;                   IF(AND((KL$44-Sheep!$R$225-Sheep!$N$175                                )&gt;(KL$44-KM$44),(KL$44-Sheep!$R$225-Sheep!$N$175                                )&lt;=0),"WeanAlt1","")
&amp;                   IF(AND((KL$44-Sheep!$R$226-Sheep!$N$175                                )&gt;(KL$44-KM$44),(KL$44-Sheep!$R$226-Sheep!$N$175                                )&lt;=0),"WeanAlt2","")
&amp;IFERROR(IF(AND((KL$44-KL49                                                                                     )&gt;(KL$44-KM$44),(KL$44-KL49                                                                                     )&lt;=0),"Join-"    &amp;KL48,""),"")
&amp;IFERROR(IF(AND((KL$44-KL49-INDEX(Sheep!$V$231:$V$238,KL48,1))&gt;(KL$44-KM$44),(KL$44-KL49-INDEX(Sheep!$V$231:$V$238,KL48,1))&lt;=0),"Scan-"  &amp;KL48,""),"")
&amp;IFERROR(IF(AND((KL$44-KL49-150                                                                            )&gt;(KL$44-KM$44),(KL$44-KL49-150                                                                             )&lt;=0),"Birth-" &amp;KL48,""),"")
&amp;IFERROR(IF(AND((KL$44-KL49-150-Sheep!$R$224                                           )&gt;(KL$44-KM$44),(KL$44-KL49-150-Sheep!$R$224                                            )&lt;=0),"Wean-"&amp;KL48,""),"")
&amp;IFERROR(IF(AND((KL$44-KL49-150-Sheep!$R$225                                           )&gt;(KL$44-KM$44),(KL$44-KL49-150-Sheep!$R$225                                            )&lt;=0),"Alt1-"   &amp;KL48,""),"")
&amp;IFERROR(IF(AND((KL$44-KL49-150-Sheep!$R$226                                           )&gt;(KL$44-KM$44),(KL$44-KL49-150-Sheep!$R$226                                            )&lt;=0),"Alt2-"   &amp;KL48,""),"")</f>
        <v/>
      </c>
      <c r="KM50" s="491" t="str">
        <f xml:space="preserve">                    IF(AND((KM$44                                  -Sheep!$N$175                               )&gt;(KM$44-KN$44),(KM$44                                  -Sheep!$N$175                                )&lt;=0),"Born","")
&amp;                   IF(AND((KM$44-Sheep!$R$224-Sheep!$N$175                                )&gt;(KM$44-KN$44),(KM$44-Sheep!$R$224-Sheep!$N$175                                )&lt;=0),"WeanStd","")
&amp;                   IF(AND((KM$44-Sheep!$R$225-Sheep!$N$175                                )&gt;(KM$44-KN$44),(KM$44-Sheep!$R$225-Sheep!$N$175                                )&lt;=0),"WeanAlt1","")
&amp;                   IF(AND((KM$44-Sheep!$R$226-Sheep!$N$175                                )&gt;(KM$44-KN$44),(KM$44-Sheep!$R$226-Sheep!$N$175                                )&lt;=0),"WeanAlt2","")
&amp;IFERROR(IF(AND((KM$44-KM49                                                                                     )&gt;(KM$44-KN$44),(KM$44-KM49                                                                                     )&lt;=0),"Join-"    &amp;KM48,""),"")
&amp;IFERROR(IF(AND((KM$44-KM49-INDEX(Sheep!$V$231:$V$238,KM48,1))&gt;(KM$44-KN$44),(KM$44-KM49-INDEX(Sheep!$V$231:$V$238,KM48,1))&lt;=0),"Scan-"  &amp;KM48,""),"")
&amp;IFERROR(IF(AND((KM$44-KM49-150                                                                            )&gt;(KM$44-KN$44),(KM$44-KM49-150                                                                             )&lt;=0),"Birth-" &amp;KM48,""),"")
&amp;IFERROR(IF(AND((KM$44-KM49-150-Sheep!$R$224                                           )&gt;(KM$44-KN$44),(KM$44-KM49-150-Sheep!$R$224                                            )&lt;=0),"Wean-"&amp;KM48,""),"")
&amp;IFERROR(IF(AND((KM$44-KM49-150-Sheep!$R$225                                           )&gt;(KM$44-KN$44),(KM$44-KM49-150-Sheep!$R$225                                            )&lt;=0),"Alt1-"   &amp;KM48,""),"")
&amp;IFERROR(IF(AND((KM$44-KM49-150-Sheep!$R$226                                           )&gt;(KM$44-KN$44),(KM$44-KM49-150-Sheep!$R$226                                            )&lt;=0),"Alt2-"   &amp;KM48,""),"")</f>
        <v/>
      </c>
      <c r="KN50" s="491" t="str">
        <f xml:space="preserve">                    IF(AND((KN$44                                  -Sheep!$N$175                               )&gt;(KN$44-KO$44),(KN$44                                  -Sheep!$N$175                                )&lt;=0),"Born","")
&amp;                   IF(AND((KN$44-Sheep!$R$224-Sheep!$N$175                                )&gt;(KN$44-KO$44),(KN$44-Sheep!$R$224-Sheep!$N$175                                )&lt;=0),"WeanStd","")
&amp;                   IF(AND((KN$44-Sheep!$R$225-Sheep!$N$175                                )&gt;(KN$44-KO$44),(KN$44-Sheep!$R$225-Sheep!$N$175                                )&lt;=0),"WeanAlt1","")
&amp;                   IF(AND((KN$44-Sheep!$R$226-Sheep!$N$175                                )&gt;(KN$44-KO$44),(KN$44-Sheep!$R$226-Sheep!$N$175                                )&lt;=0),"WeanAlt2","")
&amp;IFERROR(IF(AND((KN$44-KN49                                                                                     )&gt;(KN$44-KO$44),(KN$44-KN49                                                                                     )&lt;=0),"Join-"    &amp;KN48,""),"")
&amp;IFERROR(IF(AND((KN$44-KN49-INDEX(Sheep!$V$231:$V$238,KN48,1))&gt;(KN$44-KO$44),(KN$44-KN49-INDEX(Sheep!$V$231:$V$238,KN48,1))&lt;=0),"Scan-"  &amp;KN48,""),"")
&amp;IFERROR(IF(AND((KN$44-KN49-150                                                                            )&gt;(KN$44-KO$44),(KN$44-KN49-150                                                                             )&lt;=0),"Birth-" &amp;KN48,""),"")
&amp;IFERROR(IF(AND((KN$44-KN49-150-Sheep!$R$224                                           )&gt;(KN$44-KO$44),(KN$44-KN49-150-Sheep!$R$224                                            )&lt;=0),"Wean-"&amp;KN48,""),"")
&amp;IFERROR(IF(AND((KN$44-KN49-150-Sheep!$R$225                                           )&gt;(KN$44-KO$44),(KN$44-KN49-150-Sheep!$R$225                                            )&lt;=0),"Alt1-"   &amp;KN48,""),"")
&amp;IFERROR(IF(AND((KN$44-KN49-150-Sheep!$R$226                                           )&gt;(KN$44-KO$44),(KN$44-KN49-150-Sheep!$R$226                                            )&lt;=0),"Alt2-"   &amp;KN48,""),"")</f>
        <v/>
      </c>
      <c r="KO50" s="491" t="str">
        <f xml:space="preserve">                    IF(AND((KO$44                                  -Sheep!$N$175                               )&gt;(KO$44-KP$44),(KO$44                                  -Sheep!$N$175                                )&lt;=0),"Born","")
&amp;                   IF(AND((KO$44-Sheep!$R$224-Sheep!$N$175                                )&gt;(KO$44-KP$44),(KO$44-Sheep!$R$224-Sheep!$N$175                                )&lt;=0),"WeanStd","")
&amp;                   IF(AND((KO$44-Sheep!$R$225-Sheep!$N$175                                )&gt;(KO$44-KP$44),(KO$44-Sheep!$R$225-Sheep!$N$175                                )&lt;=0),"WeanAlt1","")
&amp;                   IF(AND((KO$44-Sheep!$R$226-Sheep!$N$175                                )&gt;(KO$44-KP$44),(KO$44-Sheep!$R$226-Sheep!$N$175                                )&lt;=0),"WeanAlt2","")
&amp;IFERROR(IF(AND((KO$44-KO49                                                                                     )&gt;(KO$44-KP$44),(KO$44-KO49                                                                                     )&lt;=0),"Join-"    &amp;KO48,""),"")
&amp;IFERROR(IF(AND((KO$44-KO49-INDEX(Sheep!$V$231:$V$238,KO48,1))&gt;(KO$44-KP$44),(KO$44-KO49-INDEX(Sheep!$V$231:$V$238,KO48,1))&lt;=0),"Scan-"  &amp;KO48,""),"")
&amp;IFERROR(IF(AND((KO$44-KO49-150                                                                            )&gt;(KO$44-KP$44),(KO$44-KO49-150                                                                             )&lt;=0),"Birth-" &amp;KO48,""),"")
&amp;IFERROR(IF(AND((KO$44-KO49-150-Sheep!$R$224                                           )&gt;(KO$44-KP$44),(KO$44-KO49-150-Sheep!$R$224                                            )&lt;=0),"Wean-"&amp;KO48,""),"")
&amp;IFERROR(IF(AND((KO$44-KO49-150-Sheep!$R$225                                           )&gt;(KO$44-KP$44),(KO$44-KO49-150-Sheep!$R$225                                            )&lt;=0),"Alt1-"   &amp;KO48,""),"")
&amp;IFERROR(IF(AND((KO$44-KO49-150-Sheep!$R$226                                           )&gt;(KO$44-KP$44),(KO$44-KO49-150-Sheep!$R$226                                            )&lt;=0),"Alt2-"   &amp;KO48,""),"")</f>
        <v/>
      </c>
      <c r="KP50" s="491" t="str">
        <f xml:space="preserve">                    IF(AND((KP$44                                  -Sheep!$N$175                               )&gt;(KP$44-KQ$44),(KP$44                                  -Sheep!$N$175                                )&lt;=0),"Born","")
&amp;                   IF(AND((KP$44-Sheep!$R$224-Sheep!$N$175                                )&gt;(KP$44-KQ$44),(KP$44-Sheep!$R$224-Sheep!$N$175                                )&lt;=0),"WeanStd","")
&amp;                   IF(AND((KP$44-Sheep!$R$225-Sheep!$N$175                                )&gt;(KP$44-KQ$44),(KP$44-Sheep!$R$225-Sheep!$N$175                                )&lt;=0),"WeanAlt1","")
&amp;                   IF(AND((KP$44-Sheep!$R$226-Sheep!$N$175                                )&gt;(KP$44-KQ$44),(KP$44-Sheep!$R$226-Sheep!$N$175                                )&lt;=0),"WeanAlt2","")
&amp;IFERROR(IF(AND((KP$44-KP49                                                                                     )&gt;(KP$44-KQ$44),(KP$44-KP49                                                                                     )&lt;=0),"Join-"    &amp;KP48,""),"")
&amp;IFERROR(IF(AND((KP$44-KP49-INDEX(Sheep!$V$231:$V$238,KP48,1))&gt;(KP$44-KQ$44),(KP$44-KP49-INDEX(Sheep!$V$231:$V$238,KP48,1))&lt;=0),"Scan-"  &amp;KP48,""),"")
&amp;IFERROR(IF(AND((KP$44-KP49-150                                                                            )&gt;(KP$44-KQ$44),(KP$44-KP49-150                                                                             )&lt;=0),"Birth-" &amp;KP48,""),"")
&amp;IFERROR(IF(AND((KP$44-KP49-150-Sheep!$R$224                                           )&gt;(KP$44-KQ$44),(KP$44-KP49-150-Sheep!$R$224                                            )&lt;=0),"Wean-"&amp;KP48,""),"")
&amp;IFERROR(IF(AND((KP$44-KP49-150-Sheep!$R$225                                           )&gt;(KP$44-KQ$44),(KP$44-KP49-150-Sheep!$R$225                                            )&lt;=0),"Alt1-"   &amp;KP48,""),"")
&amp;IFERROR(IF(AND((KP$44-KP49-150-Sheep!$R$226                                           )&gt;(KP$44-KQ$44),(KP$44-KP49-150-Sheep!$R$226                                            )&lt;=0),"Alt2-"   &amp;KP48,""),"")</f>
        <v/>
      </c>
      <c r="KQ50" s="491" t="str">
        <f xml:space="preserve">                    IF(AND((KQ$44                                  -Sheep!$N$175                               )&gt;(KQ$44-KR$44),(KQ$44                                  -Sheep!$N$175                                )&lt;=0),"Born","")
&amp;                   IF(AND((KQ$44-Sheep!$R$224-Sheep!$N$175                                )&gt;(KQ$44-KR$44),(KQ$44-Sheep!$R$224-Sheep!$N$175                                )&lt;=0),"WeanStd","")
&amp;                   IF(AND((KQ$44-Sheep!$R$225-Sheep!$N$175                                )&gt;(KQ$44-KR$44),(KQ$44-Sheep!$R$225-Sheep!$N$175                                )&lt;=0),"WeanAlt1","")
&amp;                   IF(AND((KQ$44-Sheep!$R$226-Sheep!$N$175                                )&gt;(KQ$44-KR$44),(KQ$44-Sheep!$R$226-Sheep!$N$175                                )&lt;=0),"WeanAlt2","")
&amp;IFERROR(IF(AND((KQ$44-KQ49                                                                                     )&gt;(KQ$44-KR$44),(KQ$44-KQ49                                                                                     )&lt;=0),"Join-"    &amp;KQ48,""),"")
&amp;IFERROR(IF(AND((KQ$44-KQ49-INDEX(Sheep!$V$231:$V$238,KQ48,1))&gt;(KQ$44-KR$44),(KQ$44-KQ49-INDEX(Sheep!$V$231:$V$238,KQ48,1))&lt;=0),"Scan-"  &amp;KQ48,""),"")
&amp;IFERROR(IF(AND((KQ$44-KQ49-150                                                                            )&gt;(KQ$44-KR$44),(KQ$44-KQ49-150                                                                             )&lt;=0),"Birth-" &amp;KQ48,""),"")
&amp;IFERROR(IF(AND((KQ$44-KQ49-150-Sheep!$R$224                                           )&gt;(KQ$44-KR$44),(KQ$44-KQ49-150-Sheep!$R$224                                            )&lt;=0),"Wean-"&amp;KQ48,""),"")
&amp;IFERROR(IF(AND((KQ$44-KQ49-150-Sheep!$R$225                                           )&gt;(KQ$44-KR$44),(KQ$44-KQ49-150-Sheep!$R$225                                            )&lt;=0),"Alt1-"   &amp;KQ48,""),"")
&amp;IFERROR(IF(AND((KQ$44-KQ49-150-Sheep!$R$226                                           )&gt;(KQ$44-KR$44),(KQ$44-KQ49-150-Sheep!$R$226                                            )&lt;=0),"Alt2-"   &amp;KQ48,""),"")</f>
        <v/>
      </c>
      <c r="KR50" s="491" t="str">
        <f xml:space="preserve">                    IF(AND((KR$44                                  -Sheep!$N$175                               )&gt;(KR$44-KS$44),(KR$44                                  -Sheep!$N$175                                )&lt;=0),"Born","")
&amp;                   IF(AND((KR$44-Sheep!$R$224-Sheep!$N$175                                )&gt;(KR$44-KS$44),(KR$44-Sheep!$R$224-Sheep!$N$175                                )&lt;=0),"WeanStd","")
&amp;                   IF(AND((KR$44-Sheep!$R$225-Sheep!$N$175                                )&gt;(KR$44-KS$44),(KR$44-Sheep!$R$225-Sheep!$N$175                                )&lt;=0),"WeanAlt1","")
&amp;                   IF(AND((KR$44-Sheep!$R$226-Sheep!$N$175                                )&gt;(KR$44-KS$44),(KR$44-Sheep!$R$226-Sheep!$N$175                                )&lt;=0),"WeanAlt2","")
&amp;IFERROR(IF(AND((KR$44-KR49                                                                                     )&gt;(KR$44-KS$44),(KR$44-KR49                                                                                     )&lt;=0),"Join-"    &amp;KR48,""),"")
&amp;IFERROR(IF(AND((KR$44-KR49-INDEX(Sheep!$V$231:$V$238,KR48,1))&gt;(KR$44-KS$44),(KR$44-KR49-INDEX(Sheep!$V$231:$V$238,KR48,1))&lt;=0),"Scan-"  &amp;KR48,""),"")
&amp;IFERROR(IF(AND((KR$44-KR49-150                                                                            )&gt;(KR$44-KS$44),(KR$44-KR49-150                                                                             )&lt;=0),"Birth-" &amp;KR48,""),"")
&amp;IFERROR(IF(AND((KR$44-KR49-150-Sheep!$R$224                                           )&gt;(KR$44-KS$44),(KR$44-KR49-150-Sheep!$R$224                                            )&lt;=0),"Wean-"&amp;KR48,""),"")
&amp;IFERROR(IF(AND((KR$44-KR49-150-Sheep!$R$225                                           )&gt;(KR$44-KS$44),(KR$44-KR49-150-Sheep!$R$225                                            )&lt;=0),"Alt1-"   &amp;KR48,""),"")
&amp;IFERROR(IF(AND((KR$44-KR49-150-Sheep!$R$226                                           )&gt;(KR$44-KS$44),(KR$44-KR49-150-Sheep!$R$226                                            )&lt;=0),"Alt2-"   &amp;KR48,""),"")</f>
        <v/>
      </c>
      <c r="KS50" s="491" t="str">
        <f xml:space="preserve">                    IF(AND((KS$44                                  -Sheep!$N$175                               )&gt;(KS$44-KT$44),(KS$44                                  -Sheep!$N$175                                )&lt;=0),"Born","")
&amp;                   IF(AND((KS$44-Sheep!$R$224-Sheep!$N$175                                )&gt;(KS$44-KT$44),(KS$44-Sheep!$R$224-Sheep!$N$175                                )&lt;=0),"WeanStd","")
&amp;                   IF(AND((KS$44-Sheep!$R$225-Sheep!$N$175                                )&gt;(KS$44-KT$44),(KS$44-Sheep!$R$225-Sheep!$N$175                                )&lt;=0),"WeanAlt1","")
&amp;                   IF(AND((KS$44-Sheep!$R$226-Sheep!$N$175                                )&gt;(KS$44-KT$44),(KS$44-Sheep!$R$226-Sheep!$N$175                                )&lt;=0),"WeanAlt2","")
&amp;IFERROR(IF(AND((KS$44-KS49                                                                                     )&gt;(KS$44-KT$44),(KS$44-KS49                                                                                     )&lt;=0),"Join-"    &amp;KS48,""),"")
&amp;IFERROR(IF(AND((KS$44-KS49-INDEX(Sheep!$V$231:$V$238,KS48,1))&gt;(KS$44-KT$44),(KS$44-KS49-INDEX(Sheep!$V$231:$V$238,KS48,1))&lt;=0),"Scan-"  &amp;KS48,""),"")
&amp;IFERROR(IF(AND((KS$44-KS49-150                                                                            )&gt;(KS$44-KT$44),(KS$44-KS49-150                                                                             )&lt;=0),"Birth-" &amp;KS48,""),"")
&amp;IFERROR(IF(AND((KS$44-KS49-150-Sheep!$R$224                                           )&gt;(KS$44-KT$44),(KS$44-KS49-150-Sheep!$R$224                                            )&lt;=0),"Wean-"&amp;KS48,""),"")
&amp;IFERROR(IF(AND((KS$44-KS49-150-Sheep!$R$225                                           )&gt;(KS$44-KT$44),(KS$44-KS49-150-Sheep!$R$225                                            )&lt;=0),"Alt1-"   &amp;KS48,""),"")
&amp;IFERROR(IF(AND((KS$44-KS49-150-Sheep!$R$226                                           )&gt;(KS$44-KT$44),(KS$44-KS49-150-Sheep!$R$226                                            )&lt;=0),"Alt2-"   &amp;KS48,""),"")</f>
        <v/>
      </c>
      <c r="KT50" s="491" t="str">
        <f xml:space="preserve">                    IF(AND((KT$44                                  -Sheep!$N$175                               )&gt;(KT$44-KU$44),(KT$44                                  -Sheep!$N$175                                )&lt;=0),"Born","")
&amp;                   IF(AND((KT$44-Sheep!$R$224-Sheep!$N$175                                )&gt;(KT$44-KU$44),(KT$44-Sheep!$R$224-Sheep!$N$175                                )&lt;=0),"WeanStd","")
&amp;                   IF(AND((KT$44-Sheep!$R$225-Sheep!$N$175                                )&gt;(KT$44-KU$44),(KT$44-Sheep!$R$225-Sheep!$N$175                                )&lt;=0),"WeanAlt1","")
&amp;                   IF(AND((KT$44-Sheep!$R$226-Sheep!$N$175                                )&gt;(KT$44-KU$44),(KT$44-Sheep!$R$226-Sheep!$N$175                                )&lt;=0),"WeanAlt2","")
&amp;IFERROR(IF(AND((KT$44-KT49                                                                                     )&gt;(KT$44-KU$44),(KT$44-KT49                                                                                     )&lt;=0),"Join-"    &amp;KT48,""),"")
&amp;IFERROR(IF(AND((KT$44-KT49-INDEX(Sheep!$V$231:$V$238,KT48,1))&gt;(KT$44-KU$44),(KT$44-KT49-INDEX(Sheep!$V$231:$V$238,KT48,1))&lt;=0),"Scan-"  &amp;KT48,""),"")
&amp;IFERROR(IF(AND((KT$44-KT49-150                                                                            )&gt;(KT$44-KU$44),(KT$44-KT49-150                                                                             )&lt;=0),"Birth-" &amp;KT48,""),"")
&amp;IFERROR(IF(AND((KT$44-KT49-150-Sheep!$R$224                                           )&gt;(KT$44-KU$44),(KT$44-KT49-150-Sheep!$R$224                                            )&lt;=0),"Wean-"&amp;KT48,""),"")
&amp;IFERROR(IF(AND((KT$44-KT49-150-Sheep!$R$225                                           )&gt;(KT$44-KU$44),(KT$44-KT49-150-Sheep!$R$225                                            )&lt;=0),"Alt1-"   &amp;KT48,""),"")
&amp;IFERROR(IF(AND((KT$44-KT49-150-Sheep!$R$226                                           )&gt;(KT$44-KU$44),(KT$44-KT49-150-Sheep!$R$226                                            )&lt;=0),"Alt2-"   &amp;KT48,""),"")</f>
        <v/>
      </c>
      <c r="KU50" s="491" t="str">
        <f xml:space="preserve">                    IF(AND((KU$44                                  -Sheep!$N$175                               )&gt;(KU$44-KV$44),(KU$44                                  -Sheep!$N$175                                )&lt;=0),"Born","")
&amp;                   IF(AND((KU$44-Sheep!$R$224-Sheep!$N$175                                )&gt;(KU$44-KV$44),(KU$44-Sheep!$R$224-Sheep!$N$175                                )&lt;=0),"WeanStd","")
&amp;                   IF(AND((KU$44-Sheep!$R$225-Sheep!$N$175                                )&gt;(KU$44-KV$44),(KU$44-Sheep!$R$225-Sheep!$N$175                                )&lt;=0),"WeanAlt1","")
&amp;                   IF(AND((KU$44-Sheep!$R$226-Sheep!$N$175                                )&gt;(KU$44-KV$44),(KU$44-Sheep!$R$226-Sheep!$N$175                                )&lt;=0),"WeanAlt2","")
&amp;IFERROR(IF(AND((KU$44-KU49                                                                                     )&gt;(KU$44-KV$44),(KU$44-KU49                                                                                     )&lt;=0),"Join-"    &amp;KU48,""),"")
&amp;IFERROR(IF(AND((KU$44-KU49-INDEX(Sheep!$V$231:$V$238,KU48,1))&gt;(KU$44-KV$44),(KU$44-KU49-INDEX(Sheep!$V$231:$V$238,KU48,1))&lt;=0),"Scan-"  &amp;KU48,""),"")
&amp;IFERROR(IF(AND((KU$44-KU49-150                                                                            )&gt;(KU$44-KV$44),(KU$44-KU49-150                                                                             )&lt;=0),"Birth-" &amp;KU48,""),"")
&amp;IFERROR(IF(AND((KU$44-KU49-150-Sheep!$R$224                                           )&gt;(KU$44-KV$44),(KU$44-KU49-150-Sheep!$R$224                                            )&lt;=0),"Wean-"&amp;KU48,""),"")
&amp;IFERROR(IF(AND((KU$44-KU49-150-Sheep!$R$225                                           )&gt;(KU$44-KV$44),(KU$44-KU49-150-Sheep!$R$225                                            )&lt;=0),"Alt1-"   &amp;KU48,""),"")
&amp;IFERROR(IF(AND((KU$44-KU49-150-Sheep!$R$226                                           )&gt;(KU$44-KV$44),(KU$44-KU49-150-Sheep!$R$226                                            )&lt;=0),"Alt2-"   &amp;KU48,""),"")</f>
        <v/>
      </c>
      <c r="KV50" s="491" t="str">
        <f xml:space="preserve">                    IF(AND((KV$44                                  -Sheep!$N$175                               )&gt;(KV$44-KW$44),(KV$44                                  -Sheep!$N$175                                )&lt;=0),"Born","")
&amp;                   IF(AND((KV$44-Sheep!$R$224-Sheep!$N$175                                )&gt;(KV$44-KW$44),(KV$44-Sheep!$R$224-Sheep!$N$175                                )&lt;=0),"WeanStd","")
&amp;                   IF(AND((KV$44-Sheep!$R$225-Sheep!$N$175                                )&gt;(KV$44-KW$44),(KV$44-Sheep!$R$225-Sheep!$N$175                                )&lt;=0),"WeanAlt1","")
&amp;                   IF(AND((KV$44-Sheep!$R$226-Sheep!$N$175                                )&gt;(KV$44-KW$44),(KV$44-Sheep!$R$226-Sheep!$N$175                                )&lt;=0),"WeanAlt2","")
&amp;IFERROR(IF(AND((KV$44-KV49                                                                                     )&gt;(KV$44-KW$44),(KV$44-KV49                                                                                     )&lt;=0),"Join-"    &amp;KV48,""),"")
&amp;IFERROR(IF(AND((KV$44-KV49-INDEX(Sheep!$V$231:$V$238,KV48,1))&gt;(KV$44-KW$44),(KV$44-KV49-INDEX(Sheep!$V$231:$V$238,KV48,1))&lt;=0),"Scan-"  &amp;KV48,""),"")
&amp;IFERROR(IF(AND((KV$44-KV49-150                                                                            )&gt;(KV$44-KW$44),(KV$44-KV49-150                                                                             )&lt;=0),"Birth-" &amp;KV48,""),"")
&amp;IFERROR(IF(AND((KV$44-KV49-150-Sheep!$R$224                                           )&gt;(KV$44-KW$44),(KV$44-KV49-150-Sheep!$R$224                                            )&lt;=0),"Wean-"&amp;KV48,""),"")
&amp;IFERROR(IF(AND((KV$44-KV49-150-Sheep!$R$225                                           )&gt;(KV$44-KW$44),(KV$44-KV49-150-Sheep!$R$225                                            )&lt;=0),"Alt1-"   &amp;KV48,""),"")
&amp;IFERROR(IF(AND((KV$44-KV49-150-Sheep!$R$226                                           )&gt;(KV$44-KW$44),(KV$44-KV49-150-Sheep!$R$226                                            )&lt;=0),"Alt2-"   &amp;KV48,""),"")</f>
        <v/>
      </c>
      <c r="KW50" s="491" t="str">
        <f xml:space="preserve">                    IF(AND((KW$44                                  -Sheep!$N$175                               )&gt;(KW$44-KX$44),(KW$44                                  -Sheep!$N$175                                )&lt;=0),"Born","")
&amp;                   IF(AND((KW$44-Sheep!$R$224-Sheep!$N$175                                )&gt;(KW$44-KX$44),(KW$44-Sheep!$R$224-Sheep!$N$175                                )&lt;=0),"WeanStd","")
&amp;                   IF(AND((KW$44-Sheep!$R$225-Sheep!$N$175                                )&gt;(KW$44-KX$44),(KW$44-Sheep!$R$225-Sheep!$N$175                                )&lt;=0),"WeanAlt1","")
&amp;                   IF(AND((KW$44-Sheep!$R$226-Sheep!$N$175                                )&gt;(KW$44-KX$44),(KW$44-Sheep!$R$226-Sheep!$N$175                                )&lt;=0),"WeanAlt2","")
&amp;IFERROR(IF(AND((KW$44-KW49                                                                                     )&gt;(KW$44-KX$44),(KW$44-KW49                                                                                     )&lt;=0),"Join-"    &amp;KW48,""),"")
&amp;IFERROR(IF(AND((KW$44-KW49-INDEX(Sheep!$V$231:$V$238,KW48,1))&gt;(KW$44-KX$44),(KW$44-KW49-INDEX(Sheep!$V$231:$V$238,KW48,1))&lt;=0),"Scan-"  &amp;KW48,""),"")
&amp;IFERROR(IF(AND((KW$44-KW49-150                                                                            )&gt;(KW$44-KX$44),(KW$44-KW49-150                                                                             )&lt;=0),"Birth-" &amp;KW48,""),"")
&amp;IFERROR(IF(AND((KW$44-KW49-150-Sheep!$R$224                                           )&gt;(KW$44-KX$44),(KW$44-KW49-150-Sheep!$R$224                                            )&lt;=0),"Wean-"&amp;KW48,""),"")
&amp;IFERROR(IF(AND((KW$44-KW49-150-Sheep!$R$225                                           )&gt;(KW$44-KX$44),(KW$44-KW49-150-Sheep!$R$225                                            )&lt;=0),"Alt1-"   &amp;KW48,""),"")
&amp;IFERROR(IF(AND((KW$44-KW49-150-Sheep!$R$226                                           )&gt;(KW$44-KX$44),(KW$44-KW49-150-Sheep!$R$226                                            )&lt;=0),"Alt2-"   &amp;KW48,""),"")</f>
        <v/>
      </c>
      <c r="KX50" s="491" t="str">
        <f xml:space="preserve">                    IF(AND((KX$44                                  -Sheep!$N$175                               )&gt;(KX$44-KY$44),(KX$44                                  -Sheep!$N$175                                )&lt;=0),"Born","")
&amp;                   IF(AND((KX$44-Sheep!$R$224-Sheep!$N$175                                )&gt;(KX$44-KY$44),(KX$44-Sheep!$R$224-Sheep!$N$175                                )&lt;=0),"WeanStd","")
&amp;                   IF(AND((KX$44-Sheep!$R$225-Sheep!$N$175                                )&gt;(KX$44-KY$44),(KX$44-Sheep!$R$225-Sheep!$N$175                                )&lt;=0),"WeanAlt1","")
&amp;                   IF(AND((KX$44-Sheep!$R$226-Sheep!$N$175                                )&gt;(KX$44-KY$44),(KX$44-Sheep!$R$226-Sheep!$N$175                                )&lt;=0),"WeanAlt2","")
&amp;IFERROR(IF(AND((KX$44-KX49                                                                                     )&gt;(KX$44-KY$44),(KX$44-KX49                                                                                     )&lt;=0),"Join-"    &amp;KX48,""),"")
&amp;IFERROR(IF(AND((KX$44-KX49-INDEX(Sheep!$V$231:$V$238,KX48,1))&gt;(KX$44-KY$44),(KX$44-KX49-INDEX(Sheep!$V$231:$V$238,KX48,1))&lt;=0),"Scan-"  &amp;KX48,""),"")
&amp;IFERROR(IF(AND((KX$44-KX49-150                                                                            )&gt;(KX$44-KY$44),(KX$44-KX49-150                                                                             )&lt;=0),"Birth-" &amp;KX48,""),"")
&amp;IFERROR(IF(AND((KX$44-KX49-150-Sheep!$R$224                                           )&gt;(KX$44-KY$44),(KX$44-KX49-150-Sheep!$R$224                                            )&lt;=0),"Wean-"&amp;KX48,""),"")
&amp;IFERROR(IF(AND((KX$44-KX49-150-Sheep!$R$225                                           )&gt;(KX$44-KY$44),(KX$44-KX49-150-Sheep!$R$225                                            )&lt;=0),"Alt1-"   &amp;KX48,""),"")
&amp;IFERROR(IF(AND((KX$44-KX49-150-Sheep!$R$226                                           )&gt;(KX$44-KY$44),(KX$44-KX49-150-Sheep!$R$226                                            )&lt;=0),"Alt2-"   &amp;KX48,""),"")</f>
        <v/>
      </c>
      <c r="KY50" s="491" t="str">
        <f xml:space="preserve">                    IF(AND((KY$44                                  -Sheep!$N$175                               )&gt;(KY$44-KZ$44),(KY$44                                  -Sheep!$N$175                                )&lt;=0),"Born","")
&amp;                   IF(AND((KY$44-Sheep!$R$224-Sheep!$N$175                                )&gt;(KY$44-KZ$44),(KY$44-Sheep!$R$224-Sheep!$N$175                                )&lt;=0),"WeanStd","")
&amp;                   IF(AND((KY$44-Sheep!$R$225-Sheep!$N$175                                )&gt;(KY$44-KZ$44),(KY$44-Sheep!$R$225-Sheep!$N$175                                )&lt;=0),"WeanAlt1","")
&amp;                   IF(AND((KY$44-Sheep!$R$226-Sheep!$N$175                                )&gt;(KY$44-KZ$44),(KY$44-Sheep!$R$226-Sheep!$N$175                                )&lt;=0),"WeanAlt2","")
&amp;IFERROR(IF(AND((KY$44-KY49                                                                                     )&gt;(KY$44-KZ$44),(KY$44-KY49                                                                                     )&lt;=0),"Join-"    &amp;KY48,""),"")
&amp;IFERROR(IF(AND((KY$44-KY49-INDEX(Sheep!$V$231:$V$238,KY48,1))&gt;(KY$44-KZ$44),(KY$44-KY49-INDEX(Sheep!$V$231:$V$238,KY48,1))&lt;=0),"Scan-"  &amp;KY48,""),"")
&amp;IFERROR(IF(AND((KY$44-KY49-150                                                                            )&gt;(KY$44-KZ$44),(KY$44-KY49-150                                                                             )&lt;=0),"Birth-" &amp;KY48,""),"")
&amp;IFERROR(IF(AND((KY$44-KY49-150-Sheep!$R$224                                           )&gt;(KY$44-KZ$44),(KY$44-KY49-150-Sheep!$R$224                                            )&lt;=0),"Wean-"&amp;KY48,""),"")
&amp;IFERROR(IF(AND((KY$44-KY49-150-Sheep!$R$225                                           )&gt;(KY$44-KZ$44),(KY$44-KY49-150-Sheep!$R$225                                            )&lt;=0),"Alt1-"   &amp;KY48,""),"")
&amp;IFERROR(IF(AND((KY$44-KY49-150-Sheep!$R$226                                           )&gt;(KY$44-KZ$44),(KY$44-KY49-150-Sheep!$R$226                                            )&lt;=0),"Alt2-"   &amp;KY48,""),"")</f>
        <v/>
      </c>
      <c r="KZ50" s="491" t="str">
        <f xml:space="preserve">                    IF(AND((KZ$44                                  -Sheep!$N$175                               )&gt;(KZ$44-LA$44),(KZ$44                                  -Sheep!$N$175                                )&lt;=0),"Born","")
&amp;                   IF(AND((KZ$44-Sheep!$R$224-Sheep!$N$175                                )&gt;(KZ$44-LA$44),(KZ$44-Sheep!$R$224-Sheep!$N$175                                )&lt;=0),"WeanStd","")
&amp;                   IF(AND((KZ$44-Sheep!$R$225-Sheep!$N$175                                )&gt;(KZ$44-LA$44),(KZ$44-Sheep!$R$225-Sheep!$N$175                                )&lt;=0),"WeanAlt1","")
&amp;                   IF(AND((KZ$44-Sheep!$R$226-Sheep!$N$175                                )&gt;(KZ$44-LA$44),(KZ$44-Sheep!$R$226-Sheep!$N$175                                )&lt;=0),"WeanAlt2","")
&amp;IFERROR(IF(AND((KZ$44-KZ49                                                                                     )&gt;(KZ$44-LA$44),(KZ$44-KZ49                                                                                     )&lt;=0),"Join-"    &amp;KZ48,""),"")
&amp;IFERROR(IF(AND((KZ$44-KZ49-INDEX(Sheep!$V$231:$V$238,KZ48,1))&gt;(KZ$44-LA$44),(KZ$44-KZ49-INDEX(Sheep!$V$231:$V$238,KZ48,1))&lt;=0),"Scan-"  &amp;KZ48,""),"")
&amp;IFERROR(IF(AND((KZ$44-KZ49-150                                                                            )&gt;(KZ$44-LA$44),(KZ$44-KZ49-150                                                                             )&lt;=0),"Birth-" &amp;KZ48,""),"")
&amp;IFERROR(IF(AND((KZ$44-KZ49-150-Sheep!$R$224                                           )&gt;(KZ$44-LA$44),(KZ$44-KZ49-150-Sheep!$R$224                                            )&lt;=0),"Wean-"&amp;KZ48,""),"")
&amp;IFERROR(IF(AND((KZ$44-KZ49-150-Sheep!$R$225                                           )&gt;(KZ$44-LA$44),(KZ$44-KZ49-150-Sheep!$R$225                                            )&lt;=0),"Alt1-"   &amp;KZ48,""),"")
&amp;IFERROR(IF(AND((KZ$44-KZ49-150-Sheep!$R$226                                           )&gt;(KZ$44-LA$44),(KZ$44-KZ49-150-Sheep!$R$226                                            )&lt;=0),"Alt2-"   &amp;KZ48,""),"")</f>
        <v/>
      </c>
      <c r="LA50" s="491" t="str">
        <f xml:space="preserve">                    IF(AND((LA$44                                  -Sheep!$N$175                               )&gt;(LA$44-LB$44),(LA$44                                  -Sheep!$N$175                                )&lt;=0),"Born","")
&amp;                   IF(AND((LA$44-Sheep!$R$224-Sheep!$N$175                                )&gt;(LA$44-LB$44),(LA$44-Sheep!$R$224-Sheep!$N$175                                )&lt;=0),"WeanStd","")
&amp;                   IF(AND((LA$44-Sheep!$R$225-Sheep!$N$175                                )&gt;(LA$44-LB$44),(LA$44-Sheep!$R$225-Sheep!$N$175                                )&lt;=0),"WeanAlt1","")
&amp;                   IF(AND((LA$44-Sheep!$R$226-Sheep!$N$175                                )&gt;(LA$44-LB$44),(LA$44-Sheep!$R$226-Sheep!$N$175                                )&lt;=0),"WeanAlt2","")
&amp;IFERROR(IF(AND((LA$44-LA49                                                                                     )&gt;(LA$44-LB$44),(LA$44-LA49                                                                                     )&lt;=0),"Join-"    &amp;LA48,""),"")
&amp;IFERROR(IF(AND((LA$44-LA49-INDEX(Sheep!$V$231:$V$238,LA48,1))&gt;(LA$44-LB$44),(LA$44-LA49-INDEX(Sheep!$V$231:$V$238,LA48,1))&lt;=0),"Scan-"  &amp;LA48,""),"")
&amp;IFERROR(IF(AND((LA$44-LA49-150                                                                            )&gt;(LA$44-LB$44),(LA$44-LA49-150                                                                             )&lt;=0),"Birth-" &amp;LA48,""),"")
&amp;IFERROR(IF(AND((LA$44-LA49-150-Sheep!$R$224                                           )&gt;(LA$44-LB$44),(LA$44-LA49-150-Sheep!$R$224                                            )&lt;=0),"Wean-"&amp;LA48,""),"")
&amp;IFERROR(IF(AND((LA$44-LA49-150-Sheep!$R$225                                           )&gt;(LA$44-LB$44),(LA$44-LA49-150-Sheep!$R$225                                            )&lt;=0),"Alt1-"   &amp;LA48,""),"")
&amp;IFERROR(IF(AND((LA$44-LA49-150-Sheep!$R$226                                           )&gt;(LA$44-LB$44),(LA$44-LA49-150-Sheep!$R$226                                            )&lt;=0),"Alt2-"   &amp;LA48,""),"")</f>
        <v/>
      </c>
      <c r="LB50" s="491" t="str">
        <f xml:space="preserve">                    IF(AND((LB$44                                  -Sheep!$N$175                               )&gt;(LB$44-LC$44),(LB$44                                  -Sheep!$N$175                                )&lt;=0),"Born","")
&amp;                   IF(AND((LB$44-Sheep!$R$224-Sheep!$N$175                                )&gt;(LB$44-LC$44),(LB$44-Sheep!$R$224-Sheep!$N$175                                )&lt;=0),"WeanStd","")
&amp;                   IF(AND((LB$44-Sheep!$R$225-Sheep!$N$175                                )&gt;(LB$44-LC$44),(LB$44-Sheep!$R$225-Sheep!$N$175                                )&lt;=0),"WeanAlt1","")
&amp;                   IF(AND((LB$44-Sheep!$R$226-Sheep!$N$175                                )&gt;(LB$44-LC$44),(LB$44-Sheep!$R$226-Sheep!$N$175                                )&lt;=0),"WeanAlt2","")
&amp;IFERROR(IF(AND((LB$44-LB49                                                                                     )&gt;(LB$44-LC$44),(LB$44-LB49                                                                                     )&lt;=0),"Join-"    &amp;LB48,""),"")
&amp;IFERROR(IF(AND((LB$44-LB49-INDEX(Sheep!$V$231:$V$238,LB48,1))&gt;(LB$44-LC$44),(LB$44-LB49-INDEX(Sheep!$V$231:$V$238,LB48,1))&lt;=0),"Scan-"  &amp;LB48,""),"")
&amp;IFERROR(IF(AND((LB$44-LB49-150                                                                            )&gt;(LB$44-LC$44),(LB$44-LB49-150                                                                             )&lt;=0),"Birth-" &amp;LB48,""),"")
&amp;IFERROR(IF(AND((LB$44-LB49-150-Sheep!$R$224                                           )&gt;(LB$44-LC$44),(LB$44-LB49-150-Sheep!$R$224                                            )&lt;=0),"Wean-"&amp;LB48,""),"")
&amp;IFERROR(IF(AND((LB$44-LB49-150-Sheep!$R$225                                           )&gt;(LB$44-LC$44),(LB$44-LB49-150-Sheep!$R$225                                            )&lt;=0),"Alt1-"   &amp;LB48,""),"")
&amp;IFERROR(IF(AND((LB$44-LB49-150-Sheep!$R$226                                           )&gt;(LB$44-LC$44),(LB$44-LB49-150-Sheep!$R$226                                            )&lt;=0),"Alt2-"   &amp;LB48,""),"")</f>
        <v/>
      </c>
      <c r="LC50" s="491" t="str">
        <f xml:space="preserve">                    IF(AND((LC$44                                  -Sheep!$N$175                               )&gt;(LC$44-LD$44),(LC$44                                  -Sheep!$N$175                                )&lt;=0),"Born","")
&amp;                   IF(AND((LC$44-Sheep!$R$224-Sheep!$N$175                                )&gt;(LC$44-LD$44),(LC$44-Sheep!$R$224-Sheep!$N$175                                )&lt;=0),"WeanStd","")
&amp;                   IF(AND((LC$44-Sheep!$R$225-Sheep!$N$175                                )&gt;(LC$44-LD$44),(LC$44-Sheep!$R$225-Sheep!$N$175                                )&lt;=0),"WeanAlt1","")
&amp;                   IF(AND((LC$44-Sheep!$R$226-Sheep!$N$175                                )&gt;(LC$44-LD$44),(LC$44-Sheep!$R$226-Sheep!$N$175                                )&lt;=0),"WeanAlt2","")
&amp;IFERROR(IF(AND((LC$44-LC49                                                                                     )&gt;(LC$44-LD$44),(LC$44-LC49                                                                                     )&lt;=0),"Join-"    &amp;LC48,""),"")
&amp;IFERROR(IF(AND((LC$44-LC49-INDEX(Sheep!$V$231:$V$238,LC48,1))&gt;(LC$44-LD$44),(LC$44-LC49-INDEX(Sheep!$V$231:$V$238,LC48,1))&lt;=0),"Scan-"  &amp;LC48,""),"")
&amp;IFERROR(IF(AND((LC$44-LC49-150                                                                            )&gt;(LC$44-LD$44),(LC$44-LC49-150                                                                             )&lt;=0),"Birth-" &amp;LC48,""),"")
&amp;IFERROR(IF(AND((LC$44-LC49-150-Sheep!$R$224                                           )&gt;(LC$44-LD$44),(LC$44-LC49-150-Sheep!$R$224                                            )&lt;=0),"Wean-"&amp;LC48,""),"")
&amp;IFERROR(IF(AND((LC$44-LC49-150-Sheep!$R$225                                           )&gt;(LC$44-LD$44),(LC$44-LC49-150-Sheep!$R$225                                            )&lt;=0),"Alt1-"   &amp;LC48,""),"")
&amp;IFERROR(IF(AND((LC$44-LC49-150-Sheep!$R$226                                           )&gt;(LC$44-LD$44),(LC$44-LC49-150-Sheep!$R$226                                            )&lt;=0),"Alt2-"   &amp;LC48,""),"")</f>
        <v/>
      </c>
      <c r="LD50" s="491" t="str">
        <f xml:space="preserve">                    IF(AND((LD$44                                  -Sheep!$N$175                               )&gt;(LD$44-LE$44),(LD$44                                  -Sheep!$N$175                                )&lt;=0),"Born","")
&amp;                   IF(AND((LD$44-Sheep!$R$224-Sheep!$N$175                                )&gt;(LD$44-LE$44),(LD$44-Sheep!$R$224-Sheep!$N$175                                )&lt;=0),"WeanStd","")
&amp;                   IF(AND((LD$44-Sheep!$R$225-Sheep!$N$175                                )&gt;(LD$44-LE$44),(LD$44-Sheep!$R$225-Sheep!$N$175                                )&lt;=0),"WeanAlt1","")
&amp;                   IF(AND((LD$44-Sheep!$R$226-Sheep!$N$175                                )&gt;(LD$44-LE$44),(LD$44-Sheep!$R$226-Sheep!$N$175                                )&lt;=0),"WeanAlt2","")
&amp;IFERROR(IF(AND((LD$44-LD49                                                                                     )&gt;(LD$44-LE$44),(LD$44-LD49                                                                                     )&lt;=0),"Join-"    &amp;LD48,""),"")
&amp;IFERROR(IF(AND((LD$44-LD49-INDEX(Sheep!$V$231:$V$238,LD48,1))&gt;(LD$44-LE$44),(LD$44-LD49-INDEX(Sheep!$V$231:$V$238,LD48,1))&lt;=0),"Scan-"  &amp;LD48,""),"")
&amp;IFERROR(IF(AND((LD$44-LD49-150                                                                            )&gt;(LD$44-LE$44),(LD$44-LD49-150                                                                             )&lt;=0),"Birth-" &amp;LD48,""),"")
&amp;IFERROR(IF(AND((LD$44-LD49-150-Sheep!$R$224                                           )&gt;(LD$44-LE$44),(LD$44-LD49-150-Sheep!$R$224                                            )&lt;=0),"Wean-"&amp;LD48,""),"")
&amp;IFERROR(IF(AND((LD$44-LD49-150-Sheep!$R$225                                           )&gt;(LD$44-LE$44),(LD$44-LD49-150-Sheep!$R$225                                            )&lt;=0),"Alt1-"   &amp;LD48,""),"")
&amp;IFERROR(IF(AND((LD$44-LD49-150-Sheep!$R$226                                           )&gt;(LD$44-LE$44),(LD$44-LD49-150-Sheep!$R$226                                            )&lt;=0),"Alt2-"   &amp;LD48,""),"")</f>
        <v/>
      </c>
      <c r="LE50" s="491" t="str">
        <f xml:space="preserve">                    IF(AND((LE$44                                  -Sheep!$N$175                               )&gt;(LE$44-LF$44),(LE$44                                  -Sheep!$N$175                                )&lt;=0),"Born","")
&amp;                   IF(AND((LE$44-Sheep!$R$224-Sheep!$N$175                                )&gt;(LE$44-LF$44),(LE$44-Sheep!$R$224-Sheep!$N$175                                )&lt;=0),"WeanStd","")
&amp;                   IF(AND((LE$44-Sheep!$R$225-Sheep!$N$175                                )&gt;(LE$44-LF$44),(LE$44-Sheep!$R$225-Sheep!$N$175                                )&lt;=0),"WeanAlt1","")
&amp;                   IF(AND((LE$44-Sheep!$R$226-Sheep!$N$175                                )&gt;(LE$44-LF$44),(LE$44-Sheep!$R$226-Sheep!$N$175                                )&lt;=0),"WeanAlt2","")
&amp;IFERROR(IF(AND((LE$44-LE49                                                                                     )&gt;(LE$44-LF$44),(LE$44-LE49                                                                                     )&lt;=0),"Join-"    &amp;LE48,""),"")
&amp;IFERROR(IF(AND((LE$44-LE49-INDEX(Sheep!$V$231:$V$238,LE48,1))&gt;(LE$44-LF$44),(LE$44-LE49-INDEX(Sheep!$V$231:$V$238,LE48,1))&lt;=0),"Scan-"  &amp;LE48,""),"")
&amp;IFERROR(IF(AND((LE$44-LE49-150                                                                            )&gt;(LE$44-LF$44),(LE$44-LE49-150                                                                             )&lt;=0),"Birth-" &amp;LE48,""),"")
&amp;IFERROR(IF(AND((LE$44-LE49-150-Sheep!$R$224                                           )&gt;(LE$44-LF$44),(LE$44-LE49-150-Sheep!$R$224                                            )&lt;=0),"Wean-"&amp;LE48,""),"")
&amp;IFERROR(IF(AND((LE$44-LE49-150-Sheep!$R$225                                           )&gt;(LE$44-LF$44),(LE$44-LE49-150-Sheep!$R$225                                            )&lt;=0),"Alt1-"   &amp;LE48,""),"")
&amp;IFERROR(IF(AND((LE$44-LE49-150-Sheep!$R$226                                           )&gt;(LE$44-LF$44),(LE$44-LE49-150-Sheep!$R$226                                            )&lt;=0),"Alt2-"   &amp;LE48,""),"")</f>
        <v/>
      </c>
      <c r="LF50" s="491" t="str">
        <f xml:space="preserve">                    IF(AND((LF$44                                  -Sheep!$N$175                               )&gt;(LF$44-LG$44),(LF$44                                  -Sheep!$N$175                                )&lt;=0),"Born","")
&amp;                   IF(AND((LF$44-Sheep!$R$224-Sheep!$N$175                                )&gt;(LF$44-LG$44),(LF$44-Sheep!$R$224-Sheep!$N$175                                )&lt;=0),"WeanStd","")
&amp;                   IF(AND((LF$44-Sheep!$R$225-Sheep!$N$175                                )&gt;(LF$44-LG$44),(LF$44-Sheep!$R$225-Sheep!$N$175                                )&lt;=0),"WeanAlt1","")
&amp;                   IF(AND((LF$44-Sheep!$R$226-Sheep!$N$175                                )&gt;(LF$44-LG$44),(LF$44-Sheep!$R$226-Sheep!$N$175                                )&lt;=0),"WeanAlt2","")
&amp;IFERROR(IF(AND((LF$44-LF49                                                                                     )&gt;(LF$44-LG$44),(LF$44-LF49                                                                                     )&lt;=0),"Join-"    &amp;LF48,""),"")
&amp;IFERROR(IF(AND((LF$44-LF49-INDEX(Sheep!$V$231:$V$238,LF48,1))&gt;(LF$44-LG$44),(LF$44-LF49-INDEX(Sheep!$V$231:$V$238,LF48,1))&lt;=0),"Scan-"  &amp;LF48,""),"")
&amp;IFERROR(IF(AND((LF$44-LF49-150                                                                            )&gt;(LF$44-LG$44),(LF$44-LF49-150                                                                             )&lt;=0),"Birth-" &amp;LF48,""),"")
&amp;IFERROR(IF(AND((LF$44-LF49-150-Sheep!$R$224                                           )&gt;(LF$44-LG$44),(LF$44-LF49-150-Sheep!$R$224                                            )&lt;=0),"Wean-"&amp;LF48,""),"")
&amp;IFERROR(IF(AND((LF$44-LF49-150-Sheep!$R$225                                           )&gt;(LF$44-LG$44),(LF$44-LF49-150-Sheep!$R$225                                            )&lt;=0),"Alt1-"   &amp;LF48,""),"")
&amp;IFERROR(IF(AND((LF$44-LF49-150-Sheep!$R$226                                           )&gt;(LF$44-LG$44),(LF$44-LF49-150-Sheep!$R$226                                            )&lt;=0),"Alt2-"   &amp;LF48,""),"")</f>
        <v/>
      </c>
      <c r="LG50" s="491" t="str">
        <f xml:space="preserve">                    IF(AND((LG$44                                  -Sheep!$N$175                               )&gt;(LG$44-LH$44),(LG$44                                  -Sheep!$N$175                                )&lt;=0),"Born","")
&amp;                   IF(AND((LG$44-Sheep!$R$224-Sheep!$N$175                                )&gt;(LG$44-LH$44),(LG$44-Sheep!$R$224-Sheep!$N$175                                )&lt;=0),"WeanStd","")
&amp;                   IF(AND((LG$44-Sheep!$R$225-Sheep!$N$175                                )&gt;(LG$44-LH$44),(LG$44-Sheep!$R$225-Sheep!$N$175                                )&lt;=0),"WeanAlt1","")
&amp;                   IF(AND((LG$44-Sheep!$R$226-Sheep!$N$175                                )&gt;(LG$44-LH$44),(LG$44-Sheep!$R$226-Sheep!$N$175                                )&lt;=0),"WeanAlt2","")
&amp;IFERROR(IF(AND((LG$44-LG49                                                                                     )&gt;(LG$44-LH$44),(LG$44-LG49                                                                                     )&lt;=0),"Join-"    &amp;LG48,""),"")
&amp;IFERROR(IF(AND((LG$44-LG49-INDEX(Sheep!$V$231:$V$238,LG48,1))&gt;(LG$44-LH$44),(LG$44-LG49-INDEX(Sheep!$V$231:$V$238,LG48,1))&lt;=0),"Scan-"  &amp;LG48,""),"")
&amp;IFERROR(IF(AND((LG$44-LG49-150                                                                            )&gt;(LG$44-LH$44),(LG$44-LG49-150                                                                             )&lt;=0),"Birth-" &amp;LG48,""),"")
&amp;IFERROR(IF(AND((LG$44-LG49-150-Sheep!$R$224                                           )&gt;(LG$44-LH$44),(LG$44-LG49-150-Sheep!$R$224                                            )&lt;=0),"Wean-"&amp;LG48,""),"")
&amp;IFERROR(IF(AND((LG$44-LG49-150-Sheep!$R$225                                           )&gt;(LG$44-LH$44),(LG$44-LG49-150-Sheep!$R$225                                            )&lt;=0),"Alt1-"   &amp;LG48,""),"")
&amp;IFERROR(IF(AND((LG$44-LG49-150-Sheep!$R$226                                           )&gt;(LG$44-LH$44),(LG$44-LG49-150-Sheep!$R$226                                            )&lt;=0),"Alt2-"   &amp;LG48,""),"")</f>
        <v/>
      </c>
      <c r="LH50" s="491" t="str">
        <f xml:space="preserve">                    IF(AND((LH$44                                  -Sheep!$N$175                               )&gt;(LH$44-LI$44),(LH$44                                  -Sheep!$N$175                                )&lt;=0),"Born","")
&amp;                   IF(AND((LH$44-Sheep!$R$224-Sheep!$N$175                                )&gt;(LH$44-LI$44),(LH$44-Sheep!$R$224-Sheep!$N$175                                )&lt;=0),"WeanStd","")
&amp;                   IF(AND((LH$44-Sheep!$R$225-Sheep!$N$175                                )&gt;(LH$44-LI$44),(LH$44-Sheep!$R$225-Sheep!$N$175                                )&lt;=0),"WeanAlt1","")
&amp;                   IF(AND((LH$44-Sheep!$R$226-Sheep!$N$175                                )&gt;(LH$44-LI$44),(LH$44-Sheep!$R$226-Sheep!$N$175                                )&lt;=0),"WeanAlt2","")
&amp;IFERROR(IF(AND((LH$44-LH49                                                                                     )&gt;(LH$44-LI$44),(LH$44-LH49                                                                                     )&lt;=0),"Join-"    &amp;LH48,""),"")
&amp;IFERROR(IF(AND((LH$44-LH49-INDEX(Sheep!$V$231:$V$238,LH48,1))&gt;(LH$44-LI$44),(LH$44-LH49-INDEX(Sheep!$V$231:$V$238,LH48,1))&lt;=0),"Scan-"  &amp;LH48,""),"")
&amp;IFERROR(IF(AND((LH$44-LH49-150                                                                            )&gt;(LH$44-LI$44),(LH$44-LH49-150                                                                             )&lt;=0),"Birth-" &amp;LH48,""),"")
&amp;IFERROR(IF(AND((LH$44-LH49-150-Sheep!$R$224                                           )&gt;(LH$44-LI$44),(LH$44-LH49-150-Sheep!$R$224                                            )&lt;=0),"Wean-"&amp;LH48,""),"")
&amp;IFERROR(IF(AND((LH$44-LH49-150-Sheep!$R$225                                           )&gt;(LH$44-LI$44),(LH$44-LH49-150-Sheep!$R$225                                            )&lt;=0),"Alt1-"   &amp;LH48,""),"")
&amp;IFERROR(IF(AND((LH$44-LH49-150-Sheep!$R$226                                           )&gt;(LH$44-LI$44),(LH$44-LH49-150-Sheep!$R$226                                            )&lt;=0),"Alt2-"   &amp;LH48,""),"")</f>
        <v/>
      </c>
      <c r="LI50" s="491" t="str">
        <f xml:space="preserve">                    IF(AND((LI$44                                  -Sheep!$N$175                               )&gt;(LI$44-LJ$44),(LI$44                                  -Sheep!$N$175                                )&lt;=0),"Born","")
&amp;                   IF(AND((LI$44-Sheep!$R$224-Sheep!$N$175                                )&gt;(LI$44-LJ$44),(LI$44-Sheep!$R$224-Sheep!$N$175                                )&lt;=0),"WeanStd","")
&amp;                   IF(AND((LI$44-Sheep!$R$225-Sheep!$N$175                                )&gt;(LI$44-LJ$44),(LI$44-Sheep!$R$225-Sheep!$N$175                                )&lt;=0),"WeanAlt1","")
&amp;                   IF(AND((LI$44-Sheep!$R$226-Sheep!$N$175                                )&gt;(LI$44-LJ$44),(LI$44-Sheep!$R$226-Sheep!$N$175                                )&lt;=0),"WeanAlt2","")
&amp;IFERROR(IF(AND((LI$44-LI49                                                                                     )&gt;(LI$44-LJ$44),(LI$44-LI49                                                                                     )&lt;=0),"Join-"    &amp;LI48,""),"")
&amp;IFERROR(IF(AND((LI$44-LI49-INDEX(Sheep!$V$231:$V$238,LI48,1))&gt;(LI$44-LJ$44),(LI$44-LI49-INDEX(Sheep!$V$231:$V$238,LI48,1))&lt;=0),"Scan-"  &amp;LI48,""),"")
&amp;IFERROR(IF(AND((LI$44-LI49-150                                                                            )&gt;(LI$44-LJ$44),(LI$44-LI49-150                                                                             )&lt;=0),"Birth-" &amp;LI48,""),"")
&amp;IFERROR(IF(AND((LI$44-LI49-150-Sheep!$R$224                                           )&gt;(LI$44-LJ$44),(LI$44-LI49-150-Sheep!$R$224                                            )&lt;=0),"Wean-"&amp;LI48,""),"")
&amp;IFERROR(IF(AND((LI$44-LI49-150-Sheep!$R$225                                           )&gt;(LI$44-LJ$44),(LI$44-LI49-150-Sheep!$R$225                                            )&lt;=0),"Alt1-"   &amp;LI48,""),"")
&amp;IFERROR(IF(AND((LI$44-LI49-150-Sheep!$R$226                                           )&gt;(LI$44-LJ$44),(LI$44-LI49-150-Sheep!$R$226                                            )&lt;=0),"Alt2-"   &amp;LI48,""),"")</f>
        <v/>
      </c>
      <c r="LJ50" s="491" t="str">
        <f xml:space="preserve">                    IF(AND((LJ$44                                  -Sheep!$N$175                               )&gt;(LJ$44-LK$44),(LJ$44                                  -Sheep!$N$175                                )&lt;=0),"Born","")
&amp;                   IF(AND((LJ$44-Sheep!$R$224-Sheep!$N$175                                )&gt;(LJ$44-LK$44),(LJ$44-Sheep!$R$224-Sheep!$N$175                                )&lt;=0),"WeanStd","")
&amp;                   IF(AND((LJ$44-Sheep!$R$225-Sheep!$N$175                                )&gt;(LJ$44-LK$44),(LJ$44-Sheep!$R$225-Sheep!$N$175                                )&lt;=0),"WeanAlt1","")
&amp;                   IF(AND((LJ$44-Sheep!$R$226-Sheep!$N$175                                )&gt;(LJ$44-LK$44),(LJ$44-Sheep!$R$226-Sheep!$N$175                                )&lt;=0),"WeanAlt2","")
&amp;IFERROR(IF(AND((LJ$44-LJ49                                                                                     )&gt;(LJ$44-LK$44),(LJ$44-LJ49                                                                                     )&lt;=0),"Join-"    &amp;LJ48,""),"")
&amp;IFERROR(IF(AND((LJ$44-LJ49-INDEX(Sheep!$V$231:$V$238,LJ48,1))&gt;(LJ$44-LK$44),(LJ$44-LJ49-INDEX(Sheep!$V$231:$V$238,LJ48,1))&lt;=0),"Scan-"  &amp;LJ48,""),"")
&amp;IFERROR(IF(AND((LJ$44-LJ49-150                                                                            )&gt;(LJ$44-LK$44),(LJ$44-LJ49-150                                                                             )&lt;=0),"Birth-" &amp;LJ48,""),"")
&amp;IFERROR(IF(AND((LJ$44-LJ49-150-Sheep!$R$224                                           )&gt;(LJ$44-LK$44),(LJ$44-LJ49-150-Sheep!$R$224                                            )&lt;=0),"Wean-"&amp;LJ48,""),"")
&amp;IFERROR(IF(AND((LJ$44-LJ49-150-Sheep!$R$225                                           )&gt;(LJ$44-LK$44),(LJ$44-LJ49-150-Sheep!$R$225                                            )&lt;=0),"Alt1-"   &amp;LJ48,""),"")
&amp;IFERROR(IF(AND((LJ$44-LJ49-150-Sheep!$R$226                                           )&gt;(LJ$44-LK$44),(LJ$44-LJ49-150-Sheep!$R$226                                            )&lt;=0),"Alt2-"   &amp;LJ48,""),"")</f>
        <v/>
      </c>
      <c r="LK50" s="491" t="str">
        <f xml:space="preserve">                    IF(AND((LK$44                                  -Sheep!$N$175                               )&gt;(LK$44-LL$44),(LK$44                                  -Sheep!$N$175                                )&lt;=0),"Born","")
&amp;                   IF(AND((LK$44-Sheep!$R$224-Sheep!$N$175                                )&gt;(LK$44-LL$44),(LK$44-Sheep!$R$224-Sheep!$N$175                                )&lt;=0),"WeanStd","")
&amp;                   IF(AND((LK$44-Sheep!$R$225-Sheep!$N$175                                )&gt;(LK$44-LL$44),(LK$44-Sheep!$R$225-Sheep!$N$175                                )&lt;=0),"WeanAlt1","")
&amp;                   IF(AND((LK$44-Sheep!$R$226-Sheep!$N$175                                )&gt;(LK$44-LL$44),(LK$44-Sheep!$R$226-Sheep!$N$175                                )&lt;=0),"WeanAlt2","")
&amp;IFERROR(IF(AND((LK$44-LK49                                                                                     )&gt;(LK$44-LL$44),(LK$44-LK49                                                                                     )&lt;=0),"Join-"    &amp;LK48,""),"")
&amp;IFERROR(IF(AND((LK$44-LK49-INDEX(Sheep!$V$231:$V$238,LK48,1))&gt;(LK$44-LL$44),(LK$44-LK49-INDEX(Sheep!$V$231:$V$238,LK48,1))&lt;=0),"Scan-"  &amp;LK48,""),"")
&amp;IFERROR(IF(AND((LK$44-LK49-150                                                                            )&gt;(LK$44-LL$44),(LK$44-LK49-150                                                                             )&lt;=0),"Birth-" &amp;LK48,""),"")
&amp;IFERROR(IF(AND((LK$44-LK49-150-Sheep!$R$224                                           )&gt;(LK$44-LL$44),(LK$44-LK49-150-Sheep!$R$224                                            )&lt;=0),"Wean-"&amp;LK48,""),"")
&amp;IFERROR(IF(AND((LK$44-LK49-150-Sheep!$R$225                                           )&gt;(LK$44-LL$44),(LK$44-LK49-150-Sheep!$R$225                                            )&lt;=0),"Alt1-"   &amp;LK48,""),"")
&amp;IFERROR(IF(AND((LK$44-LK49-150-Sheep!$R$226                                           )&gt;(LK$44-LL$44),(LK$44-LK49-150-Sheep!$R$226                                            )&lt;=0),"Alt2-"   &amp;LK48,""),"")</f>
        <v/>
      </c>
      <c r="LL50" s="491" t="str">
        <f xml:space="preserve">                    IF(AND((LL$44                                  -Sheep!$N$175                               )&gt;(LL$44-LM$44),(LL$44                                  -Sheep!$N$175                                )&lt;=0),"Born","")
&amp;                   IF(AND((LL$44-Sheep!$R$224-Sheep!$N$175                                )&gt;(LL$44-LM$44),(LL$44-Sheep!$R$224-Sheep!$N$175                                )&lt;=0),"WeanStd","")
&amp;                   IF(AND((LL$44-Sheep!$R$225-Sheep!$N$175                                )&gt;(LL$44-LM$44),(LL$44-Sheep!$R$225-Sheep!$N$175                                )&lt;=0),"WeanAlt1","")
&amp;                   IF(AND((LL$44-Sheep!$R$226-Sheep!$N$175                                )&gt;(LL$44-LM$44),(LL$44-Sheep!$R$226-Sheep!$N$175                                )&lt;=0),"WeanAlt2","")
&amp;IFERROR(IF(AND((LL$44-LL49                                                                                     )&gt;(LL$44-LM$44),(LL$44-LL49                                                                                     )&lt;=0),"Join-"    &amp;LL48,""),"")
&amp;IFERROR(IF(AND((LL$44-LL49-INDEX(Sheep!$V$231:$V$238,LL48,1))&gt;(LL$44-LM$44),(LL$44-LL49-INDEX(Sheep!$V$231:$V$238,LL48,1))&lt;=0),"Scan-"  &amp;LL48,""),"")
&amp;IFERROR(IF(AND((LL$44-LL49-150                                                                            )&gt;(LL$44-LM$44),(LL$44-LL49-150                                                                             )&lt;=0),"Birth-" &amp;LL48,""),"")
&amp;IFERROR(IF(AND((LL$44-LL49-150-Sheep!$R$224                                           )&gt;(LL$44-LM$44),(LL$44-LL49-150-Sheep!$R$224                                            )&lt;=0),"Wean-"&amp;LL48,""),"")
&amp;IFERROR(IF(AND((LL$44-LL49-150-Sheep!$R$225                                           )&gt;(LL$44-LM$44),(LL$44-LL49-150-Sheep!$R$225                                            )&lt;=0),"Alt1-"   &amp;LL48,""),"")
&amp;IFERROR(IF(AND((LL$44-LL49-150-Sheep!$R$226                                           )&gt;(LL$44-LM$44),(LL$44-LL49-150-Sheep!$R$226                                            )&lt;=0),"Alt2-"   &amp;LL48,""),"")</f>
        <v/>
      </c>
      <c r="LM50" s="491" t="str">
        <f xml:space="preserve">                    IF(AND((LM$44                                  -Sheep!$N$175                               )&gt;(LM$44-LN$44),(LM$44                                  -Sheep!$N$175                                )&lt;=0),"Born","")
&amp;                   IF(AND((LM$44-Sheep!$R$224-Sheep!$N$175                                )&gt;(LM$44-LN$44),(LM$44-Sheep!$R$224-Sheep!$N$175                                )&lt;=0),"WeanStd","")
&amp;                   IF(AND((LM$44-Sheep!$R$225-Sheep!$N$175                                )&gt;(LM$44-LN$44),(LM$44-Sheep!$R$225-Sheep!$N$175                                )&lt;=0),"WeanAlt1","")
&amp;                   IF(AND((LM$44-Sheep!$R$226-Sheep!$N$175                                )&gt;(LM$44-LN$44),(LM$44-Sheep!$R$226-Sheep!$N$175                                )&lt;=0),"WeanAlt2","")
&amp;IFERROR(IF(AND((LM$44-LM49                                                                                     )&gt;(LM$44-LN$44),(LM$44-LM49                                                                                     )&lt;=0),"Join-"    &amp;LM48,""),"")
&amp;IFERROR(IF(AND((LM$44-LM49-INDEX(Sheep!$V$231:$V$238,LM48,1))&gt;(LM$44-LN$44),(LM$44-LM49-INDEX(Sheep!$V$231:$V$238,LM48,1))&lt;=0),"Scan-"  &amp;LM48,""),"")
&amp;IFERROR(IF(AND((LM$44-LM49-150                                                                            )&gt;(LM$44-LN$44),(LM$44-LM49-150                                                                             )&lt;=0),"Birth-" &amp;LM48,""),"")
&amp;IFERROR(IF(AND((LM$44-LM49-150-Sheep!$R$224                                           )&gt;(LM$44-LN$44),(LM$44-LM49-150-Sheep!$R$224                                            )&lt;=0),"Wean-"&amp;LM48,""),"")
&amp;IFERROR(IF(AND((LM$44-LM49-150-Sheep!$R$225                                           )&gt;(LM$44-LN$44),(LM$44-LM49-150-Sheep!$R$225                                            )&lt;=0),"Alt1-"   &amp;LM48,""),"")
&amp;IFERROR(IF(AND((LM$44-LM49-150-Sheep!$R$226                                           )&gt;(LM$44-LN$44),(LM$44-LM49-150-Sheep!$R$226                                            )&lt;=0),"Alt2-"   &amp;LM48,""),"")</f>
        <v/>
      </c>
      <c r="LN50" s="491" t="str">
        <f xml:space="preserve">                    IF(AND((LN$44                                  -Sheep!$N$175                               )&gt;(LN$44-LO$44),(LN$44                                  -Sheep!$N$175                                )&lt;=0),"Born","")
&amp;                   IF(AND((LN$44-Sheep!$R$224-Sheep!$N$175                                )&gt;(LN$44-LO$44),(LN$44-Sheep!$R$224-Sheep!$N$175                                )&lt;=0),"WeanStd","")
&amp;                   IF(AND((LN$44-Sheep!$R$225-Sheep!$N$175                                )&gt;(LN$44-LO$44),(LN$44-Sheep!$R$225-Sheep!$N$175                                )&lt;=0),"WeanAlt1","")
&amp;                   IF(AND((LN$44-Sheep!$R$226-Sheep!$N$175                                )&gt;(LN$44-LO$44),(LN$44-Sheep!$R$226-Sheep!$N$175                                )&lt;=0),"WeanAlt2","")
&amp;IFERROR(IF(AND((LN$44-LN49                                                                                     )&gt;(LN$44-LO$44),(LN$44-LN49                                                                                     )&lt;=0),"Join-"    &amp;LN48,""),"")
&amp;IFERROR(IF(AND((LN$44-LN49-INDEX(Sheep!$V$231:$V$238,LN48,1))&gt;(LN$44-LO$44),(LN$44-LN49-INDEX(Sheep!$V$231:$V$238,LN48,1))&lt;=0),"Scan-"  &amp;LN48,""),"")
&amp;IFERROR(IF(AND((LN$44-LN49-150                                                                            )&gt;(LN$44-LO$44),(LN$44-LN49-150                                                                             )&lt;=0),"Birth-" &amp;LN48,""),"")
&amp;IFERROR(IF(AND((LN$44-LN49-150-Sheep!$R$224                                           )&gt;(LN$44-LO$44),(LN$44-LN49-150-Sheep!$R$224                                            )&lt;=0),"Wean-"&amp;LN48,""),"")
&amp;IFERROR(IF(AND((LN$44-LN49-150-Sheep!$R$225                                           )&gt;(LN$44-LO$44),(LN$44-LN49-150-Sheep!$R$225                                            )&lt;=0),"Alt1-"   &amp;LN48,""),"")
&amp;IFERROR(IF(AND((LN$44-LN49-150-Sheep!$R$226                                           )&gt;(LN$44-LO$44),(LN$44-LN49-150-Sheep!$R$226                                            )&lt;=0),"Alt2-"   &amp;LN48,""),"")</f>
        <v/>
      </c>
      <c r="LO50" s="491" t="str">
        <f xml:space="preserve">                    IF(AND((LO$44                                  -Sheep!$N$175                               )&gt;(LO$44-LP$44),(LO$44                                  -Sheep!$N$175                                )&lt;=0),"Born","")
&amp;                   IF(AND((LO$44-Sheep!$R$224-Sheep!$N$175                                )&gt;(LO$44-LP$44),(LO$44-Sheep!$R$224-Sheep!$N$175                                )&lt;=0),"WeanStd","")
&amp;                   IF(AND((LO$44-Sheep!$R$225-Sheep!$N$175                                )&gt;(LO$44-LP$44),(LO$44-Sheep!$R$225-Sheep!$N$175                                )&lt;=0),"WeanAlt1","")
&amp;                   IF(AND((LO$44-Sheep!$R$226-Sheep!$N$175                                )&gt;(LO$44-LP$44),(LO$44-Sheep!$R$226-Sheep!$N$175                                )&lt;=0),"WeanAlt2","")
&amp;IFERROR(IF(AND((LO$44-LO49                                                                                     )&gt;(LO$44-LP$44),(LO$44-LO49                                                                                     )&lt;=0),"Join-"    &amp;LO48,""),"")
&amp;IFERROR(IF(AND((LO$44-LO49-INDEX(Sheep!$V$231:$V$238,LO48,1))&gt;(LO$44-LP$44),(LO$44-LO49-INDEX(Sheep!$V$231:$V$238,LO48,1))&lt;=0),"Scan-"  &amp;LO48,""),"")
&amp;IFERROR(IF(AND((LO$44-LO49-150                                                                            )&gt;(LO$44-LP$44),(LO$44-LO49-150                                                                             )&lt;=0),"Birth-" &amp;LO48,""),"")
&amp;IFERROR(IF(AND((LO$44-LO49-150-Sheep!$R$224                                           )&gt;(LO$44-LP$44),(LO$44-LO49-150-Sheep!$R$224                                            )&lt;=0),"Wean-"&amp;LO48,""),"")
&amp;IFERROR(IF(AND((LO$44-LO49-150-Sheep!$R$225                                           )&gt;(LO$44-LP$44),(LO$44-LO49-150-Sheep!$R$225                                            )&lt;=0),"Alt1-"   &amp;LO48,""),"")
&amp;IFERROR(IF(AND((LO$44-LO49-150-Sheep!$R$226                                           )&gt;(LO$44-LP$44),(LO$44-LO49-150-Sheep!$R$226                                            )&lt;=0),"Alt2-"   &amp;LO48,""),"")</f>
        <v/>
      </c>
      <c r="LP50" s="491" t="str">
        <f xml:space="preserve">                    IF(AND((LP$44                                  -Sheep!$N$175                               )&gt;(LP$44-LQ$44),(LP$44                                  -Sheep!$N$175                                )&lt;=0),"Born","")
&amp;                   IF(AND((LP$44-Sheep!$R$224-Sheep!$N$175                                )&gt;(LP$44-LQ$44),(LP$44-Sheep!$R$224-Sheep!$N$175                                )&lt;=0),"WeanStd","")
&amp;                   IF(AND((LP$44-Sheep!$R$225-Sheep!$N$175                                )&gt;(LP$44-LQ$44),(LP$44-Sheep!$R$225-Sheep!$N$175                                )&lt;=0),"WeanAlt1","")
&amp;                   IF(AND((LP$44-Sheep!$R$226-Sheep!$N$175                                )&gt;(LP$44-LQ$44),(LP$44-Sheep!$R$226-Sheep!$N$175                                )&lt;=0),"WeanAlt2","")
&amp;IFERROR(IF(AND((LP$44-LP49                                                                                     )&gt;(LP$44-LQ$44),(LP$44-LP49                                                                                     )&lt;=0),"Join-"    &amp;LP48,""),"")
&amp;IFERROR(IF(AND((LP$44-LP49-INDEX(Sheep!$V$231:$V$238,LP48,1))&gt;(LP$44-LQ$44),(LP$44-LP49-INDEX(Sheep!$V$231:$V$238,LP48,1))&lt;=0),"Scan-"  &amp;LP48,""),"")
&amp;IFERROR(IF(AND((LP$44-LP49-150                                                                            )&gt;(LP$44-LQ$44),(LP$44-LP49-150                                                                             )&lt;=0),"Birth-" &amp;LP48,""),"")
&amp;IFERROR(IF(AND((LP$44-LP49-150-Sheep!$R$224                                           )&gt;(LP$44-LQ$44),(LP$44-LP49-150-Sheep!$R$224                                            )&lt;=0),"Wean-"&amp;LP48,""),"")
&amp;IFERROR(IF(AND((LP$44-LP49-150-Sheep!$R$225                                           )&gt;(LP$44-LQ$44),(LP$44-LP49-150-Sheep!$R$225                                            )&lt;=0),"Alt1-"   &amp;LP48,""),"")
&amp;IFERROR(IF(AND((LP$44-LP49-150-Sheep!$R$226                                           )&gt;(LP$44-LQ$44),(LP$44-LP49-150-Sheep!$R$226                                            )&lt;=0),"Alt2-"   &amp;LP48,""),"")</f>
        <v/>
      </c>
      <c r="LQ50" s="491" t="str">
        <f xml:space="preserve">                    IF(AND((LQ$44                                  -Sheep!$N$175                               )&gt;(LQ$44-LR$44),(LQ$44                                  -Sheep!$N$175                                )&lt;=0),"Born","")
&amp;                   IF(AND((LQ$44-Sheep!$R$224-Sheep!$N$175                                )&gt;(LQ$44-LR$44),(LQ$44-Sheep!$R$224-Sheep!$N$175                                )&lt;=0),"WeanStd","")
&amp;                   IF(AND((LQ$44-Sheep!$R$225-Sheep!$N$175                                )&gt;(LQ$44-LR$44),(LQ$44-Sheep!$R$225-Sheep!$N$175                                )&lt;=0),"WeanAlt1","")
&amp;                   IF(AND((LQ$44-Sheep!$R$226-Sheep!$N$175                                )&gt;(LQ$44-LR$44),(LQ$44-Sheep!$R$226-Sheep!$N$175                                )&lt;=0),"WeanAlt2","")
&amp;IFERROR(IF(AND((LQ$44-LQ49                                                                                     )&gt;(LQ$44-LR$44),(LQ$44-LQ49                                                                                     )&lt;=0),"Join-"    &amp;LQ48,""),"")
&amp;IFERROR(IF(AND((LQ$44-LQ49-INDEX(Sheep!$V$231:$V$238,LQ48,1))&gt;(LQ$44-LR$44),(LQ$44-LQ49-INDEX(Sheep!$V$231:$V$238,LQ48,1))&lt;=0),"Scan-"  &amp;LQ48,""),"")
&amp;IFERROR(IF(AND((LQ$44-LQ49-150                                                                            )&gt;(LQ$44-LR$44),(LQ$44-LQ49-150                                                                             )&lt;=0),"Birth-" &amp;LQ48,""),"")
&amp;IFERROR(IF(AND((LQ$44-LQ49-150-Sheep!$R$224                                           )&gt;(LQ$44-LR$44),(LQ$44-LQ49-150-Sheep!$R$224                                            )&lt;=0),"Wean-"&amp;LQ48,""),"")
&amp;IFERROR(IF(AND((LQ$44-LQ49-150-Sheep!$R$225                                           )&gt;(LQ$44-LR$44),(LQ$44-LQ49-150-Sheep!$R$225                                            )&lt;=0),"Alt1-"   &amp;LQ48,""),"")
&amp;IFERROR(IF(AND((LQ$44-LQ49-150-Sheep!$R$226                                           )&gt;(LQ$44-LR$44),(LQ$44-LQ49-150-Sheep!$R$226                                            )&lt;=0),"Alt2-"   &amp;LQ48,""),"")</f>
        <v/>
      </c>
      <c r="LR50" s="491" t="str">
        <f xml:space="preserve">                    IF(AND((LR$44                                  -Sheep!$N$175                               )&gt;(LR$44-LS$44),(LR$44                                  -Sheep!$N$175                                )&lt;=0),"Born","")
&amp;                   IF(AND((LR$44-Sheep!$R$224-Sheep!$N$175                                )&gt;(LR$44-LS$44),(LR$44-Sheep!$R$224-Sheep!$N$175                                )&lt;=0),"WeanStd","")
&amp;                   IF(AND((LR$44-Sheep!$R$225-Sheep!$N$175                                )&gt;(LR$44-LS$44),(LR$44-Sheep!$R$225-Sheep!$N$175                                )&lt;=0),"WeanAlt1","")
&amp;                   IF(AND((LR$44-Sheep!$R$226-Sheep!$N$175                                )&gt;(LR$44-LS$44),(LR$44-Sheep!$R$226-Sheep!$N$175                                )&lt;=0),"WeanAlt2","")
&amp;IFERROR(IF(AND((LR$44-LR49                                                                                     )&gt;(LR$44-LS$44),(LR$44-LR49                                                                                     )&lt;=0),"Join-"    &amp;LR48,""),"")
&amp;IFERROR(IF(AND((LR$44-LR49-INDEX(Sheep!$V$231:$V$238,LR48,1))&gt;(LR$44-LS$44),(LR$44-LR49-INDEX(Sheep!$V$231:$V$238,LR48,1))&lt;=0),"Scan-"  &amp;LR48,""),"")
&amp;IFERROR(IF(AND((LR$44-LR49-150                                                                            )&gt;(LR$44-LS$44),(LR$44-LR49-150                                                                             )&lt;=0),"Birth-" &amp;LR48,""),"")
&amp;IFERROR(IF(AND((LR$44-LR49-150-Sheep!$R$224                                           )&gt;(LR$44-LS$44),(LR$44-LR49-150-Sheep!$R$224                                            )&lt;=0),"Wean-"&amp;LR48,""),"")
&amp;IFERROR(IF(AND((LR$44-LR49-150-Sheep!$R$225                                           )&gt;(LR$44-LS$44),(LR$44-LR49-150-Sheep!$R$225                                            )&lt;=0),"Alt1-"   &amp;LR48,""),"")
&amp;IFERROR(IF(AND((LR$44-LR49-150-Sheep!$R$226                                           )&gt;(LR$44-LS$44),(LR$44-LR49-150-Sheep!$R$226                                            )&lt;=0),"Alt2-"   &amp;LR48,""),"")</f>
        <v/>
      </c>
      <c r="LS50" s="491" t="str">
        <f xml:space="preserve">                    IF(AND((LS$44                                  -Sheep!$N$175                               )&gt;(LS$44-LT$44),(LS$44                                  -Sheep!$N$175                                )&lt;=0),"Born","")
&amp;                   IF(AND((LS$44-Sheep!$R$224-Sheep!$N$175                                )&gt;(LS$44-LT$44),(LS$44-Sheep!$R$224-Sheep!$N$175                                )&lt;=0),"WeanStd","")
&amp;                   IF(AND((LS$44-Sheep!$R$225-Sheep!$N$175                                )&gt;(LS$44-LT$44),(LS$44-Sheep!$R$225-Sheep!$N$175                                )&lt;=0),"WeanAlt1","")
&amp;                   IF(AND((LS$44-Sheep!$R$226-Sheep!$N$175                                )&gt;(LS$44-LT$44),(LS$44-Sheep!$R$226-Sheep!$N$175                                )&lt;=0),"WeanAlt2","")
&amp;IFERROR(IF(AND((LS$44-LS49                                                                                     )&gt;(LS$44-LT$44),(LS$44-LS49                                                                                     )&lt;=0),"Join-"    &amp;LS48,""),"")
&amp;IFERROR(IF(AND((LS$44-LS49-INDEX(Sheep!$V$231:$V$238,LS48,1))&gt;(LS$44-LT$44),(LS$44-LS49-INDEX(Sheep!$V$231:$V$238,LS48,1))&lt;=0),"Scan-"  &amp;LS48,""),"")
&amp;IFERROR(IF(AND((LS$44-LS49-150                                                                            )&gt;(LS$44-LT$44),(LS$44-LS49-150                                                                             )&lt;=0),"Birth-" &amp;LS48,""),"")
&amp;IFERROR(IF(AND((LS$44-LS49-150-Sheep!$R$224                                           )&gt;(LS$44-LT$44),(LS$44-LS49-150-Sheep!$R$224                                            )&lt;=0),"Wean-"&amp;LS48,""),"")
&amp;IFERROR(IF(AND((LS$44-LS49-150-Sheep!$R$225                                           )&gt;(LS$44-LT$44),(LS$44-LS49-150-Sheep!$R$225                                            )&lt;=0),"Alt1-"   &amp;LS48,""),"")
&amp;IFERROR(IF(AND((LS$44-LS49-150-Sheep!$R$226                                           )&gt;(LS$44-LT$44),(LS$44-LS49-150-Sheep!$R$226                                            )&lt;=0),"Alt2-"   &amp;LS48,""),"")</f>
        <v/>
      </c>
      <c r="LT50" s="491" t="str">
        <f xml:space="preserve">                    IF(AND((LT$44                                  -Sheep!$N$175                               )&gt;(LT$44-LU$44),(LT$44                                  -Sheep!$N$175                                )&lt;=0),"Born","")
&amp;                   IF(AND((LT$44-Sheep!$R$224-Sheep!$N$175                                )&gt;(LT$44-LU$44),(LT$44-Sheep!$R$224-Sheep!$N$175                                )&lt;=0),"WeanStd","")
&amp;                   IF(AND((LT$44-Sheep!$R$225-Sheep!$N$175                                )&gt;(LT$44-LU$44),(LT$44-Sheep!$R$225-Sheep!$N$175                                )&lt;=0),"WeanAlt1","")
&amp;                   IF(AND((LT$44-Sheep!$R$226-Sheep!$N$175                                )&gt;(LT$44-LU$44),(LT$44-Sheep!$R$226-Sheep!$N$175                                )&lt;=0),"WeanAlt2","")
&amp;IFERROR(IF(AND((LT$44-LT49                                                                                     )&gt;(LT$44-LU$44),(LT$44-LT49                                                                                     )&lt;=0),"Join-"    &amp;LT48,""),"")
&amp;IFERROR(IF(AND((LT$44-LT49-INDEX(Sheep!$V$231:$V$238,LT48,1))&gt;(LT$44-LU$44),(LT$44-LT49-INDEX(Sheep!$V$231:$V$238,LT48,1))&lt;=0),"Scan-"  &amp;LT48,""),"")
&amp;IFERROR(IF(AND((LT$44-LT49-150                                                                            )&gt;(LT$44-LU$44),(LT$44-LT49-150                                                                             )&lt;=0),"Birth-" &amp;LT48,""),"")
&amp;IFERROR(IF(AND((LT$44-LT49-150-Sheep!$R$224                                           )&gt;(LT$44-LU$44),(LT$44-LT49-150-Sheep!$R$224                                            )&lt;=0),"Wean-"&amp;LT48,""),"")
&amp;IFERROR(IF(AND((LT$44-LT49-150-Sheep!$R$225                                           )&gt;(LT$44-LU$44),(LT$44-LT49-150-Sheep!$R$225                                            )&lt;=0),"Alt1-"   &amp;LT48,""),"")
&amp;IFERROR(IF(AND((LT$44-LT49-150-Sheep!$R$226                                           )&gt;(LT$44-LU$44),(LT$44-LT49-150-Sheep!$R$226                                            )&lt;=0),"Alt2-"   &amp;LT48,""),"")</f>
        <v/>
      </c>
      <c r="LU50" s="491" t="str">
        <f xml:space="preserve">                    IF(AND((LU$44                                  -Sheep!$N$175                               )&gt;(LU$44-LV$44),(LU$44                                  -Sheep!$N$175                                )&lt;=0),"Born","")
&amp;                   IF(AND((LU$44-Sheep!$R$224-Sheep!$N$175                                )&gt;(LU$44-LV$44),(LU$44-Sheep!$R$224-Sheep!$N$175                                )&lt;=0),"WeanStd","")
&amp;                   IF(AND((LU$44-Sheep!$R$225-Sheep!$N$175                                )&gt;(LU$44-LV$44),(LU$44-Sheep!$R$225-Sheep!$N$175                                )&lt;=0),"WeanAlt1","")
&amp;                   IF(AND((LU$44-Sheep!$R$226-Sheep!$N$175                                )&gt;(LU$44-LV$44),(LU$44-Sheep!$R$226-Sheep!$N$175                                )&lt;=0),"WeanAlt2","")
&amp;IFERROR(IF(AND((LU$44-LU49                                                                                     )&gt;(LU$44-LV$44),(LU$44-LU49                                                                                     )&lt;=0),"Join-"    &amp;LU48,""),"")
&amp;IFERROR(IF(AND((LU$44-LU49-INDEX(Sheep!$V$231:$V$238,LU48,1))&gt;(LU$44-LV$44),(LU$44-LU49-INDEX(Sheep!$V$231:$V$238,LU48,1))&lt;=0),"Scan-"  &amp;LU48,""),"")
&amp;IFERROR(IF(AND((LU$44-LU49-150                                                                            )&gt;(LU$44-LV$44),(LU$44-LU49-150                                                                             )&lt;=0),"Birth-" &amp;LU48,""),"")
&amp;IFERROR(IF(AND((LU$44-LU49-150-Sheep!$R$224                                           )&gt;(LU$44-LV$44),(LU$44-LU49-150-Sheep!$R$224                                            )&lt;=0),"Wean-"&amp;LU48,""),"")
&amp;IFERROR(IF(AND((LU$44-LU49-150-Sheep!$R$225                                           )&gt;(LU$44-LV$44),(LU$44-LU49-150-Sheep!$R$225                                            )&lt;=0),"Alt1-"   &amp;LU48,""),"")
&amp;IFERROR(IF(AND((LU$44-LU49-150-Sheep!$R$226                                           )&gt;(LU$44-LV$44),(LU$44-LU49-150-Sheep!$R$226                                            )&lt;=0),"Alt2-"   &amp;LU48,""),"")</f>
        <v/>
      </c>
      <c r="LV50" s="491" t="str">
        <f xml:space="preserve">                    IF(AND((LV$44                                  -Sheep!$N$175                               )&gt;(LV$44-LW$44),(LV$44                                  -Sheep!$N$175                                )&lt;=0),"Born","")
&amp;                   IF(AND((LV$44-Sheep!$R$224-Sheep!$N$175                                )&gt;(LV$44-LW$44),(LV$44-Sheep!$R$224-Sheep!$N$175                                )&lt;=0),"WeanStd","")
&amp;                   IF(AND((LV$44-Sheep!$R$225-Sheep!$N$175                                )&gt;(LV$44-LW$44),(LV$44-Sheep!$R$225-Sheep!$N$175                                )&lt;=0),"WeanAlt1","")
&amp;                   IF(AND((LV$44-Sheep!$R$226-Sheep!$N$175                                )&gt;(LV$44-LW$44),(LV$44-Sheep!$R$226-Sheep!$N$175                                )&lt;=0),"WeanAlt2","")
&amp;IFERROR(IF(AND((LV$44-LV49                                                                                     )&gt;(LV$44-LW$44),(LV$44-LV49                                                                                     )&lt;=0),"Join-"    &amp;LV48,""),"")
&amp;IFERROR(IF(AND((LV$44-LV49-INDEX(Sheep!$V$231:$V$238,LV48,1))&gt;(LV$44-LW$44),(LV$44-LV49-INDEX(Sheep!$V$231:$V$238,LV48,1))&lt;=0),"Scan-"  &amp;LV48,""),"")
&amp;IFERROR(IF(AND((LV$44-LV49-150                                                                            )&gt;(LV$44-LW$44),(LV$44-LV49-150                                                                             )&lt;=0),"Birth-" &amp;LV48,""),"")
&amp;IFERROR(IF(AND((LV$44-LV49-150-Sheep!$R$224                                           )&gt;(LV$44-LW$44),(LV$44-LV49-150-Sheep!$R$224                                            )&lt;=0),"Wean-"&amp;LV48,""),"")
&amp;IFERROR(IF(AND((LV$44-LV49-150-Sheep!$R$225                                           )&gt;(LV$44-LW$44),(LV$44-LV49-150-Sheep!$R$225                                            )&lt;=0),"Alt1-"   &amp;LV48,""),"")
&amp;IFERROR(IF(AND((LV$44-LV49-150-Sheep!$R$226                                           )&gt;(LV$44-LW$44),(LV$44-LV49-150-Sheep!$R$226                                            )&lt;=0),"Alt2-"   &amp;LV48,""),"")</f>
        <v/>
      </c>
      <c r="LW50" s="491" t="str">
        <f xml:space="preserve">                    IF(AND((LW$44                                  -Sheep!$N$175                               )&gt;(LW$44-LX$44),(LW$44                                  -Sheep!$N$175                                )&lt;=0),"Born","")
&amp;                   IF(AND((LW$44-Sheep!$R$224-Sheep!$N$175                                )&gt;(LW$44-LX$44),(LW$44-Sheep!$R$224-Sheep!$N$175                                )&lt;=0),"WeanStd","")
&amp;                   IF(AND((LW$44-Sheep!$R$225-Sheep!$N$175                                )&gt;(LW$44-LX$44),(LW$44-Sheep!$R$225-Sheep!$N$175                                )&lt;=0),"WeanAlt1","")
&amp;                   IF(AND((LW$44-Sheep!$R$226-Sheep!$N$175                                )&gt;(LW$44-LX$44),(LW$44-Sheep!$R$226-Sheep!$N$175                                )&lt;=0),"WeanAlt2","")
&amp;IFERROR(IF(AND((LW$44-LW49                                                                                     )&gt;(LW$44-LX$44),(LW$44-LW49                                                                                     )&lt;=0),"Join-"    &amp;LW48,""),"")
&amp;IFERROR(IF(AND((LW$44-LW49-INDEX(Sheep!$V$231:$V$238,LW48,1))&gt;(LW$44-LX$44),(LW$44-LW49-INDEX(Sheep!$V$231:$V$238,LW48,1))&lt;=0),"Scan-"  &amp;LW48,""),"")
&amp;IFERROR(IF(AND((LW$44-LW49-150                                                                            )&gt;(LW$44-LX$44),(LW$44-LW49-150                                                                             )&lt;=0),"Birth-" &amp;LW48,""),"")
&amp;IFERROR(IF(AND((LW$44-LW49-150-Sheep!$R$224                                           )&gt;(LW$44-LX$44),(LW$44-LW49-150-Sheep!$R$224                                            )&lt;=0),"Wean-"&amp;LW48,""),"")
&amp;IFERROR(IF(AND((LW$44-LW49-150-Sheep!$R$225                                           )&gt;(LW$44-LX$44),(LW$44-LW49-150-Sheep!$R$225                                            )&lt;=0),"Alt1-"   &amp;LW48,""),"")
&amp;IFERROR(IF(AND((LW$44-LW49-150-Sheep!$R$226                                           )&gt;(LW$44-LX$44),(LW$44-LW49-150-Sheep!$R$226                                            )&lt;=0),"Alt2-"   &amp;LW48,""),"")</f>
        <v/>
      </c>
      <c r="LX50" s="491" t="str">
        <f xml:space="preserve">                    IF(AND((LX$44                                  -Sheep!$N$175                               )&gt;(LX$44-LY$44),(LX$44                                  -Sheep!$N$175                                )&lt;=0),"Born","")
&amp;                   IF(AND((LX$44-Sheep!$R$224-Sheep!$N$175                                )&gt;(LX$44-LY$44),(LX$44-Sheep!$R$224-Sheep!$N$175                                )&lt;=0),"WeanStd","")
&amp;                   IF(AND((LX$44-Sheep!$R$225-Sheep!$N$175                                )&gt;(LX$44-LY$44),(LX$44-Sheep!$R$225-Sheep!$N$175                                )&lt;=0),"WeanAlt1","")
&amp;                   IF(AND((LX$44-Sheep!$R$226-Sheep!$N$175                                )&gt;(LX$44-LY$44),(LX$44-Sheep!$R$226-Sheep!$N$175                                )&lt;=0),"WeanAlt2","")
&amp;IFERROR(IF(AND((LX$44-LX49                                                                                     )&gt;(LX$44-LY$44),(LX$44-LX49                                                                                     )&lt;=0),"Join-"    &amp;LX48,""),"")
&amp;IFERROR(IF(AND((LX$44-LX49-INDEX(Sheep!$V$231:$V$238,LX48,1))&gt;(LX$44-LY$44),(LX$44-LX49-INDEX(Sheep!$V$231:$V$238,LX48,1))&lt;=0),"Scan-"  &amp;LX48,""),"")
&amp;IFERROR(IF(AND((LX$44-LX49-150                                                                            )&gt;(LX$44-LY$44),(LX$44-LX49-150                                                                             )&lt;=0),"Birth-" &amp;LX48,""),"")
&amp;IFERROR(IF(AND((LX$44-LX49-150-Sheep!$R$224                                           )&gt;(LX$44-LY$44),(LX$44-LX49-150-Sheep!$R$224                                            )&lt;=0),"Wean-"&amp;LX48,""),"")
&amp;IFERROR(IF(AND((LX$44-LX49-150-Sheep!$R$225                                           )&gt;(LX$44-LY$44),(LX$44-LX49-150-Sheep!$R$225                                            )&lt;=0),"Alt1-"   &amp;LX48,""),"")
&amp;IFERROR(IF(AND((LX$44-LX49-150-Sheep!$R$226                                           )&gt;(LX$44-LY$44),(LX$44-LX49-150-Sheep!$R$226                                            )&lt;=0),"Alt2-"   &amp;LX48,""),"")</f>
        <v/>
      </c>
      <c r="LY50" s="491" t="str">
        <f xml:space="preserve">                    IF(AND((LY$44                                  -Sheep!$N$175                               )&gt;(LY$44-LZ$44),(LY$44                                  -Sheep!$N$175                                )&lt;=0),"Born","")
&amp;                   IF(AND((LY$44-Sheep!$R$224-Sheep!$N$175                                )&gt;(LY$44-LZ$44),(LY$44-Sheep!$R$224-Sheep!$N$175                                )&lt;=0),"WeanStd","")
&amp;                   IF(AND((LY$44-Sheep!$R$225-Sheep!$N$175                                )&gt;(LY$44-LZ$44),(LY$44-Sheep!$R$225-Sheep!$N$175                                )&lt;=0),"WeanAlt1","")
&amp;                   IF(AND((LY$44-Sheep!$R$226-Sheep!$N$175                                )&gt;(LY$44-LZ$44),(LY$44-Sheep!$R$226-Sheep!$N$175                                )&lt;=0),"WeanAlt2","")
&amp;IFERROR(IF(AND((LY$44-LY49                                                                                     )&gt;(LY$44-LZ$44),(LY$44-LY49                                                                                     )&lt;=0),"Join-"    &amp;LY48,""),"")
&amp;IFERROR(IF(AND((LY$44-LY49-INDEX(Sheep!$V$231:$V$238,LY48,1))&gt;(LY$44-LZ$44),(LY$44-LY49-INDEX(Sheep!$V$231:$V$238,LY48,1))&lt;=0),"Scan-"  &amp;LY48,""),"")
&amp;IFERROR(IF(AND((LY$44-LY49-150                                                                            )&gt;(LY$44-LZ$44),(LY$44-LY49-150                                                                             )&lt;=0),"Birth-" &amp;LY48,""),"")
&amp;IFERROR(IF(AND((LY$44-LY49-150-Sheep!$R$224                                           )&gt;(LY$44-LZ$44),(LY$44-LY49-150-Sheep!$R$224                                            )&lt;=0),"Wean-"&amp;LY48,""),"")
&amp;IFERROR(IF(AND((LY$44-LY49-150-Sheep!$R$225                                           )&gt;(LY$44-LZ$44),(LY$44-LY49-150-Sheep!$R$225                                            )&lt;=0),"Alt1-"   &amp;LY48,""),"")
&amp;IFERROR(IF(AND((LY$44-LY49-150-Sheep!$R$226                                           )&gt;(LY$44-LZ$44),(LY$44-LY49-150-Sheep!$R$226                                            )&lt;=0),"Alt2-"   &amp;LY48,""),"")</f>
        <v/>
      </c>
      <c r="LZ50" s="491" t="str">
        <f xml:space="preserve">                    IF(AND((LZ$44                                  -Sheep!$N$175                               )&gt;(LZ$44-MA$44),(LZ$44                                  -Sheep!$N$175                                )&lt;=0),"Born","")
&amp;                   IF(AND((LZ$44-Sheep!$R$224-Sheep!$N$175                                )&gt;(LZ$44-MA$44),(LZ$44-Sheep!$R$224-Sheep!$N$175                                )&lt;=0),"WeanStd","")
&amp;                   IF(AND((LZ$44-Sheep!$R$225-Sheep!$N$175                                )&gt;(LZ$44-MA$44),(LZ$44-Sheep!$R$225-Sheep!$N$175                                )&lt;=0),"WeanAlt1","")
&amp;                   IF(AND((LZ$44-Sheep!$R$226-Sheep!$N$175                                )&gt;(LZ$44-MA$44),(LZ$44-Sheep!$R$226-Sheep!$N$175                                )&lt;=0),"WeanAlt2","")
&amp;IFERROR(IF(AND((LZ$44-LZ49                                                                                     )&gt;(LZ$44-MA$44),(LZ$44-LZ49                                                                                     )&lt;=0),"Join-"    &amp;LZ48,""),"")
&amp;IFERROR(IF(AND((LZ$44-LZ49-INDEX(Sheep!$V$231:$V$238,LZ48,1))&gt;(LZ$44-MA$44),(LZ$44-LZ49-INDEX(Sheep!$V$231:$V$238,LZ48,1))&lt;=0),"Scan-"  &amp;LZ48,""),"")
&amp;IFERROR(IF(AND((LZ$44-LZ49-150                                                                            )&gt;(LZ$44-MA$44),(LZ$44-LZ49-150                                                                             )&lt;=0),"Birth-" &amp;LZ48,""),"")
&amp;IFERROR(IF(AND((LZ$44-LZ49-150-Sheep!$R$224                                           )&gt;(LZ$44-MA$44),(LZ$44-LZ49-150-Sheep!$R$224                                            )&lt;=0),"Wean-"&amp;LZ48,""),"")
&amp;IFERROR(IF(AND((LZ$44-LZ49-150-Sheep!$R$225                                           )&gt;(LZ$44-MA$44),(LZ$44-LZ49-150-Sheep!$R$225                                            )&lt;=0),"Alt1-"   &amp;LZ48,""),"")
&amp;IFERROR(IF(AND((LZ$44-LZ49-150-Sheep!$R$226                                           )&gt;(LZ$44-MA$44),(LZ$44-LZ49-150-Sheep!$R$226                                            )&lt;=0),"Alt2-"   &amp;LZ48,""),"")</f>
        <v/>
      </c>
      <c r="MA50" s="491" t="str">
        <f xml:space="preserve">                    IF(AND((MA$44                                  -Sheep!$N$175                               )&gt;(MA$44-MB$44),(MA$44                                  -Sheep!$N$175                                )&lt;=0),"Born","")
&amp;                   IF(AND((MA$44-Sheep!$R$224-Sheep!$N$175                                )&gt;(MA$44-MB$44),(MA$44-Sheep!$R$224-Sheep!$N$175                                )&lt;=0),"WeanStd","")
&amp;                   IF(AND((MA$44-Sheep!$R$225-Sheep!$N$175                                )&gt;(MA$44-MB$44),(MA$44-Sheep!$R$225-Sheep!$N$175                                )&lt;=0),"WeanAlt1","")
&amp;                   IF(AND((MA$44-Sheep!$R$226-Sheep!$N$175                                )&gt;(MA$44-MB$44),(MA$44-Sheep!$R$226-Sheep!$N$175                                )&lt;=0),"WeanAlt2","")
&amp;IFERROR(IF(AND((MA$44-MA49                                                                                     )&gt;(MA$44-MB$44),(MA$44-MA49                                                                                     )&lt;=0),"Join-"    &amp;MA48,""),"")
&amp;IFERROR(IF(AND((MA$44-MA49-INDEX(Sheep!$V$231:$V$238,MA48,1))&gt;(MA$44-MB$44),(MA$44-MA49-INDEX(Sheep!$V$231:$V$238,MA48,1))&lt;=0),"Scan-"  &amp;MA48,""),"")
&amp;IFERROR(IF(AND((MA$44-MA49-150                                                                            )&gt;(MA$44-MB$44),(MA$44-MA49-150                                                                             )&lt;=0),"Birth-" &amp;MA48,""),"")
&amp;IFERROR(IF(AND((MA$44-MA49-150-Sheep!$R$224                                           )&gt;(MA$44-MB$44),(MA$44-MA49-150-Sheep!$R$224                                            )&lt;=0),"Wean-"&amp;MA48,""),"")
&amp;IFERROR(IF(AND((MA$44-MA49-150-Sheep!$R$225                                           )&gt;(MA$44-MB$44),(MA$44-MA49-150-Sheep!$R$225                                            )&lt;=0),"Alt1-"   &amp;MA48,""),"")
&amp;IFERROR(IF(AND((MA$44-MA49-150-Sheep!$R$226                                           )&gt;(MA$44-MB$44),(MA$44-MA49-150-Sheep!$R$226                                            )&lt;=0),"Alt2-"   &amp;MA48,""),"")</f>
        <v/>
      </c>
      <c r="MB50" s="491" t="str">
        <f xml:space="preserve">                    IF(AND((MB$44                                  -Sheep!$N$175                               )&gt;(MB$44-MC$44),(MB$44                                  -Sheep!$N$175                                )&lt;=0),"Born","")
&amp;                   IF(AND((MB$44-Sheep!$R$224-Sheep!$N$175                                )&gt;(MB$44-MC$44),(MB$44-Sheep!$R$224-Sheep!$N$175                                )&lt;=0),"WeanStd","")
&amp;                   IF(AND((MB$44-Sheep!$R$225-Sheep!$N$175                                )&gt;(MB$44-MC$44),(MB$44-Sheep!$R$225-Sheep!$N$175                                )&lt;=0),"WeanAlt1","")
&amp;                   IF(AND((MB$44-Sheep!$R$226-Sheep!$N$175                                )&gt;(MB$44-MC$44),(MB$44-Sheep!$R$226-Sheep!$N$175                                )&lt;=0),"WeanAlt2","")
&amp;IFERROR(IF(AND((MB$44-MB49                                                                                     )&gt;(MB$44-MC$44),(MB$44-MB49                                                                                     )&lt;=0),"Join-"    &amp;MB48,""),"")
&amp;IFERROR(IF(AND((MB$44-MB49-INDEX(Sheep!$V$231:$V$238,MB48,1))&gt;(MB$44-MC$44),(MB$44-MB49-INDEX(Sheep!$V$231:$V$238,MB48,1))&lt;=0),"Scan-"  &amp;MB48,""),"")
&amp;IFERROR(IF(AND((MB$44-MB49-150                                                                            )&gt;(MB$44-MC$44),(MB$44-MB49-150                                                                             )&lt;=0),"Birth-" &amp;MB48,""),"")
&amp;IFERROR(IF(AND((MB$44-MB49-150-Sheep!$R$224                                           )&gt;(MB$44-MC$44),(MB$44-MB49-150-Sheep!$R$224                                            )&lt;=0),"Wean-"&amp;MB48,""),"")
&amp;IFERROR(IF(AND((MB$44-MB49-150-Sheep!$R$225                                           )&gt;(MB$44-MC$44),(MB$44-MB49-150-Sheep!$R$225                                            )&lt;=0),"Alt1-"   &amp;MB48,""),"")
&amp;IFERROR(IF(AND((MB$44-MB49-150-Sheep!$R$226                                           )&gt;(MB$44-MC$44),(MB$44-MB49-150-Sheep!$R$226                                            )&lt;=0),"Alt2-"   &amp;MB48,""),"")</f>
        <v/>
      </c>
      <c r="MC50" s="491" t="str">
        <f xml:space="preserve">                    IF(AND((MC$44                                  -Sheep!$N$175                               )&gt;(MC$44-MD$44),(MC$44                                  -Sheep!$N$175                                )&lt;=0),"Born","")
&amp;                   IF(AND((MC$44-Sheep!$R$224-Sheep!$N$175                                )&gt;(MC$44-MD$44),(MC$44-Sheep!$R$224-Sheep!$N$175                                )&lt;=0),"WeanStd","")
&amp;                   IF(AND((MC$44-Sheep!$R$225-Sheep!$N$175                                )&gt;(MC$44-MD$44),(MC$44-Sheep!$R$225-Sheep!$N$175                                )&lt;=0),"WeanAlt1","")
&amp;                   IF(AND((MC$44-Sheep!$R$226-Sheep!$N$175                                )&gt;(MC$44-MD$44),(MC$44-Sheep!$R$226-Sheep!$N$175                                )&lt;=0),"WeanAlt2","")
&amp;IFERROR(IF(AND((MC$44-MC49                                                                                     )&gt;(MC$44-MD$44),(MC$44-MC49                                                                                     )&lt;=0),"Join-"    &amp;MC48,""),"")
&amp;IFERROR(IF(AND((MC$44-MC49-INDEX(Sheep!$V$231:$V$238,MC48,1))&gt;(MC$44-MD$44),(MC$44-MC49-INDEX(Sheep!$V$231:$V$238,MC48,1))&lt;=0),"Scan-"  &amp;MC48,""),"")
&amp;IFERROR(IF(AND((MC$44-MC49-150                                                                            )&gt;(MC$44-MD$44),(MC$44-MC49-150                                                                             )&lt;=0),"Birth-" &amp;MC48,""),"")
&amp;IFERROR(IF(AND((MC$44-MC49-150-Sheep!$R$224                                           )&gt;(MC$44-MD$44),(MC$44-MC49-150-Sheep!$R$224                                            )&lt;=0),"Wean-"&amp;MC48,""),"")
&amp;IFERROR(IF(AND((MC$44-MC49-150-Sheep!$R$225                                           )&gt;(MC$44-MD$44),(MC$44-MC49-150-Sheep!$R$225                                            )&lt;=0),"Alt1-"   &amp;MC48,""),"")
&amp;IFERROR(IF(AND((MC$44-MC49-150-Sheep!$R$226                                           )&gt;(MC$44-MD$44),(MC$44-MC49-150-Sheep!$R$226                                            )&lt;=0),"Alt2-"   &amp;MC48,""),"")</f>
        <v/>
      </c>
      <c r="MD50" s="491" t="str">
        <f xml:space="preserve">                    IF(AND((MD$44                                  -Sheep!$N$175                               )&gt;(MD$44-ME$44),(MD$44                                  -Sheep!$N$175                                )&lt;=0),"Born","")
&amp;                   IF(AND((MD$44-Sheep!$R$224-Sheep!$N$175                                )&gt;(MD$44-ME$44),(MD$44-Sheep!$R$224-Sheep!$N$175                                )&lt;=0),"WeanStd","")
&amp;                   IF(AND((MD$44-Sheep!$R$225-Sheep!$N$175                                )&gt;(MD$44-ME$44),(MD$44-Sheep!$R$225-Sheep!$N$175                                )&lt;=0),"WeanAlt1","")
&amp;                   IF(AND((MD$44-Sheep!$R$226-Sheep!$N$175                                )&gt;(MD$44-ME$44),(MD$44-Sheep!$R$226-Sheep!$N$175                                )&lt;=0),"WeanAlt2","")
&amp;IFERROR(IF(AND((MD$44-MD49                                                                                     )&gt;(MD$44-ME$44),(MD$44-MD49                                                                                     )&lt;=0),"Join-"    &amp;MD48,""),"")
&amp;IFERROR(IF(AND((MD$44-MD49-INDEX(Sheep!$V$231:$V$238,MD48,1))&gt;(MD$44-ME$44),(MD$44-MD49-INDEX(Sheep!$V$231:$V$238,MD48,1))&lt;=0),"Scan-"  &amp;MD48,""),"")
&amp;IFERROR(IF(AND((MD$44-MD49-150                                                                            )&gt;(MD$44-ME$44),(MD$44-MD49-150                                                                             )&lt;=0),"Birth-" &amp;MD48,""),"")
&amp;IFERROR(IF(AND((MD$44-MD49-150-Sheep!$R$224                                           )&gt;(MD$44-ME$44),(MD$44-MD49-150-Sheep!$R$224                                            )&lt;=0),"Wean-"&amp;MD48,""),"")
&amp;IFERROR(IF(AND((MD$44-MD49-150-Sheep!$R$225                                           )&gt;(MD$44-ME$44),(MD$44-MD49-150-Sheep!$R$225                                            )&lt;=0),"Alt1-"   &amp;MD48,""),"")
&amp;IFERROR(IF(AND((MD$44-MD49-150-Sheep!$R$226                                           )&gt;(MD$44-ME$44),(MD$44-MD49-150-Sheep!$R$226                                            )&lt;=0),"Alt2-"   &amp;MD48,""),"")</f>
        <v/>
      </c>
      <c r="ME50" s="491" t="str">
        <f xml:space="preserve">                    IF(AND((ME$44                                  -Sheep!$N$175                               )&gt;(ME$44-MF$44),(ME$44                                  -Sheep!$N$175                                )&lt;=0),"Born","")
&amp;                   IF(AND((ME$44-Sheep!$R$224-Sheep!$N$175                                )&gt;(ME$44-MF$44),(ME$44-Sheep!$R$224-Sheep!$N$175                                )&lt;=0),"WeanStd","")
&amp;                   IF(AND((ME$44-Sheep!$R$225-Sheep!$N$175                                )&gt;(ME$44-MF$44),(ME$44-Sheep!$R$225-Sheep!$N$175                                )&lt;=0),"WeanAlt1","")
&amp;                   IF(AND((ME$44-Sheep!$R$226-Sheep!$N$175                                )&gt;(ME$44-MF$44),(ME$44-Sheep!$R$226-Sheep!$N$175                                )&lt;=0),"WeanAlt2","")
&amp;IFERROR(IF(AND((ME$44-ME49                                                                                     )&gt;(ME$44-MF$44),(ME$44-ME49                                                                                     )&lt;=0),"Join-"    &amp;ME48,""),"")
&amp;IFERROR(IF(AND((ME$44-ME49-INDEX(Sheep!$V$231:$V$238,ME48,1))&gt;(ME$44-MF$44),(ME$44-ME49-INDEX(Sheep!$V$231:$V$238,ME48,1))&lt;=0),"Scan-"  &amp;ME48,""),"")
&amp;IFERROR(IF(AND((ME$44-ME49-150                                                                            )&gt;(ME$44-MF$44),(ME$44-ME49-150                                                                             )&lt;=0),"Birth-" &amp;ME48,""),"")
&amp;IFERROR(IF(AND((ME$44-ME49-150-Sheep!$R$224                                           )&gt;(ME$44-MF$44),(ME$44-ME49-150-Sheep!$R$224                                            )&lt;=0),"Wean-"&amp;ME48,""),"")
&amp;IFERROR(IF(AND((ME$44-ME49-150-Sheep!$R$225                                           )&gt;(ME$44-MF$44),(ME$44-ME49-150-Sheep!$R$225                                            )&lt;=0),"Alt1-"   &amp;ME48,""),"")
&amp;IFERROR(IF(AND((ME$44-ME49-150-Sheep!$R$226                                           )&gt;(ME$44-MF$44),(ME$44-ME49-150-Sheep!$R$226                                            )&lt;=0),"Alt2-"   &amp;ME48,""),"")</f>
        <v/>
      </c>
      <c r="MF50" s="491" t="str">
        <f xml:space="preserve">                    IF(AND((MF$44                                  -Sheep!$N$175                               )&gt;(MF$44-MG$44),(MF$44                                  -Sheep!$N$175                                )&lt;=0),"Born","")
&amp;                   IF(AND((MF$44-Sheep!$R$224-Sheep!$N$175                                )&gt;(MF$44-MG$44),(MF$44-Sheep!$R$224-Sheep!$N$175                                )&lt;=0),"WeanStd","")
&amp;                   IF(AND((MF$44-Sheep!$R$225-Sheep!$N$175                                )&gt;(MF$44-MG$44),(MF$44-Sheep!$R$225-Sheep!$N$175                                )&lt;=0),"WeanAlt1","")
&amp;                   IF(AND((MF$44-Sheep!$R$226-Sheep!$N$175                                )&gt;(MF$44-MG$44),(MF$44-Sheep!$R$226-Sheep!$N$175                                )&lt;=0),"WeanAlt2","")
&amp;IFERROR(IF(AND((MF$44-MF49                                                                                     )&gt;(MF$44-MG$44),(MF$44-MF49                                                                                     )&lt;=0),"Join-"    &amp;MF48,""),"")
&amp;IFERROR(IF(AND((MF$44-MF49-INDEX(Sheep!$V$231:$V$238,MF48,1))&gt;(MF$44-MG$44),(MF$44-MF49-INDEX(Sheep!$V$231:$V$238,MF48,1))&lt;=0),"Scan-"  &amp;MF48,""),"")
&amp;IFERROR(IF(AND((MF$44-MF49-150                                                                            )&gt;(MF$44-MG$44),(MF$44-MF49-150                                                                             )&lt;=0),"Birth-" &amp;MF48,""),"")
&amp;IFERROR(IF(AND((MF$44-MF49-150-Sheep!$R$224                                           )&gt;(MF$44-MG$44),(MF$44-MF49-150-Sheep!$R$224                                            )&lt;=0),"Wean-"&amp;MF48,""),"")
&amp;IFERROR(IF(AND((MF$44-MF49-150-Sheep!$R$225                                           )&gt;(MF$44-MG$44),(MF$44-MF49-150-Sheep!$R$225                                            )&lt;=0),"Alt1-"   &amp;MF48,""),"")
&amp;IFERROR(IF(AND((MF$44-MF49-150-Sheep!$R$226                                           )&gt;(MF$44-MG$44),(MF$44-MF49-150-Sheep!$R$226                                            )&lt;=0),"Alt2-"   &amp;MF48,""),"")</f>
        <v/>
      </c>
      <c r="MG50" s="491" t="str">
        <f xml:space="preserve">                    IF(AND((MG$44                                  -Sheep!$N$175                               )&gt;(MG$44-MH$44),(MG$44                                  -Sheep!$N$175                                )&lt;=0),"Born","")
&amp;                   IF(AND((MG$44-Sheep!$R$224-Sheep!$N$175                                )&gt;(MG$44-MH$44),(MG$44-Sheep!$R$224-Sheep!$N$175                                )&lt;=0),"WeanStd","")
&amp;                   IF(AND((MG$44-Sheep!$R$225-Sheep!$N$175                                )&gt;(MG$44-MH$44),(MG$44-Sheep!$R$225-Sheep!$N$175                                )&lt;=0),"WeanAlt1","")
&amp;                   IF(AND((MG$44-Sheep!$R$226-Sheep!$N$175                                )&gt;(MG$44-MH$44),(MG$44-Sheep!$R$226-Sheep!$N$175                                )&lt;=0),"WeanAlt2","")
&amp;IFERROR(IF(AND((MG$44-MG49                                                                                     )&gt;(MG$44-MH$44),(MG$44-MG49                                                                                     )&lt;=0),"Join-"    &amp;MG48,""),"")
&amp;IFERROR(IF(AND((MG$44-MG49-INDEX(Sheep!$V$231:$V$238,MG48,1))&gt;(MG$44-MH$44),(MG$44-MG49-INDEX(Sheep!$V$231:$V$238,MG48,1))&lt;=0),"Scan-"  &amp;MG48,""),"")
&amp;IFERROR(IF(AND((MG$44-MG49-150                                                                            )&gt;(MG$44-MH$44),(MG$44-MG49-150                                                                             )&lt;=0),"Birth-" &amp;MG48,""),"")
&amp;IFERROR(IF(AND((MG$44-MG49-150-Sheep!$R$224                                           )&gt;(MG$44-MH$44),(MG$44-MG49-150-Sheep!$R$224                                            )&lt;=0),"Wean-"&amp;MG48,""),"")
&amp;IFERROR(IF(AND((MG$44-MG49-150-Sheep!$R$225                                           )&gt;(MG$44-MH$44),(MG$44-MG49-150-Sheep!$R$225                                            )&lt;=0),"Alt1-"   &amp;MG48,""),"")
&amp;IFERROR(IF(AND((MG$44-MG49-150-Sheep!$R$226                                           )&gt;(MG$44-MH$44),(MG$44-MG49-150-Sheep!$R$226                                            )&lt;=0),"Alt2-"   &amp;MG48,""),"")</f>
        <v/>
      </c>
      <c r="MH50" s="491" t="str">
        <f xml:space="preserve">                    IF(AND((MH$44                                  -Sheep!$N$175                               )&gt;(MH$44-MI$44),(MH$44                                  -Sheep!$N$175                                )&lt;=0),"Born","")
&amp;                   IF(AND((MH$44-Sheep!$R$224-Sheep!$N$175                                )&gt;(MH$44-MI$44),(MH$44-Sheep!$R$224-Sheep!$N$175                                )&lt;=0),"WeanStd","")
&amp;                   IF(AND((MH$44-Sheep!$R$225-Sheep!$N$175                                )&gt;(MH$44-MI$44),(MH$44-Sheep!$R$225-Sheep!$N$175                                )&lt;=0),"WeanAlt1","")
&amp;                   IF(AND((MH$44-Sheep!$R$226-Sheep!$N$175                                )&gt;(MH$44-MI$44),(MH$44-Sheep!$R$226-Sheep!$N$175                                )&lt;=0),"WeanAlt2","")
&amp;IFERROR(IF(AND((MH$44-MH49                                                                                     )&gt;(MH$44-MI$44),(MH$44-MH49                                                                                     )&lt;=0),"Join-"    &amp;MH48,""),"")
&amp;IFERROR(IF(AND((MH$44-MH49-INDEX(Sheep!$V$231:$V$238,MH48,1))&gt;(MH$44-MI$44),(MH$44-MH49-INDEX(Sheep!$V$231:$V$238,MH48,1))&lt;=0),"Scan-"  &amp;MH48,""),"")
&amp;IFERROR(IF(AND((MH$44-MH49-150                                                                            )&gt;(MH$44-MI$44),(MH$44-MH49-150                                                                             )&lt;=0),"Birth-" &amp;MH48,""),"")
&amp;IFERROR(IF(AND((MH$44-MH49-150-Sheep!$R$224                                           )&gt;(MH$44-MI$44),(MH$44-MH49-150-Sheep!$R$224                                            )&lt;=0),"Wean-"&amp;MH48,""),"")
&amp;IFERROR(IF(AND((MH$44-MH49-150-Sheep!$R$225                                           )&gt;(MH$44-MI$44),(MH$44-MH49-150-Sheep!$R$225                                            )&lt;=0),"Alt1-"   &amp;MH48,""),"")
&amp;IFERROR(IF(AND((MH$44-MH49-150-Sheep!$R$226                                           )&gt;(MH$44-MI$44),(MH$44-MH49-150-Sheep!$R$226                                            )&lt;=0),"Alt2-"   &amp;MH48,""),"")</f>
        <v/>
      </c>
      <c r="MI50" s="491" t="str">
        <f xml:space="preserve">                    IF(AND((MI$44                                  -Sheep!$N$175                               )&gt;(MI$44-MJ$44),(MI$44                                  -Sheep!$N$175                                )&lt;=0),"Born","")
&amp;                   IF(AND((MI$44-Sheep!$R$224-Sheep!$N$175                                )&gt;(MI$44-MJ$44),(MI$44-Sheep!$R$224-Sheep!$N$175                                )&lt;=0),"WeanStd","")
&amp;                   IF(AND((MI$44-Sheep!$R$225-Sheep!$N$175                                )&gt;(MI$44-MJ$44),(MI$44-Sheep!$R$225-Sheep!$N$175                                )&lt;=0),"WeanAlt1","")
&amp;                   IF(AND((MI$44-Sheep!$R$226-Sheep!$N$175                                )&gt;(MI$44-MJ$44),(MI$44-Sheep!$R$226-Sheep!$N$175                                )&lt;=0),"WeanAlt2","")
&amp;IFERROR(IF(AND((MI$44-MI49                                                                                     )&gt;(MI$44-MJ$44),(MI$44-MI49                                                                                     )&lt;=0),"Join-"    &amp;MI48,""),"")
&amp;IFERROR(IF(AND((MI$44-MI49-INDEX(Sheep!$V$231:$V$238,MI48,1))&gt;(MI$44-MJ$44),(MI$44-MI49-INDEX(Sheep!$V$231:$V$238,MI48,1))&lt;=0),"Scan-"  &amp;MI48,""),"")
&amp;IFERROR(IF(AND((MI$44-MI49-150                                                                            )&gt;(MI$44-MJ$44),(MI$44-MI49-150                                                                             )&lt;=0),"Birth-" &amp;MI48,""),"")
&amp;IFERROR(IF(AND((MI$44-MI49-150-Sheep!$R$224                                           )&gt;(MI$44-MJ$44),(MI$44-MI49-150-Sheep!$R$224                                            )&lt;=0),"Wean-"&amp;MI48,""),"")
&amp;IFERROR(IF(AND((MI$44-MI49-150-Sheep!$R$225                                           )&gt;(MI$44-MJ$44),(MI$44-MI49-150-Sheep!$R$225                                            )&lt;=0),"Alt1-"   &amp;MI48,""),"")
&amp;IFERROR(IF(AND((MI$44-MI49-150-Sheep!$R$226                                           )&gt;(MI$44-MJ$44),(MI$44-MI49-150-Sheep!$R$226                                            )&lt;=0),"Alt2-"   &amp;MI48,""),"")</f>
        <v/>
      </c>
      <c r="MJ50" s="491" t="str">
        <f xml:space="preserve">                    IF(AND((MJ$44                                  -Sheep!$N$175                               )&gt;(MJ$44-MK$44),(MJ$44                                  -Sheep!$N$175                                )&lt;=0),"Born","")
&amp;                   IF(AND((MJ$44-Sheep!$R$224-Sheep!$N$175                                )&gt;(MJ$44-MK$44),(MJ$44-Sheep!$R$224-Sheep!$N$175                                )&lt;=0),"WeanStd","")
&amp;                   IF(AND((MJ$44-Sheep!$R$225-Sheep!$N$175                                )&gt;(MJ$44-MK$44),(MJ$44-Sheep!$R$225-Sheep!$N$175                                )&lt;=0),"WeanAlt1","")
&amp;                   IF(AND((MJ$44-Sheep!$R$226-Sheep!$N$175                                )&gt;(MJ$44-MK$44),(MJ$44-Sheep!$R$226-Sheep!$N$175                                )&lt;=0),"WeanAlt2","")
&amp;IFERROR(IF(AND((MJ$44-MJ49                                                                                     )&gt;(MJ$44-MK$44),(MJ$44-MJ49                                                                                     )&lt;=0),"Join-"    &amp;MJ48,""),"")
&amp;IFERROR(IF(AND((MJ$44-MJ49-INDEX(Sheep!$V$231:$V$238,MJ48,1))&gt;(MJ$44-MK$44),(MJ$44-MJ49-INDEX(Sheep!$V$231:$V$238,MJ48,1))&lt;=0),"Scan-"  &amp;MJ48,""),"")
&amp;IFERROR(IF(AND((MJ$44-MJ49-150                                                                            )&gt;(MJ$44-MK$44),(MJ$44-MJ49-150                                                                             )&lt;=0),"Birth-" &amp;MJ48,""),"")
&amp;IFERROR(IF(AND((MJ$44-MJ49-150-Sheep!$R$224                                           )&gt;(MJ$44-MK$44),(MJ$44-MJ49-150-Sheep!$R$224                                            )&lt;=0),"Wean-"&amp;MJ48,""),"")
&amp;IFERROR(IF(AND((MJ$44-MJ49-150-Sheep!$R$225                                           )&gt;(MJ$44-MK$44),(MJ$44-MJ49-150-Sheep!$R$225                                            )&lt;=0),"Alt1-"   &amp;MJ48,""),"")
&amp;IFERROR(IF(AND((MJ$44-MJ49-150-Sheep!$R$226                                           )&gt;(MJ$44-MK$44),(MJ$44-MJ49-150-Sheep!$R$226                                            )&lt;=0),"Alt2-"   &amp;MJ48,""),"")</f>
        <v/>
      </c>
      <c r="MK50" s="491" t="str">
        <f xml:space="preserve">                    IF(AND((MK$44                                  -Sheep!$N$175                               )&gt;(MK$44-ML$44),(MK$44                                  -Sheep!$N$175                                )&lt;=0),"Born","")
&amp;                   IF(AND((MK$44-Sheep!$R$224-Sheep!$N$175                                )&gt;(MK$44-ML$44),(MK$44-Sheep!$R$224-Sheep!$N$175                                )&lt;=0),"WeanStd","")
&amp;                   IF(AND((MK$44-Sheep!$R$225-Sheep!$N$175                                )&gt;(MK$44-ML$44),(MK$44-Sheep!$R$225-Sheep!$N$175                                )&lt;=0),"WeanAlt1","")
&amp;                   IF(AND((MK$44-Sheep!$R$226-Sheep!$N$175                                )&gt;(MK$44-ML$44),(MK$44-Sheep!$R$226-Sheep!$N$175                                )&lt;=0),"WeanAlt2","")
&amp;IFERROR(IF(AND((MK$44-MK49                                                                                     )&gt;(MK$44-ML$44),(MK$44-MK49                                                                                     )&lt;=0),"Join-"    &amp;MK48,""),"")
&amp;IFERROR(IF(AND((MK$44-MK49-INDEX(Sheep!$V$231:$V$238,MK48,1))&gt;(MK$44-ML$44),(MK$44-MK49-INDEX(Sheep!$V$231:$V$238,MK48,1))&lt;=0),"Scan-"  &amp;MK48,""),"")
&amp;IFERROR(IF(AND((MK$44-MK49-150                                                                            )&gt;(MK$44-ML$44),(MK$44-MK49-150                                                                             )&lt;=0),"Birth-" &amp;MK48,""),"")
&amp;IFERROR(IF(AND((MK$44-MK49-150-Sheep!$R$224                                           )&gt;(MK$44-ML$44),(MK$44-MK49-150-Sheep!$R$224                                            )&lt;=0),"Wean-"&amp;MK48,""),"")
&amp;IFERROR(IF(AND((MK$44-MK49-150-Sheep!$R$225                                           )&gt;(MK$44-ML$44),(MK$44-MK49-150-Sheep!$R$225                                            )&lt;=0),"Alt1-"   &amp;MK48,""),"")
&amp;IFERROR(IF(AND((MK$44-MK49-150-Sheep!$R$226                                           )&gt;(MK$44-ML$44),(MK$44-MK49-150-Sheep!$R$226                                            )&lt;=0),"Alt2-"   &amp;MK48,""),"")</f>
        <v/>
      </c>
      <c r="ML50" s="491" t="str">
        <f xml:space="preserve">                    IF(AND((ML$44                                  -Sheep!$N$175                               )&gt;(ML$44-MM$44),(ML$44                                  -Sheep!$N$175                                )&lt;=0),"Born","")
&amp;                   IF(AND((ML$44-Sheep!$R$224-Sheep!$N$175                                )&gt;(ML$44-MM$44),(ML$44-Sheep!$R$224-Sheep!$N$175                                )&lt;=0),"WeanStd","")
&amp;                   IF(AND((ML$44-Sheep!$R$225-Sheep!$N$175                                )&gt;(ML$44-MM$44),(ML$44-Sheep!$R$225-Sheep!$N$175                                )&lt;=0),"WeanAlt1","")
&amp;                   IF(AND((ML$44-Sheep!$R$226-Sheep!$N$175                                )&gt;(ML$44-MM$44),(ML$44-Sheep!$R$226-Sheep!$N$175                                )&lt;=0),"WeanAlt2","")
&amp;IFERROR(IF(AND((ML$44-ML49                                                                                     )&gt;(ML$44-MM$44),(ML$44-ML49                                                                                     )&lt;=0),"Join-"    &amp;ML48,""),"")
&amp;IFERROR(IF(AND((ML$44-ML49-INDEX(Sheep!$V$231:$V$238,ML48,1))&gt;(ML$44-MM$44),(ML$44-ML49-INDEX(Sheep!$V$231:$V$238,ML48,1))&lt;=0),"Scan-"  &amp;ML48,""),"")
&amp;IFERROR(IF(AND((ML$44-ML49-150                                                                            )&gt;(ML$44-MM$44),(ML$44-ML49-150                                                                             )&lt;=0),"Birth-" &amp;ML48,""),"")
&amp;IFERROR(IF(AND((ML$44-ML49-150-Sheep!$R$224                                           )&gt;(ML$44-MM$44),(ML$44-ML49-150-Sheep!$R$224                                            )&lt;=0),"Wean-"&amp;ML48,""),"")
&amp;IFERROR(IF(AND((ML$44-ML49-150-Sheep!$R$225                                           )&gt;(ML$44-MM$44),(ML$44-ML49-150-Sheep!$R$225                                            )&lt;=0),"Alt1-"   &amp;ML48,""),"")
&amp;IFERROR(IF(AND((ML$44-ML49-150-Sheep!$R$226                                           )&gt;(ML$44-MM$44),(ML$44-ML49-150-Sheep!$R$226                                            )&lt;=0),"Alt2-"   &amp;ML48,""),"")</f>
        <v/>
      </c>
      <c r="MM50" s="491" t="str">
        <f xml:space="preserve">                    IF(AND((MM$44                                  -Sheep!$N$175                               )&gt;(MM$44-MN$44),(MM$44                                  -Sheep!$N$175                                )&lt;=0),"Born","")
&amp;                   IF(AND((MM$44-Sheep!$R$224-Sheep!$N$175                                )&gt;(MM$44-MN$44),(MM$44-Sheep!$R$224-Sheep!$N$175                                )&lt;=0),"WeanStd","")
&amp;                   IF(AND((MM$44-Sheep!$R$225-Sheep!$N$175                                )&gt;(MM$44-MN$44),(MM$44-Sheep!$R$225-Sheep!$N$175                                )&lt;=0),"WeanAlt1","")
&amp;                   IF(AND((MM$44-Sheep!$R$226-Sheep!$N$175                                )&gt;(MM$44-MN$44),(MM$44-Sheep!$R$226-Sheep!$N$175                                )&lt;=0),"WeanAlt2","")
&amp;IFERROR(IF(AND((MM$44-MM49                                                                                     )&gt;(MM$44-MN$44),(MM$44-MM49                                                                                     )&lt;=0),"Join-"    &amp;MM48,""),"")
&amp;IFERROR(IF(AND((MM$44-MM49-INDEX(Sheep!$V$231:$V$238,MM48,1))&gt;(MM$44-MN$44),(MM$44-MM49-INDEX(Sheep!$V$231:$V$238,MM48,1))&lt;=0),"Scan-"  &amp;MM48,""),"")
&amp;IFERROR(IF(AND((MM$44-MM49-150                                                                            )&gt;(MM$44-MN$44),(MM$44-MM49-150                                                                             )&lt;=0),"Birth-" &amp;MM48,""),"")
&amp;IFERROR(IF(AND((MM$44-MM49-150-Sheep!$R$224                                           )&gt;(MM$44-MN$44),(MM$44-MM49-150-Sheep!$R$224                                            )&lt;=0),"Wean-"&amp;MM48,""),"")
&amp;IFERROR(IF(AND((MM$44-MM49-150-Sheep!$R$225                                           )&gt;(MM$44-MN$44),(MM$44-MM49-150-Sheep!$R$225                                            )&lt;=0),"Alt1-"   &amp;MM48,""),"")
&amp;IFERROR(IF(AND((MM$44-MM49-150-Sheep!$R$226                                           )&gt;(MM$44-MN$44),(MM$44-MM49-150-Sheep!$R$226                                            )&lt;=0),"Alt2-"   &amp;MM48,""),"")</f>
        <v/>
      </c>
      <c r="MN50" s="491" t="str">
        <f xml:space="preserve">                    IF(AND((MN$44                                  -Sheep!$N$175                               )&gt;(MN$44-MO$44),(MN$44                                  -Sheep!$N$175                                )&lt;=0),"Born","")
&amp;                   IF(AND((MN$44-Sheep!$R$224-Sheep!$N$175                                )&gt;(MN$44-MO$44),(MN$44-Sheep!$R$224-Sheep!$N$175                                )&lt;=0),"WeanStd","")
&amp;                   IF(AND((MN$44-Sheep!$R$225-Sheep!$N$175                                )&gt;(MN$44-MO$44),(MN$44-Sheep!$R$225-Sheep!$N$175                                )&lt;=0),"WeanAlt1","")
&amp;                   IF(AND((MN$44-Sheep!$R$226-Sheep!$N$175                                )&gt;(MN$44-MO$44),(MN$44-Sheep!$R$226-Sheep!$N$175                                )&lt;=0),"WeanAlt2","")
&amp;IFERROR(IF(AND((MN$44-MN49                                                                                     )&gt;(MN$44-MO$44),(MN$44-MN49                                                                                     )&lt;=0),"Join-"    &amp;MN48,""),"")
&amp;IFERROR(IF(AND((MN$44-MN49-INDEX(Sheep!$V$231:$V$238,MN48,1))&gt;(MN$44-MO$44),(MN$44-MN49-INDEX(Sheep!$V$231:$V$238,MN48,1))&lt;=0),"Scan-"  &amp;MN48,""),"")
&amp;IFERROR(IF(AND((MN$44-MN49-150                                                                            )&gt;(MN$44-MO$44),(MN$44-MN49-150                                                                             )&lt;=0),"Birth-" &amp;MN48,""),"")
&amp;IFERROR(IF(AND((MN$44-MN49-150-Sheep!$R$224                                           )&gt;(MN$44-MO$44),(MN$44-MN49-150-Sheep!$R$224                                            )&lt;=0),"Wean-"&amp;MN48,""),"")
&amp;IFERROR(IF(AND((MN$44-MN49-150-Sheep!$R$225                                           )&gt;(MN$44-MO$44),(MN$44-MN49-150-Sheep!$R$225                                            )&lt;=0),"Alt1-"   &amp;MN48,""),"")
&amp;IFERROR(IF(AND((MN$44-MN49-150-Sheep!$R$226                                           )&gt;(MN$44-MO$44),(MN$44-MN49-150-Sheep!$R$226                                            )&lt;=0),"Alt2-"   &amp;MN48,""),"")</f>
        <v/>
      </c>
      <c r="MO50" s="491" t="str">
        <f xml:space="preserve">                    IF(AND((MO$44                                  -Sheep!$N$175                               )&gt;(MO$44-MP$44),(MO$44                                  -Sheep!$N$175                                )&lt;=0),"Born","")
&amp;                   IF(AND((MO$44-Sheep!$R$224-Sheep!$N$175                                )&gt;(MO$44-MP$44),(MO$44-Sheep!$R$224-Sheep!$N$175                                )&lt;=0),"WeanStd","")
&amp;                   IF(AND((MO$44-Sheep!$R$225-Sheep!$N$175                                )&gt;(MO$44-MP$44),(MO$44-Sheep!$R$225-Sheep!$N$175                                )&lt;=0),"WeanAlt1","")
&amp;                   IF(AND((MO$44-Sheep!$R$226-Sheep!$N$175                                )&gt;(MO$44-MP$44),(MO$44-Sheep!$R$226-Sheep!$N$175                                )&lt;=0),"WeanAlt2","")
&amp;IFERROR(IF(AND((MO$44-MO49                                                                                     )&gt;(MO$44-MP$44),(MO$44-MO49                                                                                     )&lt;=0),"Join-"    &amp;MO48,""),"")
&amp;IFERROR(IF(AND((MO$44-MO49-INDEX(Sheep!$V$231:$V$238,MO48,1))&gt;(MO$44-MP$44),(MO$44-MO49-INDEX(Sheep!$V$231:$V$238,MO48,1))&lt;=0),"Scan-"  &amp;MO48,""),"")
&amp;IFERROR(IF(AND((MO$44-MO49-150                                                                            )&gt;(MO$44-MP$44),(MO$44-MO49-150                                                                             )&lt;=0),"Birth-" &amp;MO48,""),"")
&amp;IFERROR(IF(AND((MO$44-MO49-150-Sheep!$R$224                                           )&gt;(MO$44-MP$44),(MO$44-MO49-150-Sheep!$R$224                                            )&lt;=0),"Wean-"&amp;MO48,""),"")
&amp;IFERROR(IF(AND((MO$44-MO49-150-Sheep!$R$225                                           )&gt;(MO$44-MP$44),(MO$44-MO49-150-Sheep!$R$225                                            )&lt;=0),"Alt1-"   &amp;MO48,""),"")
&amp;IFERROR(IF(AND((MO$44-MO49-150-Sheep!$R$226                                           )&gt;(MO$44-MP$44),(MO$44-MO49-150-Sheep!$R$226                                            )&lt;=0),"Alt2-"   &amp;MO48,""),"")</f>
        <v/>
      </c>
      <c r="MP50" s="491" t="str">
        <f xml:space="preserve">                    IF(AND((MP$44                                  -Sheep!$N$175                               )&gt;(MP$44-MQ$44),(MP$44                                  -Sheep!$N$175                                )&lt;=0),"Born","")
&amp;                   IF(AND((MP$44-Sheep!$R$224-Sheep!$N$175                                )&gt;(MP$44-MQ$44),(MP$44-Sheep!$R$224-Sheep!$N$175                                )&lt;=0),"WeanStd","")
&amp;                   IF(AND((MP$44-Sheep!$R$225-Sheep!$N$175                                )&gt;(MP$44-MQ$44),(MP$44-Sheep!$R$225-Sheep!$N$175                                )&lt;=0),"WeanAlt1","")
&amp;                   IF(AND((MP$44-Sheep!$R$226-Sheep!$N$175                                )&gt;(MP$44-MQ$44),(MP$44-Sheep!$R$226-Sheep!$N$175                                )&lt;=0),"WeanAlt2","")
&amp;IFERROR(IF(AND((MP$44-MP49                                                                                     )&gt;(MP$44-MQ$44),(MP$44-MP49                                                                                     )&lt;=0),"Join-"    &amp;MP48,""),"")
&amp;IFERROR(IF(AND((MP$44-MP49-INDEX(Sheep!$V$231:$V$238,MP48,1))&gt;(MP$44-MQ$44),(MP$44-MP49-INDEX(Sheep!$V$231:$V$238,MP48,1))&lt;=0),"Scan-"  &amp;MP48,""),"")
&amp;IFERROR(IF(AND((MP$44-MP49-150                                                                            )&gt;(MP$44-MQ$44),(MP$44-MP49-150                                                                             )&lt;=0),"Birth-" &amp;MP48,""),"")
&amp;IFERROR(IF(AND((MP$44-MP49-150-Sheep!$R$224                                           )&gt;(MP$44-MQ$44),(MP$44-MP49-150-Sheep!$R$224                                            )&lt;=0),"Wean-"&amp;MP48,""),"")
&amp;IFERROR(IF(AND((MP$44-MP49-150-Sheep!$R$225                                           )&gt;(MP$44-MQ$44),(MP$44-MP49-150-Sheep!$R$225                                            )&lt;=0),"Alt1-"   &amp;MP48,""),"")
&amp;IFERROR(IF(AND((MP$44-MP49-150-Sheep!$R$226                                           )&gt;(MP$44-MQ$44),(MP$44-MP49-150-Sheep!$R$226                                            )&lt;=0),"Alt2-"   &amp;MP48,""),"")</f>
        <v/>
      </c>
      <c r="MQ50" s="491" t="str">
        <f xml:space="preserve">                    IF(AND((MQ$44                                  -Sheep!$N$175                               )&gt;(MQ$44-MR$44),(MQ$44                                  -Sheep!$N$175                                )&lt;=0),"Born","")
&amp;                   IF(AND((MQ$44-Sheep!$R$224-Sheep!$N$175                                )&gt;(MQ$44-MR$44),(MQ$44-Sheep!$R$224-Sheep!$N$175                                )&lt;=0),"WeanStd","")
&amp;                   IF(AND((MQ$44-Sheep!$R$225-Sheep!$N$175                                )&gt;(MQ$44-MR$44),(MQ$44-Sheep!$R$225-Sheep!$N$175                                )&lt;=0),"WeanAlt1","")
&amp;                   IF(AND((MQ$44-Sheep!$R$226-Sheep!$N$175                                )&gt;(MQ$44-MR$44),(MQ$44-Sheep!$R$226-Sheep!$N$175                                )&lt;=0),"WeanAlt2","")
&amp;IFERROR(IF(AND((MQ$44-MQ49                                                                                     )&gt;(MQ$44-MR$44),(MQ$44-MQ49                                                                                     )&lt;=0),"Join-"    &amp;MQ48,""),"")
&amp;IFERROR(IF(AND((MQ$44-MQ49-INDEX(Sheep!$V$231:$V$238,MQ48,1))&gt;(MQ$44-MR$44),(MQ$44-MQ49-INDEX(Sheep!$V$231:$V$238,MQ48,1))&lt;=0),"Scan-"  &amp;MQ48,""),"")
&amp;IFERROR(IF(AND((MQ$44-MQ49-150                                                                            )&gt;(MQ$44-MR$44),(MQ$44-MQ49-150                                                                             )&lt;=0),"Birth-" &amp;MQ48,""),"")
&amp;IFERROR(IF(AND((MQ$44-MQ49-150-Sheep!$R$224                                           )&gt;(MQ$44-MR$44),(MQ$44-MQ49-150-Sheep!$R$224                                            )&lt;=0),"Wean-"&amp;MQ48,""),"")
&amp;IFERROR(IF(AND((MQ$44-MQ49-150-Sheep!$R$225                                           )&gt;(MQ$44-MR$44),(MQ$44-MQ49-150-Sheep!$R$225                                            )&lt;=0),"Alt1-"   &amp;MQ48,""),"")
&amp;IFERROR(IF(AND((MQ$44-MQ49-150-Sheep!$R$226                                           )&gt;(MQ$44-MR$44),(MQ$44-MQ49-150-Sheep!$R$226                                            )&lt;=0),"Alt2-"   &amp;MQ48,""),"")</f>
        <v/>
      </c>
      <c r="MR50" s="491" t="str">
        <f xml:space="preserve">                    IF(AND((MR$44                                  -Sheep!$N$175                               )&gt;(MR$44-MS$44),(MR$44                                  -Sheep!$N$175                                )&lt;=0),"Born","")
&amp;                   IF(AND((MR$44-Sheep!$R$224-Sheep!$N$175                                )&gt;(MR$44-MS$44),(MR$44-Sheep!$R$224-Sheep!$N$175                                )&lt;=0),"WeanStd","")
&amp;                   IF(AND((MR$44-Sheep!$R$225-Sheep!$N$175                                )&gt;(MR$44-MS$44),(MR$44-Sheep!$R$225-Sheep!$N$175                                )&lt;=0),"WeanAlt1","")
&amp;                   IF(AND((MR$44-Sheep!$R$226-Sheep!$N$175                                )&gt;(MR$44-MS$44),(MR$44-Sheep!$R$226-Sheep!$N$175                                )&lt;=0),"WeanAlt2","")
&amp;IFERROR(IF(AND((MR$44-MR49                                                                                     )&gt;(MR$44-MS$44),(MR$44-MR49                                                                                     )&lt;=0),"Join-"    &amp;MR48,""),"")
&amp;IFERROR(IF(AND((MR$44-MR49-INDEX(Sheep!$V$231:$V$238,MR48,1))&gt;(MR$44-MS$44),(MR$44-MR49-INDEX(Sheep!$V$231:$V$238,MR48,1))&lt;=0),"Scan-"  &amp;MR48,""),"")
&amp;IFERROR(IF(AND((MR$44-MR49-150                                                                            )&gt;(MR$44-MS$44),(MR$44-MR49-150                                                                             )&lt;=0),"Birth-" &amp;MR48,""),"")
&amp;IFERROR(IF(AND((MR$44-MR49-150-Sheep!$R$224                                           )&gt;(MR$44-MS$44),(MR$44-MR49-150-Sheep!$R$224                                            )&lt;=0),"Wean-"&amp;MR48,""),"")
&amp;IFERROR(IF(AND((MR$44-MR49-150-Sheep!$R$225                                           )&gt;(MR$44-MS$44),(MR$44-MR49-150-Sheep!$R$225                                            )&lt;=0),"Alt1-"   &amp;MR48,""),"")
&amp;IFERROR(IF(AND((MR$44-MR49-150-Sheep!$R$226                                           )&gt;(MR$44-MS$44),(MR$44-MR49-150-Sheep!$R$226                                            )&lt;=0),"Alt2-"   &amp;MR48,""),"")</f>
        <v/>
      </c>
      <c r="MS50" s="491" t="str">
        <f xml:space="preserve">                    IF(AND((MS$44                                  -Sheep!$N$175                               )&gt;(MS$44-MT$44),(MS$44                                  -Sheep!$N$175                                )&lt;=0),"Born","")
&amp;                   IF(AND((MS$44-Sheep!$R$224-Sheep!$N$175                                )&gt;(MS$44-MT$44),(MS$44-Sheep!$R$224-Sheep!$N$175                                )&lt;=0),"WeanStd","")
&amp;                   IF(AND((MS$44-Sheep!$R$225-Sheep!$N$175                                )&gt;(MS$44-MT$44),(MS$44-Sheep!$R$225-Sheep!$N$175                                )&lt;=0),"WeanAlt1","")
&amp;                   IF(AND((MS$44-Sheep!$R$226-Sheep!$N$175                                )&gt;(MS$44-MT$44),(MS$44-Sheep!$R$226-Sheep!$N$175                                )&lt;=0),"WeanAlt2","")
&amp;IFERROR(IF(AND((MS$44-MS49                                                                                     )&gt;(MS$44-MT$44),(MS$44-MS49                                                                                     )&lt;=0),"Join-"    &amp;MS48,""),"")
&amp;IFERROR(IF(AND((MS$44-MS49-INDEX(Sheep!$V$231:$V$238,MS48,1))&gt;(MS$44-MT$44),(MS$44-MS49-INDEX(Sheep!$V$231:$V$238,MS48,1))&lt;=0),"Scan-"  &amp;MS48,""),"")
&amp;IFERROR(IF(AND((MS$44-MS49-150                                                                            )&gt;(MS$44-MT$44),(MS$44-MS49-150                                                                             )&lt;=0),"Birth-" &amp;MS48,""),"")
&amp;IFERROR(IF(AND((MS$44-MS49-150-Sheep!$R$224                                           )&gt;(MS$44-MT$44),(MS$44-MS49-150-Sheep!$R$224                                            )&lt;=0),"Wean-"&amp;MS48,""),"")
&amp;IFERROR(IF(AND((MS$44-MS49-150-Sheep!$R$225                                           )&gt;(MS$44-MT$44),(MS$44-MS49-150-Sheep!$R$225                                            )&lt;=0),"Alt1-"   &amp;MS48,""),"")
&amp;IFERROR(IF(AND((MS$44-MS49-150-Sheep!$R$226                                           )&gt;(MS$44-MT$44),(MS$44-MS49-150-Sheep!$R$226                                            )&lt;=0),"Alt2-"   &amp;MS48,""),"")</f>
        <v/>
      </c>
      <c r="MT50" s="491" t="str">
        <f xml:space="preserve">                    IF(AND((MT$44                                  -Sheep!$N$175                               )&gt;(MT$44-MU$44),(MT$44                                  -Sheep!$N$175                                )&lt;=0),"Born","")
&amp;                   IF(AND((MT$44-Sheep!$R$224-Sheep!$N$175                                )&gt;(MT$44-MU$44),(MT$44-Sheep!$R$224-Sheep!$N$175                                )&lt;=0),"WeanStd","")
&amp;                   IF(AND((MT$44-Sheep!$R$225-Sheep!$N$175                                )&gt;(MT$44-MU$44),(MT$44-Sheep!$R$225-Sheep!$N$175                                )&lt;=0),"WeanAlt1","")
&amp;                   IF(AND((MT$44-Sheep!$R$226-Sheep!$N$175                                )&gt;(MT$44-MU$44),(MT$44-Sheep!$R$226-Sheep!$N$175                                )&lt;=0),"WeanAlt2","")
&amp;IFERROR(IF(AND((MT$44-MT49                                                                                     )&gt;(MT$44-MU$44),(MT$44-MT49                                                                                     )&lt;=0),"Join-"    &amp;MT48,""),"")
&amp;IFERROR(IF(AND((MT$44-MT49-INDEX(Sheep!$V$231:$V$238,MT48,1))&gt;(MT$44-MU$44),(MT$44-MT49-INDEX(Sheep!$V$231:$V$238,MT48,1))&lt;=0),"Scan-"  &amp;MT48,""),"")
&amp;IFERROR(IF(AND((MT$44-MT49-150                                                                            )&gt;(MT$44-MU$44),(MT$44-MT49-150                                                                             )&lt;=0),"Birth-" &amp;MT48,""),"")
&amp;IFERROR(IF(AND((MT$44-MT49-150-Sheep!$R$224                                           )&gt;(MT$44-MU$44),(MT$44-MT49-150-Sheep!$R$224                                            )&lt;=0),"Wean-"&amp;MT48,""),"")
&amp;IFERROR(IF(AND((MT$44-MT49-150-Sheep!$R$225                                           )&gt;(MT$44-MU$44),(MT$44-MT49-150-Sheep!$R$225                                            )&lt;=0),"Alt1-"   &amp;MT48,""),"")
&amp;IFERROR(IF(AND((MT$44-MT49-150-Sheep!$R$226                                           )&gt;(MT$44-MU$44),(MT$44-MT49-150-Sheep!$R$226                                            )&lt;=0),"Alt2-"   &amp;MT48,""),"")</f>
        <v/>
      </c>
      <c r="MU50" s="491" t="str">
        <f xml:space="preserve">                    IF(AND((MU$44                                  -Sheep!$N$175                               )&gt;(MU$44-MV$44),(MU$44                                  -Sheep!$N$175                                )&lt;=0),"Born","")
&amp;                   IF(AND((MU$44-Sheep!$R$224-Sheep!$N$175                                )&gt;(MU$44-MV$44),(MU$44-Sheep!$R$224-Sheep!$N$175                                )&lt;=0),"WeanStd","")
&amp;                   IF(AND((MU$44-Sheep!$R$225-Sheep!$N$175                                )&gt;(MU$44-MV$44),(MU$44-Sheep!$R$225-Sheep!$N$175                                )&lt;=0),"WeanAlt1","")
&amp;                   IF(AND((MU$44-Sheep!$R$226-Sheep!$N$175                                )&gt;(MU$44-MV$44),(MU$44-Sheep!$R$226-Sheep!$N$175                                )&lt;=0),"WeanAlt2","")
&amp;IFERROR(IF(AND((MU$44-MU49                                                                                     )&gt;(MU$44-MV$44),(MU$44-MU49                                                                                     )&lt;=0),"Join-"    &amp;MU48,""),"")
&amp;IFERROR(IF(AND((MU$44-MU49-INDEX(Sheep!$V$231:$V$238,MU48,1))&gt;(MU$44-MV$44),(MU$44-MU49-INDEX(Sheep!$V$231:$V$238,MU48,1))&lt;=0),"Scan-"  &amp;MU48,""),"")
&amp;IFERROR(IF(AND((MU$44-MU49-150                                                                            )&gt;(MU$44-MV$44),(MU$44-MU49-150                                                                             )&lt;=0),"Birth-" &amp;MU48,""),"")
&amp;IFERROR(IF(AND((MU$44-MU49-150-Sheep!$R$224                                           )&gt;(MU$44-MV$44),(MU$44-MU49-150-Sheep!$R$224                                            )&lt;=0),"Wean-"&amp;MU48,""),"")
&amp;IFERROR(IF(AND((MU$44-MU49-150-Sheep!$R$225                                           )&gt;(MU$44-MV$44),(MU$44-MU49-150-Sheep!$R$225                                            )&lt;=0),"Alt1-"   &amp;MU48,""),"")
&amp;IFERROR(IF(AND((MU$44-MU49-150-Sheep!$R$226                                           )&gt;(MU$44-MV$44),(MU$44-MU49-150-Sheep!$R$226                                            )&lt;=0),"Alt2-"   &amp;MU48,""),"")</f>
        <v/>
      </c>
      <c r="MV50" s="491" t="str">
        <f xml:space="preserve">                    IF(AND((MV$44                                  -Sheep!$N$175                               )&gt;(MV$44-MW$44),(MV$44                                  -Sheep!$N$175                                )&lt;=0),"Born","")
&amp;                   IF(AND((MV$44-Sheep!$R$224-Sheep!$N$175                                )&gt;(MV$44-MW$44),(MV$44-Sheep!$R$224-Sheep!$N$175                                )&lt;=0),"WeanStd","")
&amp;                   IF(AND((MV$44-Sheep!$R$225-Sheep!$N$175                                )&gt;(MV$44-MW$44),(MV$44-Sheep!$R$225-Sheep!$N$175                                )&lt;=0),"WeanAlt1","")
&amp;                   IF(AND((MV$44-Sheep!$R$226-Sheep!$N$175                                )&gt;(MV$44-MW$44),(MV$44-Sheep!$R$226-Sheep!$N$175                                )&lt;=0),"WeanAlt2","")
&amp;IFERROR(IF(AND((MV$44-MV49                                                                                     )&gt;(MV$44-MW$44),(MV$44-MV49                                                                                     )&lt;=0),"Join-"    &amp;MV48,""),"")
&amp;IFERROR(IF(AND((MV$44-MV49-INDEX(Sheep!$V$231:$V$238,MV48,1))&gt;(MV$44-MW$44),(MV$44-MV49-INDEX(Sheep!$V$231:$V$238,MV48,1))&lt;=0),"Scan-"  &amp;MV48,""),"")
&amp;IFERROR(IF(AND((MV$44-MV49-150                                                                            )&gt;(MV$44-MW$44),(MV$44-MV49-150                                                                             )&lt;=0),"Birth-" &amp;MV48,""),"")
&amp;IFERROR(IF(AND((MV$44-MV49-150-Sheep!$R$224                                           )&gt;(MV$44-MW$44),(MV$44-MV49-150-Sheep!$R$224                                            )&lt;=0),"Wean-"&amp;MV48,""),"")
&amp;IFERROR(IF(AND((MV$44-MV49-150-Sheep!$R$225                                           )&gt;(MV$44-MW$44),(MV$44-MV49-150-Sheep!$R$225                                            )&lt;=0),"Alt1-"   &amp;MV48,""),"")
&amp;IFERROR(IF(AND((MV$44-MV49-150-Sheep!$R$226                                           )&gt;(MV$44-MW$44),(MV$44-MV49-150-Sheep!$R$226                                            )&lt;=0),"Alt2-"   &amp;MV48,""),"")</f>
        <v/>
      </c>
      <c r="MW50" s="491" t="str">
        <f xml:space="preserve">                    IF(AND((MW$44                                  -Sheep!$N$175                               )&gt;(MW$44-MX$44),(MW$44                                  -Sheep!$N$175                                )&lt;=0),"Born","")
&amp;                   IF(AND((MW$44-Sheep!$R$224-Sheep!$N$175                                )&gt;(MW$44-MX$44),(MW$44-Sheep!$R$224-Sheep!$N$175                                )&lt;=0),"WeanStd","")
&amp;                   IF(AND((MW$44-Sheep!$R$225-Sheep!$N$175                                )&gt;(MW$44-MX$44),(MW$44-Sheep!$R$225-Sheep!$N$175                                )&lt;=0),"WeanAlt1","")
&amp;                   IF(AND((MW$44-Sheep!$R$226-Sheep!$N$175                                )&gt;(MW$44-MX$44),(MW$44-Sheep!$R$226-Sheep!$N$175                                )&lt;=0),"WeanAlt2","")
&amp;IFERROR(IF(AND((MW$44-MW49                                                                                     )&gt;(MW$44-MX$44),(MW$44-MW49                                                                                     )&lt;=0),"Join-"    &amp;MW48,""),"")
&amp;IFERROR(IF(AND((MW$44-MW49-INDEX(Sheep!$V$231:$V$238,MW48,1))&gt;(MW$44-MX$44),(MW$44-MW49-INDEX(Sheep!$V$231:$V$238,MW48,1))&lt;=0),"Scan-"  &amp;MW48,""),"")
&amp;IFERROR(IF(AND((MW$44-MW49-150                                                                            )&gt;(MW$44-MX$44),(MW$44-MW49-150                                                                             )&lt;=0),"Birth-" &amp;MW48,""),"")
&amp;IFERROR(IF(AND((MW$44-MW49-150-Sheep!$R$224                                           )&gt;(MW$44-MX$44),(MW$44-MW49-150-Sheep!$R$224                                            )&lt;=0),"Wean-"&amp;MW48,""),"")
&amp;IFERROR(IF(AND((MW$44-MW49-150-Sheep!$R$225                                           )&gt;(MW$44-MX$44),(MW$44-MW49-150-Sheep!$R$225                                            )&lt;=0),"Alt1-"   &amp;MW48,""),"")
&amp;IFERROR(IF(AND((MW$44-MW49-150-Sheep!$R$226                                           )&gt;(MW$44-MX$44),(MW$44-MW49-150-Sheep!$R$226                                            )&lt;=0),"Alt2-"   &amp;MW48,""),"")</f>
        <v/>
      </c>
      <c r="MX50" s="491" t="str">
        <f xml:space="preserve">                    IF(AND((MX$44                                  -Sheep!$N$175                               )&gt;(MX$44-MY$44),(MX$44                                  -Sheep!$N$175                                )&lt;=0),"Born","")
&amp;                   IF(AND((MX$44-Sheep!$R$224-Sheep!$N$175                                )&gt;(MX$44-MY$44),(MX$44-Sheep!$R$224-Sheep!$N$175                                )&lt;=0),"WeanStd","")
&amp;                   IF(AND((MX$44-Sheep!$R$225-Sheep!$N$175                                )&gt;(MX$44-MY$44),(MX$44-Sheep!$R$225-Sheep!$N$175                                )&lt;=0),"WeanAlt1","")
&amp;                   IF(AND((MX$44-Sheep!$R$226-Sheep!$N$175                                )&gt;(MX$44-MY$44),(MX$44-Sheep!$R$226-Sheep!$N$175                                )&lt;=0),"WeanAlt2","")
&amp;IFERROR(IF(AND((MX$44-MX49                                                                                     )&gt;(MX$44-MY$44),(MX$44-MX49                                                                                     )&lt;=0),"Join-"    &amp;MX48,""),"")
&amp;IFERROR(IF(AND((MX$44-MX49-INDEX(Sheep!$V$231:$V$238,MX48,1))&gt;(MX$44-MY$44),(MX$44-MX49-INDEX(Sheep!$V$231:$V$238,MX48,1))&lt;=0),"Scan-"  &amp;MX48,""),"")
&amp;IFERROR(IF(AND((MX$44-MX49-150                                                                            )&gt;(MX$44-MY$44),(MX$44-MX49-150                                                                             )&lt;=0),"Birth-" &amp;MX48,""),"")
&amp;IFERROR(IF(AND((MX$44-MX49-150-Sheep!$R$224                                           )&gt;(MX$44-MY$44),(MX$44-MX49-150-Sheep!$R$224                                            )&lt;=0),"Wean-"&amp;MX48,""),"")
&amp;IFERROR(IF(AND((MX$44-MX49-150-Sheep!$R$225                                           )&gt;(MX$44-MY$44),(MX$44-MX49-150-Sheep!$R$225                                            )&lt;=0),"Alt1-"   &amp;MX48,""),"")
&amp;IFERROR(IF(AND((MX$44-MX49-150-Sheep!$R$226                                           )&gt;(MX$44-MY$44),(MX$44-MX49-150-Sheep!$R$226                                            )&lt;=0),"Alt2-"   &amp;MX48,""),"")</f>
        <v/>
      </c>
      <c r="MY50" s="491" t="str">
        <f xml:space="preserve">                    IF(AND((MY$44                                  -Sheep!$N$175                               )&gt;(MY$44-MZ$44),(MY$44                                  -Sheep!$N$175                                )&lt;=0),"Born","")
&amp;                   IF(AND((MY$44-Sheep!$R$224-Sheep!$N$175                                )&gt;(MY$44-MZ$44),(MY$44-Sheep!$R$224-Sheep!$N$175                                )&lt;=0),"WeanStd","")
&amp;                   IF(AND((MY$44-Sheep!$R$225-Sheep!$N$175                                )&gt;(MY$44-MZ$44),(MY$44-Sheep!$R$225-Sheep!$N$175                                )&lt;=0),"WeanAlt1","")
&amp;                   IF(AND((MY$44-Sheep!$R$226-Sheep!$N$175                                )&gt;(MY$44-MZ$44),(MY$44-Sheep!$R$226-Sheep!$N$175                                )&lt;=0),"WeanAlt2","")
&amp;IFERROR(IF(AND((MY$44-MY49                                                                                     )&gt;(MY$44-MZ$44),(MY$44-MY49                                                                                     )&lt;=0),"Join-"    &amp;MY48,""),"")
&amp;IFERROR(IF(AND((MY$44-MY49-INDEX(Sheep!$V$231:$V$238,MY48,1))&gt;(MY$44-MZ$44),(MY$44-MY49-INDEX(Sheep!$V$231:$V$238,MY48,1))&lt;=0),"Scan-"  &amp;MY48,""),"")
&amp;IFERROR(IF(AND((MY$44-MY49-150                                                                            )&gt;(MY$44-MZ$44),(MY$44-MY49-150                                                                             )&lt;=0),"Birth-" &amp;MY48,""),"")
&amp;IFERROR(IF(AND((MY$44-MY49-150-Sheep!$R$224                                           )&gt;(MY$44-MZ$44),(MY$44-MY49-150-Sheep!$R$224                                            )&lt;=0),"Wean-"&amp;MY48,""),"")
&amp;IFERROR(IF(AND((MY$44-MY49-150-Sheep!$R$225                                           )&gt;(MY$44-MZ$44),(MY$44-MY49-150-Sheep!$R$225                                            )&lt;=0),"Alt1-"   &amp;MY48,""),"")
&amp;IFERROR(IF(AND((MY$44-MY49-150-Sheep!$R$226                                           )&gt;(MY$44-MZ$44),(MY$44-MY49-150-Sheep!$R$226                                            )&lt;=0),"Alt2-"   &amp;MY48,""),"")</f>
        <v/>
      </c>
      <c r="MZ50" s="491" t="str">
        <f xml:space="preserve">                    IF(AND((MZ$44                                  -Sheep!$N$175                               )&gt;(MZ$44-NA$44),(MZ$44                                  -Sheep!$N$175                                )&lt;=0),"Born","")
&amp;                   IF(AND((MZ$44-Sheep!$R$224-Sheep!$N$175                                )&gt;(MZ$44-NA$44),(MZ$44-Sheep!$R$224-Sheep!$N$175                                )&lt;=0),"WeanStd","")
&amp;                   IF(AND((MZ$44-Sheep!$R$225-Sheep!$N$175                                )&gt;(MZ$44-NA$44),(MZ$44-Sheep!$R$225-Sheep!$N$175                                )&lt;=0),"WeanAlt1","")
&amp;                   IF(AND((MZ$44-Sheep!$R$226-Sheep!$N$175                                )&gt;(MZ$44-NA$44),(MZ$44-Sheep!$R$226-Sheep!$N$175                                )&lt;=0),"WeanAlt2","")
&amp;IFERROR(IF(AND((MZ$44-MZ49                                                                                     )&gt;(MZ$44-NA$44),(MZ$44-MZ49                                                                                     )&lt;=0),"Join-"    &amp;MZ48,""),"")
&amp;IFERROR(IF(AND((MZ$44-MZ49-INDEX(Sheep!$V$231:$V$238,MZ48,1))&gt;(MZ$44-NA$44),(MZ$44-MZ49-INDEX(Sheep!$V$231:$V$238,MZ48,1))&lt;=0),"Scan-"  &amp;MZ48,""),"")
&amp;IFERROR(IF(AND((MZ$44-MZ49-150                                                                            )&gt;(MZ$44-NA$44),(MZ$44-MZ49-150                                                                             )&lt;=0),"Birth-" &amp;MZ48,""),"")
&amp;IFERROR(IF(AND((MZ$44-MZ49-150-Sheep!$R$224                                           )&gt;(MZ$44-NA$44),(MZ$44-MZ49-150-Sheep!$R$224                                            )&lt;=0),"Wean-"&amp;MZ48,""),"")
&amp;IFERROR(IF(AND((MZ$44-MZ49-150-Sheep!$R$225                                           )&gt;(MZ$44-NA$44),(MZ$44-MZ49-150-Sheep!$R$225                                            )&lt;=0),"Alt1-"   &amp;MZ48,""),"")
&amp;IFERROR(IF(AND((MZ$44-MZ49-150-Sheep!$R$226                                           )&gt;(MZ$44-NA$44),(MZ$44-MZ49-150-Sheep!$R$226                                            )&lt;=0),"Alt2-"   &amp;MZ48,""),"")</f>
        <v/>
      </c>
      <c r="NA50" s="491" t="str">
        <f xml:space="preserve">                    IF(AND((NA$44                                  -Sheep!$N$175                               )&gt;(NA$44-NB$44),(NA$44                                  -Sheep!$N$175                                )&lt;=0),"Born","")
&amp;                   IF(AND((NA$44-Sheep!$R$224-Sheep!$N$175                                )&gt;(NA$44-NB$44),(NA$44-Sheep!$R$224-Sheep!$N$175                                )&lt;=0),"WeanStd","")
&amp;                   IF(AND((NA$44-Sheep!$R$225-Sheep!$N$175                                )&gt;(NA$44-NB$44),(NA$44-Sheep!$R$225-Sheep!$N$175                                )&lt;=0),"WeanAlt1","")
&amp;                   IF(AND((NA$44-Sheep!$R$226-Sheep!$N$175                                )&gt;(NA$44-NB$44),(NA$44-Sheep!$R$226-Sheep!$N$175                                )&lt;=0),"WeanAlt2","")
&amp;IFERROR(IF(AND((NA$44-NA49                                                                                     )&gt;(NA$44-NB$44),(NA$44-NA49                                                                                     )&lt;=0),"Join-"    &amp;NA48,""),"")
&amp;IFERROR(IF(AND((NA$44-NA49-INDEX(Sheep!$V$231:$V$238,NA48,1))&gt;(NA$44-NB$44),(NA$44-NA49-INDEX(Sheep!$V$231:$V$238,NA48,1))&lt;=0),"Scan-"  &amp;NA48,""),"")
&amp;IFERROR(IF(AND((NA$44-NA49-150                                                                            )&gt;(NA$44-NB$44),(NA$44-NA49-150                                                                             )&lt;=0),"Birth-" &amp;NA48,""),"")
&amp;IFERROR(IF(AND((NA$44-NA49-150-Sheep!$R$224                                           )&gt;(NA$44-NB$44),(NA$44-NA49-150-Sheep!$R$224                                            )&lt;=0),"Wean-"&amp;NA48,""),"")
&amp;IFERROR(IF(AND((NA$44-NA49-150-Sheep!$R$225                                           )&gt;(NA$44-NB$44),(NA$44-NA49-150-Sheep!$R$225                                            )&lt;=0),"Alt1-"   &amp;NA48,""),"")
&amp;IFERROR(IF(AND((NA$44-NA49-150-Sheep!$R$226                                           )&gt;(NA$44-NB$44),(NA$44-NA49-150-Sheep!$R$226                                            )&lt;=0),"Alt2-"   &amp;NA48,""),"")</f>
        <v/>
      </c>
      <c r="NB50" s="491" t="str">
        <f xml:space="preserve">                    IF(AND((NB$44                                  -Sheep!$N$175                               )&gt;(NB$44-NC$44),(NB$44                                  -Sheep!$N$175                                )&lt;=0),"Born","")
&amp;                   IF(AND((NB$44-Sheep!$R$224-Sheep!$N$175                                )&gt;(NB$44-NC$44),(NB$44-Sheep!$R$224-Sheep!$N$175                                )&lt;=0),"WeanStd","")
&amp;                   IF(AND((NB$44-Sheep!$R$225-Sheep!$N$175                                )&gt;(NB$44-NC$44),(NB$44-Sheep!$R$225-Sheep!$N$175                                )&lt;=0),"WeanAlt1","")
&amp;                   IF(AND((NB$44-Sheep!$R$226-Sheep!$N$175                                )&gt;(NB$44-NC$44),(NB$44-Sheep!$R$226-Sheep!$N$175                                )&lt;=0),"WeanAlt2","")
&amp;IFERROR(IF(AND((NB$44-NB49                                                                                     )&gt;(NB$44-NC$44),(NB$44-NB49                                                                                     )&lt;=0),"Join-"    &amp;NB48,""),"")
&amp;IFERROR(IF(AND((NB$44-NB49-INDEX(Sheep!$V$231:$V$238,NB48,1))&gt;(NB$44-NC$44),(NB$44-NB49-INDEX(Sheep!$V$231:$V$238,NB48,1))&lt;=0),"Scan-"  &amp;NB48,""),"")
&amp;IFERROR(IF(AND((NB$44-NB49-150                                                                            )&gt;(NB$44-NC$44),(NB$44-NB49-150                                                                             )&lt;=0),"Birth-" &amp;NB48,""),"")
&amp;IFERROR(IF(AND((NB$44-NB49-150-Sheep!$R$224                                           )&gt;(NB$44-NC$44),(NB$44-NB49-150-Sheep!$R$224                                            )&lt;=0),"Wean-"&amp;NB48,""),"")
&amp;IFERROR(IF(AND((NB$44-NB49-150-Sheep!$R$225                                           )&gt;(NB$44-NC$44),(NB$44-NB49-150-Sheep!$R$225                                            )&lt;=0),"Alt1-"   &amp;NB48,""),"")
&amp;IFERROR(IF(AND((NB$44-NB49-150-Sheep!$R$226                                           )&gt;(NB$44-NC$44),(NB$44-NB49-150-Sheep!$R$226                                            )&lt;=0),"Alt2-"   &amp;NB48,""),"")</f>
        <v/>
      </c>
      <c r="NC50" s="491" t="str">
        <f xml:space="preserve">                    IF(AND((NC$44                                  -Sheep!$N$175                               )&gt;(NC$44-ND$44),(NC$44                                  -Sheep!$N$175                                )&lt;=0),"Born","")
&amp;                   IF(AND((NC$44-Sheep!$R$224-Sheep!$N$175                                )&gt;(NC$44-ND$44),(NC$44-Sheep!$R$224-Sheep!$N$175                                )&lt;=0),"WeanStd","")
&amp;                   IF(AND((NC$44-Sheep!$R$225-Sheep!$N$175                                )&gt;(NC$44-ND$44),(NC$44-Sheep!$R$225-Sheep!$N$175                                )&lt;=0),"WeanAlt1","")
&amp;                   IF(AND((NC$44-Sheep!$R$226-Sheep!$N$175                                )&gt;(NC$44-ND$44),(NC$44-Sheep!$R$226-Sheep!$N$175                                )&lt;=0),"WeanAlt2","")
&amp;IFERROR(IF(AND((NC$44-NC49                                                                                     )&gt;(NC$44-ND$44),(NC$44-NC49                                                                                     )&lt;=0),"Join-"    &amp;NC48,""),"")
&amp;IFERROR(IF(AND((NC$44-NC49-INDEX(Sheep!$V$231:$V$238,NC48,1))&gt;(NC$44-ND$44),(NC$44-NC49-INDEX(Sheep!$V$231:$V$238,NC48,1))&lt;=0),"Scan-"  &amp;NC48,""),"")
&amp;IFERROR(IF(AND((NC$44-NC49-150                                                                            )&gt;(NC$44-ND$44),(NC$44-NC49-150                                                                             )&lt;=0),"Birth-" &amp;NC48,""),"")
&amp;IFERROR(IF(AND((NC$44-NC49-150-Sheep!$R$224                                           )&gt;(NC$44-ND$44),(NC$44-NC49-150-Sheep!$R$224                                            )&lt;=0),"Wean-"&amp;NC48,""),"")
&amp;IFERROR(IF(AND((NC$44-NC49-150-Sheep!$R$225                                           )&gt;(NC$44-ND$44),(NC$44-NC49-150-Sheep!$R$225                                            )&lt;=0),"Alt1-"   &amp;NC48,""),"")
&amp;IFERROR(IF(AND((NC$44-NC49-150-Sheep!$R$226                                           )&gt;(NC$44-ND$44),(NC$44-NC49-150-Sheep!$R$226                                            )&lt;=0),"Alt2-"   &amp;NC48,""),"")</f>
        <v/>
      </c>
      <c r="ND50" s="491" t="str">
        <f xml:space="preserve">                    IF(AND((ND$44                                  -Sheep!$N$175                               )&gt;(ND$44-NE$44),(ND$44                                  -Sheep!$N$175                                )&lt;=0),"Born","")
&amp;                   IF(AND((ND$44-Sheep!$R$224-Sheep!$N$175                                )&gt;(ND$44-NE$44),(ND$44-Sheep!$R$224-Sheep!$N$175                                )&lt;=0),"WeanStd","")
&amp;                   IF(AND((ND$44-Sheep!$R$225-Sheep!$N$175                                )&gt;(ND$44-NE$44),(ND$44-Sheep!$R$225-Sheep!$N$175                                )&lt;=0),"WeanAlt1","")
&amp;                   IF(AND((ND$44-Sheep!$R$226-Sheep!$N$175                                )&gt;(ND$44-NE$44),(ND$44-Sheep!$R$226-Sheep!$N$175                                )&lt;=0),"WeanAlt2","")
&amp;IFERROR(IF(AND((ND$44-ND49                                                                                     )&gt;(ND$44-NE$44),(ND$44-ND49                                                                                     )&lt;=0),"Join-"    &amp;ND48,""),"")
&amp;IFERROR(IF(AND((ND$44-ND49-INDEX(Sheep!$V$231:$V$238,ND48,1))&gt;(ND$44-NE$44),(ND$44-ND49-INDEX(Sheep!$V$231:$V$238,ND48,1))&lt;=0),"Scan-"  &amp;ND48,""),"")
&amp;IFERROR(IF(AND((ND$44-ND49-150                                                                            )&gt;(ND$44-NE$44),(ND$44-ND49-150                                                                             )&lt;=0),"Birth-" &amp;ND48,""),"")
&amp;IFERROR(IF(AND((ND$44-ND49-150-Sheep!$R$224                                           )&gt;(ND$44-NE$44),(ND$44-ND49-150-Sheep!$R$224                                            )&lt;=0),"Wean-"&amp;ND48,""),"")
&amp;IFERROR(IF(AND((ND$44-ND49-150-Sheep!$R$225                                           )&gt;(ND$44-NE$44),(ND$44-ND49-150-Sheep!$R$225                                            )&lt;=0),"Alt1-"   &amp;ND48,""),"")
&amp;IFERROR(IF(AND((ND$44-ND49-150-Sheep!$R$226                                           )&gt;(ND$44-NE$44),(ND$44-ND49-150-Sheep!$R$226                                            )&lt;=0),"Alt2-"   &amp;ND48,""),"")</f>
        <v/>
      </c>
      <c r="NE50" s="491" t="str">
        <f xml:space="preserve">                    IF(AND((NE$44                                  -Sheep!$N$175                               )&gt;(NE$44-NF$44),(NE$44                                  -Sheep!$N$175                                )&lt;=0),"Born","")
&amp;                   IF(AND((NE$44-Sheep!$R$224-Sheep!$N$175                                )&gt;(NE$44-NF$44),(NE$44-Sheep!$R$224-Sheep!$N$175                                )&lt;=0),"WeanStd","")
&amp;                   IF(AND((NE$44-Sheep!$R$225-Sheep!$N$175                                )&gt;(NE$44-NF$44),(NE$44-Sheep!$R$225-Sheep!$N$175                                )&lt;=0),"WeanAlt1","")
&amp;                   IF(AND((NE$44-Sheep!$R$226-Sheep!$N$175                                )&gt;(NE$44-NF$44),(NE$44-Sheep!$R$226-Sheep!$N$175                                )&lt;=0),"WeanAlt2","")
&amp;IFERROR(IF(AND((NE$44-NE49                                                                                     )&gt;(NE$44-NF$44),(NE$44-NE49                                                                                     )&lt;=0),"Join-"    &amp;NE48,""),"")
&amp;IFERROR(IF(AND((NE$44-NE49-INDEX(Sheep!$V$231:$V$238,NE48,1))&gt;(NE$44-NF$44),(NE$44-NE49-INDEX(Sheep!$V$231:$V$238,NE48,1))&lt;=0),"Scan-"  &amp;NE48,""),"")
&amp;IFERROR(IF(AND((NE$44-NE49-150                                                                            )&gt;(NE$44-NF$44),(NE$44-NE49-150                                                                             )&lt;=0),"Birth-" &amp;NE48,""),"")
&amp;IFERROR(IF(AND((NE$44-NE49-150-Sheep!$R$224                                           )&gt;(NE$44-NF$44),(NE$44-NE49-150-Sheep!$R$224                                            )&lt;=0),"Wean-"&amp;NE48,""),"")
&amp;IFERROR(IF(AND((NE$44-NE49-150-Sheep!$R$225                                           )&gt;(NE$44-NF$44),(NE$44-NE49-150-Sheep!$R$225                                            )&lt;=0),"Alt1-"   &amp;NE48,""),"")
&amp;IFERROR(IF(AND((NE$44-NE49-150-Sheep!$R$226                                           )&gt;(NE$44-NF$44),(NE$44-NE49-150-Sheep!$R$226                                            )&lt;=0),"Alt2-"   &amp;NE48,""),"")</f>
        <v/>
      </c>
      <c r="NF50" s="491" t="str">
        <f xml:space="preserve">                    IF(AND((NF$44                                  -Sheep!$N$175                               )&gt;(NF$44-NG$44),(NF$44                                  -Sheep!$N$175                                )&lt;=0),"Born","")
&amp;                   IF(AND((NF$44-Sheep!$R$224-Sheep!$N$175                                )&gt;(NF$44-NG$44),(NF$44-Sheep!$R$224-Sheep!$N$175                                )&lt;=0),"WeanStd","")
&amp;                   IF(AND((NF$44-Sheep!$R$225-Sheep!$N$175                                )&gt;(NF$44-NG$44),(NF$44-Sheep!$R$225-Sheep!$N$175                                )&lt;=0),"WeanAlt1","")
&amp;                   IF(AND((NF$44-Sheep!$R$226-Sheep!$N$175                                )&gt;(NF$44-NG$44),(NF$44-Sheep!$R$226-Sheep!$N$175                                )&lt;=0),"WeanAlt2","")
&amp;IFERROR(IF(AND((NF$44-NF49                                                                                     )&gt;(NF$44-NG$44),(NF$44-NF49                                                                                     )&lt;=0),"Join-"    &amp;NF48,""),"")
&amp;IFERROR(IF(AND((NF$44-NF49-INDEX(Sheep!$V$231:$V$238,NF48,1))&gt;(NF$44-NG$44),(NF$44-NF49-INDEX(Sheep!$V$231:$V$238,NF48,1))&lt;=0),"Scan-"  &amp;NF48,""),"")
&amp;IFERROR(IF(AND((NF$44-NF49-150                                                                            )&gt;(NF$44-NG$44),(NF$44-NF49-150                                                                             )&lt;=0),"Birth-" &amp;NF48,""),"")
&amp;IFERROR(IF(AND((NF$44-NF49-150-Sheep!$R$224                                           )&gt;(NF$44-NG$44),(NF$44-NF49-150-Sheep!$R$224                                            )&lt;=0),"Wean-"&amp;NF48,""),"")
&amp;IFERROR(IF(AND((NF$44-NF49-150-Sheep!$R$225                                           )&gt;(NF$44-NG$44),(NF$44-NF49-150-Sheep!$R$225                                            )&lt;=0),"Alt1-"   &amp;NF48,""),"")
&amp;IFERROR(IF(AND((NF$44-NF49-150-Sheep!$R$226                                           )&gt;(NF$44-NG$44),(NF$44-NF49-150-Sheep!$R$226                                            )&lt;=0),"Alt2-"   &amp;NF48,""),"")</f>
        <v/>
      </c>
      <c r="NG50" s="491" t="str">
        <f xml:space="preserve">                    IF(AND((NG$44                                  -Sheep!$N$175                               )&gt;(NG$44-NH$44),(NG$44                                  -Sheep!$N$175                                )&lt;=0),"Born","")
&amp;                   IF(AND((NG$44-Sheep!$R$224-Sheep!$N$175                                )&gt;(NG$44-NH$44),(NG$44-Sheep!$R$224-Sheep!$N$175                                )&lt;=0),"WeanStd","")
&amp;                   IF(AND((NG$44-Sheep!$R$225-Sheep!$N$175                                )&gt;(NG$44-NH$44),(NG$44-Sheep!$R$225-Sheep!$N$175                                )&lt;=0),"WeanAlt1","")
&amp;                   IF(AND((NG$44-Sheep!$R$226-Sheep!$N$175                                )&gt;(NG$44-NH$44),(NG$44-Sheep!$R$226-Sheep!$N$175                                )&lt;=0),"WeanAlt2","")
&amp;IFERROR(IF(AND((NG$44-NG49                                                                                     )&gt;(NG$44-NH$44),(NG$44-NG49                                                                                     )&lt;=0),"Join-"    &amp;NG48,""),"")
&amp;IFERROR(IF(AND((NG$44-NG49-INDEX(Sheep!$V$231:$V$238,NG48,1))&gt;(NG$44-NH$44),(NG$44-NG49-INDEX(Sheep!$V$231:$V$238,NG48,1))&lt;=0),"Scan-"  &amp;NG48,""),"")
&amp;IFERROR(IF(AND((NG$44-NG49-150                                                                            )&gt;(NG$44-NH$44),(NG$44-NG49-150                                                                             )&lt;=0),"Birth-" &amp;NG48,""),"")
&amp;IFERROR(IF(AND((NG$44-NG49-150-Sheep!$R$224                                           )&gt;(NG$44-NH$44),(NG$44-NG49-150-Sheep!$R$224                                            )&lt;=0),"Wean-"&amp;NG48,""),"")
&amp;IFERROR(IF(AND((NG$44-NG49-150-Sheep!$R$225                                           )&gt;(NG$44-NH$44),(NG$44-NG49-150-Sheep!$R$225                                            )&lt;=0),"Alt1-"   &amp;NG48,""),"")
&amp;IFERROR(IF(AND((NG$44-NG49-150-Sheep!$R$226                                           )&gt;(NG$44-NH$44),(NG$44-NG49-150-Sheep!$R$226                                            )&lt;=0),"Alt2-"   &amp;NG48,""),"")</f>
        <v/>
      </c>
      <c r="NH50" s="491" t="str">
        <f xml:space="preserve">                    IF(AND((NH$44                                  -Sheep!$N$175                               )&gt;(NH$44-NI$44),(NH$44                                  -Sheep!$N$175                                )&lt;=0),"Born","")
&amp;                   IF(AND((NH$44-Sheep!$R$224-Sheep!$N$175                                )&gt;(NH$44-NI$44),(NH$44-Sheep!$R$224-Sheep!$N$175                                )&lt;=0),"WeanStd","")
&amp;                   IF(AND((NH$44-Sheep!$R$225-Sheep!$N$175                                )&gt;(NH$44-NI$44),(NH$44-Sheep!$R$225-Sheep!$N$175                                )&lt;=0),"WeanAlt1","")
&amp;                   IF(AND((NH$44-Sheep!$R$226-Sheep!$N$175                                )&gt;(NH$44-NI$44),(NH$44-Sheep!$R$226-Sheep!$N$175                                )&lt;=0),"WeanAlt2","")
&amp;IFERROR(IF(AND((NH$44-NH49                                                                                     )&gt;(NH$44-NI$44),(NH$44-NH49                                                                                     )&lt;=0),"Join-"    &amp;NH48,""),"")
&amp;IFERROR(IF(AND((NH$44-NH49-INDEX(Sheep!$V$231:$V$238,NH48,1))&gt;(NH$44-NI$44),(NH$44-NH49-INDEX(Sheep!$V$231:$V$238,NH48,1))&lt;=0),"Scan-"  &amp;NH48,""),"")
&amp;IFERROR(IF(AND((NH$44-NH49-150                                                                            )&gt;(NH$44-NI$44),(NH$44-NH49-150                                                                             )&lt;=0),"Birth-" &amp;NH48,""),"")
&amp;IFERROR(IF(AND((NH$44-NH49-150-Sheep!$R$224                                           )&gt;(NH$44-NI$44),(NH$44-NH49-150-Sheep!$R$224                                            )&lt;=0),"Wean-"&amp;NH48,""),"")
&amp;IFERROR(IF(AND((NH$44-NH49-150-Sheep!$R$225                                           )&gt;(NH$44-NI$44),(NH$44-NH49-150-Sheep!$R$225                                            )&lt;=0),"Alt1-"   &amp;NH48,""),"")
&amp;IFERROR(IF(AND((NH$44-NH49-150-Sheep!$R$226                                           )&gt;(NH$44-NI$44),(NH$44-NH49-150-Sheep!$R$226                                            )&lt;=0),"Alt2-"   &amp;NH48,""),"")</f>
        <v/>
      </c>
      <c r="NI50" s="491" t="str">
        <f xml:space="preserve">                    IF(AND((NI$44                                  -Sheep!$N$175                               )&gt;(NI$44-NJ$44),(NI$44                                  -Sheep!$N$175                                )&lt;=0),"Born","")
&amp;                   IF(AND((NI$44-Sheep!$R$224-Sheep!$N$175                                )&gt;(NI$44-NJ$44),(NI$44-Sheep!$R$224-Sheep!$N$175                                )&lt;=0),"WeanStd","")
&amp;                   IF(AND((NI$44-Sheep!$R$225-Sheep!$N$175                                )&gt;(NI$44-NJ$44),(NI$44-Sheep!$R$225-Sheep!$N$175                                )&lt;=0),"WeanAlt1","")
&amp;                   IF(AND((NI$44-Sheep!$R$226-Sheep!$N$175                                )&gt;(NI$44-NJ$44),(NI$44-Sheep!$R$226-Sheep!$N$175                                )&lt;=0),"WeanAlt2","")
&amp;IFERROR(IF(AND((NI$44-NI49                                                                                     )&gt;(NI$44-NJ$44),(NI$44-NI49                                                                                     )&lt;=0),"Join-"    &amp;NI48,""),"")
&amp;IFERROR(IF(AND((NI$44-NI49-INDEX(Sheep!$V$231:$V$238,NI48,1))&gt;(NI$44-NJ$44),(NI$44-NI49-INDEX(Sheep!$V$231:$V$238,NI48,1))&lt;=0),"Scan-"  &amp;NI48,""),"")
&amp;IFERROR(IF(AND((NI$44-NI49-150                                                                            )&gt;(NI$44-NJ$44),(NI$44-NI49-150                                                                             )&lt;=0),"Birth-" &amp;NI48,""),"")
&amp;IFERROR(IF(AND((NI$44-NI49-150-Sheep!$R$224                                           )&gt;(NI$44-NJ$44),(NI$44-NI49-150-Sheep!$R$224                                            )&lt;=0),"Wean-"&amp;NI48,""),"")
&amp;IFERROR(IF(AND((NI$44-NI49-150-Sheep!$R$225                                           )&gt;(NI$44-NJ$44),(NI$44-NI49-150-Sheep!$R$225                                            )&lt;=0),"Alt1-"   &amp;NI48,""),"")
&amp;IFERROR(IF(AND((NI$44-NI49-150-Sheep!$R$226                                           )&gt;(NI$44-NJ$44),(NI$44-NI49-150-Sheep!$R$226                                            )&lt;=0),"Alt2-"   &amp;NI48,""),"")</f>
        <v/>
      </c>
      <c r="NJ50" s="491" t="str">
        <f xml:space="preserve">                    IF(AND((NJ$44                                  -Sheep!$N$175                               )&gt;(NJ$44-NK$44),(NJ$44                                  -Sheep!$N$175                                )&lt;=0),"Born","")
&amp;                   IF(AND((NJ$44-Sheep!$R$224-Sheep!$N$175                                )&gt;(NJ$44-NK$44),(NJ$44-Sheep!$R$224-Sheep!$N$175                                )&lt;=0),"WeanStd","")
&amp;                   IF(AND((NJ$44-Sheep!$R$225-Sheep!$N$175                                )&gt;(NJ$44-NK$44),(NJ$44-Sheep!$R$225-Sheep!$N$175                                )&lt;=0),"WeanAlt1","")
&amp;                   IF(AND((NJ$44-Sheep!$R$226-Sheep!$N$175                                )&gt;(NJ$44-NK$44),(NJ$44-Sheep!$R$226-Sheep!$N$175                                )&lt;=0),"WeanAlt2","")
&amp;IFERROR(IF(AND((NJ$44-NJ49                                                                                     )&gt;(NJ$44-NK$44),(NJ$44-NJ49                                                                                     )&lt;=0),"Join-"    &amp;NJ48,""),"")
&amp;IFERROR(IF(AND((NJ$44-NJ49-INDEX(Sheep!$V$231:$V$238,NJ48,1))&gt;(NJ$44-NK$44),(NJ$44-NJ49-INDEX(Sheep!$V$231:$V$238,NJ48,1))&lt;=0),"Scan-"  &amp;NJ48,""),"")
&amp;IFERROR(IF(AND((NJ$44-NJ49-150                                                                            )&gt;(NJ$44-NK$44),(NJ$44-NJ49-150                                                                             )&lt;=0),"Birth-" &amp;NJ48,""),"")
&amp;IFERROR(IF(AND((NJ$44-NJ49-150-Sheep!$R$224                                           )&gt;(NJ$44-NK$44),(NJ$44-NJ49-150-Sheep!$R$224                                            )&lt;=0),"Wean-"&amp;NJ48,""),"")
&amp;IFERROR(IF(AND((NJ$44-NJ49-150-Sheep!$R$225                                           )&gt;(NJ$44-NK$44),(NJ$44-NJ49-150-Sheep!$R$225                                            )&lt;=0),"Alt1-"   &amp;NJ48,""),"")
&amp;IFERROR(IF(AND((NJ$44-NJ49-150-Sheep!$R$226                                           )&gt;(NJ$44-NK$44),(NJ$44-NJ49-150-Sheep!$R$226                                            )&lt;=0),"Alt2-"   &amp;NJ48,""),"")</f>
        <v/>
      </c>
      <c r="NK50" s="491" t="str">
        <f xml:space="preserve">                    IF(AND((NK$44                                  -Sheep!$N$175                               )&gt;(NK$44-NL$44),(NK$44                                  -Sheep!$N$175                                )&lt;=0),"Born","")
&amp;                   IF(AND((NK$44-Sheep!$R$224-Sheep!$N$175                                )&gt;(NK$44-NL$44),(NK$44-Sheep!$R$224-Sheep!$N$175                                )&lt;=0),"WeanStd","")
&amp;                   IF(AND((NK$44-Sheep!$R$225-Sheep!$N$175                                )&gt;(NK$44-NL$44),(NK$44-Sheep!$R$225-Sheep!$N$175                                )&lt;=0),"WeanAlt1","")
&amp;                   IF(AND((NK$44-Sheep!$R$226-Sheep!$N$175                                )&gt;(NK$44-NL$44),(NK$44-Sheep!$R$226-Sheep!$N$175                                )&lt;=0),"WeanAlt2","")
&amp;IFERROR(IF(AND((NK$44-NK49                                                                                     )&gt;(NK$44-NL$44),(NK$44-NK49                                                                                     )&lt;=0),"Join-"    &amp;NK48,""),"")
&amp;IFERROR(IF(AND((NK$44-NK49-INDEX(Sheep!$V$231:$V$238,NK48,1))&gt;(NK$44-NL$44),(NK$44-NK49-INDEX(Sheep!$V$231:$V$238,NK48,1))&lt;=0),"Scan-"  &amp;NK48,""),"")
&amp;IFERROR(IF(AND((NK$44-NK49-150                                                                            )&gt;(NK$44-NL$44),(NK$44-NK49-150                                                                             )&lt;=0),"Birth-" &amp;NK48,""),"")
&amp;IFERROR(IF(AND((NK$44-NK49-150-Sheep!$R$224                                           )&gt;(NK$44-NL$44),(NK$44-NK49-150-Sheep!$R$224                                            )&lt;=0),"Wean-"&amp;NK48,""),"")
&amp;IFERROR(IF(AND((NK$44-NK49-150-Sheep!$R$225                                           )&gt;(NK$44-NL$44),(NK$44-NK49-150-Sheep!$R$225                                            )&lt;=0),"Alt1-"   &amp;NK48,""),"")
&amp;IFERROR(IF(AND((NK$44-NK49-150-Sheep!$R$226                                           )&gt;(NK$44-NL$44),(NK$44-NK49-150-Sheep!$R$226                                            )&lt;=0),"Alt2-"   &amp;NK48,""),"")</f>
        <v/>
      </c>
      <c r="NL50" s="491" t="str">
        <f xml:space="preserve">                    IF(AND((NL$44                                  -Sheep!$N$175                               )&gt;(NL$44-NM$44),(NL$44                                  -Sheep!$N$175                                )&lt;=0),"Born","")
&amp;                   IF(AND((NL$44-Sheep!$R$224-Sheep!$N$175                                )&gt;(NL$44-NM$44),(NL$44-Sheep!$R$224-Sheep!$N$175                                )&lt;=0),"WeanStd","")
&amp;                   IF(AND((NL$44-Sheep!$R$225-Sheep!$N$175                                )&gt;(NL$44-NM$44),(NL$44-Sheep!$R$225-Sheep!$N$175                                )&lt;=0),"WeanAlt1","")
&amp;                   IF(AND((NL$44-Sheep!$R$226-Sheep!$N$175                                )&gt;(NL$44-NM$44),(NL$44-Sheep!$R$226-Sheep!$N$175                                )&lt;=0),"WeanAlt2","")
&amp;IFERROR(IF(AND((NL$44-NL49                                                                                     )&gt;(NL$44-NM$44),(NL$44-NL49                                                                                     )&lt;=0),"Join-"    &amp;NL48,""),"")
&amp;IFERROR(IF(AND((NL$44-NL49-INDEX(Sheep!$V$231:$V$238,NL48,1))&gt;(NL$44-NM$44),(NL$44-NL49-INDEX(Sheep!$V$231:$V$238,NL48,1))&lt;=0),"Scan-"  &amp;NL48,""),"")
&amp;IFERROR(IF(AND((NL$44-NL49-150                                                                            )&gt;(NL$44-NM$44),(NL$44-NL49-150                                                                             )&lt;=0),"Birth-" &amp;NL48,""),"")
&amp;IFERROR(IF(AND((NL$44-NL49-150-Sheep!$R$224                                           )&gt;(NL$44-NM$44),(NL$44-NL49-150-Sheep!$R$224                                            )&lt;=0),"Wean-"&amp;NL48,""),"")
&amp;IFERROR(IF(AND((NL$44-NL49-150-Sheep!$R$225                                           )&gt;(NL$44-NM$44),(NL$44-NL49-150-Sheep!$R$225                                            )&lt;=0),"Alt1-"   &amp;NL48,""),"")
&amp;IFERROR(IF(AND((NL$44-NL49-150-Sheep!$R$226                                           )&gt;(NL$44-NM$44),(NL$44-NL49-150-Sheep!$R$226                                            )&lt;=0),"Alt2-"   &amp;NL48,""),"")</f>
        <v/>
      </c>
      <c r="NM50" s="491" t="str">
        <f xml:space="preserve">                    IF(AND((NM$44                                  -Sheep!$N$175                               )&gt;(NM$44-NN$44),(NM$44                                  -Sheep!$N$175                                )&lt;=0),"Born","")
&amp;                   IF(AND((NM$44-Sheep!$R$224-Sheep!$N$175                                )&gt;(NM$44-NN$44),(NM$44-Sheep!$R$224-Sheep!$N$175                                )&lt;=0),"WeanStd","")
&amp;                   IF(AND((NM$44-Sheep!$R$225-Sheep!$N$175                                )&gt;(NM$44-NN$44),(NM$44-Sheep!$R$225-Sheep!$N$175                                )&lt;=0),"WeanAlt1","")
&amp;                   IF(AND((NM$44-Sheep!$R$226-Sheep!$N$175                                )&gt;(NM$44-NN$44),(NM$44-Sheep!$R$226-Sheep!$N$175                                )&lt;=0),"WeanAlt2","")
&amp;IFERROR(IF(AND((NM$44-NM49                                                                                     )&gt;(NM$44-NN$44),(NM$44-NM49                                                                                     )&lt;=0),"Join-"    &amp;NM48,""),"")
&amp;IFERROR(IF(AND((NM$44-NM49-INDEX(Sheep!$V$231:$V$238,NM48,1))&gt;(NM$44-NN$44),(NM$44-NM49-INDEX(Sheep!$V$231:$V$238,NM48,1))&lt;=0),"Scan-"  &amp;NM48,""),"")
&amp;IFERROR(IF(AND((NM$44-NM49-150                                                                            )&gt;(NM$44-NN$44),(NM$44-NM49-150                                                                             )&lt;=0),"Birth-" &amp;NM48,""),"")
&amp;IFERROR(IF(AND((NM$44-NM49-150-Sheep!$R$224                                           )&gt;(NM$44-NN$44),(NM$44-NM49-150-Sheep!$R$224                                            )&lt;=0),"Wean-"&amp;NM48,""),"")
&amp;IFERROR(IF(AND((NM$44-NM49-150-Sheep!$R$225                                           )&gt;(NM$44-NN$44),(NM$44-NM49-150-Sheep!$R$225                                            )&lt;=0),"Alt1-"   &amp;NM48,""),"")
&amp;IFERROR(IF(AND((NM$44-NM49-150-Sheep!$R$226                                           )&gt;(NM$44-NN$44),(NM$44-NM49-150-Sheep!$R$226                                            )&lt;=0),"Alt2-"   &amp;NM48,""),"")</f>
        <v/>
      </c>
      <c r="NN50" s="491" t="str">
        <f xml:space="preserve">                    IF(AND((NN$44                                  -Sheep!$N$175                               )&gt;(NN$44-NO$44),(NN$44                                  -Sheep!$N$175                                )&lt;=0),"Born","")
&amp;                   IF(AND((NN$44-Sheep!$R$224-Sheep!$N$175                                )&gt;(NN$44-NO$44),(NN$44-Sheep!$R$224-Sheep!$N$175                                )&lt;=0),"WeanStd","")
&amp;                   IF(AND((NN$44-Sheep!$R$225-Sheep!$N$175                                )&gt;(NN$44-NO$44),(NN$44-Sheep!$R$225-Sheep!$N$175                                )&lt;=0),"WeanAlt1","")
&amp;                   IF(AND((NN$44-Sheep!$R$226-Sheep!$N$175                                )&gt;(NN$44-NO$44),(NN$44-Sheep!$R$226-Sheep!$N$175                                )&lt;=0),"WeanAlt2","")
&amp;IFERROR(IF(AND((NN$44-NN49                                                                                     )&gt;(NN$44-NO$44),(NN$44-NN49                                                                                     )&lt;=0),"Join-"    &amp;NN48,""),"")
&amp;IFERROR(IF(AND((NN$44-NN49-INDEX(Sheep!$V$231:$V$238,NN48,1))&gt;(NN$44-NO$44),(NN$44-NN49-INDEX(Sheep!$V$231:$V$238,NN48,1))&lt;=0),"Scan-"  &amp;NN48,""),"")
&amp;IFERROR(IF(AND((NN$44-NN49-150                                                                            )&gt;(NN$44-NO$44),(NN$44-NN49-150                                                                             )&lt;=0),"Birth-" &amp;NN48,""),"")
&amp;IFERROR(IF(AND((NN$44-NN49-150-Sheep!$R$224                                           )&gt;(NN$44-NO$44),(NN$44-NN49-150-Sheep!$R$224                                            )&lt;=0),"Wean-"&amp;NN48,""),"")
&amp;IFERROR(IF(AND((NN$44-NN49-150-Sheep!$R$225                                           )&gt;(NN$44-NO$44),(NN$44-NN49-150-Sheep!$R$225                                            )&lt;=0),"Alt1-"   &amp;NN48,""),"")
&amp;IFERROR(IF(AND((NN$44-NN49-150-Sheep!$R$226                                           )&gt;(NN$44-NO$44),(NN$44-NN49-150-Sheep!$R$226                                            )&lt;=0),"Alt2-"   &amp;NN48,""),"")</f>
        <v/>
      </c>
      <c r="NO50" s="491" t="str">
        <f xml:space="preserve">                    IF(AND((NO$44                                  -Sheep!$N$175                               )&gt;(NO$44-NP$44),(NO$44                                  -Sheep!$N$175                                )&lt;=0),"Born","")
&amp;                   IF(AND((NO$44-Sheep!$R$224-Sheep!$N$175                                )&gt;(NO$44-NP$44),(NO$44-Sheep!$R$224-Sheep!$N$175                                )&lt;=0),"WeanStd","")
&amp;                   IF(AND((NO$44-Sheep!$R$225-Sheep!$N$175                                )&gt;(NO$44-NP$44),(NO$44-Sheep!$R$225-Sheep!$N$175                                )&lt;=0),"WeanAlt1","")
&amp;                   IF(AND((NO$44-Sheep!$R$226-Sheep!$N$175                                )&gt;(NO$44-NP$44),(NO$44-Sheep!$R$226-Sheep!$N$175                                )&lt;=0),"WeanAlt2","")
&amp;IFERROR(IF(AND((NO$44-NO49                                                                                     )&gt;(NO$44-NP$44),(NO$44-NO49                                                                                     )&lt;=0),"Join-"    &amp;NO48,""),"")
&amp;IFERROR(IF(AND((NO$44-NO49-INDEX(Sheep!$V$231:$V$238,NO48,1))&gt;(NO$44-NP$44),(NO$44-NO49-INDEX(Sheep!$V$231:$V$238,NO48,1))&lt;=0),"Scan-"  &amp;NO48,""),"")
&amp;IFERROR(IF(AND((NO$44-NO49-150                                                                            )&gt;(NO$44-NP$44),(NO$44-NO49-150                                                                             )&lt;=0),"Birth-" &amp;NO48,""),"")
&amp;IFERROR(IF(AND((NO$44-NO49-150-Sheep!$R$224                                           )&gt;(NO$44-NP$44),(NO$44-NO49-150-Sheep!$R$224                                            )&lt;=0),"Wean-"&amp;NO48,""),"")
&amp;IFERROR(IF(AND((NO$44-NO49-150-Sheep!$R$225                                           )&gt;(NO$44-NP$44),(NO$44-NO49-150-Sheep!$R$225                                            )&lt;=0),"Alt1-"   &amp;NO48,""),"")
&amp;IFERROR(IF(AND((NO$44-NO49-150-Sheep!$R$226                                           )&gt;(NO$44-NP$44),(NO$44-NO49-150-Sheep!$R$226                                            )&lt;=0),"Alt2-"   &amp;NO48,""),"")</f>
        <v/>
      </c>
      <c r="NP50" s="491" t="str">
        <f xml:space="preserve">                    IF(AND((NP$44                                  -Sheep!$N$175                               )&gt;(NP$44-NQ$44),(NP$44                                  -Sheep!$N$175                                )&lt;=0),"Born","")
&amp;                   IF(AND((NP$44-Sheep!$R$224-Sheep!$N$175                                )&gt;(NP$44-NQ$44),(NP$44-Sheep!$R$224-Sheep!$N$175                                )&lt;=0),"WeanStd","")
&amp;                   IF(AND((NP$44-Sheep!$R$225-Sheep!$N$175                                )&gt;(NP$44-NQ$44),(NP$44-Sheep!$R$225-Sheep!$N$175                                )&lt;=0),"WeanAlt1","")
&amp;                   IF(AND((NP$44-Sheep!$R$226-Sheep!$N$175                                )&gt;(NP$44-NQ$44),(NP$44-Sheep!$R$226-Sheep!$N$175                                )&lt;=0),"WeanAlt2","")
&amp;IFERROR(IF(AND((NP$44-NP49                                                                                     )&gt;(NP$44-NQ$44),(NP$44-NP49                                                                                     )&lt;=0),"Join-"    &amp;NP48,""),"")
&amp;IFERROR(IF(AND((NP$44-NP49-INDEX(Sheep!$V$231:$V$238,NP48,1))&gt;(NP$44-NQ$44),(NP$44-NP49-INDEX(Sheep!$V$231:$V$238,NP48,1))&lt;=0),"Scan-"  &amp;NP48,""),"")
&amp;IFERROR(IF(AND((NP$44-NP49-150                                                                            )&gt;(NP$44-NQ$44),(NP$44-NP49-150                                                                             )&lt;=0),"Birth-" &amp;NP48,""),"")
&amp;IFERROR(IF(AND((NP$44-NP49-150-Sheep!$R$224                                           )&gt;(NP$44-NQ$44),(NP$44-NP49-150-Sheep!$R$224                                            )&lt;=0),"Wean-"&amp;NP48,""),"")
&amp;IFERROR(IF(AND((NP$44-NP49-150-Sheep!$R$225                                           )&gt;(NP$44-NQ$44),(NP$44-NP49-150-Sheep!$R$225                                            )&lt;=0),"Alt1-"   &amp;NP48,""),"")
&amp;IFERROR(IF(AND((NP$44-NP49-150-Sheep!$R$226                                           )&gt;(NP$44-NQ$44),(NP$44-NP49-150-Sheep!$R$226                                            )&lt;=0),"Alt2-"   &amp;NP48,""),"")</f>
        <v/>
      </c>
      <c r="NQ50" s="491" t="str">
        <f xml:space="preserve">                    IF(AND((NQ$44                                  -Sheep!$N$175                               )&gt;(NQ$44-NR$44),(NQ$44                                  -Sheep!$N$175                                )&lt;=0),"Born","")
&amp;                   IF(AND((NQ$44-Sheep!$R$224-Sheep!$N$175                                )&gt;(NQ$44-NR$44),(NQ$44-Sheep!$R$224-Sheep!$N$175                                )&lt;=0),"WeanStd","")
&amp;                   IF(AND((NQ$44-Sheep!$R$225-Sheep!$N$175                                )&gt;(NQ$44-NR$44),(NQ$44-Sheep!$R$225-Sheep!$N$175                                )&lt;=0),"WeanAlt1","")
&amp;                   IF(AND((NQ$44-Sheep!$R$226-Sheep!$N$175                                )&gt;(NQ$44-NR$44),(NQ$44-Sheep!$R$226-Sheep!$N$175                                )&lt;=0),"WeanAlt2","")
&amp;IFERROR(IF(AND((NQ$44-NQ49                                                                                     )&gt;(NQ$44-NR$44),(NQ$44-NQ49                                                                                     )&lt;=0),"Join-"    &amp;NQ48,""),"")
&amp;IFERROR(IF(AND((NQ$44-NQ49-INDEX(Sheep!$V$231:$V$238,NQ48,1))&gt;(NQ$44-NR$44),(NQ$44-NQ49-INDEX(Sheep!$V$231:$V$238,NQ48,1))&lt;=0),"Scan-"  &amp;NQ48,""),"")
&amp;IFERROR(IF(AND((NQ$44-NQ49-150                                                                            )&gt;(NQ$44-NR$44),(NQ$44-NQ49-150                                                                             )&lt;=0),"Birth-" &amp;NQ48,""),"")
&amp;IFERROR(IF(AND((NQ$44-NQ49-150-Sheep!$R$224                                           )&gt;(NQ$44-NR$44),(NQ$44-NQ49-150-Sheep!$R$224                                            )&lt;=0),"Wean-"&amp;NQ48,""),"")
&amp;IFERROR(IF(AND((NQ$44-NQ49-150-Sheep!$R$225                                           )&gt;(NQ$44-NR$44),(NQ$44-NQ49-150-Sheep!$R$225                                            )&lt;=0),"Alt1-"   &amp;NQ48,""),"")
&amp;IFERROR(IF(AND((NQ$44-NQ49-150-Sheep!$R$226                                           )&gt;(NQ$44-NR$44),(NQ$44-NQ49-150-Sheep!$R$226                                            )&lt;=0),"Alt2-"   &amp;NQ48,""),"")</f>
        <v/>
      </c>
      <c r="NR50" s="491" t="str">
        <f xml:space="preserve">                    IF(AND((NR$44                                  -Sheep!$N$175                               )&gt;(NR$44-NS$44),(NR$44                                  -Sheep!$N$175                                )&lt;=0),"Born","")
&amp;                   IF(AND((NR$44-Sheep!$R$224-Sheep!$N$175                                )&gt;(NR$44-NS$44),(NR$44-Sheep!$R$224-Sheep!$N$175                                )&lt;=0),"WeanStd","")
&amp;                   IF(AND((NR$44-Sheep!$R$225-Sheep!$N$175                                )&gt;(NR$44-NS$44),(NR$44-Sheep!$R$225-Sheep!$N$175                                )&lt;=0),"WeanAlt1","")
&amp;                   IF(AND((NR$44-Sheep!$R$226-Sheep!$N$175                                )&gt;(NR$44-NS$44),(NR$44-Sheep!$R$226-Sheep!$N$175                                )&lt;=0),"WeanAlt2","")
&amp;IFERROR(IF(AND((NR$44-NR49                                                                                     )&gt;(NR$44-NS$44),(NR$44-NR49                                                                                     )&lt;=0),"Join-"    &amp;NR48,""),"")
&amp;IFERROR(IF(AND((NR$44-NR49-INDEX(Sheep!$V$231:$V$238,NR48,1))&gt;(NR$44-NS$44),(NR$44-NR49-INDEX(Sheep!$V$231:$V$238,NR48,1))&lt;=0),"Scan-"  &amp;NR48,""),"")
&amp;IFERROR(IF(AND((NR$44-NR49-150                                                                            )&gt;(NR$44-NS$44),(NR$44-NR49-150                                                                             )&lt;=0),"Birth-" &amp;NR48,""),"")
&amp;IFERROR(IF(AND((NR$44-NR49-150-Sheep!$R$224                                           )&gt;(NR$44-NS$44),(NR$44-NR49-150-Sheep!$R$224                                            )&lt;=0),"Wean-"&amp;NR48,""),"")
&amp;IFERROR(IF(AND((NR$44-NR49-150-Sheep!$R$225                                           )&gt;(NR$44-NS$44),(NR$44-NR49-150-Sheep!$R$225                                            )&lt;=0),"Alt1-"   &amp;NR48,""),"")
&amp;IFERROR(IF(AND((NR$44-NR49-150-Sheep!$R$226                                           )&gt;(NR$44-NS$44),(NR$44-NR49-150-Sheep!$R$226                                            )&lt;=0),"Alt2-"   &amp;NR48,""),"")</f>
        <v/>
      </c>
      <c r="NS50" s="491" t="str">
        <f xml:space="preserve">                    IF(AND((NS$44                                  -Sheep!$N$175                               )&gt;(NS$44-NT$44),(NS$44                                  -Sheep!$N$175                                )&lt;=0),"Born","")
&amp;                   IF(AND((NS$44-Sheep!$R$224-Sheep!$N$175                                )&gt;(NS$44-NT$44),(NS$44-Sheep!$R$224-Sheep!$N$175                                )&lt;=0),"WeanStd","")
&amp;                   IF(AND((NS$44-Sheep!$R$225-Sheep!$N$175                                )&gt;(NS$44-NT$44),(NS$44-Sheep!$R$225-Sheep!$N$175                                )&lt;=0),"WeanAlt1","")
&amp;                   IF(AND((NS$44-Sheep!$R$226-Sheep!$N$175                                )&gt;(NS$44-NT$44),(NS$44-Sheep!$R$226-Sheep!$N$175                                )&lt;=0),"WeanAlt2","")
&amp;IFERROR(IF(AND((NS$44-NS49                                                                                     )&gt;(NS$44-NT$44),(NS$44-NS49                                                                                     )&lt;=0),"Join-"    &amp;NS48,""),"")
&amp;IFERROR(IF(AND((NS$44-NS49-INDEX(Sheep!$V$231:$V$238,NS48,1))&gt;(NS$44-NT$44),(NS$44-NS49-INDEX(Sheep!$V$231:$V$238,NS48,1))&lt;=0),"Scan-"  &amp;NS48,""),"")
&amp;IFERROR(IF(AND((NS$44-NS49-150                                                                            )&gt;(NS$44-NT$44),(NS$44-NS49-150                                                                             )&lt;=0),"Birth-" &amp;NS48,""),"")
&amp;IFERROR(IF(AND((NS$44-NS49-150-Sheep!$R$224                                           )&gt;(NS$44-NT$44),(NS$44-NS49-150-Sheep!$R$224                                            )&lt;=0),"Wean-"&amp;NS48,""),"")
&amp;IFERROR(IF(AND((NS$44-NS49-150-Sheep!$R$225                                           )&gt;(NS$44-NT$44),(NS$44-NS49-150-Sheep!$R$225                                            )&lt;=0),"Alt1-"   &amp;NS48,""),"")
&amp;IFERROR(IF(AND((NS$44-NS49-150-Sheep!$R$226                                           )&gt;(NS$44-NT$44),(NS$44-NS49-150-Sheep!$R$226                                            )&lt;=0),"Alt2-"   &amp;NS48,""),"")</f>
        <v/>
      </c>
      <c r="NT50" s="491" t="str">
        <f xml:space="preserve">                    IF(AND((NT$44                                  -Sheep!$N$175                               )&gt;(NT$44-NU$44),(NT$44                                  -Sheep!$N$175                                )&lt;=0),"Born","")
&amp;                   IF(AND((NT$44-Sheep!$R$224-Sheep!$N$175                                )&gt;(NT$44-NU$44),(NT$44-Sheep!$R$224-Sheep!$N$175                                )&lt;=0),"WeanStd","")
&amp;                   IF(AND((NT$44-Sheep!$R$225-Sheep!$N$175                                )&gt;(NT$44-NU$44),(NT$44-Sheep!$R$225-Sheep!$N$175                                )&lt;=0),"WeanAlt1","")
&amp;                   IF(AND((NT$44-Sheep!$R$226-Sheep!$N$175                                )&gt;(NT$44-NU$44),(NT$44-Sheep!$R$226-Sheep!$N$175                                )&lt;=0),"WeanAlt2","")
&amp;IFERROR(IF(AND((NT$44-NT49                                                                                     )&gt;(NT$44-NU$44),(NT$44-NT49                                                                                     )&lt;=0),"Join-"    &amp;NT48,""),"")
&amp;IFERROR(IF(AND((NT$44-NT49-INDEX(Sheep!$V$231:$V$238,NT48,1))&gt;(NT$44-NU$44),(NT$44-NT49-INDEX(Sheep!$V$231:$V$238,NT48,1))&lt;=0),"Scan-"  &amp;NT48,""),"")
&amp;IFERROR(IF(AND((NT$44-NT49-150                                                                            )&gt;(NT$44-NU$44),(NT$44-NT49-150                                                                             )&lt;=0),"Birth-" &amp;NT48,""),"")
&amp;IFERROR(IF(AND((NT$44-NT49-150-Sheep!$R$224                                           )&gt;(NT$44-NU$44),(NT$44-NT49-150-Sheep!$R$224                                            )&lt;=0),"Wean-"&amp;NT48,""),"")
&amp;IFERROR(IF(AND((NT$44-NT49-150-Sheep!$R$225                                           )&gt;(NT$44-NU$44),(NT$44-NT49-150-Sheep!$R$225                                            )&lt;=0),"Alt1-"   &amp;NT48,""),"")
&amp;IFERROR(IF(AND((NT$44-NT49-150-Sheep!$R$226                                           )&gt;(NT$44-NU$44),(NT$44-NT49-150-Sheep!$R$226                                            )&lt;=0),"Alt2-"   &amp;NT48,""),"")</f>
        <v/>
      </c>
      <c r="NU50" s="491" t="str">
        <f xml:space="preserve">                    IF(AND((NU$44                                  -Sheep!$N$175                               )&gt;(NU$44-NV$44),(NU$44                                  -Sheep!$N$175                                )&lt;=0),"Born","")
&amp;                   IF(AND((NU$44-Sheep!$R$224-Sheep!$N$175                                )&gt;(NU$44-NV$44),(NU$44-Sheep!$R$224-Sheep!$N$175                                )&lt;=0),"WeanStd","")
&amp;                   IF(AND((NU$44-Sheep!$R$225-Sheep!$N$175                                )&gt;(NU$44-NV$44),(NU$44-Sheep!$R$225-Sheep!$N$175                                )&lt;=0),"WeanAlt1","")
&amp;                   IF(AND((NU$44-Sheep!$R$226-Sheep!$N$175                                )&gt;(NU$44-NV$44),(NU$44-Sheep!$R$226-Sheep!$N$175                                )&lt;=0),"WeanAlt2","")
&amp;IFERROR(IF(AND((NU$44-NU49                                                                                     )&gt;(NU$44-NV$44),(NU$44-NU49                                                                                     )&lt;=0),"Join-"    &amp;NU48,""),"")
&amp;IFERROR(IF(AND((NU$44-NU49-INDEX(Sheep!$V$231:$V$238,NU48,1))&gt;(NU$44-NV$44),(NU$44-NU49-INDEX(Sheep!$V$231:$V$238,NU48,1))&lt;=0),"Scan-"  &amp;NU48,""),"")
&amp;IFERROR(IF(AND((NU$44-NU49-150                                                                            )&gt;(NU$44-NV$44),(NU$44-NU49-150                                                                             )&lt;=0),"Birth-" &amp;NU48,""),"")
&amp;IFERROR(IF(AND((NU$44-NU49-150-Sheep!$R$224                                           )&gt;(NU$44-NV$44),(NU$44-NU49-150-Sheep!$R$224                                            )&lt;=0),"Wean-"&amp;NU48,""),"")
&amp;IFERROR(IF(AND((NU$44-NU49-150-Sheep!$R$225                                           )&gt;(NU$44-NV$44),(NU$44-NU49-150-Sheep!$R$225                                            )&lt;=0),"Alt1-"   &amp;NU48,""),"")
&amp;IFERROR(IF(AND((NU$44-NU49-150-Sheep!$R$226                                           )&gt;(NU$44-NV$44),(NU$44-NU49-150-Sheep!$R$226                                            )&lt;=0),"Alt2-"   &amp;NU48,""),"")</f>
        <v/>
      </c>
      <c r="NV50" s="491" t="str">
        <f xml:space="preserve">                    IF(AND((NV$44                                  -Sheep!$N$175                               )&gt;(NV$44-NW$44),(NV$44                                  -Sheep!$N$175                                )&lt;=0),"Born","")
&amp;                   IF(AND((NV$44-Sheep!$R$224-Sheep!$N$175                                )&gt;(NV$44-NW$44),(NV$44-Sheep!$R$224-Sheep!$N$175                                )&lt;=0),"WeanStd","")
&amp;                   IF(AND((NV$44-Sheep!$R$225-Sheep!$N$175                                )&gt;(NV$44-NW$44),(NV$44-Sheep!$R$225-Sheep!$N$175                                )&lt;=0),"WeanAlt1","")
&amp;                   IF(AND((NV$44-Sheep!$R$226-Sheep!$N$175                                )&gt;(NV$44-NW$44),(NV$44-Sheep!$R$226-Sheep!$N$175                                )&lt;=0),"WeanAlt2","")
&amp;IFERROR(IF(AND((NV$44-NV49                                                                                     )&gt;(NV$44-NW$44),(NV$44-NV49                                                                                     )&lt;=0),"Join-"    &amp;NV48,""),"")
&amp;IFERROR(IF(AND((NV$44-NV49-INDEX(Sheep!$V$231:$V$238,NV48,1))&gt;(NV$44-NW$44),(NV$44-NV49-INDEX(Sheep!$V$231:$V$238,NV48,1))&lt;=0),"Scan-"  &amp;NV48,""),"")
&amp;IFERROR(IF(AND((NV$44-NV49-150                                                                            )&gt;(NV$44-NW$44),(NV$44-NV49-150                                                                             )&lt;=0),"Birth-" &amp;NV48,""),"")
&amp;IFERROR(IF(AND((NV$44-NV49-150-Sheep!$R$224                                           )&gt;(NV$44-NW$44),(NV$44-NV49-150-Sheep!$R$224                                            )&lt;=0),"Wean-"&amp;NV48,""),"")
&amp;IFERROR(IF(AND((NV$44-NV49-150-Sheep!$R$225                                           )&gt;(NV$44-NW$44),(NV$44-NV49-150-Sheep!$R$225                                            )&lt;=0),"Alt1-"   &amp;NV48,""),"")
&amp;IFERROR(IF(AND((NV$44-NV49-150-Sheep!$R$226                                           )&gt;(NV$44-NW$44),(NV$44-NV49-150-Sheep!$R$226                                            )&lt;=0),"Alt2-"   &amp;NV48,""),"")</f>
        <v/>
      </c>
      <c r="NW50" s="491" t="str">
        <f xml:space="preserve">                    IF(AND((NW$44                                  -Sheep!$N$175                               )&gt;(NW$44-NX$44),(NW$44                                  -Sheep!$N$175                                )&lt;=0),"Born","")
&amp;                   IF(AND((NW$44-Sheep!$R$224-Sheep!$N$175                                )&gt;(NW$44-NX$44),(NW$44-Sheep!$R$224-Sheep!$N$175                                )&lt;=0),"WeanStd","")
&amp;                   IF(AND((NW$44-Sheep!$R$225-Sheep!$N$175                                )&gt;(NW$44-NX$44),(NW$44-Sheep!$R$225-Sheep!$N$175                                )&lt;=0),"WeanAlt1","")
&amp;                   IF(AND((NW$44-Sheep!$R$226-Sheep!$N$175                                )&gt;(NW$44-NX$44),(NW$44-Sheep!$R$226-Sheep!$N$175                                )&lt;=0),"WeanAlt2","")
&amp;IFERROR(IF(AND((NW$44-NW49                                                                                     )&gt;(NW$44-NX$44),(NW$44-NW49                                                                                     )&lt;=0),"Join-"    &amp;NW48,""),"")
&amp;IFERROR(IF(AND((NW$44-NW49-INDEX(Sheep!$V$231:$V$238,NW48,1))&gt;(NW$44-NX$44),(NW$44-NW49-INDEX(Sheep!$V$231:$V$238,NW48,1))&lt;=0),"Scan-"  &amp;NW48,""),"")
&amp;IFERROR(IF(AND((NW$44-NW49-150                                                                            )&gt;(NW$44-NX$44),(NW$44-NW49-150                                                                             )&lt;=0),"Birth-" &amp;NW48,""),"")
&amp;IFERROR(IF(AND((NW$44-NW49-150-Sheep!$R$224                                           )&gt;(NW$44-NX$44),(NW$44-NW49-150-Sheep!$R$224                                            )&lt;=0),"Wean-"&amp;NW48,""),"")
&amp;IFERROR(IF(AND((NW$44-NW49-150-Sheep!$R$225                                           )&gt;(NW$44-NX$44),(NW$44-NW49-150-Sheep!$R$225                                            )&lt;=0),"Alt1-"   &amp;NW48,""),"")
&amp;IFERROR(IF(AND((NW$44-NW49-150-Sheep!$R$226                                           )&gt;(NW$44-NX$44),(NW$44-NW49-150-Sheep!$R$226                                            )&lt;=0),"Alt2-"   &amp;NW48,""),"")</f>
        <v/>
      </c>
      <c r="NX50" s="491" t="str">
        <f xml:space="preserve">                    IF(AND((NX$44                                  -Sheep!$N$175                               )&gt;(NX$44-NY$44),(NX$44                                  -Sheep!$N$175                                )&lt;=0),"Born","")
&amp;                   IF(AND((NX$44-Sheep!$R$224-Sheep!$N$175                                )&gt;(NX$44-NY$44),(NX$44-Sheep!$R$224-Sheep!$N$175                                )&lt;=0),"WeanStd","")
&amp;                   IF(AND((NX$44-Sheep!$R$225-Sheep!$N$175                                )&gt;(NX$44-NY$44),(NX$44-Sheep!$R$225-Sheep!$N$175                                )&lt;=0),"WeanAlt1","")
&amp;                   IF(AND((NX$44-Sheep!$R$226-Sheep!$N$175                                )&gt;(NX$44-NY$44),(NX$44-Sheep!$R$226-Sheep!$N$175                                )&lt;=0),"WeanAlt2","")
&amp;IFERROR(IF(AND((NX$44-NX49                                                                                     )&gt;(NX$44-NY$44),(NX$44-NX49                                                                                     )&lt;=0),"Join-"    &amp;NX48,""),"")
&amp;IFERROR(IF(AND((NX$44-NX49-INDEX(Sheep!$V$231:$V$238,NX48,1))&gt;(NX$44-NY$44),(NX$44-NX49-INDEX(Sheep!$V$231:$V$238,NX48,1))&lt;=0),"Scan-"  &amp;NX48,""),"")
&amp;IFERROR(IF(AND((NX$44-NX49-150                                                                            )&gt;(NX$44-NY$44),(NX$44-NX49-150                                                                             )&lt;=0),"Birth-" &amp;NX48,""),"")
&amp;IFERROR(IF(AND((NX$44-NX49-150-Sheep!$R$224                                           )&gt;(NX$44-NY$44),(NX$44-NX49-150-Sheep!$R$224                                            )&lt;=0),"Wean-"&amp;NX48,""),"")
&amp;IFERROR(IF(AND((NX$44-NX49-150-Sheep!$R$225                                           )&gt;(NX$44-NY$44),(NX$44-NX49-150-Sheep!$R$225                                            )&lt;=0),"Alt1-"   &amp;NX48,""),"")
&amp;IFERROR(IF(AND((NX$44-NX49-150-Sheep!$R$226                                           )&gt;(NX$44-NY$44),(NX$44-NX49-150-Sheep!$R$226                                            )&lt;=0),"Alt2-"   &amp;NX48,""),"")</f>
        <v/>
      </c>
      <c r="NY50" s="491" t="str">
        <f xml:space="preserve">                    IF(AND((NY$44                                  -Sheep!$N$175                               )&gt;(NY$44-NZ$44),(NY$44                                  -Sheep!$N$175                                )&lt;=0),"Born","")
&amp;                   IF(AND((NY$44-Sheep!$R$224-Sheep!$N$175                                )&gt;(NY$44-NZ$44),(NY$44-Sheep!$R$224-Sheep!$N$175                                )&lt;=0),"WeanStd","")
&amp;                   IF(AND((NY$44-Sheep!$R$225-Sheep!$N$175                                )&gt;(NY$44-NZ$44),(NY$44-Sheep!$R$225-Sheep!$N$175                                )&lt;=0),"WeanAlt1","")
&amp;                   IF(AND((NY$44-Sheep!$R$226-Sheep!$N$175                                )&gt;(NY$44-NZ$44),(NY$44-Sheep!$R$226-Sheep!$N$175                                )&lt;=0),"WeanAlt2","")
&amp;IFERROR(IF(AND((NY$44-NY49                                                                                     )&gt;(NY$44-NZ$44),(NY$44-NY49                                                                                     )&lt;=0),"Join-"    &amp;NY48,""),"")
&amp;IFERROR(IF(AND((NY$44-NY49-INDEX(Sheep!$V$231:$V$238,NY48,1))&gt;(NY$44-NZ$44),(NY$44-NY49-INDEX(Sheep!$V$231:$V$238,NY48,1))&lt;=0),"Scan-"  &amp;NY48,""),"")
&amp;IFERROR(IF(AND((NY$44-NY49-150                                                                            )&gt;(NY$44-NZ$44),(NY$44-NY49-150                                                                             )&lt;=0),"Birth-" &amp;NY48,""),"")
&amp;IFERROR(IF(AND((NY$44-NY49-150-Sheep!$R$224                                           )&gt;(NY$44-NZ$44),(NY$44-NY49-150-Sheep!$R$224                                            )&lt;=0),"Wean-"&amp;NY48,""),"")
&amp;IFERROR(IF(AND((NY$44-NY49-150-Sheep!$R$225                                           )&gt;(NY$44-NZ$44),(NY$44-NY49-150-Sheep!$R$225                                            )&lt;=0),"Alt1-"   &amp;NY48,""),"")
&amp;IFERROR(IF(AND((NY$44-NY49-150-Sheep!$R$226                                           )&gt;(NY$44-NZ$44),(NY$44-NY49-150-Sheep!$R$226                                            )&lt;=0),"Alt2-"   &amp;NY48,""),"")</f>
        <v/>
      </c>
      <c r="NZ50" s="491" t="str">
        <f xml:space="preserve">                    IF(AND((NZ$44                                  -Sheep!$N$175                               )&gt;(NZ$44-OA$44),(NZ$44                                  -Sheep!$N$175                                )&lt;=0),"Born","")
&amp;                   IF(AND((NZ$44-Sheep!$R$224-Sheep!$N$175                                )&gt;(NZ$44-OA$44),(NZ$44-Sheep!$R$224-Sheep!$N$175                                )&lt;=0),"WeanStd","")
&amp;                   IF(AND((NZ$44-Sheep!$R$225-Sheep!$N$175                                )&gt;(NZ$44-OA$44),(NZ$44-Sheep!$R$225-Sheep!$N$175                                )&lt;=0),"WeanAlt1","")
&amp;                   IF(AND((NZ$44-Sheep!$R$226-Sheep!$N$175                                )&gt;(NZ$44-OA$44),(NZ$44-Sheep!$R$226-Sheep!$N$175                                )&lt;=0),"WeanAlt2","")
&amp;IFERROR(IF(AND((NZ$44-NZ49                                                                                     )&gt;(NZ$44-OA$44),(NZ$44-NZ49                                                                                     )&lt;=0),"Join-"    &amp;NZ48,""),"")
&amp;IFERROR(IF(AND((NZ$44-NZ49-INDEX(Sheep!$V$231:$V$238,NZ48,1))&gt;(NZ$44-OA$44),(NZ$44-NZ49-INDEX(Sheep!$V$231:$V$238,NZ48,1))&lt;=0),"Scan-"  &amp;NZ48,""),"")
&amp;IFERROR(IF(AND((NZ$44-NZ49-150                                                                            )&gt;(NZ$44-OA$44),(NZ$44-NZ49-150                                                                             )&lt;=0),"Birth-" &amp;NZ48,""),"")
&amp;IFERROR(IF(AND((NZ$44-NZ49-150-Sheep!$R$224                                           )&gt;(NZ$44-OA$44),(NZ$44-NZ49-150-Sheep!$R$224                                            )&lt;=0),"Wean-"&amp;NZ48,""),"")
&amp;IFERROR(IF(AND((NZ$44-NZ49-150-Sheep!$R$225                                           )&gt;(NZ$44-OA$44),(NZ$44-NZ49-150-Sheep!$R$225                                            )&lt;=0),"Alt1-"   &amp;NZ48,""),"")
&amp;IFERROR(IF(AND((NZ$44-NZ49-150-Sheep!$R$226                                           )&gt;(NZ$44-OA$44),(NZ$44-NZ49-150-Sheep!$R$226                                            )&lt;=0),"Alt2-"   &amp;NZ48,""),"")</f>
        <v/>
      </c>
      <c r="OA50" s="491" t="str">
        <f xml:space="preserve">                    IF(AND((OA$44                                  -Sheep!$N$175                               )&gt;(OA$44-OB$44),(OA$44                                  -Sheep!$N$175                                )&lt;=0),"Born","")
&amp;                   IF(AND((OA$44-Sheep!$R$224-Sheep!$N$175                                )&gt;(OA$44-OB$44),(OA$44-Sheep!$R$224-Sheep!$N$175                                )&lt;=0),"WeanStd","")
&amp;                   IF(AND((OA$44-Sheep!$R$225-Sheep!$N$175                                )&gt;(OA$44-OB$44),(OA$44-Sheep!$R$225-Sheep!$N$175                                )&lt;=0),"WeanAlt1","")
&amp;                   IF(AND((OA$44-Sheep!$R$226-Sheep!$N$175                                )&gt;(OA$44-OB$44),(OA$44-Sheep!$R$226-Sheep!$N$175                                )&lt;=0),"WeanAlt2","")
&amp;IFERROR(IF(AND((OA$44-OA49                                                                                     )&gt;(OA$44-OB$44),(OA$44-OA49                                                                                     )&lt;=0),"Join-"    &amp;OA48,""),"")
&amp;IFERROR(IF(AND((OA$44-OA49-INDEX(Sheep!$V$231:$V$238,OA48,1))&gt;(OA$44-OB$44),(OA$44-OA49-INDEX(Sheep!$V$231:$V$238,OA48,1))&lt;=0),"Scan-"  &amp;OA48,""),"")
&amp;IFERROR(IF(AND((OA$44-OA49-150                                                                            )&gt;(OA$44-OB$44),(OA$44-OA49-150                                                                             )&lt;=0),"Birth-" &amp;OA48,""),"")
&amp;IFERROR(IF(AND((OA$44-OA49-150-Sheep!$R$224                                           )&gt;(OA$44-OB$44),(OA$44-OA49-150-Sheep!$R$224                                            )&lt;=0),"Wean-"&amp;OA48,""),"")
&amp;IFERROR(IF(AND((OA$44-OA49-150-Sheep!$R$225                                           )&gt;(OA$44-OB$44),(OA$44-OA49-150-Sheep!$R$225                                            )&lt;=0),"Alt1-"   &amp;OA48,""),"")
&amp;IFERROR(IF(AND((OA$44-OA49-150-Sheep!$R$226                                           )&gt;(OA$44-OB$44),(OA$44-OA49-150-Sheep!$R$226                                            )&lt;=0),"Alt2-"   &amp;OA48,""),"")</f>
        <v/>
      </c>
      <c r="OB50" s="491" t="str">
        <f xml:space="preserve">                    IF(AND((OB$44                                  -Sheep!$N$175                               )&gt;(OB$44-OC$44),(OB$44                                  -Sheep!$N$175                                )&lt;=0),"Born","")
&amp;                   IF(AND((OB$44-Sheep!$R$224-Sheep!$N$175                                )&gt;(OB$44-OC$44),(OB$44-Sheep!$R$224-Sheep!$N$175                                )&lt;=0),"WeanStd","")
&amp;                   IF(AND((OB$44-Sheep!$R$225-Sheep!$N$175                                )&gt;(OB$44-OC$44),(OB$44-Sheep!$R$225-Sheep!$N$175                                )&lt;=0),"WeanAlt1","")
&amp;                   IF(AND((OB$44-Sheep!$R$226-Sheep!$N$175                                )&gt;(OB$44-OC$44),(OB$44-Sheep!$R$226-Sheep!$N$175                                )&lt;=0),"WeanAlt2","")
&amp;IFERROR(IF(AND((OB$44-OB49                                                                                     )&gt;(OB$44-OC$44),(OB$44-OB49                                                                                     )&lt;=0),"Join-"    &amp;OB48,""),"")
&amp;IFERROR(IF(AND((OB$44-OB49-INDEX(Sheep!$V$231:$V$238,OB48,1))&gt;(OB$44-OC$44),(OB$44-OB49-INDEX(Sheep!$V$231:$V$238,OB48,1))&lt;=0),"Scan-"  &amp;OB48,""),"")
&amp;IFERROR(IF(AND((OB$44-OB49-150                                                                            )&gt;(OB$44-OC$44),(OB$44-OB49-150                                                                             )&lt;=0),"Birth-" &amp;OB48,""),"")
&amp;IFERROR(IF(AND((OB$44-OB49-150-Sheep!$R$224                                           )&gt;(OB$44-OC$44),(OB$44-OB49-150-Sheep!$R$224                                            )&lt;=0),"Wean-"&amp;OB48,""),"")
&amp;IFERROR(IF(AND((OB$44-OB49-150-Sheep!$R$225                                           )&gt;(OB$44-OC$44),(OB$44-OB49-150-Sheep!$R$225                                            )&lt;=0),"Alt1-"   &amp;OB48,""),"")
&amp;IFERROR(IF(AND((OB$44-OB49-150-Sheep!$R$226                                           )&gt;(OB$44-OC$44),(OB$44-OB49-150-Sheep!$R$226                                            )&lt;=0),"Alt2-"   &amp;OB48,""),"")</f>
        <v/>
      </c>
      <c r="OC50" s="491" t="str">
        <f xml:space="preserve">                    IF(AND((OC$44                                  -Sheep!$N$175                               )&gt;(OC$44-OD$44),(OC$44                                  -Sheep!$N$175                                )&lt;=0),"Born","")
&amp;                   IF(AND((OC$44-Sheep!$R$224-Sheep!$N$175                                )&gt;(OC$44-OD$44),(OC$44-Sheep!$R$224-Sheep!$N$175                                )&lt;=0),"WeanStd","")
&amp;                   IF(AND((OC$44-Sheep!$R$225-Sheep!$N$175                                )&gt;(OC$44-OD$44),(OC$44-Sheep!$R$225-Sheep!$N$175                                )&lt;=0),"WeanAlt1","")
&amp;                   IF(AND((OC$44-Sheep!$R$226-Sheep!$N$175                                )&gt;(OC$44-OD$44),(OC$44-Sheep!$R$226-Sheep!$N$175                                )&lt;=0),"WeanAlt2","")
&amp;IFERROR(IF(AND((OC$44-OC49                                                                                     )&gt;(OC$44-OD$44),(OC$44-OC49                                                                                     )&lt;=0),"Join-"    &amp;OC48,""),"")
&amp;IFERROR(IF(AND((OC$44-OC49-INDEX(Sheep!$V$231:$V$238,OC48,1))&gt;(OC$44-OD$44),(OC$44-OC49-INDEX(Sheep!$V$231:$V$238,OC48,1))&lt;=0),"Scan-"  &amp;OC48,""),"")
&amp;IFERROR(IF(AND((OC$44-OC49-150                                                                            )&gt;(OC$44-OD$44),(OC$44-OC49-150                                                                             )&lt;=0),"Birth-" &amp;OC48,""),"")
&amp;IFERROR(IF(AND((OC$44-OC49-150-Sheep!$R$224                                           )&gt;(OC$44-OD$44),(OC$44-OC49-150-Sheep!$R$224                                            )&lt;=0),"Wean-"&amp;OC48,""),"")
&amp;IFERROR(IF(AND((OC$44-OC49-150-Sheep!$R$225                                           )&gt;(OC$44-OD$44),(OC$44-OC49-150-Sheep!$R$225                                            )&lt;=0),"Alt1-"   &amp;OC48,""),"")
&amp;IFERROR(IF(AND((OC$44-OC49-150-Sheep!$R$226                                           )&gt;(OC$44-OD$44),(OC$44-OC49-150-Sheep!$R$226                                            )&lt;=0),"Alt2-"   &amp;OC48,""),"")</f>
        <v/>
      </c>
      <c r="OD50" s="491" t="str">
        <f xml:space="preserve">                    IF(AND((OD$44                                  -Sheep!$N$175                               )&gt;(OD$44-OE$44),(OD$44                                  -Sheep!$N$175                                )&lt;=0),"Born","")
&amp;                   IF(AND((OD$44-Sheep!$R$224-Sheep!$N$175                                )&gt;(OD$44-OE$44),(OD$44-Sheep!$R$224-Sheep!$N$175                                )&lt;=0),"WeanStd","")
&amp;                   IF(AND((OD$44-Sheep!$R$225-Sheep!$N$175                                )&gt;(OD$44-OE$44),(OD$44-Sheep!$R$225-Sheep!$N$175                                )&lt;=0),"WeanAlt1","")
&amp;                   IF(AND((OD$44-Sheep!$R$226-Sheep!$N$175                                )&gt;(OD$44-OE$44),(OD$44-Sheep!$R$226-Sheep!$N$175                                )&lt;=0),"WeanAlt2","")
&amp;IFERROR(IF(AND((OD$44-OD49                                                                                     )&gt;(OD$44-OE$44),(OD$44-OD49                                                                                     )&lt;=0),"Join-"    &amp;OD48,""),"")
&amp;IFERROR(IF(AND((OD$44-OD49-INDEX(Sheep!$V$231:$V$238,OD48,1))&gt;(OD$44-OE$44),(OD$44-OD49-INDEX(Sheep!$V$231:$V$238,OD48,1))&lt;=0),"Scan-"  &amp;OD48,""),"")
&amp;IFERROR(IF(AND((OD$44-OD49-150                                                                            )&gt;(OD$44-OE$44),(OD$44-OD49-150                                                                             )&lt;=0),"Birth-" &amp;OD48,""),"")
&amp;IFERROR(IF(AND((OD$44-OD49-150-Sheep!$R$224                                           )&gt;(OD$44-OE$44),(OD$44-OD49-150-Sheep!$R$224                                            )&lt;=0),"Wean-"&amp;OD48,""),"")
&amp;IFERROR(IF(AND((OD$44-OD49-150-Sheep!$R$225                                           )&gt;(OD$44-OE$44),(OD$44-OD49-150-Sheep!$R$225                                            )&lt;=0),"Alt1-"   &amp;OD48,""),"")
&amp;IFERROR(IF(AND((OD$44-OD49-150-Sheep!$R$226                                           )&gt;(OD$44-OE$44),(OD$44-OD49-150-Sheep!$R$226                                            )&lt;=0),"Alt2-"   &amp;OD48,""),"")</f>
        <v/>
      </c>
      <c r="OE50" s="491" t="str">
        <f xml:space="preserve">                    IF(AND((OE$44                                  -Sheep!$N$175                               )&gt;(OE$44-OF$44),(OE$44                                  -Sheep!$N$175                                )&lt;=0),"Born","")
&amp;                   IF(AND((OE$44-Sheep!$R$224-Sheep!$N$175                                )&gt;(OE$44-OF$44),(OE$44-Sheep!$R$224-Sheep!$N$175                                )&lt;=0),"WeanStd","")
&amp;                   IF(AND((OE$44-Sheep!$R$225-Sheep!$N$175                                )&gt;(OE$44-OF$44),(OE$44-Sheep!$R$225-Sheep!$N$175                                )&lt;=0),"WeanAlt1","")
&amp;                   IF(AND((OE$44-Sheep!$R$226-Sheep!$N$175                                )&gt;(OE$44-OF$44),(OE$44-Sheep!$R$226-Sheep!$N$175                                )&lt;=0),"WeanAlt2","")
&amp;IFERROR(IF(AND((OE$44-OE49                                                                                     )&gt;(OE$44-OF$44),(OE$44-OE49                                                                                     )&lt;=0),"Join-"    &amp;OE48,""),"")
&amp;IFERROR(IF(AND((OE$44-OE49-INDEX(Sheep!$V$231:$V$238,OE48,1))&gt;(OE$44-OF$44),(OE$44-OE49-INDEX(Sheep!$V$231:$V$238,OE48,1))&lt;=0),"Scan-"  &amp;OE48,""),"")
&amp;IFERROR(IF(AND((OE$44-OE49-150                                                                            )&gt;(OE$44-OF$44),(OE$44-OE49-150                                                                             )&lt;=0),"Birth-" &amp;OE48,""),"")
&amp;IFERROR(IF(AND((OE$44-OE49-150-Sheep!$R$224                                           )&gt;(OE$44-OF$44),(OE$44-OE49-150-Sheep!$R$224                                            )&lt;=0),"Wean-"&amp;OE48,""),"")
&amp;IFERROR(IF(AND((OE$44-OE49-150-Sheep!$R$225                                           )&gt;(OE$44-OF$44),(OE$44-OE49-150-Sheep!$R$225                                            )&lt;=0),"Alt1-"   &amp;OE48,""),"")
&amp;IFERROR(IF(AND((OE$44-OE49-150-Sheep!$R$226                                           )&gt;(OE$44-OF$44),(OE$44-OE49-150-Sheep!$R$226                                            )&lt;=0),"Alt2-"   &amp;OE48,""),"")</f>
        <v/>
      </c>
      <c r="OF50" s="491" t="str">
        <f xml:space="preserve">                    IF(AND((OF$44                                  -Sheep!$N$175                               )&gt;(OF$44-OG$44),(OF$44                                  -Sheep!$N$175                                )&lt;=0),"Born","")
&amp;                   IF(AND((OF$44-Sheep!$R$224-Sheep!$N$175                                )&gt;(OF$44-OG$44),(OF$44-Sheep!$R$224-Sheep!$N$175                                )&lt;=0),"WeanStd","")
&amp;                   IF(AND((OF$44-Sheep!$R$225-Sheep!$N$175                                )&gt;(OF$44-OG$44),(OF$44-Sheep!$R$225-Sheep!$N$175                                )&lt;=0),"WeanAlt1","")
&amp;                   IF(AND((OF$44-Sheep!$R$226-Sheep!$N$175                                )&gt;(OF$44-OG$44),(OF$44-Sheep!$R$226-Sheep!$N$175                                )&lt;=0),"WeanAlt2","")
&amp;IFERROR(IF(AND((OF$44-OF49                                                                                     )&gt;(OF$44-OG$44),(OF$44-OF49                                                                                     )&lt;=0),"Join-"    &amp;OF48,""),"")
&amp;IFERROR(IF(AND((OF$44-OF49-INDEX(Sheep!$V$231:$V$238,OF48,1))&gt;(OF$44-OG$44),(OF$44-OF49-INDEX(Sheep!$V$231:$V$238,OF48,1))&lt;=0),"Scan-"  &amp;OF48,""),"")
&amp;IFERROR(IF(AND((OF$44-OF49-150                                                                            )&gt;(OF$44-OG$44),(OF$44-OF49-150                                                                             )&lt;=0),"Birth-" &amp;OF48,""),"")
&amp;IFERROR(IF(AND((OF$44-OF49-150-Sheep!$R$224                                           )&gt;(OF$44-OG$44),(OF$44-OF49-150-Sheep!$R$224                                            )&lt;=0),"Wean-"&amp;OF48,""),"")
&amp;IFERROR(IF(AND((OF$44-OF49-150-Sheep!$R$225                                           )&gt;(OF$44-OG$44),(OF$44-OF49-150-Sheep!$R$225                                            )&lt;=0),"Alt1-"   &amp;OF48,""),"")
&amp;IFERROR(IF(AND((OF$44-OF49-150-Sheep!$R$226                                           )&gt;(OF$44-OG$44),(OF$44-OF49-150-Sheep!$R$226                                            )&lt;=0),"Alt2-"   &amp;OF48,""),"")</f>
        <v/>
      </c>
      <c r="OG50" s="491" t="str">
        <f xml:space="preserve">                    IF(AND((OG$44                                  -Sheep!$N$175                               )&gt;(OG$44-OH$44),(OG$44                                  -Sheep!$N$175                                )&lt;=0),"Born","")
&amp;                   IF(AND((OG$44-Sheep!$R$224-Sheep!$N$175                                )&gt;(OG$44-OH$44),(OG$44-Sheep!$R$224-Sheep!$N$175                                )&lt;=0),"WeanStd","")
&amp;                   IF(AND((OG$44-Sheep!$R$225-Sheep!$N$175                                )&gt;(OG$44-OH$44),(OG$44-Sheep!$R$225-Sheep!$N$175                                )&lt;=0),"WeanAlt1","")
&amp;                   IF(AND((OG$44-Sheep!$R$226-Sheep!$N$175                                )&gt;(OG$44-OH$44),(OG$44-Sheep!$R$226-Sheep!$N$175                                )&lt;=0),"WeanAlt2","")
&amp;IFERROR(IF(AND((OG$44-OG49                                                                                     )&gt;(OG$44-OH$44),(OG$44-OG49                                                                                     )&lt;=0),"Join-"    &amp;OG48,""),"")
&amp;IFERROR(IF(AND((OG$44-OG49-INDEX(Sheep!$V$231:$V$238,OG48,1))&gt;(OG$44-OH$44),(OG$44-OG49-INDEX(Sheep!$V$231:$V$238,OG48,1))&lt;=0),"Scan-"  &amp;OG48,""),"")
&amp;IFERROR(IF(AND((OG$44-OG49-150                                                                            )&gt;(OG$44-OH$44),(OG$44-OG49-150                                                                             )&lt;=0),"Birth-" &amp;OG48,""),"")
&amp;IFERROR(IF(AND((OG$44-OG49-150-Sheep!$R$224                                           )&gt;(OG$44-OH$44),(OG$44-OG49-150-Sheep!$R$224                                            )&lt;=0),"Wean-"&amp;OG48,""),"")
&amp;IFERROR(IF(AND((OG$44-OG49-150-Sheep!$R$225                                           )&gt;(OG$44-OH$44),(OG$44-OG49-150-Sheep!$R$225                                            )&lt;=0),"Alt1-"   &amp;OG48,""),"")
&amp;IFERROR(IF(AND((OG$44-OG49-150-Sheep!$R$226                                           )&gt;(OG$44-OH$44),(OG$44-OG49-150-Sheep!$R$226                                            )&lt;=0),"Alt2-"   &amp;OG48,""),"")</f>
        <v/>
      </c>
      <c r="OH50" s="491" t="str">
        <f xml:space="preserve">                    IF(AND((OH$44                                  -Sheep!$N$175                               )&gt;(OH$44-OI$44),(OH$44                                  -Sheep!$N$175                                )&lt;=0),"Born","")
&amp;                   IF(AND((OH$44-Sheep!$R$224-Sheep!$N$175                                )&gt;(OH$44-OI$44),(OH$44-Sheep!$R$224-Sheep!$N$175                                )&lt;=0),"WeanStd","")
&amp;                   IF(AND((OH$44-Sheep!$R$225-Sheep!$N$175                                )&gt;(OH$44-OI$44),(OH$44-Sheep!$R$225-Sheep!$N$175                                )&lt;=0),"WeanAlt1","")
&amp;                   IF(AND((OH$44-Sheep!$R$226-Sheep!$N$175                                )&gt;(OH$44-OI$44),(OH$44-Sheep!$R$226-Sheep!$N$175                                )&lt;=0),"WeanAlt2","")
&amp;IFERROR(IF(AND((OH$44-OH49                                                                                     )&gt;(OH$44-OI$44),(OH$44-OH49                                                                                     )&lt;=0),"Join-"    &amp;OH48,""),"")
&amp;IFERROR(IF(AND((OH$44-OH49-INDEX(Sheep!$V$231:$V$238,OH48,1))&gt;(OH$44-OI$44),(OH$44-OH49-INDEX(Sheep!$V$231:$V$238,OH48,1))&lt;=0),"Scan-"  &amp;OH48,""),"")
&amp;IFERROR(IF(AND((OH$44-OH49-150                                                                            )&gt;(OH$44-OI$44),(OH$44-OH49-150                                                                             )&lt;=0),"Birth-" &amp;OH48,""),"")
&amp;IFERROR(IF(AND((OH$44-OH49-150-Sheep!$R$224                                           )&gt;(OH$44-OI$44),(OH$44-OH49-150-Sheep!$R$224                                            )&lt;=0),"Wean-"&amp;OH48,""),"")
&amp;IFERROR(IF(AND((OH$44-OH49-150-Sheep!$R$225                                           )&gt;(OH$44-OI$44),(OH$44-OH49-150-Sheep!$R$225                                            )&lt;=0),"Alt1-"   &amp;OH48,""),"")
&amp;IFERROR(IF(AND((OH$44-OH49-150-Sheep!$R$226                                           )&gt;(OH$44-OI$44),(OH$44-OH49-150-Sheep!$R$226                                            )&lt;=0),"Alt2-"   &amp;OH48,""),"")</f>
        <v/>
      </c>
      <c r="OI50" s="491" t="str">
        <f xml:space="preserve">                    IF(AND((OI$44                                  -Sheep!$N$175                               )&gt;(OI$44-OJ$44),(OI$44                                  -Sheep!$N$175                                )&lt;=0),"Born","")
&amp;                   IF(AND((OI$44-Sheep!$R$224-Sheep!$N$175                                )&gt;(OI$44-OJ$44),(OI$44-Sheep!$R$224-Sheep!$N$175                                )&lt;=0),"WeanStd","")
&amp;                   IF(AND((OI$44-Sheep!$R$225-Sheep!$N$175                                )&gt;(OI$44-OJ$44),(OI$44-Sheep!$R$225-Sheep!$N$175                                )&lt;=0),"WeanAlt1","")
&amp;                   IF(AND((OI$44-Sheep!$R$226-Sheep!$N$175                                )&gt;(OI$44-OJ$44),(OI$44-Sheep!$R$226-Sheep!$N$175                                )&lt;=0),"WeanAlt2","")
&amp;IFERROR(IF(AND((OI$44-OI49                                                                                     )&gt;(OI$44-OJ$44),(OI$44-OI49                                                                                     )&lt;=0),"Join-"    &amp;OI48,""),"")
&amp;IFERROR(IF(AND((OI$44-OI49-INDEX(Sheep!$V$231:$V$238,OI48,1))&gt;(OI$44-OJ$44),(OI$44-OI49-INDEX(Sheep!$V$231:$V$238,OI48,1))&lt;=0),"Scan-"  &amp;OI48,""),"")
&amp;IFERROR(IF(AND((OI$44-OI49-150                                                                            )&gt;(OI$44-OJ$44),(OI$44-OI49-150                                                                             )&lt;=0),"Birth-" &amp;OI48,""),"")
&amp;IFERROR(IF(AND((OI$44-OI49-150-Sheep!$R$224                                           )&gt;(OI$44-OJ$44),(OI$44-OI49-150-Sheep!$R$224                                            )&lt;=0),"Wean-"&amp;OI48,""),"")
&amp;IFERROR(IF(AND((OI$44-OI49-150-Sheep!$R$225                                           )&gt;(OI$44-OJ$44),(OI$44-OI49-150-Sheep!$R$225                                            )&lt;=0),"Alt1-"   &amp;OI48,""),"")
&amp;IFERROR(IF(AND((OI$44-OI49-150-Sheep!$R$226                                           )&gt;(OI$44-OJ$44),(OI$44-OI49-150-Sheep!$R$226                                            )&lt;=0),"Alt2-"   &amp;OI48,""),"")</f>
        <v/>
      </c>
      <c r="OJ50" s="491" t="str">
        <f xml:space="preserve">                    IF(AND((OJ$44                                  -Sheep!$N$175                               )&gt;(OJ$44-OK$44),(OJ$44                                  -Sheep!$N$175                                )&lt;=0),"Born","")
&amp;                   IF(AND((OJ$44-Sheep!$R$224-Sheep!$N$175                                )&gt;(OJ$44-OK$44),(OJ$44-Sheep!$R$224-Sheep!$N$175                                )&lt;=0),"WeanStd","")
&amp;                   IF(AND((OJ$44-Sheep!$R$225-Sheep!$N$175                                )&gt;(OJ$44-OK$44),(OJ$44-Sheep!$R$225-Sheep!$N$175                                )&lt;=0),"WeanAlt1","")
&amp;                   IF(AND((OJ$44-Sheep!$R$226-Sheep!$N$175                                )&gt;(OJ$44-OK$44),(OJ$44-Sheep!$R$226-Sheep!$N$175                                )&lt;=0),"WeanAlt2","")
&amp;IFERROR(IF(AND((OJ$44-OJ49                                                                                     )&gt;(OJ$44-OK$44),(OJ$44-OJ49                                                                                     )&lt;=0),"Join-"    &amp;OJ48,""),"")
&amp;IFERROR(IF(AND((OJ$44-OJ49-INDEX(Sheep!$V$231:$V$238,OJ48,1))&gt;(OJ$44-OK$44),(OJ$44-OJ49-INDEX(Sheep!$V$231:$V$238,OJ48,1))&lt;=0),"Scan-"  &amp;OJ48,""),"")
&amp;IFERROR(IF(AND((OJ$44-OJ49-150                                                                            )&gt;(OJ$44-OK$44),(OJ$44-OJ49-150                                                                             )&lt;=0),"Birth-" &amp;OJ48,""),"")
&amp;IFERROR(IF(AND((OJ$44-OJ49-150-Sheep!$R$224                                           )&gt;(OJ$44-OK$44),(OJ$44-OJ49-150-Sheep!$R$224                                            )&lt;=0),"Wean-"&amp;OJ48,""),"")
&amp;IFERROR(IF(AND((OJ$44-OJ49-150-Sheep!$R$225                                           )&gt;(OJ$44-OK$44),(OJ$44-OJ49-150-Sheep!$R$225                                            )&lt;=0),"Alt1-"   &amp;OJ48,""),"")
&amp;IFERROR(IF(AND((OJ$44-OJ49-150-Sheep!$R$226                                           )&gt;(OJ$44-OK$44),(OJ$44-OJ49-150-Sheep!$R$226                                            )&lt;=0),"Alt2-"   &amp;OJ48,""),"")</f>
        <v/>
      </c>
      <c r="OK50" s="491" t="str">
        <f xml:space="preserve">                    IF(AND((OK$44                                  -Sheep!$N$175                               )&gt;(OK$44-OL$44),(OK$44                                  -Sheep!$N$175                                )&lt;=0),"Born","")
&amp;                   IF(AND((OK$44-Sheep!$R$224-Sheep!$N$175                                )&gt;(OK$44-OL$44),(OK$44-Sheep!$R$224-Sheep!$N$175                                )&lt;=0),"WeanStd","")
&amp;                   IF(AND((OK$44-Sheep!$R$225-Sheep!$N$175                                )&gt;(OK$44-OL$44),(OK$44-Sheep!$R$225-Sheep!$N$175                                )&lt;=0),"WeanAlt1","")
&amp;                   IF(AND((OK$44-Sheep!$R$226-Sheep!$N$175                                )&gt;(OK$44-OL$44),(OK$44-Sheep!$R$226-Sheep!$N$175                                )&lt;=0),"WeanAlt2","")
&amp;IFERROR(IF(AND((OK$44-OK49                                                                                     )&gt;(OK$44-OL$44),(OK$44-OK49                                                                                     )&lt;=0),"Join-"    &amp;OK48,""),"")
&amp;IFERROR(IF(AND((OK$44-OK49-INDEX(Sheep!$V$231:$V$238,OK48,1))&gt;(OK$44-OL$44),(OK$44-OK49-INDEX(Sheep!$V$231:$V$238,OK48,1))&lt;=0),"Scan-"  &amp;OK48,""),"")
&amp;IFERROR(IF(AND((OK$44-OK49-150                                                                            )&gt;(OK$44-OL$44),(OK$44-OK49-150                                                                             )&lt;=0),"Birth-" &amp;OK48,""),"")
&amp;IFERROR(IF(AND((OK$44-OK49-150-Sheep!$R$224                                           )&gt;(OK$44-OL$44),(OK$44-OK49-150-Sheep!$R$224                                            )&lt;=0),"Wean-"&amp;OK48,""),"")
&amp;IFERROR(IF(AND((OK$44-OK49-150-Sheep!$R$225                                           )&gt;(OK$44-OL$44),(OK$44-OK49-150-Sheep!$R$225                                            )&lt;=0),"Alt1-"   &amp;OK48,""),"")
&amp;IFERROR(IF(AND((OK$44-OK49-150-Sheep!$R$226                                           )&gt;(OK$44-OL$44),(OK$44-OK49-150-Sheep!$R$226                                            )&lt;=0),"Alt2-"   &amp;OK48,""),"")</f>
        <v/>
      </c>
      <c r="OL50" s="491" t="str">
        <f xml:space="preserve">                    IF(AND((OL$44                                  -Sheep!$N$175                               )&gt;(OL$44-OM$44),(OL$44                                  -Sheep!$N$175                                )&lt;=0),"Born","")
&amp;                   IF(AND((OL$44-Sheep!$R$224-Sheep!$N$175                                )&gt;(OL$44-OM$44),(OL$44-Sheep!$R$224-Sheep!$N$175                                )&lt;=0),"WeanStd","")
&amp;                   IF(AND((OL$44-Sheep!$R$225-Sheep!$N$175                                )&gt;(OL$44-OM$44),(OL$44-Sheep!$R$225-Sheep!$N$175                                )&lt;=0),"WeanAlt1","")
&amp;                   IF(AND((OL$44-Sheep!$R$226-Sheep!$N$175                                )&gt;(OL$44-OM$44),(OL$44-Sheep!$R$226-Sheep!$N$175                                )&lt;=0),"WeanAlt2","")
&amp;IFERROR(IF(AND((OL$44-OL49                                                                                     )&gt;(OL$44-OM$44),(OL$44-OL49                                                                                     )&lt;=0),"Join-"    &amp;OL48,""),"")
&amp;IFERROR(IF(AND((OL$44-OL49-INDEX(Sheep!$V$231:$V$238,OL48,1))&gt;(OL$44-OM$44),(OL$44-OL49-INDEX(Sheep!$V$231:$V$238,OL48,1))&lt;=0),"Scan-"  &amp;OL48,""),"")
&amp;IFERROR(IF(AND((OL$44-OL49-150                                                                            )&gt;(OL$44-OM$44),(OL$44-OL49-150                                                                             )&lt;=0),"Birth-" &amp;OL48,""),"")
&amp;IFERROR(IF(AND((OL$44-OL49-150-Sheep!$R$224                                           )&gt;(OL$44-OM$44),(OL$44-OL49-150-Sheep!$R$224                                            )&lt;=0),"Wean-"&amp;OL48,""),"")
&amp;IFERROR(IF(AND((OL$44-OL49-150-Sheep!$R$225                                           )&gt;(OL$44-OM$44),(OL$44-OL49-150-Sheep!$R$225                                            )&lt;=0),"Alt1-"   &amp;OL48,""),"")
&amp;IFERROR(IF(AND((OL$44-OL49-150-Sheep!$R$226                                           )&gt;(OL$44-OM$44),(OL$44-OL49-150-Sheep!$R$226                                            )&lt;=0),"Alt2-"   &amp;OL48,""),"")</f>
        <v/>
      </c>
      <c r="OM50" s="491" t="str">
        <f xml:space="preserve">                    IF(AND((OM$44                                  -Sheep!$N$175                               )&gt;(OM$44-ON$44),(OM$44                                  -Sheep!$N$175                                )&lt;=0),"Born","")
&amp;                   IF(AND((OM$44-Sheep!$R$224-Sheep!$N$175                                )&gt;(OM$44-ON$44),(OM$44-Sheep!$R$224-Sheep!$N$175                                )&lt;=0),"WeanStd","")
&amp;                   IF(AND((OM$44-Sheep!$R$225-Sheep!$N$175                                )&gt;(OM$44-ON$44),(OM$44-Sheep!$R$225-Sheep!$N$175                                )&lt;=0),"WeanAlt1","")
&amp;                   IF(AND((OM$44-Sheep!$R$226-Sheep!$N$175                                )&gt;(OM$44-ON$44),(OM$44-Sheep!$R$226-Sheep!$N$175                                )&lt;=0),"WeanAlt2","")
&amp;IFERROR(IF(AND((OM$44-OM49                                                                                     )&gt;(OM$44-ON$44),(OM$44-OM49                                                                                     )&lt;=0),"Join-"    &amp;OM48,""),"")
&amp;IFERROR(IF(AND((OM$44-OM49-INDEX(Sheep!$V$231:$V$238,OM48,1))&gt;(OM$44-ON$44),(OM$44-OM49-INDEX(Sheep!$V$231:$V$238,OM48,1))&lt;=0),"Scan-"  &amp;OM48,""),"")
&amp;IFERROR(IF(AND((OM$44-OM49-150                                                                            )&gt;(OM$44-ON$44),(OM$44-OM49-150                                                                             )&lt;=0),"Birth-" &amp;OM48,""),"")
&amp;IFERROR(IF(AND((OM$44-OM49-150-Sheep!$R$224                                           )&gt;(OM$44-ON$44),(OM$44-OM49-150-Sheep!$R$224                                            )&lt;=0),"Wean-"&amp;OM48,""),"")
&amp;IFERROR(IF(AND((OM$44-OM49-150-Sheep!$R$225                                           )&gt;(OM$44-ON$44),(OM$44-OM49-150-Sheep!$R$225                                            )&lt;=0),"Alt1-"   &amp;OM48,""),"")
&amp;IFERROR(IF(AND((OM$44-OM49-150-Sheep!$R$226                                           )&gt;(OM$44-ON$44),(OM$44-OM49-150-Sheep!$R$226                                            )&lt;=0),"Alt2-"   &amp;OM48,""),"")</f>
        <v/>
      </c>
      <c r="ON50" s="491" t="str">
        <f xml:space="preserve">                    IF(AND((ON$44                                  -Sheep!$N$175                               )&gt;(ON$44-OO$44),(ON$44                                  -Sheep!$N$175                                )&lt;=0),"Born","")
&amp;                   IF(AND((ON$44-Sheep!$R$224-Sheep!$N$175                                )&gt;(ON$44-OO$44),(ON$44-Sheep!$R$224-Sheep!$N$175                                )&lt;=0),"WeanStd","")
&amp;                   IF(AND((ON$44-Sheep!$R$225-Sheep!$N$175                                )&gt;(ON$44-OO$44),(ON$44-Sheep!$R$225-Sheep!$N$175                                )&lt;=0),"WeanAlt1","")
&amp;                   IF(AND((ON$44-Sheep!$R$226-Sheep!$N$175                                )&gt;(ON$44-OO$44),(ON$44-Sheep!$R$226-Sheep!$N$175                                )&lt;=0),"WeanAlt2","")
&amp;IFERROR(IF(AND((ON$44-ON49                                                                                     )&gt;(ON$44-OO$44),(ON$44-ON49                                                                                     )&lt;=0),"Join-"    &amp;ON48,""),"")
&amp;IFERROR(IF(AND((ON$44-ON49-INDEX(Sheep!$V$231:$V$238,ON48,1))&gt;(ON$44-OO$44),(ON$44-ON49-INDEX(Sheep!$V$231:$V$238,ON48,1))&lt;=0),"Scan-"  &amp;ON48,""),"")
&amp;IFERROR(IF(AND((ON$44-ON49-150                                                                            )&gt;(ON$44-OO$44),(ON$44-ON49-150                                                                             )&lt;=0),"Birth-" &amp;ON48,""),"")
&amp;IFERROR(IF(AND((ON$44-ON49-150-Sheep!$R$224                                           )&gt;(ON$44-OO$44),(ON$44-ON49-150-Sheep!$R$224                                            )&lt;=0),"Wean-"&amp;ON48,""),"")
&amp;IFERROR(IF(AND((ON$44-ON49-150-Sheep!$R$225                                           )&gt;(ON$44-OO$44),(ON$44-ON49-150-Sheep!$R$225                                            )&lt;=0),"Alt1-"   &amp;ON48,""),"")
&amp;IFERROR(IF(AND((ON$44-ON49-150-Sheep!$R$226                                           )&gt;(ON$44-OO$44),(ON$44-ON49-150-Sheep!$R$226                                            )&lt;=0),"Alt2-"   &amp;ON48,""),"")</f>
        <v/>
      </c>
      <c r="OO50" s="491" t="str">
        <f xml:space="preserve">                    IF(AND((OO$44                                  -Sheep!$N$175                               )&gt;(OO$44-OP$44),(OO$44                                  -Sheep!$N$175                                )&lt;=0),"Born","")
&amp;                   IF(AND((OO$44-Sheep!$R$224-Sheep!$N$175                                )&gt;(OO$44-OP$44),(OO$44-Sheep!$R$224-Sheep!$N$175                                )&lt;=0),"WeanStd","")
&amp;                   IF(AND((OO$44-Sheep!$R$225-Sheep!$N$175                                )&gt;(OO$44-OP$44),(OO$44-Sheep!$R$225-Sheep!$N$175                                )&lt;=0),"WeanAlt1","")
&amp;                   IF(AND((OO$44-Sheep!$R$226-Sheep!$N$175                                )&gt;(OO$44-OP$44),(OO$44-Sheep!$R$226-Sheep!$N$175                                )&lt;=0),"WeanAlt2","")
&amp;IFERROR(IF(AND((OO$44-OO49                                                                                     )&gt;(OO$44-OP$44),(OO$44-OO49                                                                                     )&lt;=0),"Join-"    &amp;OO48,""),"")
&amp;IFERROR(IF(AND((OO$44-OO49-INDEX(Sheep!$V$231:$V$238,OO48,1))&gt;(OO$44-OP$44),(OO$44-OO49-INDEX(Sheep!$V$231:$V$238,OO48,1))&lt;=0),"Scan-"  &amp;OO48,""),"")
&amp;IFERROR(IF(AND((OO$44-OO49-150                                                                            )&gt;(OO$44-OP$44),(OO$44-OO49-150                                                                             )&lt;=0),"Birth-" &amp;OO48,""),"")
&amp;IFERROR(IF(AND((OO$44-OO49-150-Sheep!$R$224                                           )&gt;(OO$44-OP$44),(OO$44-OO49-150-Sheep!$R$224                                            )&lt;=0),"Wean-"&amp;OO48,""),"")
&amp;IFERROR(IF(AND((OO$44-OO49-150-Sheep!$R$225                                           )&gt;(OO$44-OP$44),(OO$44-OO49-150-Sheep!$R$225                                            )&lt;=0),"Alt1-"   &amp;OO48,""),"")
&amp;IFERROR(IF(AND((OO$44-OO49-150-Sheep!$R$226                                           )&gt;(OO$44-OP$44),(OO$44-OO49-150-Sheep!$R$226                                            )&lt;=0),"Alt2-"   &amp;OO48,""),"")</f>
        <v/>
      </c>
      <c r="OP50" s="491" t="str">
        <f xml:space="preserve">                    IF(AND((OP$44                                  -Sheep!$N$175                               )&gt;(OP$44-OQ$44),(OP$44                                  -Sheep!$N$175                                )&lt;=0),"Born","")
&amp;                   IF(AND((OP$44-Sheep!$R$224-Sheep!$N$175                                )&gt;(OP$44-OQ$44),(OP$44-Sheep!$R$224-Sheep!$N$175                                )&lt;=0),"WeanStd","")
&amp;                   IF(AND((OP$44-Sheep!$R$225-Sheep!$N$175                                )&gt;(OP$44-OQ$44),(OP$44-Sheep!$R$225-Sheep!$N$175                                )&lt;=0),"WeanAlt1","")
&amp;                   IF(AND((OP$44-Sheep!$R$226-Sheep!$N$175                                )&gt;(OP$44-OQ$44),(OP$44-Sheep!$R$226-Sheep!$N$175                                )&lt;=0),"WeanAlt2","")
&amp;IFERROR(IF(AND((OP$44-OP49                                                                                     )&gt;(OP$44-OQ$44),(OP$44-OP49                                                                                     )&lt;=0),"Join-"    &amp;OP48,""),"")
&amp;IFERROR(IF(AND((OP$44-OP49-INDEX(Sheep!$V$231:$V$238,OP48,1))&gt;(OP$44-OQ$44),(OP$44-OP49-INDEX(Sheep!$V$231:$V$238,OP48,1))&lt;=0),"Scan-"  &amp;OP48,""),"")
&amp;IFERROR(IF(AND((OP$44-OP49-150                                                                            )&gt;(OP$44-OQ$44),(OP$44-OP49-150                                                                             )&lt;=0),"Birth-" &amp;OP48,""),"")
&amp;IFERROR(IF(AND((OP$44-OP49-150-Sheep!$R$224                                           )&gt;(OP$44-OQ$44),(OP$44-OP49-150-Sheep!$R$224                                            )&lt;=0),"Wean-"&amp;OP48,""),"")
&amp;IFERROR(IF(AND((OP$44-OP49-150-Sheep!$R$225                                           )&gt;(OP$44-OQ$44),(OP$44-OP49-150-Sheep!$R$225                                            )&lt;=0),"Alt1-"   &amp;OP48,""),"")
&amp;IFERROR(IF(AND((OP$44-OP49-150-Sheep!$R$226                                           )&gt;(OP$44-OQ$44),(OP$44-OP49-150-Sheep!$R$226                                            )&lt;=0),"Alt2-"   &amp;OP48,""),"")</f>
        <v/>
      </c>
      <c r="OQ50" s="491" t="str">
        <f xml:space="preserve">                    IF(AND((OQ$44                                  -Sheep!$N$175                               )&gt;(OQ$44-OR$44),(OQ$44                                  -Sheep!$N$175                                )&lt;=0),"Born","")
&amp;                   IF(AND((OQ$44-Sheep!$R$224-Sheep!$N$175                                )&gt;(OQ$44-OR$44),(OQ$44-Sheep!$R$224-Sheep!$N$175                                )&lt;=0),"WeanStd","")
&amp;                   IF(AND((OQ$44-Sheep!$R$225-Sheep!$N$175                                )&gt;(OQ$44-OR$44),(OQ$44-Sheep!$R$225-Sheep!$N$175                                )&lt;=0),"WeanAlt1","")
&amp;                   IF(AND((OQ$44-Sheep!$R$226-Sheep!$N$175                                )&gt;(OQ$44-OR$44),(OQ$44-Sheep!$R$226-Sheep!$N$175                                )&lt;=0),"WeanAlt2","")
&amp;IFERROR(IF(AND((OQ$44-OQ49                                                                                     )&gt;(OQ$44-OR$44),(OQ$44-OQ49                                                                                     )&lt;=0),"Join-"    &amp;OQ48,""),"")
&amp;IFERROR(IF(AND((OQ$44-OQ49-INDEX(Sheep!$V$231:$V$238,OQ48,1))&gt;(OQ$44-OR$44),(OQ$44-OQ49-INDEX(Sheep!$V$231:$V$238,OQ48,1))&lt;=0),"Scan-"  &amp;OQ48,""),"")
&amp;IFERROR(IF(AND((OQ$44-OQ49-150                                                                            )&gt;(OQ$44-OR$44),(OQ$44-OQ49-150                                                                             )&lt;=0),"Birth-" &amp;OQ48,""),"")
&amp;IFERROR(IF(AND((OQ$44-OQ49-150-Sheep!$R$224                                           )&gt;(OQ$44-OR$44),(OQ$44-OQ49-150-Sheep!$R$224                                            )&lt;=0),"Wean-"&amp;OQ48,""),"")
&amp;IFERROR(IF(AND((OQ$44-OQ49-150-Sheep!$R$225                                           )&gt;(OQ$44-OR$44),(OQ$44-OQ49-150-Sheep!$R$225                                            )&lt;=0),"Alt1-"   &amp;OQ48,""),"")
&amp;IFERROR(IF(AND((OQ$44-OQ49-150-Sheep!$R$226                                           )&gt;(OQ$44-OR$44),(OQ$44-OQ49-150-Sheep!$R$226                                            )&lt;=0),"Alt2-"   &amp;OQ48,""),"")</f>
        <v/>
      </c>
      <c r="OR50" s="491" t="str">
        <f xml:space="preserve">                    IF(AND((OR$44                                  -Sheep!$N$175                               )&gt;(OR$44-OS$44),(OR$44                                  -Sheep!$N$175                                )&lt;=0),"Born","")
&amp;                   IF(AND((OR$44-Sheep!$R$224-Sheep!$N$175                                )&gt;(OR$44-OS$44),(OR$44-Sheep!$R$224-Sheep!$N$175                                )&lt;=0),"WeanStd","")
&amp;                   IF(AND((OR$44-Sheep!$R$225-Sheep!$N$175                                )&gt;(OR$44-OS$44),(OR$44-Sheep!$R$225-Sheep!$N$175                                )&lt;=0),"WeanAlt1","")
&amp;                   IF(AND((OR$44-Sheep!$R$226-Sheep!$N$175                                )&gt;(OR$44-OS$44),(OR$44-Sheep!$R$226-Sheep!$N$175                                )&lt;=0),"WeanAlt2","")
&amp;IFERROR(IF(AND((OR$44-OR49                                                                                     )&gt;(OR$44-OS$44),(OR$44-OR49                                                                                     )&lt;=0),"Join-"    &amp;OR48,""),"")
&amp;IFERROR(IF(AND((OR$44-OR49-INDEX(Sheep!$V$231:$V$238,OR48,1))&gt;(OR$44-OS$44),(OR$44-OR49-INDEX(Sheep!$V$231:$V$238,OR48,1))&lt;=0),"Scan-"  &amp;OR48,""),"")
&amp;IFERROR(IF(AND((OR$44-OR49-150                                                                            )&gt;(OR$44-OS$44),(OR$44-OR49-150                                                                             )&lt;=0),"Birth-" &amp;OR48,""),"")
&amp;IFERROR(IF(AND((OR$44-OR49-150-Sheep!$R$224                                           )&gt;(OR$44-OS$44),(OR$44-OR49-150-Sheep!$R$224                                            )&lt;=0),"Wean-"&amp;OR48,""),"")
&amp;IFERROR(IF(AND((OR$44-OR49-150-Sheep!$R$225                                           )&gt;(OR$44-OS$44),(OR$44-OR49-150-Sheep!$R$225                                            )&lt;=0),"Alt1-"   &amp;OR48,""),"")
&amp;IFERROR(IF(AND((OR$44-OR49-150-Sheep!$R$226                                           )&gt;(OR$44-OS$44),(OR$44-OR49-150-Sheep!$R$226                                            )&lt;=0),"Alt2-"   &amp;OR48,""),"")</f>
        <v/>
      </c>
      <c r="OS50" s="491" t="str">
        <f xml:space="preserve">                    IF(AND((OS$44                                  -Sheep!$N$175                               )&gt;(OS$44-OT$44),(OS$44                                  -Sheep!$N$175                                )&lt;=0),"Born","")
&amp;                   IF(AND((OS$44-Sheep!$R$224-Sheep!$N$175                                )&gt;(OS$44-OT$44),(OS$44-Sheep!$R$224-Sheep!$N$175                                )&lt;=0),"WeanStd","")
&amp;                   IF(AND((OS$44-Sheep!$R$225-Sheep!$N$175                                )&gt;(OS$44-OT$44),(OS$44-Sheep!$R$225-Sheep!$N$175                                )&lt;=0),"WeanAlt1","")
&amp;                   IF(AND((OS$44-Sheep!$R$226-Sheep!$N$175                                )&gt;(OS$44-OT$44),(OS$44-Sheep!$R$226-Sheep!$N$175                                )&lt;=0),"WeanAlt2","")
&amp;IFERROR(IF(AND((OS$44-OS49                                                                                     )&gt;(OS$44-OT$44),(OS$44-OS49                                                                                     )&lt;=0),"Join-"    &amp;OS48,""),"")
&amp;IFERROR(IF(AND((OS$44-OS49-INDEX(Sheep!$V$231:$V$238,OS48,1))&gt;(OS$44-OT$44),(OS$44-OS49-INDEX(Sheep!$V$231:$V$238,OS48,1))&lt;=0),"Scan-"  &amp;OS48,""),"")
&amp;IFERROR(IF(AND((OS$44-OS49-150                                                                            )&gt;(OS$44-OT$44),(OS$44-OS49-150                                                                             )&lt;=0),"Birth-" &amp;OS48,""),"")
&amp;IFERROR(IF(AND((OS$44-OS49-150-Sheep!$R$224                                           )&gt;(OS$44-OT$44),(OS$44-OS49-150-Sheep!$R$224                                            )&lt;=0),"Wean-"&amp;OS48,""),"")
&amp;IFERROR(IF(AND((OS$44-OS49-150-Sheep!$R$225                                           )&gt;(OS$44-OT$44),(OS$44-OS49-150-Sheep!$R$225                                            )&lt;=0),"Alt1-"   &amp;OS48,""),"")
&amp;IFERROR(IF(AND((OS$44-OS49-150-Sheep!$R$226                                           )&gt;(OS$44-OT$44),(OS$44-OS49-150-Sheep!$R$226                                            )&lt;=0),"Alt2-"   &amp;OS48,""),"")</f>
        <v/>
      </c>
      <c r="OT50" s="491" t="str">
        <f xml:space="preserve">                    IF(AND((OT$44                                  -Sheep!$N$175                               )&gt;(OT$44-OU$44),(OT$44                                  -Sheep!$N$175                                )&lt;=0),"Born","")
&amp;                   IF(AND((OT$44-Sheep!$R$224-Sheep!$N$175                                )&gt;(OT$44-OU$44),(OT$44-Sheep!$R$224-Sheep!$N$175                                )&lt;=0),"WeanStd","")
&amp;                   IF(AND((OT$44-Sheep!$R$225-Sheep!$N$175                                )&gt;(OT$44-OU$44),(OT$44-Sheep!$R$225-Sheep!$N$175                                )&lt;=0),"WeanAlt1","")
&amp;                   IF(AND((OT$44-Sheep!$R$226-Sheep!$N$175                                )&gt;(OT$44-OU$44),(OT$44-Sheep!$R$226-Sheep!$N$175                                )&lt;=0),"WeanAlt2","")
&amp;IFERROR(IF(AND((OT$44-OT49                                                                                     )&gt;(OT$44-OU$44),(OT$44-OT49                                                                                     )&lt;=0),"Join-"    &amp;OT48,""),"")
&amp;IFERROR(IF(AND((OT$44-OT49-INDEX(Sheep!$V$231:$V$238,OT48,1))&gt;(OT$44-OU$44),(OT$44-OT49-INDEX(Sheep!$V$231:$V$238,OT48,1))&lt;=0),"Scan-"  &amp;OT48,""),"")
&amp;IFERROR(IF(AND((OT$44-OT49-150                                                                            )&gt;(OT$44-OU$44),(OT$44-OT49-150                                                                             )&lt;=0),"Birth-" &amp;OT48,""),"")
&amp;IFERROR(IF(AND((OT$44-OT49-150-Sheep!$R$224                                           )&gt;(OT$44-OU$44),(OT$44-OT49-150-Sheep!$R$224                                            )&lt;=0),"Wean-"&amp;OT48,""),"")
&amp;IFERROR(IF(AND((OT$44-OT49-150-Sheep!$R$225                                           )&gt;(OT$44-OU$44),(OT$44-OT49-150-Sheep!$R$225                                            )&lt;=0),"Alt1-"   &amp;OT48,""),"")
&amp;IFERROR(IF(AND((OT$44-OT49-150-Sheep!$R$226                                           )&gt;(OT$44-OU$44),(OT$44-OT49-150-Sheep!$R$226                                            )&lt;=0),"Alt2-"   &amp;OT48,""),"")</f>
        <v/>
      </c>
      <c r="OU50" s="491" t="str">
        <f xml:space="preserve">                    IF(AND((OU$44                                  -Sheep!$N$175                               )&gt;(OU$44-OV$44),(OU$44                                  -Sheep!$N$175                                )&lt;=0),"Born","")
&amp;                   IF(AND((OU$44-Sheep!$R$224-Sheep!$N$175                                )&gt;(OU$44-OV$44),(OU$44-Sheep!$R$224-Sheep!$N$175                                )&lt;=0),"WeanStd","")
&amp;                   IF(AND((OU$44-Sheep!$R$225-Sheep!$N$175                                )&gt;(OU$44-OV$44),(OU$44-Sheep!$R$225-Sheep!$N$175                                )&lt;=0),"WeanAlt1","")
&amp;                   IF(AND((OU$44-Sheep!$R$226-Sheep!$N$175                                )&gt;(OU$44-OV$44),(OU$44-Sheep!$R$226-Sheep!$N$175                                )&lt;=0),"WeanAlt2","")
&amp;IFERROR(IF(AND((OU$44-OU49                                                                                     )&gt;(OU$44-OV$44),(OU$44-OU49                                                                                     )&lt;=0),"Join-"    &amp;OU48,""),"")
&amp;IFERROR(IF(AND((OU$44-OU49-INDEX(Sheep!$V$231:$V$238,OU48,1))&gt;(OU$44-OV$44),(OU$44-OU49-INDEX(Sheep!$V$231:$V$238,OU48,1))&lt;=0),"Scan-"  &amp;OU48,""),"")
&amp;IFERROR(IF(AND((OU$44-OU49-150                                                                            )&gt;(OU$44-OV$44),(OU$44-OU49-150                                                                             )&lt;=0),"Birth-" &amp;OU48,""),"")
&amp;IFERROR(IF(AND((OU$44-OU49-150-Sheep!$R$224                                           )&gt;(OU$44-OV$44),(OU$44-OU49-150-Sheep!$R$224                                            )&lt;=0),"Wean-"&amp;OU48,""),"")
&amp;IFERROR(IF(AND((OU$44-OU49-150-Sheep!$R$225                                           )&gt;(OU$44-OV$44),(OU$44-OU49-150-Sheep!$R$225                                            )&lt;=0),"Alt1-"   &amp;OU48,""),"")
&amp;IFERROR(IF(AND((OU$44-OU49-150-Sheep!$R$226                                           )&gt;(OU$44-OV$44),(OU$44-OU49-150-Sheep!$R$226                                            )&lt;=0),"Alt2-"   &amp;OU48,""),"")</f>
        <v/>
      </c>
      <c r="OV50" s="491" t="str">
        <f xml:space="preserve">                    IF(AND((OV$44                                  -Sheep!$N$175                               )&gt;(OV$44-OW$44),(OV$44                                  -Sheep!$N$175                                )&lt;=0),"Born","")
&amp;                   IF(AND((OV$44-Sheep!$R$224-Sheep!$N$175                                )&gt;(OV$44-OW$44),(OV$44-Sheep!$R$224-Sheep!$N$175                                )&lt;=0),"WeanStd","")
&amp;                   IF(AND((OV$44-Sheep!$R$225-Sheep!$N$175                                )&gt;(OV$44-OW$44),(OV$44-Sheep!$R$225-Sheep!$N$175                                )&lt;=0),"WeanAlt1","")
&amp;                   IF(AND((OV$44-Sheep!$R$226-Sheep!$N$175                                )&gt;(OV$44-OW$44),(OV$44-Sheep!$R$226-Sheep!$N$175                                )&lt;=0),"WeanAlt2","")
&amp;IFERROR(IF(AND((OV$44-OV49                                                                                     )&gt;(OV$44-OW$44),(OV$44-OV49                                                                                     )&lt;=0),"Join-"    &amp;OV48,""),"")
&amp;IFERROR(IF(AND((OV$44-OV49-INDEX(Sheep!$V$231:$V$238,OV48,1))&gt;(OV$44-OW$44),(OV$44-OV49-INDEX(Sheep!$V$231:$V$238,OV48,1))&lt;=0),"Scan-"  &amp;OV48,""),"")
&amp;IFERROR(IF(AND((OV$44-OV49-150                                                                            )&gt;(OV$44-OW$44),(OV$44-OV49-150                                                                             )&lt;=0),"Birth-" &amp;OV48,""),"")
&amp;IFERROR(IF(AND((OV$44-OV49-150-Sheep!$R$224                                           )&gt;(OV$44-OW$44),(OV$44-OV49-150-Sheep!$R$224                                            )&lt;=0),"Wean-"&amp;OV48,""),"")
&amp;IFERROR(IF(AND((OV$44-OV49-150-Sheep!$R$225                                           )&gt;(OV$44-OW$44),(OV$44-OV49-150-Sheep!$R$225                                            )&lt;=0),"Alt1-"   &amp;OV48,""),"")
&amp;IFERROR(IF(AND((OV$44-OV49-150-Sheep!$R$226                                           )&gt;(OV$44-OW$44),(OV$44-OV49-150-Sheep!$R$226                                            )&lt;=0),"Alt2-"   &amp;OV48,""),"")</f>
        <v/>
      </c>
      <c r="OW50" s="491" t="str">
        <f xml:space="preserve">                    IF(AND((OW$44                                  -Sheep!$N$175                               )&gt;(OW$44-OX$44),(OW$44                                  -Sheep!$N$175                                )&lt;=0),"Born","")
&amp;                   IF(AND((OW$44-Sheep!$R$224-Sheep!$N$175                                )&gt;(OW$44-OX$44),(OW$44-Sheep!$R$224-Sheep!$N$175                                )&lt;=0),"WeanStd","")
&amp;                   IF(AND((OW$44-Sheep!$R$225-Sheep!$N$175                                )&gt;(OW$44-OX$44),(OW$44-Sheep!$R$225-Sheep!$N$175                                )&lt;=0),"WeanAlt1","")
&amp;                   IF(AND((OW$44-Sheep!$R$226-Sheep!$N$175                                )&gt;(OW$44-OX$44),(OW$44-Sheep!$R$226-Sheep!$N$175                                )&lt;=0),"WeanAlt2","")
&amp;IFERROR(IF(AND((OW$44-OW49                                                                                     )&gt;(OW$44-OX$44),(OW$44-OW49                                                                                     )&lt;=0),"Join-"    &amp;OW48,""),"")
&amp;IFERROR(IF(AND((OW$44-OW49-INDEX(Sheep!$V$231:$V$238,OW48,1))&gt;(OW$44-OX$44),(OW$44-OW49-INDEX(Sheep!$V$231:$V$238,OW48,1))&lt;=0),"Scan-"  &amp;OW48,""),"")
&amp;IFERROR(IF(AND((OW$44-OW49-150                                                                            )&gt;(OW$44-OX$44),(OW$44-OW49-150                                                                             )&lt;=0),"Birth-" &amp;OW48,""),"")
&amp;IFERROR(IF(AND((OW$44-OW49-150-Sheep!$R$224                                           )&gt;(OW$44-OX$44),(OW$44-OW49-150-Sheep!$R$224                                            )&lt;=0),"Wean-"&amp;OW48,""),"")
&amp;IFERROR(IF(AND((OW$44-OW49-150-Sheep!$R$225                                           )&gt;(OW$44-OX$44),(OW$44-OW49-150-Sheep!$R$225                                            )&lt;=0),"Alt1-"   &amp;OW48,""),"")
&amp;IFERROR(IF(AND((OW$44-OW49-150-Sheep!$R$226                                           )&gt;(OW$44-OX$44),(OW$44-OW49-150-Sheep!$R$226                                            )&lt;=0),"Alt2-"   &amp;OW48,""),"")</f>
        <v/>
      </c>
      <c r="OX50" s="491" t="str">
        <f xml:space="preserve">                    IF(AND((OX$44                                  -Sheep!$N$175                               )&gt;(OX$44-OY$44),(OX$44                                  -Sheep!$N$175                                )&lt;=0),"Born","")
&amp;                   IF(AND((OX$44-Sheep!$R$224-Sheep!$N$175                                )&gt;(OX$44-OY$44),(OX$44-Sheep!$R$224-Sheep!$N$175                                )&lt;=0),"WeanStd","")
&amp;                   IF(AND((OX$44-Sheep!$R$225-Sheep!$N$175                                )&gt;(OX$44-OY$44),(OX$44-Sheep!$R$225-Sheep!$N$175                                )&lt;=0),"WeanAlt1","")
&amp;                   IF(AND((OX$44-Sheep!$R$226-Sheep!$N$175                                )&gt;(OX$44-OY$44),(OX$44-Sheep!$R$226-Sheep!$N$175                                )&lt;=0),"WeanAlt2","")
&amp;IFERROR(IF(AND((OX$44-OX49                                                                                     )&gt;(OX$44-OY$44),(OX$44-OX49                                                                                     )&lt;=0),"Join-"    &amp;OX48,""),"")
&amp;IFERROR(IF(AND((OX$44-OX49-INDEX(Sheep!$V$231:$V$238,OX48,1))&gt;(OX$44-OY$44),(OX$44-OX49-INDEX(Sheep!$V$231:$V$238,OX48,1))&lt;=0),"Scan-"  &amp;OX48,""),"")
&amp;IFERROR(IF(AND((OX$44-OX49-150                                                                            )&gt;(OX$44-OY$44),(OX$44-OX49-150                                                                             )&lt;=0),"Birth-" &amp;OX48,""),"")
&amp;IFERROR(IF(AND((OX$44-OX49-150-Sheep!$R$224                                           )&gt;(OX$44-OY$44),(OX$44-OX49-150-Sheep!$R$224                                            )&lt;=0),"Wean-"&amp;OX48,""),"")
&amp;IFERROR(IF(AND((OX$44-OX49-150-Sheep!$R$225                                           )&gt;(OX$44-OY$44),(OX$44-OX49-150-Sheep!$R$225                                            )&lt;=0),"Alt1-"   &amp;OX48,""),"")
&amp;IFERROR(IF(AND((OX$44-OX49-150-Sheep!$R$226                                           )&gt;(OX$44-OY$44),(OX$44-OX49-150-Sheep!$R$226                                            )&lt;=0),"Alt2-"   &amp;OX48,""),"")</f>
        <v/>
      </c>
      <c r="OY50" s="491" t="str">
        <f xml:space="preserve">                    IF(AND((OY$44                                  -Sheep!$N$175                               )&gt;(OY$44-OZ$44),(OY$44                                  -Sheep!$N$175                                )&lt;=0),"Born","")
&amp;                   IF(AND((OY$44-Sheep!$R$224-Sheep!$N$175                                )&gt;(OY$44-OZ$44),(OY$44-Sheep!$R$224-Sheep!$N$175                                )&lt;=0),"WeanStd","")
&amp;                   IF(AND((OY$44-Sheep!$R$225-Sheep!$N$175                                )&gt;(OY$44-OZ$44),(OY$44-Sheep!$R$225-Sheep!$N$175                                )&lt;=0),"WeanAlt1","")
&amp;                   IF(AND((OY$44-Sheep!$R$226-Sheep!$N$175                                )&gt;(OY$44-OZ$44),(OY$44-Sheep!$R$226-Sheep!$N$175                                )&lt;=0),"WeanAlt2","")
&amp;IFERROR(IF(AND((OY$44-OY49                                                                                     )&gt;(OY$44-OZ$44),(OY$44-OY49                                                                                     )&lt;=0),"Join-"    &amp;OY48,""),"")
&amp;IFERROR(IF(AND((OY$44-OY49-INDEX(Sheep!$V$231:$V$238,OY48,1))&gt;(OY$44-OZ$44),(OY$44-OY49-INDEX(Sheep!$V$231:$V$238,OY48,1))&lt;=0),"Scan-"  &amp;OY48,""),"")
&amp;IFERROR(IF(AND((OY$44-OY49-150                                                                            )&gt;(OY$44-OZ$44),(OY$44-OY49-150                                                                             )&lt;=0),"Birth-" &amp;OY48,""),"")
&amp;IFERROR(IF(AND((OY$44-OY49-150-Sheep!$R$224                                           )&gt;(OY$44-OZ$44),(OY$44-OY49-150-Sheep!$R$224                                            )&lt;=0),"Wean-"&amp;OY48,""),"")
&amp;IFERROR(IF(AND((OY$44-OY49-150-Sheep!$R$225                                           )&gt;(OY$44-OZ$44),(OY$44-OY49-150-Sheep!$R$225                                            )&lt;=0),"Alt1-"   &amp;OY48,""),"")
&amp;IFERROR(IF(AND((OY$44-OY49-150-Sheep!$R$226                                           )&gt;(OY$44-OZ$44),(OY$44-OY49-150-Sheep!$R$226                                            )&lt;=0),"Alt2-"   &amp;OY48,""),"")</f>
        <v/>
      </c>
      <c r="OZ50" s="491" t="str">
        <f xml:space="preserve">                    IF(AND((OZ$44                                  -Sheep!$N$175                               )&gt;(OZ$44-PA$44),(OZ$44                                  -Sheep!$N$175                                )&lt;=0),"Born","")
&amp;                   IF(AND((OZ$44-Sheep!$R$224-Sheep!$N$175                                )&gt;(OZ$44-PA$44),(OZ$44-Sheep!$R$224-Sheep!$N$175                                )&lt;=0),"WeanStd","")
&amp;                   IF(AND((OZ$44-Sheep!$R$225-Sheep!$N$175                                )&gt;(OZ$44-PA$44),(OZ$44-Sheep!$R$225-Sheep!$N$175                                )&lt;=0),"WeanAlt1","")
&amp;                   IF(AND((OZ$44-Sheep!$R$226-Sheep!$N$175                                )&gt;(OZ$44-PA$44),(OZ$44-Sheep!$R$226-Sheep!$N$175                                )&lt;=0),"WeanAlt2","")
&amp;IFERROR(IF(AND((OZ$44-OZ49                                                                                     )&gt;(OZ$44-PA$44),(OZ$44-OZ49                                                                                     )&lt;=0),"Join-"    &amp;OZ48,""),"")
&amp;IFERROR(IF(AND((OZ$44-OZ49-INDEX(Sheep!$V$231:$V$238,OZ48,1))&gt;(OZ$44-PA$44),(OZ$44-OZ49-INDEX(Sheep!$V$231:$V$238,OZ48,1))&lt;=0),"Scan-"  &amp;OZ48,""),"")
&amp;IFERROR(IF(AND((OZ$44-OZ49-150                                                                            )&gt;(OZ$44-PA$44),(OZ$44-OZ49-150                                                                             )&lt;=0),"Birth-" &amp;OZ48,""),"")
&amp;IFERROR(IF(AND((OZ$44-OZ49-150-Sheep!$R$224                                           )&gt;(OZ$44-PA$44),(OZ$44-OZ49-150-Sheep!$R$224                                            )&lt;=0),"Wean-"&amp;OZ48,""),"")
&amp;IFERROR(IF(AND((OZ$44-OZ49-150-Sheep!$R$225                                           )&gt;(OZ$44-PA$44),(OZ$44-OZ49-150-Sheep!$R$225                                            )&lt;=0),"Alt1-"   &amp;OZ48,""),"")
&amp;IFERROR(IF(AND((OZ$44-OZ49-150-Sheep!$R$226                                           )&gt;(OZ$44-PA$44),(OZ$44-OZ49-150-Sheep!$R$226                                            )&lt;=0),"Alt2-"   &amp;OZ48,""),"")</f>
        <v/>
      </c>
      <c r="PA50" s="491" t="str">
        <f xml:space="preserve">                    IF(AND((PA$44                                  -Sheep!$N$175                               )&gt;(PA$44-PB$44),(PA$44                                  -Sheep!$N$175                                )&lt;=0),"Born","")
&amp;                   IF(AND((PA$44-Sheep!$R$224-Sheep!$N$175                                )&gt;(PA$44-PB$44),(PA$44-Sheep!$R$224-Sheep!$N$175                                )&lt;=0),"WeanStd","")
&amp;                   IF(AND((PA$44-Sheep!$R$225-Sheep!$N$175                                )&gt;(PA$44-PB$44),(PA$44-Sheep!$R$225-Sheep!$N$175                                )&lt;=0),"WeanAlt1","")
&amp;                   IF(AND((PA$44-Sheep!$R$226-Sheep!$N$175                                )&gt;(PA$44-PB$44),(PA$44-Sheep!$R$226-Sheep!$N$175                                )&lt;=0),"WeanAlt2","")
&amp;IFERROR(IF(AND((PA$44-PA49                                                                                     )&gt;(PA$44-PB$44),(PA$44-PA49                                                                                     )&lt;=0),"Join-"    &amp;PA48,""),"")
&amp;IFERROR(IF(AND((PA$44-PA49-INDEX(Sheep!$V$231:$V$238,PA48,1))&gt;(PA$44-PB$44),(PA$44-PA49-INDEX(Sheep!$V$231:$V$238,PA48,1))&lt;=0),"Scan-"  &amp;PA48,""),"")
&amp;IFERROR(IF(AND((PA$44-PA49-150                                                                            )&gt;(PA$44-PB$44),(PA$44-PA49-150                                                                             )&lt;=0),"Birth-" &amp;PA48,""),"")
&amp;IFERROR(IF(AND((PA$44-PA49-150-Sheep!$R$224                                           )&gt;(PA$44-PB$44),(PA$44-PA49-150-Sheep!$R$224                                            )&lt;=0),"Wean-"&amp;PA48,""),"")
&amp;IFERROR(IF(AND((PA$44-PA49-150-Sheep!$R$225                                           )&gt;(PA$44-PB$44),(PA$44-PA49-150-Sheep!$R$225                                            )&lt;=0),"Alt1-"   &amp;PA48,""),"")
&amp;IFERROR(IF(AND((PA$44-PA49-150-Sheep!$R$226                                           )&gt;(PA$44-PB$44),(PA$44-PA49-150-Sheep!$R$226                                            )&lt;=0),"Alt2-"   &amp;PA48,""),"")</f>
        <v/>
      </c>
      <c r="PB50" s="491" t="str">
        <f xml:space="preserve">                    IF(AND((PB$44                                  -Sheep!$N$175                               )&gt;(PB$44-PC$44),(PB$44                                  -Sheep!$N$175                                )&lt;=0),"Born","")
&amp;                   IF(AND((PB$44-Sheep!$R$224-Sheep!$N$175                                )&gt;(PB$44-PC$44),(PB$44-Sheep!$R$224-Sheep!$N$175                                )&lt;=0),"WeanStd","")
&amp;                   IF(AND((PB$44-Sheep!$R$225-Sheep!$N$175                                )&gt;(PB$44-PC$44),(PB$44-Sheep!$R$225-Sheep!$N$175                                )&lt;=0),"WeanAlt1","")
&amp;                   IF(AND((PB$44-Sheep!$R$226-Sheep!$N$175                                )&gt;(PB$44-PC$44),(PB$44-Sheep!$R$226-Sheep!$N$175                                )&lt;=0),"WeanAlt2","")
&amp;IFERROR(IF(AND((PB$44-PB49                                                                                     )&gt;(PB$44-PC$44),(PB$44-PB49                                                                                     )&lt;=0),"Join-"    &amp;PB48,""),"")
&amp;IFERROR(IF(AND((PB$44-PB49-INDEX(Sheep!$V$231:$V$238,PB48,1))&gt;(PB$44-PC$44),(PB$44-PB49-INDEX(Sheep!$V$231:$V$238,PB48,1))&lt;=0),"Scan-"  &amp;PB48,""),"")
&amp;IFERROR(IF(AND((PB$44-PB49-150                                                                            )&gt;(PB$44-PC$44),(PB$44-PB49-150                                                                             )&lt;=0),"Birth-" &amp;PB48,""),"")
&amp;IFERROR(IF(AND((PB$44-PB49-150-Sheep!$R$224                                           )&gt;(PB$44-PC$44),(PB$44-PB49-150-Sheep!$R$224                                            )&lt;=0),"Wean-"&amp;PB48,""),"")
&amp;IFERROR(IF(AND((PB$44-PB49-150-Sheep!$R$225                                           )&gt;(PB$44-PC$44),(PB$44-PB49-150-Sheep!$R$225                                            )&lt;=0),"Alt1-"   &amp;PB48,""),"")
&amp;IFERROR(IF(AND((PB$44-PB49-150-Sheep!$R$226                                           )&gt;(PB$44-PC$44),(PB$44-PB49-150-Sheep!$R$226                                            )&lt;=0),"Alt2-"   &amp;PB48,""),"")</f>
        <v/>
      </c>
      <c r="PC50" s="491" t="str">
        <f xml:space="preserve">                    IF(AND((PC$44                                  -Sheep!$N$175                               )&gt;(PC$44-PD$44),(PC$44                                  -Sheep!$N$175                                )&lt;=0),"Born","")
&amp;                   IF(AND((PC$44-Sheep!$R$224-Sheep!$N$175                                )&gt;(PC$44-PD$44),(PC$44-Sheep!$R$224-Sheep!$N$175                                )&lt;=0),"WeanStd","")
&amp;                   IF(AND((PC$44-Sheep!$R$225-Sheep!$N$175                                )&gt;(PC$44-PD$44),(PC$44-Sheep!$R$225-Sheep!$N$175                                )&lt;=0),"WeanAlt1","")
&amp;                   IF(AND((PC$44-Sheep!$R$226-Sheep!$N$175                                )&gt;(PC$44-PD$44),(PC$44-Sheep!$R$226-Sheep!$N$175                                )&lt;=0),"WeanAlt2","")
&amp;IFERROR(IF(AND((PC$44-PC49                                                                                     )&gt;(PC$44-PD$44),(PC$44-PC49                                                                                     )&lt;=0),"Join-"    &amp;PC48,""),"")
&amp;IFERROR(IF(AND((PC$44-PC49-INDEX(Sheep!$V$231:$V$238,PC48,1))&gt;(PC$44-PD$44),(PC$44-PC49-INDEX(Sheep!$V$231:$V$238,PC48,1))&lt;=0),"Scan-"  &amp;PC48,""),"")
&amp;IFERROR(IF(AND((PC$44-PC49-150                                                                            )&gt;(PC$44-PD$44),(PC$44-PC49-150                                                                             )&lt;=0),"Birth-" &amp;PC48,""),"")
&amp;IFERROR(IF(AND((PC$44-PC49-150-Sheep!$R$224                                           )&gt;(PC$44-PD$44),(PC$44-PC49-150-Sheep!$R$224                                            )&lt;=0),"Wean-"&amp;PC48,""),"")
&amp;IFERROR(IF(AND((PC$44-PC49-150-Sheep!$R$225                                           )&gt;(PC$44-PD$44),(PC$44-PC49-150-Sheep!$R$225                                            )&lt;=0),"Alt1-"   &amp;PC48,""),"")
&amp;IFERROR(IF(AND((PC$44-PC49-150-Sheep!$R$226                                           )&gt;(PC$44-PD$44),(PC$44-PC49-150-Sheep!$R$226                                            )&lt;=0),"Alt2-"   &amp;PC48,""),"")</f>
        <v/>
      </c>
      <c r="PD50" s="491" t="str">
        <f xml:space="preserve">                    IF(AND((PD$44                                  -Sheep!$N$175                               )&gt;(PD$44-PE$44),(PD$44                                  -Sheep!$N$175                                )&lt;=0),"Born","")
&amp;                   IF(AND((PD$44-Sheep!$R$224-Sheep!$N$175                                )&gt;(PD$44-PE$44),(PD$44-Sheep!$R$224-Sheep!$N$175                                )&lt;=0),"WeanStd","")
&amp;                   IF(AND((PD$44-Sheep!$R$225-Sheep!$N$175                                )&gt;(PD$44-PE$44),(PD$44-Sheep!$R$225-Sheep!$N$175                                )&lt;=0),"WeanAlt1","")
&amp;                   IF(AND((PD$44-Sheep!$R$226-Sheep!$N$175                                )&gt;(PD$44-PE$44),(PD$44-Sheep!$R$226-Sheep!$N$175                                )&lt;=0),"WeanAlt2","")
&amp;IFERROR(IF(AND((PD$44-PD49                                                                                     )&gt;(PD$44-PE$44),(PD$44-PD49                                                                                     )&lt;=0),"Join-"    &amp;PD48,""),"")
&amp;IFERROR(IF(AND((PD$44-PD49-INDEX(Sheep!$V$231:$V$238,PD48,1))&gt;(PD$44-PE$44),(PD$44-PD49-INDEX(Sheep!$V$231:$V$238,PD48,1))&lt;=0),"Scan-"  &amp;PD48,""),"")
&amp;IFERROR(IF(AND((PD$44-PD49-150                                                                            )&gt;(PD$44-PE$44),(PD$44-PD49-150                                                                             )&lt;=0),"Birth-" &amp;PD48,""),"")
&amp;IFERROR(IF(AND((PD$44-PD49-150-Sheep!$R$224                                           )&gt;(PD$44-PE$44),(PD$44-PD49-150-Sheep!$R$224                                            )&lt;=0),"Wean-"&amp;PD48,""),"")
&amp;IFERROR(IF(AND((PD$44-PD49-150-Sheep!$R$225                                           )&gt;(PD$44-PE$44),(PD$44-PD49-150-Sheep!$R$225                                            )&lt;=0),"Alt1-"   &amp;PD48,""),"")
&amp;IFERROR(IF(AND((PD$44-PD49-150-Sheep!$R$226                                           )&gt;(PD$44-PE$44),(PD$44-PD49-150-Sheep!$R$226                                            )&lt;=0),"Alt2-"   &amp;PD48,""),"")</f>
        <v/>
      </c>
      <c r="PE50" s="491" t="str">
        <f xml:space="preserve">                    IF(AND((PE$44                                  -Sheep!$N$175                               )&gt;(PE$44-PF$44),(PE$44                                  -Sheep!$N$175                                )&lt;=0),"Born","")
&amp;                   IF(AND((PE$44-Sheep!$R$224-Sheep!$N$175                                )&gt;(PE$44-PF$44),(PE$44-Sheep!$R$224-Sheep!$N$175                                )&lt;=0),"WeanStd","")
&amp;                   IF(AND((PE$44-Sheep!$R$225-Sheep!$N$175                                )&gt;(PE$44-PF$44),(PE$44-Sheep!$R$225-Sheep!$N$175                                )&lt;=0),"WeanAlt1","")
&amp;                   IF(AND((PE$44-Sheep!$R$226-Sheep!$N$175                                )&gt;(PE$44-PF$44),(PE$44-Sheep!$R$226-Sheep!$N$175                                )&lt;=0),"WeanAlt2","")
&amp;IFERROR(IF(AND((PE$44-PE49                                                                                     )&gt;(PE$44-PF$44),(PE$44-PE49                                                                                     )&lt;=0),"Join-"    &amp;PE48,""),"")
&amp;IFERROR(IF(AND((PE$44-PE49-INDEX(Sheep!$V$231:$V$238,PE48,1))&gt;(PE$44-PF$44),(PE$44-PE49-INDEX(Sheep!$V$231:$V$238,PE48,1))&lt;=0),"Scan-"  &amp;PE48,""),"")
&amp;IFERROR(IF(AND((PE$44-PE49-150                                                                            )&gt;(PE$44-PF$44),(PE$44-PE49-150                                                                             )&lt;=0),"Birth-" &amp;PE48,""),"")
&amp;IFERROR(IF(AND((PE$44-PE49-150-Sheep!$R$224                                           )&gt;(PE$44-PF$44),(PE$44-PE49-150-Sheep!$R$224                                            )&lt;=0),"Wean-"&amp;PE48,""),"")
&amp;IFERROR(IF(AND((PE$44-PE49-150-Sheep!$R$225                                           )&gt;(PE$44-PF$44),(PE$44-PE49-150-Sheep!$R$225                                            )&lt;=0),"Alt1-"   &amp;PE48,""),"")
&amp;IFERROR(IF(AND((PE$44-PE49-150-Sheep!$R$226                                           )&gt;(PE$44-PF$44),(PE$44-PE49-150-Sheep!$R$226                                            )&lt;=0),"Alt2-"   &amp;PE48,""),"")</f>
        <v/>
      </c>
      <c r="PF50" s="491" t="str">
        <f xml:space="preserve">                    IF(AND((PF$44                                  -Sheep!$N$175                               )&gt;(PF$44-PG$44),(PF$44                                  -Sheep!$N$175                                )&lt;=0),"Born","")
&amp;                   IF(AND((PF$44-Sheep!$R$224-Sheep!$N$175                                )&gt;(PF$44-PG$44),(PF$44-Sheep!$R$224-Sheep!$N$175                                )&lt;=0),"WeanStd","")
&amp;                   IF(AND((PF$44-Sheep!$R$225-Sheep!$N$175                                )&gt;(PF$44-PG$44),(PF$44-Sheep!$R$225-Sheep!$N$175                                )&lt;=0),"WeanAlt1","")
&amp;                   IF(AND((PF$44-Sheep!$R$226-Sheep!$N$175                                )&gt;(PF$44-PG$44),(PF$44-Sheep!$R$226-Sheep!$N$175                                )&lt;=0),"WeanAlt2","")
&amp;IFERROR(IF(AND((PF$44-PF49                                                                                     )&gt;(PF$44-PG$44),(PF$44-PF49                                                                                     )&lt;=0),"Join-"    &amp;PF48,""),"")
&amp;IFERROR(IF(AND((PF$44-PF49-INDEX(Sheep!$V$231:$V$238,PF48,1))&gt;(PF$44-PG$44),(PF$44-PF49-INDEX(Sheep!$V$231:$V$238,PF48,1))&lt;=0),"Scan-"  &amp;PF48,""),"")
&amp;IFERROR(IF(AND((PF$44-PF49-150                                                                            )&gt;(PF$44-PG$44),(PF$44-PF49-150                                                                             )&lt;=0),"Birth-" &amp;PF48,""),"")
&amp;IFERROR(IF(AND((PF$44-PF49-150-Sheep!$R$224                                           )&gt;(PF$44-PG$44),(PF$44-PF49-150-Sheep!$R$224                                            )&lt;=0),"Wean-"&amp;PF48,""),"")
&amp;IFERROR(IF(AND((PF$44-PF49-150-Sheep!$R$225                                           )&gt;(PF$44-PG$44),(PF$44-PF49-150-Sheep!$R$225                                            )&lt;=0),"Alt1-"   &amp;PF48,""),"")
&amp;IFERROR(IF(AND((PF$44-PF49-150-Sheep!$R$226                                           )&gt;(PF$44-PG$44),(PF$44-PF49-150-Sheep!$R$226                                            )&lt;=0),"Alt2-"   &amp;PF48,""),"")</f>
        <v/>
      </c>
      <c r="PG50" s="491" t="str">
        <f xml:space="preserve">                    IF(AND((PG$44                                  -Sheep!$N$175                               )&gt;(PG$44-PH$44),(PG$44                                  -Sheep!$N$175                                )&lt;=0),"Born","")
&amp;                   IF(AND((PG$44-Sheep!$R$224-Sheep!$N$175                                )&gt;(PG$44-PH$44),(PG$44-Sheep!$R$224-Sheep!$N$175                                )&lt;=0),"WeanStd","")
&amp;                   IF(AND((PG$44-Sheep!$R$225-Sheep!$N$175                                )&gt;(PG$44-PH$44),(PG$44-Sheep!$R$225-Sheep!$N$175                                )&lt;=0),"WeanAlt1","")
&amp;                   IF(AND((PG$44-Sheep!$R$226-Sheep!$N$175                                )&gt;(PG$44-PH$44),(PG$44-Sheep!$R$226-Sheep!$N$175                                )&lt;=0),"WeanAlt2","")
&amp;IFERROR(IF(AND((PG$44-PG49                                                                                     )&gt;(PG$44-PH$44),(PG$44-PG49                                                                                     )&lt;=0),"Join-"    &amp;PG48,""),"")
&amp;IFERROR(IF(AND((PG$44-PG49-INDEX(Sheep!$V$231:$V$238,PG48,1))&gt;(PG$44-PH$44),(PG$44-PG49-INDEX(Sheep!$V$231:$V$238,PG48,1))&lt;=0),"Scan-"  &amp;PG48,""),"")
&amp;IFERROR(IF(AND((PG$44-PG49-150                                                                            )&gt;(PG$44-PH$44),(PG$44-PG49-150                                                                             )&lt;=0),"Birth-" &amp;PG48,""),"")
&amp;IFERROR(IF(AND((PG$44-PG49-150-Sheep!$R$224                                           )&gt;(PG$44-PH$44),(PG$44-PG49-150-Sheep!$R$224                                            )&lt;=0),"Wean-"&amp;PG48,""),"")
&amp;IFERROR(IF(AND((PG$44-PG49-150-Sheep!$R$225                                           )&gt;(PG$44-PH$44),(PG$44-PG49-150-Sheep!$R$225                                            )&lt;=0),"Alt1-"   &amp;PG48,""),"")
&amp;IFERROR(IF(AND((PG$44-PG49-150-Sheep!$R$226                                           )&gt;(PG$44-PH$44),(PG$44-PG49-150-Sheep!$R$226                                            )&lt;=0),"Alt2-"   &amp;PG48,""),"")</f>
        <v/>
      </c>
      <c r="PH50" s="491" t="str">
        <f xml:space="preserve">                    IF(AND((PH$44                                  -Sheep!$N$175                               )&gt;(PH$44-PI$44),(PH$44                                  -Sheep!$N$175                                )&lt;=0),"Born","")
&amp;                   IF(AND((PH$44-Sheep!$R$224-Sheep!$N$175                                )&gt;(PH$44-PI$44),(PH$44-Sheep!$R$224-Sheep!$N$175                                )&lt;=0),"WeanStd","")
&amp;                   IF(AND((PH$44-Sheep!$R$225-Sheep!$N$175                                )&gt;(PH$44-PI$44),(PH$44-Sheep!$R$225-Sheep!$N$175                                )&lt;=0),"WeanAlt1","")
&amp;                   IF(AND((PH$44-Sheep!$R$226-Sheep!$N$175                                )&gt;(PH$44-PI$44),(PH$44-Sheep!$R$226-Sheep!$N$175                                )&lt;=0),"WeanAlt2","")
&amp;IFERROR(IF(AND((PH$44-PH49                                                                                     )&gt;(PH$44-PI$44),(PH$44-PH49                                                                                     )&lt;=0),"Join-"    &amp;PH48,""),"")
&amp;IFERROR(IF(AND((PH$44-PH49-INDEX(Sheep!$V$231:$V$238,PH48,1))&gt;(PH$44-PI$44),(PH$44-PH49-INDEX(Sheep!$V$231:$V$238,PH48,1))&lt;=0),"Scan-"  &amp;PH48,""),"")
&amp;IFERROR(IF(AND((PH$44-PH49-150                                                                            )&gt;(PH$44-PI$44),(PH$44-PH49-150                                                                             )&lt;=0),"Birth-" &amp;PH48,""),"")
&amp;IFERROR(IF(AND((PH$44-PH49-150-Sheep!$R$224                                           )&gt;(PH$44-PI$44),(PH$44-PH49-150-Sheep!$R$224                                            )&lt;=0),"Wean-"&amp;PH48,""),"")
&amp;IFERROR(IF(AND((PH$44-PH49-150-Sheep!$R$225                                           )&gt;(PH$44-PI$44),(PH$44-PH49-150-Sheep!$R$225                                            )&lt;=0),"Alt1-"   &amp;PH48,""),"")
&amp;IFERROR(IF(AND((PH$44-PH49-150-Sheep!$R$226                                           )&gt;(PH$44-PI$44),(PH$44-PH49-150-Sheep!$R$226                                            )&lt;=0),"Alt2-"   &amp;PH48,""),"")</f>
        <v/>
      </c>
      <c r="PI50" s="491" t="str">
        <f xml:space="preserve">                    IF(AND((PI$44                                  -Sheep!$N$175                               )&gt;(PI$44-PJ$44),(PI$44                                  -Sheep!$N$175                                )&lt;=0),"Born","")
&amp;                   IF(AND((PI$44-Sheep!$R$224-Sheep!$N$175                                )&gt;(PI$44-PJ$44),(PI$44-Sheep!$R$224-Sheep!$N$175                                )&lt;=0),"WeanStd","")
&amp;                   IF(AND((PI$44-Sheep!$R$225-Sheep!$N$175                                )&gt;(PI$44-PJ$44),(PI$44-Sheep!$R$225-Sheep!$N$175                                )&lt;=0),"WeanAlt1","")
&amp;                   IF(AND((PI$44-Sheep!$R$226-Sheep!$N$175                                )&gt;(PI$44-PJ$44),(PI$44-Sheep!$R$226-Sheep!$N$175                                )&lt;=0),"WeanAlt2","")
&amp;IFERROR(IF(AND((PI$44-PI49                                                                                     )&gt;(PI$44-PJ$44),(PI$44-PI49                                                                                     )&lt;=0),"Join-"    &amp;PI48,""),"")
&amp;IFERROR(IF(AND((PI$44-PI49-INDEX(Sheep!$V$231:$V$238,PI48,1))&gt;(PI$44-PJ$44),(PI$44-PI49-INDEX(Sheep!$V$231:$V$238,PI48,1))&lt;=0),"Scan-"  &amp;PI48,""),"")
&amp;IFERROR(IF(AND((PI$44-PI49-150                                                                            )&gt;(PI$44-PJ$44),(PI$44-PI49-150                                                                             )&lt;=0),"Birth-" &amp;PI48,""),"")
&amp;IFERROR(IF(AND((PI$44-PI49-150-Sheep!$R$224                                           )&gt;(PI$44-PJ$44),(PI$44-PI49-150-Sheep!$R$224                                            )&lt;=0),"Wean-"&amp;PI48,""),"")
&amp;IFERROR(IF(AND((PI$44-PI49-150-Sheep!$R$225                                           )&gt;(PI$44-PJ$44),(PI$44-PI49-150-Sheep!$R$225                                            )&lt;=0),"Alt1-"   &amp;PI48,""),"")
&amp;IFERROR(IF(AND((PI$44-PI49-150-Sheep!$R$226                                           )&gt;(PI$44-PJ$44),(PI$44-PI49-150-Sheep!$R$226                                            )&lt;=0),"Alt2-"   &amp;PI48,""),"")</f>
        <v/>
      </c>
      <c r="PJ50" s="491" t="str">
        <f xml:space="preserve">                    IF(AND((PJ$44                                  -Sheep!$N$175                               )&gt;(PJ$44-PK$44),(PJ$44                                  -Sheep!$N$175                                )&lt;=0),"Born","")
&amp;                   IF(AND((PJ$44-Sheep!$R$224-Sheep!$N$175                                )&gt;(PJ$44-PK$44),(PJ$44-Sheep!$R$224-Sheep!$N$175                                )&lt;=0),"WeanStd","")
&amp;                   IF(AND((PJ$44-Sheep!$R$225-Sheep!$N$175                                )&gt;(PJ$44-PK$44),(PJ$44-Sheep!$R$225-Sheep!$N$175                                )&lt;=0),"WeanAlt1","")
&amp;                   IF(AND((PJ$44-Sheep!$R$226-Sheep!$N$175                                )&gt;(PJ$44-PK$44),(PJ$44-Sheep!$R$226-Sheep!$N$175                                )&lt;=0),"WeanAlt2","")
&amp;IFERROR(IF(AND((PJ$44-PJ49                                                                                     )&gt;(PJ$44-PK$44),(PJ$44-PJ49                                                                                     )&lt;=0),"Join-"    &amp;PJ48,""),"")
&amp;IFERROR(IF(AND((PJ$44-PJ49-INDEX(Sheep!$V$231:$V$238,PJ48,1))&gt;(PJ$44-PK$44),(PJ$44-PJ49-INDEX(Sheep!$V$231:$V$238,PJ48,1))&lt;=0),"Scan-"  &amp;PJ48,""),"")
&amp;IFERROR(IF(AND((PJ$44-PJ49-150                                                                            )&gt;(PJ$44-PK$44),(PJ$44-PJ49-150                                                                             )&lt;=0),"Birth-" &amp;PJ48,""),"")
&amp;IFERROR(IF(AND((PJ$44-PJ49-150-Sheep!$R$224                                           )&gt;(PJ$44-PK$44),(PJ$44-PJ49-150-Sheep!$R$224                                            )&lt;=0),"Wean-"&amp;PJ48,""),"")
&amp;IFERROR(IF(AND((PJ$44-PJ49-150-Sheep!$R$225                                           )&gt;(PJ$44-PK$44),(PJ$44-PJ49-150-Sheep!$R$225                                            )&lt;=0),"Alt1-"   &amp;PJ48,""),"")
&amp;IFERROR(IF(AND((PJ$44-PJ49-150-Sheep!$R$226                                           )&gt;(PJ$44-PK$44),(PJ$44-PJ49-150-Sheep!$R$226                                            )&lt;=0),"Alt2-"   &amp;PJ48,""),"")</f>
        <v/>
      </c>
      <c r="PK50" s="491" t="str">
        <f xml:space="preserve">                    IF(AND((PK$44                                  -Sheep!$N$175                               )&gt;(PK$44-PL$44),(PK$44                                  -Sheep!$N$175                                )&lt;=0),"Born","")
&amp;                   IF(AND((PK$44-Sheep!$R$224-Sheep!$N$175                                )&gt;(PK$44-PL$44),(PK$44-Sheep!$R$224-Sheep!$N$175                                )&lt;=0),"WeanStd","")
&amp;                   IF(AND((PK$44-Sheep!$R$225-Sheep!$N$175                                )&gt;(PK$44-PL$44),(PK$44-Sheep!$R$225-Sheep!$N$175                                )&lt;=0),"WeanAlt1","")
&amp;                   IF(AND((PK$44-Sheep!$R$226-Sheep!$N$175                                )&gt;(PK$44-PL$44),(PK$44-Sheep!$R$226-Sheep!$N$175                                )&lt;=0),"WeanAlt2","")
&amp;IFERROR(IF(AND((PK$44-PK49                                                                                     )&gt;(PK$44-PL$44),(PK$44-PK49                                                                                     )&lt;=0),"Join-"    &amp;PK48,""),"")
&amp;IFERROR(IF(AND((PK$44-PK49-INDEX(Sheep!$V$231:$V$238,PK48,1))&gt;(PK$44-PL$44),(PK$44-PK49-INDEX(Sheep!$V$231:$V$238,PK48,1))&lt;=0),"Scan-"  &amp;PK48,""),"")
&amp;IFERROR(IF(AND((PK$44-PK49-150                                                                            )&gt;(PK$44-PL$44),(PK$44-PK49-150                                                                             )&lt;=0),"Birth-" &amp;PK48,""),"")
&amp;IFERROR(IF(AND((PK$44-PK49-150-Sheep!$R$224                                           )&gt;(PK$44-PL$44),(PK$44-PK49-150-Sheep!$R$224                                            )&lt;=0),"Wean-"&amp;PK48,""),"")
&amp;IFERROR(IF(AND((PK$44-PK49-150-Sheep!$R$225                                           )&gt;(PK$44-PL$44),(PK$44-PK49-150-Sheep!$R$225                                            )&lt;=0),"Alt1-"   &amp;PK48,""),"")
&amp;IFERROR(IF(AND((PK$44-PK49-150-Sheep!$R$226                                           )&gt;(PK$44-PL$44),(PK$44-PK49-150-Sheep!$R$226                                            )&lt;=0),"Alt2-"   &amp;PK48,""),"")</f>
        <v/>
      </c>
      <c r="PL50" s="491" t="str">
        <f xml:space="preserve">                    IF(AND((PL$44                                  -Sheep!$N$175                               )&gt;(PL$44-PM$44),(PL$44                                  -Sheep!$N$175                                )&lt;=0),"Born","")
&amp;                   IF(AND((PL$44-Sheep!$R$224-Sheep!$N$175                                )&gt;(PL$44-PM$44),(PL$44-Sheep!$R$224-Sheep!$N$175                                )&lt;=0),"WeanStd","")
&amp;                   IF(AND((PL$44-Sheep!$R$225-Sheep!$N$175                                )&gt;(PL$44-PM$44),(PL$44-Sheep!$R$225-Sheep!$N$175                                )&lt;=0),"WeanAlt1","")
&amp;                   IF(AND((PL$44-Sheep!$R$226-Sheep!$N$175                                )&gt;(PL$44-PM$44),(PL$44-Sheep!$R$226-Sheep!$N$175                                )&lt;=0),"WeanAlt2","")
&amp;IFERROR(IF(AND((PL$44-PL49                                                                                     )&gt;(PL$44-PM$44),(PL$44-PL49                                                                                     )&lt;=0),"Join-"    &amp;PL48,""),"")
&amp;IFERROR(IF(AND((PL$44-PL49-INDEX(Sheep!$V$231:$V$238,PL48,1))&gt;(PL$44-PM$44),(PL$44-PL49-INDEX(Sheep!$V$231:$V$238,PL48,1))&lt;=0),"Scan-"  &amp;PL48,""),"")
&amp;IFERROR(IF(AND((PL$44-PL49-150                                                                            )&gt;(PL$44-PM$44),(PL$44-PL49-150                                                                             )&lt;=0),"Birth-" &amp;PL48,""),"")
&amp;IFERROR(IF(AND((PL$44-PL49-150-Sheep!$R$224                                           )&gt;(PL$44-PM$44),(PL$44-PL49-150-Sheep!$R$224                                            )&lt;=0),"Wean-"&amp;PL48,""),"")
&amp;IFERROR(IF(AND((PL$44-PL49-150-Sheep!$R$225                                           )&gt;(PL$44-PM$44),(PL$44-PL49-150-Sheep!$R$225                                            )&lt;=0),"Alt1-"   &amp;PL48,""),"")
&amp;IFERROR(IF(AND((PL$44-PL49-150-Sheep!$R$226                                           )&gt;(PL$44-PM$44),(PL$44-PL49-150-Sheep!$R$226                                            )&lt;=0),"Alt2-"   &amp;PL48,""),"")</f>
        <v/>
      </c>
      <c r="PM50" s="491" t="str">
        <f xml:space="preserve">                    IF(AND((PM$44                                  -Sheep!$N$175                               )&gt;(PM$44-PN$44),(PM$44                                  -Sheep!$N$175                                )&lt;=0),"Born","")
&amp;                   IF(AND((PM$44-Sheep!$R$224-Sheep!$N$175                                )&gt;(PM$44-PN$44),(PM$44-Sheep!$R$224-Sheep!$N$175                                )&lt;=0),"WeanStd","")
&amp;                   IF(AND((PM$44-Sheep!$R$225-Sheep!$N$175                                )&gt;(PM$44-PN$44),(PM$44-Sheep!$R$225-Sheep!$N$175                                )&lt;=0),"WeanAlt1","")
&amp;                   IF(AND((PM$44-Sheep!$R$226-Sheep!$N$175                                )&gt;(PM$44-PN$44),(PM$44-Sheep!$R$226-Sheep!$N$175                                )&lt;=0),"WeanAlt2","")
&amp;IFERROR(IF(AND((PM$44-PM49                                                                                     )&gt;(PM$44-PN$44),(PM$44-PM49                                                                                     )&lt;=0),"Join-"    &amp;PM48,""),"")
&amp;IFERROR(IF(AND((PM$44-PM49-INDEX(Sheep!$V$231:$V$238,PM48,1))&gt;(PM$44-PN$44),(PM$44-PM49-INDEX(Sheep!$V$231:$V$238,PM48,1))&lt;=0),"Scan-"  &amp;PM48,""),"")
&amp;IFERROR(IF(AND((PM$44-PM49-150                                                                            )&gt;(PM$44-PN$44),(PM$44-PM49-150                                                                             )&lt;=0),"Birth-" &amp;PM48,""),"")
&amp;IFERROR(IF(AND((PM$44-PM49-150-Sheep!$R$224                                           )&gt;(PM$44-PN$44),(PM$44-PM49-150-Sheep!$R$224                                            )&lt;=0),"Wean-"&amp;PM48,""),"")
&amp;IFERROR(IF(AND((PM$44-PM49-150-Sheep!$R$225                                           )&gt;(PM$44-PN$44),(PM$44-PM49-150-Sheep!$R$225                                            )&lt;=0),"Alt1-"   &amp;PM48,""),"")
&amp;IFERROR(IF(AND((PM$44-PM49-150-Sheep!$R$226                                           )&gt;(PM$44-PN$44),(PM$44-PM49-150-Sheep!$R$226                                            )&lt;=0),"Alt2-"   &amp;PM48,""),"")</f>
        <v/>
      </c>
      <c r="PN50" s="491" t="str">
        <f xml:space="preserve">                    IF(AND((PN$44                                  -Sheep!$N$175                               )&gt;(PN$44-PO$44),(PN$44                                  -Sheep!$N$175                                )&lt;=0),"Born","")
&amp;                   IF(AND((PN$44-Sheep!$R$224-Sheep!$N$175                                )&gt;(PN$44-PO$44),(PN$44-Sheep!$R$224-Sheep!$N$175                                )&lt;=0),"WeanStd","")
&amp;                   IF(AND((PN$44-Sheep!$R$225-Sheep!$N$175                                )&gt;(PN$44-PO$44),(PN$44-Sheep!$R$225-Sheep!$N$175                                )&lt;=0),"WeanAlt1","")
&amp;                   IF(AND((PN$44-Sheep!$R$226-Sheep!$N$175                                )&gt;(PN$44-PO$44),(PN$44-Sheep!$R$226-Sheep!$N$175                                )&lt;=0),"WeanAlt2","")
&amp;IFERROR(IF(AND((PN$44-PN49                                                                                     )&gt;(PN$44-PO$44),(PN$44-PN49                                                                                     )&lt;=0),"Join-"    &amp;PN48,""),"")
&amp;IFERROR(IF(AND((PN$44-PN49-INDEX(Sheep!$V$231:$V$238,PN48,1))&gt;(PN$44-PO$44),(PN$44-PN49-INDEX(Sheep!$V$231:$V$238,PN48,1))&lt;=0),"Scan-"  &amp;PN48,""),"")
&amp;IFERROR(IF(AND((PN$44-PN49-150                                                                            )&gt;(PN$44-PO$44),(PN$44-PN49-150                                                                             )&lt;=0),"Birth-" &amp;PN48,""),"")
&amp;IFERROR(IF(AND((PN$44-PN49-150-Sheep!$R$224                                           )&gt;(PN$44-PO$44),(PN$44-PN49-150-Sheep!$R$224                                            )&lt;=0),"Wean-"&amp;PN48,""),"")
&amp;IFERROR(IF(AND((PN$44-PN49-150-Sheep!$R$225                                           )&gt;(PN$44-PO$44),(PN$44-PN49-150-Sheep!$R$225                                            )&lt;=0),"Alt1-"   &amp;PN48,""),"")
&amp;IFERROR(IF(AND((PN$44-PN49-150-Sheep!$R$226                                           )&gt;(PN$44-PO$44),(PN$44-PN49-150-Sheep!$R$226                                            )&lt;=0),"Alt2-"   &amp;PN48,""),"")</f>
        <v/>
      </c>
      <c r="PO50" s="491" t="str">
        <f xml:space="preserve">                    IF(AND((PO$44                                  -Sheep!$N$175                               )&gt;(PO$44-PP$44),(PO$44                                  -Sheep!$N$175                                )&lt;=0),"Born","")
&amp;                   IF(AND((PO$44-Sheep!$R$224-Sheep!$N$175                                )&gt;(PO$44-PP$44),(PO$44-Sheep!$R$224-Sheep!$N$175                                )&lt;=0),"WeanStd","")
&amp;                   IF(AND((PO$44-Sheep!$R$225-Sheep!$N$175                                )&gt;(PO$44-PP$44),(PO$44-Sheep!$R$225-Sheep!$N$175                                )&lt;=0),"WeanAlt1","")
&amp;                   IF(AND((PO$44-Sheep!$R$226-Sheep!$N$175                                )&gt;(PO$44-PP$44),(PO$44-Sheep!$R$226-Sheep!$N$175                                )&lt;=0),"WeanAlt2","")
&amp;IFERROR(IF(AND((PO$44-PO49                                                                                     )&gt;(PO$44-PP$44),(PO$44-PO49                                                                                     )&lt;=0),"Join-"    &amp;PO48,""),"")
&amp;IFERROR(IF(AND((PO$44-PO49-INDEX(Sheep!$V$231:$V$238,PO48,1))&gt;(PO$44-PP$44),(PO$44-PO49-INDEX(Sheep!$V$231:$V$238,PO48,1))&lt;=0),"Scan-"  &amp;PO48,""),"")
&amp;IFERROR(IF(AND((PO$44-PO49-150                                                                            )&gt;(PO$44-PP$44),(PO$44-PO49-150                                                                             )&lt;=0),"Birth-" &amp;PO48,""),"")
&amp;IFERROR(IF(AND((PO$44-PO49-150-Sheep!$R$224                                           )&gt;(PO$44-PP$44),(PO$44-PO49-150-Sheep!$R$224                                            )&lt;=0),"Wean-"&amp;PO48,""),"")
&amp;IFERROR(IF(AND((PO$44-PO49-150-Sheep!$R$225                                           )&gt;(PO$44-PP$44),(PO$44-PO49-150-Sheep!$R$225                                            )&lt;=0),"Alt1-"   &amp;PO48,""),"")
&amp;IFERROR(IF(AND((PO$44-PO49-150-Sheep!$R$226                                           )&gt;(PO$44-PP$44),(PO$44-PO49-150-Sheep!$R$226                                            )&lt;=0),"Alt2-"   &amp;PO48,""),"")</f>
        <v/>
      </c>
      <c r="PP50" s="491" t="str">
        <f xml:space="preserve">                    IF(AND((PP$44                                  -Sheep!$N$175                               )&gt;(PP$44-PQ$44),(PP$44                                  -Sheep!$N$175                                )&lt;=0),"Born","")
&amp;                   IF(AND((PP$44-Sheep!$R$224-Sheep!$N$175                                )&gt;(PP$44-PQ$44),(PP$44-Sheep!$R$224-Sheep!$N$175                                )&lt;=0),"WeanStd","")
&amp;                   IF(AND((PP$44-Sheep!$R$225-Sheep!$N$175                                )&gt;(PP$44-PQ$44),(PP$44-Sheep!$R$225-Sheep!$N$175                                )&lt;=0),"WeanAlt1","")
&amp;                   IF(AND((PP$44-Sheep!$R$226-Sheep!$N$175                                )&gt;(PP$44-PQ$44),(PP$44-Sheep!$R$226-Sheep!$N$175                                )&lt;=0),"WeanAlt2","")
&amp;IFERROR(IF(AND((PP$44-PP49                                                                                     )&gt;(PP$44-PQ$44),(PP$44-PP49                                                                                     )&lt;=0),"Join-"    &amp;PP48,""),"")
&amp;IFERROR(IF(AND((PP$44-PP49-INDEX(Sheep!$V$231:$V$238,PP48,1))&gt;(PP$44-PQ$44),(PP$44-PP49-INDEX(Sheep!$V$231:$V$238,PP48,1))&lt;=0),"Scan-"  &amp;PP48,""),"")
&amp;IFERROR(IF(AND((PP$44-PP49-150                                                                            )&gt;(PP$44-PQ$44),(PP$44-PP49-150                                                                             )&lt;=0),"Birth-" &amp;PP48,""),"")
&amp;IFERROR(IF(AND((PP$44-PP49-150-Sheep!$R$224                                           )&gt;(PP$44-PQ$44),(PP$44-PP49-150-Sheep!$R$224                                            )&lt;=0),"Wean-"&amp;PP48,""),"")
&amp;IFERROR(IF(AND((PP$44-PP49-150-Sheep!$R$225                                           )&gt;(PP$44-PQ$44),(PP$44-PP49-150-Sheep!$R$225                                            )&lt;=0),"Alt1-"   &amp;PP48,""),"")
&amp;IFERROR(IF(AND((PP$44-PP49-150-Sheep!$R$226                                           )&gt;(PP$44-PQ$44),(PP$44-PP49-150-Sheep!$R$226                                            )&lt;=0),"Alt2-"   &amp;PP48,""),"")</f>
        <v/>
      </c>
      <c r="PQ50" s="491" t="str">
        <f xml:space="preserve">                    IF(AND((PQ$44                                  -Sheep!$N$175                               )&gt;(PQ$44-PR$44),(PQ$44                                  -Sheep!$N$175                                )&lt;=0),"Born","")
&amp;                   IF(AND((PQ$44-Sheep!$R$224-Sheep!$N$175                                )&gt;(PQ$44-PR$44),(PQ$44-Sheep!$R$224-Sheep!$N$175                                )&lt;=0),"WeanStd","")
&amp;                   IF(AND((PQ$44-Sheep!$R$225-Sheep!$N$175                                )&gt;(PQ$44-PR$44),(PQ$44-Sheep!$R$225-Sheep!$N$175                                )&lt;=0),"WeanAlt1","")
&amp;                   IF(AND((PQ$44-Sheep!$R$226-Sheep!$N$175                                )&gt;(PQ$44-PR$44),(PQ$44-Sheep!$R$226-Sheep!$N$175                                )&lt;=0),"WeanAlt2","")
&amp;IFERROR(IF(AND((PQ$44-PQ49                                                                                     )&gt;(PQ$44-PR$44),(PQ$44-PQ49                                                                                     )&lt;=0),"Join-"    &amp;PQ48,""),"")
&amp;IFERROR(IF(AND((PQ$44-PQ49-INDEX(Sheep!$V$231:$V$238,PQ48,1))&gt;(PQ$44-PR$44),(PQ$44-PQ49-INDEX(Sheep!$V$231:$V$238,PQ48,1))&lt;=0),"Scan-"  &amp;PQ48,""),"")
&amp;IFERROR(IF(AND((PQ$44-PQ49-150                                                                            )&gt;(PQ$44-PR$44),(PQ$44-PQ49-150                                                                             )&lt;=0),"Birth-" &amp;PQ48,""),"")
&amp;IFERROR(IF(AND((PQ$44-PQ49-150-Sheep!$R$224                                           )&gt;(PQ$44-PR$44),(PQ$44-PQ49-150-Sheep!$R$224                                            )&lt;=0),"Wean-"&amp;PQ48,""),"")
&amp;IFERROR(IF(AND((PQ$44-PQ49-150-Sheep!$R$225                                           )&gt;(PQ$44-PR$44),(PQ$44-PQ49-150-Sheep!$R$225                                            )&lt;=0),"Alt1-"   &amp;PQ48,""),"")
&amp;IFERROR(IF(AND((PQ$44-PQ49-150-Sheep!$R$226                                           )&gt;(PQ$44-PR$44),(PQ$44-PQ49-150-Sheep!$R$226                                            )&lt;=0),"Alt2-"   &amp;PQ48,""),"")</f>
        <v/>
      </c>
      <c r="PR50" s="491" t="str">
        <f xml:space="preserve">                    IF(AND((PR$44                                  -Sheep!$N$175                               )&gt;(PR$44-PS$44),(PR$44                                  -Sheep!$N$175                                )&lt;=0),"Born","")
&amp;                   IF(AND((PR$44-Sheep!$R$224-Sheep!$N$175                                )&gt;(PR$44-PS$44),(PR$44-Sheep!$R$224-Sheep!$N$175                                )&lt;=0),"WeanStd","")
&amp;                   IF(AND((PR$44-Sheep!$R$225-Sheep!$N$175                                )&gt;(PR$44-PS$44),(PR$44-Sheep!$R$225-Sheep!$N$175                                )&lt;=0),"WeanAlt1","")
&amp;                   IF(AND((PR$44-Sheep!$R$226-Sheep!$N$175                                )&gt;(PR$44-PS$44),(PR$44-Sheep!$R$226-Sheep!$N$175                                )&lt;=0),"WeanAlt2","")
&amp;IFERROR(IF(AND((PR$44-PR49                                                                                     )&gt;(PR$44-PS$44),(PR$44-PR49                                                                                     )&lt;=0),"Join-"    &amp;PR48,""),"")
&amp;IFERROR(IF(AND((PR$44-PR49-INDEX(Sheep!$V$231:$V$238,PR48,1))&gt;(PR$44-PS$44),(PR$44-PR49-INDEX(Sheep!$V$231:$V$238,PR48,1))&lt;=0),"Scan-"  &amp;PR48,""),"")
&amp;IFERROR(IF(AND((PR$44-PR49-150                                                                            )&gt;(PR$44-PS$44),(PR$44-PR49-150                                                                             )&lt;=0),"Birth-" &amp;PR48,""),"")
&amp;IFERROR(IF(AND((PR$44-PR49-150-Sheep!$R$224                                           )&gt;(PR$44-PS$44),(PR$44-PR49-150-Sheep!$R$224                                            )&lt;=0),"Wean-"&amp;PR48,""),"")
&amp;IFERROR(IF(AND((PR$44-PR49-150-Sheep!$R$225                                           )&gt;(PR$44-PS$44),(PR$44-PR49-150-Sheep!$R$225                                            )&lt;=0),"Alt1-"   &amp;PR48,""),"")
&amp;IFERROR(IF(AND((PR$44-PR49-150-Sheep!$R$226                                           )&gt;(PR$44-PS$44),(PR$44-PR49-150-Sheep!$R$226                                            )&lt;=0),"Alt2-"   &amp;PR48,""),"")</f>
        <v/>
      </c>
      <c r="PS50" s="491" t="str">
        <f xml:space="preserve">                    IF(AND((PS$44                                  -Sheep!$N$175                               )&gt;(PS$44-PT$44),(PS$44                                  -Sheep!$N$175                                )&lt;=0),"Born","")
&amp;                   IF(AND((PS$44-Sheep!$R$224-Sheep!$N$175                                )&gt;(PS$44-PT$44),(PS$44-Sheep!$R$224-Sheep!$N$175                                )&lt;=0),"WeanStd","")
&amp;                   IF(AND((PS$44-Sheep!$R$225-Sheep!$N$175                                )&gt;(PS$44-PT$44),(PS$44-Sheep!$R$225-Sheep!$N$175                                )&lt;=0),"WeanAlt1","")
&amp;                   IF(AND((PS$44-Sheep!$R$226-Sheep!$N$175                                )&gt;(PS$44-PT$44),(PS$44-Sheep!$R$226-Sheep!$N$175                                )&lt;=0),"WeanAlt2","")
&amp;IFERROR(IF(AND((PS$44-PS49                                                                                     )&gt;(PS$44-PT$44),(PS$44-PS49                                                                                     )&lt;=0),"Join-"    &amp;PS48,""),"")
&amp;IFERROR(IF(AND((PS$44-PS49-INDEX(Sheep!$V$231:$V$238,PS48,1))&gt;(PS$44-PT$44),(PS$44-PS49-INDEX(Sheep!$V$231:$V$238,PS48,1))&lt;=0),"Scan-"  &amp;PS48,""),"")
&amp;IFERROR(IF(AND((PS$44-PS49-150                                                                            )&gt;(PS$44-PT$44),(PS$44-PS49-150                                                                             )&lt;=0),"Birth-" &amp;PS48,""),"")
&amp;IFERROR(IF(AND((PS$44-PS49-150-Sheep!$R$224                                           )&gt;(PS$44-PT$44),(PS$44-PS49-150-Sheep!$R$224                                            )&lt;=0),"Wean-"&amp;PS48,""),"")
&amp;IFERROR(IF(AND((PS$44-PS49-150-Sheep!$R$225                                           )&gt;(PS$44-PT$44),(PS$44-PS49-150-Sheep!$R$225                                            )&lt;=0),"Alt1-"   &amp;PS48,""),"")
&amp;IFERROR(IF(AND((PS$44-PS49-150-Sheep!$R$226                                           )&gt;(PS$44-PT$44),(PS$44-PS49-150-Sheep!$R$226                                            )&lt;=0),"Alt2-"   &amp;PS48,""),"")</f>
        <v/>
      </c>
      <c r="PT50" s="491" t="str">
        <f xml:space="preserve">                    IF(AND((PT$44                                  -Sheep!$N$175                               )&gt;(PT$44-PU$44),(PT$44                                  -Sheep!$N$175                                )&lt;=0),"Born","")
&amp;                   IF(AND((PT$44-Sheep!$R$224-Sheep!$N$175                                )&gt;(PT$44-PU$44),(PT$44-Sheep!$R$224-Sheep!$N$175                                )&lt;=0),"WeanStd","")
&amp;                   IF(AND((PT$44-Sheep!$R$225-Sheep!$N$175                                )&gt;(PT$44-PU$44),(PT$44-Sheep!$R$225-Sheep!$N$175                                )&lt;=0),"WeanAlt1","")
&amp;                   IF(AND((PT$44-Sheep!$R$226-Sheep!$N$175                                )&gt;(PT$44-PU$44),(PT$44-Sheep!$R$226-Sheep!$N$175                                )&lt;=0),"WeanAlt2","")
&amp;IFERROR(IF(AND((PT$44-PT49                                                                                     )&gt;(PT$44-PU$44),(PT$44-PT49                                                                                     )&lt;=0),"Join-"    &amp;PT48,""),"")
&amp;IFERROR(IF(AND((PT$44-PT49-INDEX(Sheep!$V$231:$V$238,PT48,1))&gt;(PT$44-PU$44),(PT$44-PT49-INDEX(Sheep!$V$231:$V$238,PT48,1))&lt;=0),"Scan-"  &amp;PT48,""),"")
&amp;IFERROR(IF(AND((PT$44-PT49-150                                                                            )&gt;(PT$44-PU$44),(PT$44-PT49-150                                                                             )&lt;=0),"Birth-" &amp;PT48,""),"")
&amp;IFERROR(IF(AND((PT$44-PT49-150-Sheep!$R$224                                           )&gt;(PT$44-PU$44),(PT$44-PT49-150-Sheep!$R$224                                            )&lt;=0),"Wean-"&amp;PT48,""),"")
&amp;IFERROR(IF(AND((PT$44-PT49-150-Sheep!$R$225                                           )&gt;(PT$44-PU$44),(PT$44-PT49-150-Sheep!$R$225                                            )&lt;=0),"Alt1-"   &amp;PT48,""),"")
&amp;IFERROR(IF(AND((PT$44-PT49-150-Sheep!$R$226                                           )&gt;(PT$44-PU$44),(PT$44-PT49-150-Sheep!$R$226                                            )&lt;=0),"Alt2-"   &amp;PT48,""),"")</f>
        <v/>
      </c>
      <c r="PU50" s="491" t="str">
        <f xml:space="preserve">                    IF(AND((PU$44                                  -Sheep!$N$175                               )&gt;(PU$44-PV$44),(PU$44                                  -Sheep!$N$175                                )&lt;=0),"Born","")
&amp;                   IF(AND((PU$44-Sheep!$R$224-Sheep!$N$175                                )&gt;(PU$44-PV$44),(PU$44-Sheep!$R$224-Sheep!$N$175                                )&lt;=0),"WeanStd","")
&amp;                   IF(AND((PU$44-Sheep!$R$225-Sheep!$N$175                                )&gt;(PU$44-PV$44),(PU$44-Sheep!$R$225-Sheep!$N$175                                )&lt;=0),"WeanAlt1","")
&amp;                   IF(AND((PU$44-Sheep!$R$226-Sheep!$N$175                                )&gt;(PU$44-PV$44),(PU$44-Sheep!$R$226-Sheep!$N$175                                )&lt;=0),"WeanAlt2","")
&amp;IFERROR(IF(AND((PU$44-PU49                                                                                     )&gt;(PU$44-PV$44),(PU$44-PU49                                                                                     )&lt;=0),"Join-"    &amp;PU48,""),"")
&amp;IFERROR(IF(AND((PU$44-PU49-INDEX(Sheep!$V$231:$V$238,PU48,1))&gt;(PU$44-PV$44),(PU$44-PU49-INDEX(Sheep!$V$231:$V$238,PU48,1))&lt;=0),"Scan-"  &amp;PU48,""),"")
&amp;IFERROR(IF(AND((PU$44-PU49-150                                                                            )&gt;(PU$44-PV$44),(PU$44-PU49-150                                                                             )&lt;=0),"Birth-" &amp;PU48,""),"")
&amp;IFERROR(IF(AND((PU$44-PU49-150-Sheep!$R$224                                           )&gt;(PU$44-PV$44),(PU$44-PU49-150-Sheep!$R$224                                            )&lt;=0),"Wean-"&amp;PU48,""),"")
&amp;IFERROR(IF(AND((PU$44-PU49-150-Sheep!$R$225                                           )&gt;(PU$44-PV$44),(PU$44-PU49-150-Sheep!$R$225                                            )&lt;=0),"Alt1-"   &amp;PU48,""),"")
&amp;IFERROR(IF(AND((PU$44-PU49-150-Sheep!$R$226                                           )&gt;(PU$44-PV$44),(PU$44-PU49-150-Sheep!$R$226                                            )&lt;=0),"Alt2-"   &amp;PU48,""),"")</f>
        <v/>
      </c>
      <c r="PV50" s="491" t="str">
        <f xml:space="preserve">                    IF(AND((PV$44                                  -Sheep!$N$175                               )&gt;(PV$44-PW$44),(PV$44                                  -Sheep!$N$175                                )&lt;=0),"Born","")
&amp;                   IF(AND((PV$44-Sheep!$R$224-Sheep!$N$175                                )&gt;(PV$44-PW$44),(PV$44-Sheep!$R$224-Sheep!$N$175                                )&lt;=0),"WeanStd","")
&amp;                   IF(AND((PV$44-Sheep!$R$225-Sheep!$N$175                                )&gt;(PV$44-PW$44),(PV$44-Sheep!$R$225-Sheep!$N$175                                )&lt;=0),"WeanAlt1","")
&amp;                   IF(AND((PV$44-Sheep!$R$226-Sheep!$N$175                                )&gt;(PV$44-PW$44),(PV$44-Sheep!$R$226-Sheep!$N$175                                )&lt;=0),"WeanAlt2","")
&amp;IFERROR(IF(AND((PV$44-PV49                                                                                     )&gt;(PV$44-PW$44),(PV$44-PV49                                                                                     )&lt;=0),"Join-"    &amp;PV48,""),"")
&amp;IFERROR(IF(AND((PV$44-PV49-INDEX(Sheep!$V$231:$V$238,PV48,1))&gt;(PV$44-PW$44),(PV$44-PV49-INDEX(Sheep!$V$231:$V$238,PV48,1))&lt;=0),"Scan-"  &amp;PV48,""),"")
&amp;IFERROR(IF(AND((PV$44-PV49-150                                                                            )&gt;(PV$44-PW$44),(PV$44-PV49-150                                                                             )&lt;=0),"Birth-" &amp;PV48,""),"")
&amp;IFERROR(IF(AND((PV$44-PV49-150-Sheep!$R$224                                           )&gt;(PV$44-PW$44),(PV$44-PV49-150-Sheep!$R$224                                            )&lt;=0),"Wean-"&amp;PV48,""),"")
&amp;IFERROR(IF(AND((PV$44-PV49-150-Sheep!$R$225                                           )&gt;(PV$44-PW$44),(PV$44-PV49-150-Sheep!$R$225                                            )&lt;=0),"Alt1-"   &amp;PV48,""),"")
&amp;IFERROR(IF(AND((PV$44-PV49-150-Sheep!$R$226                                           )&gt;(PV$44-PW$44),(PV$44-PV49-150-Sheep!$R$226                                            )&lt;=0),"Alt2-"   &amp;PV48,""),"")</f>
        <v/>
      </c>
      <c r="PW50" s="491" t="str">
        <f xml:space="preserve">                    IF(AND((PW$44                                  -Sheep!$N$175                               )&gt;(PW$44-PX$44),(PW$44                                  -Sheep!$N$175                                )&lt;=0),"Born","")
&amp;                   IF(AND((PW$44-Sheep!$R$224-Sheep!$N$175                                )&gt;(PW$44-PX$44),(PW$44-Sheep!$R$224-Sheep!$N$175                                )&lt;=0),"WeanStd","")
&amp;                   IF(AND((PW$44-Sheep!$R$225-Sheep!$N$175                                )&gt;(PW$44-PX$44),(PW$44-Sheep!$R$225-Sheep!$N$175                                )&lt;=0),"WeanAlt1","")
&amp;                   IF(AND((PW$44-Sheep!$R$226-Sheep!$N$175                                )&gt;(PW$44-PX$44),(PW$44-Sheep!$R$226-Sheep!$N$175                                )&lt;=0),"WeanAlt2","")
&amp;IFERROR(IF(AND((PW$44-PW49                                                                                     )&gt;(PW$44-PX$44),(PW$44-PW49                                                                                     )&lt;=0),"Join-"    &amp;PW48,""),"")
&amp;IFERROR(IF(AND((PW$44-PW49-INDEX(Sheep!$V$231:$V$238,PW48,1))&gt;(PW$44-PX$44),(PW$44-PW49-INDEX(Sheep!$V$231:$V$238,PW48,1))&lt;=0),"Scan-"  &amp;PW48,""),"")
&amp;IFERROR(IF(AND((PW$44-PW49-150                                                                            )&gt;(PW$44-PX$44),(PW$44-PW49-150                                                                             )&lt;=0),"Birth-" &amp;PW48,""),"")
&amp;IFERROR(IF(AND((PW$44-PW49-150-Sheep!$R$224                                           )&gt;(PW$44-PX$44),(PW$44-PW49-150-Sheep!$R$224                                            )&lt;=0),"Wean-"&amp;PW48,""),"")
&amp;IFERROR(IF(AND((PW$44-PW49-150-Sheep!$R$225                                           )&gt;(PW$44-PX$44),(PW$44-PW49-150-Sheep!$R$225                                            )&lt;=0),"Alt1-"   &amp;PW48,""),"")
&amp;IFERROR(IF(AND((PW$44-PW49-150-Sheep!$R$226                                           )&gt;(PW$44-PX$44),(PW$44-PW49-150-Sheep!$R$226                                            )&lt;=0),"Alt2-"   &amp;PW48,""),"")</f>
        <v/>
      </c>
      <c r="PX50" s="491" t="str">
        <f xml:space="preserve">                    IF(AND((PX$44                                  -Sheep!$N$175                               )&gt;(PX$44-PY$44),(PX$44                                  -Sheep!$N$175                                )&lt;=0),"Born","")
&amp;                   IF(AND((PX$44-Sheep!$R$224-Sheep!$N$175                                )&gt;(PX$44-PY$44),(PX$44-Sheep!$R$224-Sheep!$N$175                                )&lt;=0),"WeanStd","")
&amp;                   IF(AND((PX$44-Sheep!$R$225-Sheep!$N$175                                )&gt;(PX$44-PY$44),(PX$44-Sheep!$R$225-Sheep!$N$175                                )&lt;=0),"WeanAlt1","")
&amp;                   IF(AND((PX$44-Sheep!$R$226-Sheep!$N$175                                )&gt;(PX$44-PY$44),(PX$44-Sheep!$R$226-Sheep!$N$175                                )&lt;=0),"WeanAlt2","")
&amp;IFERROR(IF(AND((PX$44-PX49                                                                                     )&gt;(PX$44-PY$44),(PX$44-PX49                                                                                     )&lt;=0),"Join-"    &amp;PX48,""),"")
&amp;IFERROR(IF(AND((PX$44-PX49-INDEX(Sheep!$V$231:$V$238,PX48,1))&gt;(PX$44-PY$44),(PX$44-PX49-INDEX(Sheep!$V$231:$V$238,PX48,1))&lt;=0),"Scan-"  &amp;PX48,""),"")
&amp;IFERROR(IF(AND((PX$44-PX49-150                                                                            )&gt;(PX$44-PY$44),(PX$44-PX49-150                                                                             )&lt;=0),"Birth-" &amp;PX48,""),"")
&amp;IFERROR(IF(AND((PX$44-PX49-150-Sheep!$R$224                                           )&gt;(PX$44-PY$44),(PX$44-PX49-150-Sheep!$R$224                                            )&lt;=0),"Wean-"&amp;PX48,""),"")
&amp;IFERROR(IF(AND((PX$44-PX49-150-Sheep!$R$225                                           )&gt;(PX$44-PY$44),(PX$44-PX49-150-Sheep!$R$225                                            )&lt;=0),"Alt1-"   &amp;PX48,""),"")
&amp;IFERROR(IF(AND((PX$44-PX49-150-Sheep!$R$226                                           )&gt;(PX$44-PY$44),(PX$44-PX49-150-Sheep!$R$226                                            )&lt;=0),"Alt2-"   &amp;PX48,""),"")</f>
        <v/>
      </c>
      <c r="PY50" s="491" t="str">
        <f xml:space="preserve">                    IF(AND((PY$44                                  -Sheep!$N$175                               )&gt;(PY$44-PZ$44),(PY$44                                  -Sheep!$N$175                                )&lt;=0),"Born","")
&amp;                   IF(AND((PY$44-Sheep!$R$224-Sheep!$N$175                                )&gt;(PY$44-PZ$44),(PY$44-Sheep!$R$224-Sheep!$N$175                                )&lt;=0),"WeanStd","")
&amp;                   IF(AND((PY$44-Sheep!$R$225-Sheep!$N$175                                )&gt;(PY$44-PZ$44),(PY$44-Sheep!$R$225-Sheep!$N$175                                )&lt;=0),"WeanAlt1","")
&amp;                   IF(AND((PY$44-Sheep!$R$226-Sheep!$N$175                                )&gt;(PY$44-PZ$44),(PY$44-Sheep!$R$226-Sheep!$N$175                                )&lt;=0),"WeanAlt2","")
&amp;IFERROR(IF(AND((PY$44-PY49                                                                                     )&gt;(PY$44-PZ$44),(PY$44-PY49                                                                                     )&lt;=0),"Join-"    &amp;PY48,""),"")
&amp;IFERROR(IF(AND((PY$44-PY49-INDEX(Sheep!$V$231:$V$238,PY48,1))&gt;(PY$44-PZ$44),(PY$44-PY49-INDEX(Sheep!$V$231:$V$238,PY48,1))&lt;=0),"Scan-"  &amp;PY48,""),"")
&amp;IFERROR(IF(AND((PY$44-PY49-150                                                                            )&gt;(PY$44-PZ$44),(PY$44-PY49-150                                                                             )&lt;=0),"Birth-" &amp;PY48,""),"")
&amp;IFERROR(IF(AND((PY$44-PY49-150-Sheep!$R$224                                           )&gt;(PY$44-PZ$44),(PY$44-PY49-150-Sheep!$R$224                                            )&lt;=0),"Wean-"&amp;PY48,""),"")
&amp;IFERROR(IF(AND((PY$44-PY49-150-Sheep!$R$225                                           )&gt;(PY$44-PZ$44),(PY$44-PY49-150-Sheep!$R$225                                            )&lt;=0),"Alt1-"   &amp;PY48,""),"")
&amp;IFERROR(IF(AND((PY$44-PY49-150-Sheep!$R$226                                           )&gt;(PY$44-PZ$44),(PY$44-PY49-150-Sheep!$R$226                                            )&lt;=0),"Alt2-"   &amp;PY48,""),"")</f>
        <v/>
      </c>
      <c r="PZ50" s="491" t="str">
        <f xml:space="preserve">                    IF(AND((PZ$44                                  -Sheep!$N$175                               )&gt;(PZ$44-QA$44),(PZ$44                                  -Sheep!$N$175                                )&lt;=0),"Born","")
&amp;                   IF(AND((PZ$44-Sheep!$R$224-Sheep!$N$175                                )&gt;(PZ$44-QA$44),(PZ$44-Sheep!$R$224-Sheep!$N$175                                )&lt;=0),"WeanStd","")
&amp;                   IF(AND((PZ$44-Sheep!$R$225-Sheep!$N$175                                )&gt;(PZ$44-QA$44),(PZ$44-Sheep!$R$225-Sheep!$N$175                                )&lt;=0),"WeanAlt1","")
&amp;                   IF(AND((PZ$44-Sheep!$R$226-Sheep!$N$175                                )&gt;(PZ$44-QA$44),(PZ$44-Sheep!$R$226-Sheep!$N$175                                )&lt;=0),"WeanAlt2","")
&amp;IFERROR(IF(AND((PZ$44-PZ49                                                                                     )&gt;(PZ$44-QA$44),(PZ$44-PZ49                                                                                     )&lt;=0),"Join-"    &amp;PZ48,""),"")
&amp;IFERROR(IF(AND((PZ$44-PZ49-INDEX(Sheep!$V$231:$V$238,PZ48,1))&gt;(PZ$44-QA$44),(PZ$44-PZ49-INDEX(Sheep!$V$231:$V$238,PZ48,1))&lt;=0),"Scan-"  &amp;PZ48,""),"")
&amp;IFERROR(IF(AND((PZ$44-PZ49-150                                                                            )&gt;(PZ$44-QA$44),(PZ$44-PZ49-150                                                                             )&lt;=0),"Birth-" &amp;PZ48,""),"")
&amp;IFERROR(IF(AND((PZ$44-PZ49-150-Sheep!$R$224                                           )&gt;(PZ$44-QA$44),(PZ$44-PZ49-150-Sheep!$R$224                                            )&lt;=0),"Wean-"&amp;PZ48,""),"")
&amp;IFERROR(IF(AND((PZ$44-PZ49-150-Sheep!$R$225                                           )&gt;(PZ$44-QA$44),(PZ$44-PZ49-150-Sheep!$R$225                                            )&lt;=0),"Alt1-"   &amp;PZ48,""),"")
&amp;IFERROR(IF(AND((PZ$44-PZ49-150-Sheep!$R$226                                           )&gt;(PZ$44-QA$44),(PZ$44-PZ49-150-Sheep!$R$226                                            )&lt;=0),"Alt2-"   &amp;PZ48,""),"")</f>
        <v/>
      </c>
      <c r="QA50" s="491" t="str">
        <f xml:space="preserve">                    IF(AND((QA$44                                  -Sheep!$N$175                               )&gt;(QA$44-QB$44),(QA$44                                  -Sheep!$N$175                                )&lt;=0),"Born","")
&amp;                   IF(AND((QA$44-Sheep!$R$224-Sheep!$N$175                                )&gt;(QA$44-QB$44),(QA$44-Sheep!$R$224-Sheep!$N$175                                )&lt;=0),"WeanStd","")
&amp;                   IF(AND((QA$44-Sheep!$R$225-Sheep!$N$175                                )&gt;(QA$44-QB$44),(QA$44-Sheep!$R$225-Sheep!$N$175                                )&lt;=0),"WeanAlt1","")
&amp;                   IF(AND((QA$44-Sheep!$R$226-Sheep!$N$175                                )&gt;(QA$44-QB$44),(QA$44-Sheep!$R$226-Sheep!$N$175                                )&lt;=0),"WeanAlt2","")
&amp;IFERROR(IF(AND((QA$44-QA49                                                                                     )&gt;(QA$44-QB$44),(QA$44-QA49                                                                                     )&lt;=0),"Join-"    &amp;QA48,""),"")
&amp;IFERROR(IF(AND((QA$44-QA49-INDEX(Sheep!$V$231:$V$238,QA48,1))&gt;(QA$44-QB$44),(QA$44-QA49-INDEX(Sheep!$V$231:$V$238,QA48,1))&lt;=0),"Scan-"  &amp;QA48,""),"")
&amp;IFERROR(IF(AND((QA$44-QA49-150                                                                            )&gt;(QA$44-QB$44),(QA$44-QA49-150                                                                             )&lt;=0),"Birth-" &amp;QA48,""),"")
&amp;IFERROR(IF(AND((QA$44-QA49-150-Sheep!$R$224                                           )&gt;(QA$44-QB$44),(QA$44-QA49-150-Sheep!$R$224                                            )&lt;=0),"Wean-"&amp;QA48,""),"")
&amp;IFERROR(IF(AND((QA$44-QA49-150-Sheep!$R$225                                           )&gt;(QA$44-QB$44),(QA$44-QA49-150-Sheep!$R$225                                            )&lt;=0),"Alt1-"   &amp;QA48,""),"")
&amp;IFERROR(IF(AND((QA$44-QA49-150-Sheep!$R$226                                           )&gt;(QA$44-QB$44),(QA$44-QA49-150-Sheep!$R$226                                            )&lt;=0),"Alt2-"   &amp;QA48,""),"")</f>
        <v/>
      </c>
      <c r="QB50" s="491" t="str">
        <f xml:space="preserve">                    IF(AND((QB$44                                  -Sheep!$N$175                               )&gt;(QB$44-QC$44),(QB$44                                  -Sheep!$N$175                                )&lt;=0),"Born","")
&amp;                   IF(AND((QB$44-Sheep!$R$224-Sheep!$N$175                                )&gt;(QB$44-QC$44),(QB$44-Sheep!$R$224-Sheep!$N$175                                )&lt;=0),"WeanStd","")
&amp;                   IF(AND((QB$44-Sheep!$R$225-Sheep!$N$175                                )&gt;(QB$44-QC$44),(QB$44-Sheep!$R$225-Sheep!$N$175                                )&lt;=0),"WeanAlt1","")
&amp;                   IF(AND((QB$44-Sheep!$R$226-Sheep!$N$175                                )&gt;(QB$44-QC$44),(QB$44-Sheep!$R$226-Sheep!$N$175                                )&lt;=0),"WeanAlt2","")
&amp;IFERROR(IF(AND((QB$44-QB49                                                                                     )&gt;(QB$44-QC$44),(QB$44-QB49                                                                                     )&lt;=0),"Join-"    &amp;QB48,""),"")
&amp;IFERROR(IF(AND((QB$44-QB49-INDEX(Sheep!$V$231:$V$238,QB48,1))&gt;(QB$44-QC$44),(QB$44-QB49-INDEX(Sheep!$V$231:$V$238,QB48,1))&lt;=0),"Scan-"  &amp;QB48,""),"")
&amp;IFERROR(IF(AND((QB$44-QB49-150                                                                            )&gt;(QB$44-QC$44),(QB$44-QB49-150                                                                             )&lt;=0),"Birth-" &amp;QB48,""),"")
&amp;IFERROR(IF(AND((QB$44-QB49-150-Sheep!$R$224                                           )&gt;(QB$44-QC$44),(QB$44-QB49-150-Sheep!$R$224                                            )&lt;=0),"Wean-"&amp;QB48,""),"")
&amp;IFERROR(IF(AND((QB$44-QB49-150-Sheep!$R$225                                           )&gt;(QB$44-QC$44),(QB$44-QB49-150-Sheep!$R$225                                            )&lt;=0),"Alt1-"   &amp;QB48,""),"")
&amp;IFERROR(IF(AND((QB$44-QB49-150-Sheep!$R$226                                           )&gt;(QB$44-QC$44),(QB$44-QB49-150-Sheep!$R$226                                            )&lt;=0),"Alt2-"   &amp;QB48,""),"")</f>
        <v/>
      </c>
      <c r="QC50" s="491" t="str">
        <f xml:space="preserve">                    IF(AND((QC$44                                  -Sheep!$N$175                               )&gt;(QC$44-QD$44),(QC$44                                  -Sheep!$N$175                                )&lt;=0),"Born","")
&amp;                   IF(AND((QC$44-Sheep!$R$224-Sheep!$N$175                                )&gt;(QC$44-QD$44),(QC$44-Sheep!$R$224-Sheep!$N$175                                )&lt;=0),"WeanStd","")
&amp;                   IF(AND((QC$44-Sheep!$R$225-Sheep!$N$175                                )&gt;(QC$44-QD$44),(QC$44-Sheep!$R$225-Sheep!$N$175                                )&lt;=0),"WeanAlt1","")
&amp;                   IF(AND((QC$44-Sheep!$R$226-Sheep!$N$175                                )&gt;(QC$44-QD$44),(QC$44-Sheep!$R$226-Sheep!$N$175                                )&lt;=0),"WeanAlt2","")
&amp;IFERROR(IF(AND((QC$44-QC49                                                                                     )&gt;(QC$44-QD$44),(QC$44-QC49                                                                                     )&lt;=0),"Join-"    &amp;QC48,""),"")
&amp;IFERROR(IF(AND((QC$44-QC49-INDEX(Sheep!$V$231:$V$238,QC48,1))&gt;(QC$44-QD$44),(QC$44-QC49-INDEX(Sheep!$V$231:$V$238,QC48,1))&lt;=0),"Scan-"  &amp;QC48,""),"")
&amp;IFERROR(IF(AND((QC$44-QC49-150                                                                            )&gt;(QC$44-QD$44),(QC$44-QC49-150                                                                             )&lt;=0),"Birth-" &amp;QC48,""),"")
&amp;IFERROR(IF(AND((QC$44-QC49-150-Sheep!$R$224                                           )&gt;(QC$44-QD$44),(QC$44-QC49-150-Sheep!$R$224                                            )&lt;=0),"Wean-"&amp;QC48,""),"")
&amp;IFERROR(IF(AND((QC$44-QC49-150-Sheep!$R$225                                           )&gt;(QC$44-QD$44),(QC$44-QC49-150-Sheep!$R$225                                            )&lt;=0),"Alt1-"   &amp;QC48,""),"")
&amp;IFERROR(IF(AND((QC$44-QC49-150-Sheep!$R$226                                           )&gt;(QC$44-QD$44),(QC$44-QC49-150-Sheep!$R$226                                            )&lt;=0),"Alt2-"   &amp;QC48,""),"")</f>
        <v/>
      </c>
      <c r="QD50" s="491" t="str">
        <f xml:space="preserve">                    IF(AND((QD$44                                  -Sheep!$N$175                               )&gt;(QD$44-QE$44),(QD$44                                  -Sheep!$N$175                                )&lt;=0),"Born","")
&amp;                   IF(AND((QD$44-Sheep!$R$224-Sheep!$N$175                                )&gt;(QD$44-QE$44),(QD$44-Sheep!$R$224-Sheep!$N$175                                )&lt;=0),"WeanStd","")
&amp;                   IF(AND((QD$44-Sheep!$R$225-Sheep!$N$175                                )&gt;(QD$44-QE$44),(QD$44-Sheep!$R$225-Sheep!$N$175                                )&lt;=0),"WeanAlt1","")
&amp;                   IF(AND((QD$44-Sheep!$R$226-Sheep!$N$175                                )&gt;(QD$44-QE$44),(QD$44-Sheep!$R$226-Sheep!$N$175                                )&lt;=0),"WeanAlt2","")
&amp;IFERROR(IF(AND((QD$44-QD49                                                                                     )&gt;(QD$44-QE$44),(QD$44-QD49                                                                                     )&lt;=0),"Join-"    &amp;QD48,""),"")
&amp;IFERROR(IF(AND((QD$44-QD49-INDEX(Sheep!$V$231:$V$238,QD48,1))&gt;(QD$44-QE$44),(QD$44-QD49-INDEX(Sheep!$V$231:$V$238,QD48,1))&lt;=0),"Scan-"  &amp;QD48,""),"")
&amp;IFERROR(IF(AND((QD$44-QD49-150                                                                            )&gt;(QD$44-QE$44),(QD$44-QD49-150                                                                             )&lt;=0),"Birth-" &amp;QD48,""),"")
&amp;IFERROR(IF(AND((QD$44-QD49-150-Sheep!$R$224                                           )&gt;(QD$44-QE$44),(QD$44-QD49-150-Sheep!$R$224                                            )&lt;=0),"Wean-"&amp;QD48,""),"")
&amp;IFERROR(IF(AND((QD$44-QD49-150-Sheep!$R$225                                           )&gt;(QD$44-QE$44),(QD$44-QD49-150-Sheep!$R$225                                            )&lt;=0),"Alt1-"   &amp;QD48,""),"")
&amp;IFERROR(IF(AND((QD$44-QD49-150-Sheep!$R$226                                           )&gt;(QD$44-QE$44),(QD$44-QD49-150-Sheep!$R$226                                            )&lt;=0),"Alt2-"   &amp;QD48,""),"")</f>
        <v/>
      </c>
      <c r="QE50" s="491" t="str">
        <f xml:space="preserve">                    IF(AND((QE$44                                  -Sheep!$N$175                               )&gt;(QE$44-QF$44),(QE$44                                  -Sheep!$N$175                                )&lt;=0),"Born","")
&amp;                   IF(AND((QE$44-Sheep!$R$224-Sheep!$N$175                                )&gt;(QE$44-QF$44),(QE$44-Sheep!$R$224-Sheep!$N$175                                )&lt;=0),"WeanStd","")
&amp;                   IF(AND((QE$44-Sheep!$R$225-Sheep!$N$175                                )&gt;(QE$44-QF$44),(QE$44-Sheep!$R$225-Sheep!$N$175                                )&lt;=0),"WeanAlt1","")
&amp;                   IF(AND((QE$44-Sheep!$R$226-Sheep!$N$175                                )&gt;(QE$44-QF$44),(QE$44-Sheep!$R$226-Sheep!$N$175                                )&lt;=0),"WeanAlt2","")
&amp;IFERROR(IF(AND((QE$44-QE49                                                                                     )&gt;(QE$44-QF$44),(QE$44-QE49                                                                                     )&lt;=0),"Join-"    &amp;QE48,""),"")
&amp;IFERROR(IF(AND((QE$44-QE49-INDEX(Sheep!$V$231:$V$238,QE48,1))&gt;(QE$44-QF$44),(QE$44-QE49-INDEX(Sheep!$V$231:$V$238,QE48,1))&lt;=0),"Scan-"  &amp;QE48,""),"")
&amp;IFERROR(IF(AND((QE$44-QE49-150                                                                            )&gt;(QE$44-QF$44),(QE$44-QE49-150                                                                             )&lt;=0),"Birth-" &amp;QE48,""),"")
&amp;IFERROR(IF(AND((QE$44-QE49-150-Sheep!$R$224                                           )&gt;(QE$44-QF$44),(QE$44-QE49-150-Sheep!$R$224                                            )&lt;=0),"Wean-"&amp;QE48,""),"")
&amp;IFERROR(IF(AND((QE$44-QE49-150-Sheep!$R$225                                           )&gt;(QE$44-QF$44),(QE$44-QE49-150-Sheep!$R$225                                            )&lt;=0),"Alt1-"   &amp;QE48,""),"")
&amp;IFERROR(IF(AND((QE$44-QE49-150-Sheep!$R$226                                           )&gt;(QE$44-QF$44),(QE$44-QE49-150-Sheep!$R$226                                            )&lt;=0),"Alt2-"   &amp;QE48,""),"")</f>
        <v/>
      </c>
      <c r="QF50" s="491" t="str">
        <f xml:space="preserve">                    IF(AND((QF$44                                  -Sheep!$N$175                               )&gt;(QF$44-QG$44),(QF$44                                  -Sheep!$N$175                                )&lt;=0),"Born","")
&amp;                   IF(AND((QF$44-Sheep!$R$224-Sheep!$N$175                                )&gt;(QF$44-QG$44),(QF$44-Sheep!$R$224-Sheep!$N$175                                )&lt;=0),"WeanStd","")
&amp;                   IF(AND((QF$44-Sheep!$R$225-Sheep!$N$175                                )&gt;(QF$44-QG$44),(QF$44-Sheep!$R$225-Sheep!$N$175                                )&lt;=0),"WeanAlt1","")
&amp;                   IF(AND((QF$44-Sheep!$R$226-Sheep!$N$175                                )&gt;(QF$44-QG$44),(QF$44-Sheep!$R$226-Sheep!$N$175                                )&lt;=0),"WeanAlt2","")
&amp;IFERROR(IF(AND((QF$44-QF49                                                                                     )&gt;(QF$44-QG$44),(QF$44-QF49                                                                                     )&lt;=0),"Join-"    &amp;QF48,""),"")
&amp;IFERROR(IF(AND((QF$44-QF49-INDEX(Sheep!$V$231:$V$238,QF48,1))&gt;(QF$44-QG$44),(QF$44-QF49-INDEX(Sheep!$V$231:$V$238,QF48,1))&lt;=0),"Scan-"  &amp;QF48,""),"")
&amp;IFERROR(IF(AND((QF$44-QF49-150                                                                            )&gt;(QF$44-QG$44),(QF$44-QF49-150                                                                             )&lt;=0),"Birth-" &amp;QF48,""),"")
&amp;IFERROR(IF(AND((QF$44-QF49-150-Sheep!$R$224                                           )&gt;(QF$44-QG$44),(QF$44-QF49-150-Sheep!$R$224                                            )&lt;=0),"Wean-"&amp;QF48,""),"")
&amp;IFERROR(IF(AND((QF$44-QF49-150-Sheep!$R$225                                           )&gt;(QF$44-QG$44),(QF$44-QF49-150-Sheep!$R$225                                            )&lt;=0),"Alt1-"   &amp;QF48,""),"")
&amp;IFERROR(IF(AND((QF$44-QF49-150-Sheep!$R$226                                           )&gt;(QF$44-QG$44),(QF$44-QF49-150-Sheep!$R$226                                            )&lt;=0),"Alt2-"   &amp;QF48,""),"")</f>
        <v/>
      </c>
      <c r="QG50" s="491" t="str">
        <f xml:space="preserve">                    IF(AND((QG$44                                  -Sheep!$N$175                               )&gt;(QG$44-QH$44),(QG$44                                  -Sheep!$N$175                                )&lt;=0),"Born","")
&amp;                   IF(AND((QG$44-Sheep!$R$224-Sheep!$N$175                                )&gt;(QG$44-QH$44),(QG$44-Sheep!$R$224-Sheep!$N$175                                )&lt;=0),"WeanStd","")
&amp;                   IF(AND((QG$44-Sheep!$R$225-Sheep!$N$175                                )&gt;(QG$44-QH$44),(QG$44-Sheep!$R$225-Sheep!$N$175                                )&lt;=0),"WeanAlt1","")
&amp;                   IF(AND((QG$44-Sheep!$R$226-Sheep!$N$175                                )&gt;(QG$44-QH$44),(QG$44-Sheep!$R$226-Sheep!$N$175                                )&lt;=0),"WeanAlt2","")
&amp;IFERROR(IF(AND((QG$44-QG49                                                                                     )&gt;(QG$44-QH$44),(QG$44-QG49                                                                                     )&lt;=0),"Join-"    &amp;QG48,""),"")
&amp;IFERROR(IF(AND((QG$44-QG49-INDEX(Sheep!$V$231:$V$238,QG48,1))&gt;(QG$44-QH$44),(QG$44-QG49-INDEX(Sheep!$V$231:$V$238,QG48,1))&lt;=0),"Scan-"  &amp;QG48,""),"")
&amp;IFERROR(IF(AND((QG$44-QG49-150                                                                            )&gt;(QG$44-QH$44),(QG$44-QG49-150                                                                             )&lt;=0),"Birth-" &amp;QG48,""),"")
&amp;IFERROR(IF(AND((QG$44-QG49-150-Sheep!$R$224                                           )&gt;(QG$44-QH$44),(QG$44-QG49-150-Sheep!$R$224                                            )&lt;=0),"Wean-"&amp;QG48,""),"")
&amp;IFERROR(IF(AND((QG$44-QG49-150-Sheep!$R$225                                           )&gt;(QG$44-QH$44),(QG$44-QG49-150-Sheep!$R$225                                            )&lt;=0),"Alt1-"   &amp;QG48,""),"")
&amp;IFERROR(IF(AND((QG$44-QG49-150-Sheep!$R$226                                           )&gt;(QG$44-QH$44),(QG$44-QG49-150-Sheep!$R$226                                            )&lt;=0),"Alt2-"   &amp;QG48,""),"")</f>
        <v/>
      </c>
      <c r="QH50" s="491" t="str">
        <f xml:space="preserve">                    IF(AND((QH$44                                  -Sheep!$N$175                               )&gt;(QH$44-QI$44),(QH$44                                  -Sheep!$N$175                                )&lt;=0),"Born","")
&amp;                   IF(AND((QH$44-Sheep!$R$224-Sheep!$N$175                                )&gt;(QH$44-QI$44),(QH$44-Sheep!$R$224-Sheep!$N$175                                )&lt;=0),"WeanStd","")
&amp;                   IF(AND((QH$44-Sheep!$R$225-Sheep!$N$175                                )&gt;(QH$44-QI$44),(QH$44-Sheep!$R$225-Sheep!$N$175                                )&lt;=0),"WeanAlt1","")
&amp;                   IF(AND((QH$44-Sheep!$R$226-Sheep!$N$175                                )&gt;(QH$44-QI$44),(QH$44-Sheep!$R$226-Sheep!$N$175                                )&lt;=0),"WeanAlt2","")
&amp;IFERROR(IF(AND((QH$44-QH49                                                                                     )&gt;(QH$44-QI$44),(QH$44-QH49                                                                                     )&lt;=0),"Join-"    &amp;QH48,""),"")
&amp;IFERROR(IF(AND((QH$44-QH49-INDEX(Sheep!$V$231:$V$238,QH48,1))&gt;(QH$44-QI$44),(QH$44-QH49-INDEX(Sheep!$V$231:$V$238,QH48,1))&lt;=0),"Scan-"  &amp;QH48,""),"")
&amp;IFERROR(IF(AND((QH$44-QH49-150                                                                            )&gt;(QH$44-QI$44),(QH$44-QH49-150                                                                             )&lt;=0),"Birth-" &amp;QH48,""),"")
&amp;IFERROR(IF(AND((QH$44-QH49-150-Sheep!$R$224                                           )&gt;(QH$44-QI$44),(QH$44-QH49-150-Sheep!$R$224                                            )&lt;=0),"Wean-"&amp;QH48,""),"")
&amp;IFERROR(IF(AND((QH$44-QH49-150-Sheep!$R$225                                           )&gt;(QH$44-QI$44),(QH$44-QH49-150-Sheep!$R$225                                            )&lt;=0),"Alt1-"   &amp;QH48,""),"")
&amp;IFERROR(IF(AND((QH$44-QH49-150-Sheep!$R$226                                           )&gt;(QH$44-QI$44),(QH$44-QH49-150-Sheep!$R$226                                            )&lt;=0),"Alt2-"   &amp;QH48,""),"")</f>
        <v/>
      </c>
      <c r="QI50" s="491" t="str">
        <f xml:space="preserve">                    IF(AND((QI$44                                  -Sheep!$N$175                               )&gt;(QI$44-QJ$44),(QI$44                                  -Sheep!$N$175                                )&lt;=0),"Born","")
&amp;                   IF(AND((QI$44-Sheep!$R$224-Sheep!$N$175                                )&gt;(QI$44-QJ$44),(QI$44-Sheep!$R$224-Sheep!$N$175                                )&lt;=0),"WeanStd","")
&amp;                   IF(AND((QI$44-Sheep!$R$225-Sheep!$N$175                                )&gt;(QI$44-QJ$44),(QI$44-Sheep!$R$225-Sheep!$N$175                                )&lt;=0),"WeanAlt1","")
&amp;                   IF(AND((QI$44-Sheep!$R$226-Sheep!$N$175                                )&gt;(QI$44-QJ$44),(QI$44-Sheep!$R$226-Sheep!$N$175                                )&lt;=0),"WeanAlt2","")
&amp;IFERROR(IF(AND((QI$44-QI49                                                                                     )&gt;(QI$44-QJ$44),(QI$44-QI49                                                                                     )&lt;=0),"Join-"    &amp;QI48,""),"")
&amp;IFERROR(IF(AND((QI$44-QI49-INDEX(Sheep!$V$231:$V$238,QI48,1))&gt;(QI$44-QJ$44),(QI$44-QI49-INDEX(Sheep!$V$231:$V$238,QI48,1))&lt;=0),"Scan-"  &amp;QI48,""),"")
&amp;IFERROR(IF(AND((QI$44-QI49-150                                                                            )&gt;(QI$44-QJ$44),(QI$44-QI49-150                                                                             )&lt;=0),"Birth-" &amp;QI48,""),"")
&amp;IFERROR(IF(AND((QI$44-QI49-150-Sheep!$R$224                                           )&gt;(QI$44-QJ$44),(QI$44-QI49-150-Sheep!$R$224                                            )&lt;=0),"Wean-"&amp;QI48,""),"")
&amp;IFERROR(IF(AND((QI$44-QI49-150-Sheep!$R$225                                           )&gt;(QI$44-QJ$44),(QI$44-QI49-150-Sheep!$R$225                                            )&lt;=0),"Alt1-"   &amp;QI48,""),"")
&amp;IFERROR(IF(AND((QI$44-QI49-150-Sheep!$R$226                                           )&gt;(QI$44-QJ$44),(QI$44-QI49-150-Sheep!$R$226                                            )&lt;=0),"Alt2-"   &amp;QI48,""),"")</f>
        <v/>
      </c>
      <c r="QJ50" s="491" t="str">
        <f xml:space="preserve">                    IF(AND((QJ$44                                  -Sheep!$N$175                               )&gt;(QJ$44-QK$44),(QJ$44                                  -Sheep!$N$175                                )&lt;=0),"Born","")
&amp;                   IF(AND((QJ$44-Sheep!$R$224-Sheep!$N$175                                )&gt;(QJ$44-QK$44),(QJ$44-Sheep!$R$224-Sheep!$N$175                                )&lt;=0),"WeanStd","")
&amp;                   IF(AND((QJ$44-Sheep!$R$225-Sheep!$N$175                                )&gt;(QJ$44-QK$44),(QJ$44-Sheep!$R$225-Sheep!$N$175                                )&lt;=0),"WeanAlt1","")
&amp;                   IF(AND((QJ$44-Sheep!$R$226-Sheep!$N$175                                )&gt;(QJ$44-QK$44),(QJ$44-Sheep!$R$226-Sheep!$N$175                                )&lt;=0),"WeanAlt2","")
&amp;IFERROR(IF(AND((QJ$44-QJ49                                                                                     )&gt;(QJ$44-QK$44),(QJ$44-QJ49                                                                                     )&lt;=0),"Join-"    &amp;QJ48,""),"")
&amp;IFERROR(IF(AND((QJ$44-QJ49-INDEX(Sheep!$V$231:$V$238,QJ48,1))&gt;(QJ$44-QK$44),(QJ$44-QJ49-INDEX(Sheep!$V$231:$V$238,QJ48,1))&lt;=0),"Scan-"  &amp;QJ48,""),"")
&amp;IFERROR(IF(AND((QJ$44-QJ49-150                                                                            )&gt;(QJ$44-QK$44),(QJ$44-QJ49-150                                                                             )&lt;=0),"Birth-" &amp;QJ48,""),"")
&amp;IFERROR(IF(AND((QJ$44-QJ49-150-Sheep!$R$224                                           )&gt;(QJ$44-QK$44),(QJ$44-QJ49-150-Sheep!$R$224                                            )&lt;=0),"Wean-"&amp;QJ48,""),"")
&amp;IFERROR(IF(AND((QJ$44-QJ49-150-Sheep!$R$225                                           )&gt;(QJ$44-QK$44),(QJ$44-QJ49-150-Sheep!$R$225                                            )&lt;=0),"Alt1-"   &amp;QJ48,""),"")
&amp;IFERROR(IF(AND((QJ$44-QJ49-150-Sheep!$R$226                                           )&gt;(QJ$44-QK$44),(QJ$44-QJ49-150-Sheep!$R$226                                            )&lt;=0),"Alt2-"   &amp;QJ48,""),"")</f>
        <v/>
      </c>
      <c r="QK50" s="491" t="str">
        <f xml:space="preserve">                    IF(AND((QK$44                                  -Sheep!$N$175                               )&gt;(QK$44-QL$44),(QK$44                                  -Sheep!$N$175                                )&lt;=0),"Born","")
&amp;                   IF(AND((QK$44-Sheep!$R$224-Sheep!$N$175                                )&gt;(QK$44-QL$44),(QK$44-Sheep!$R$224-Sheep!$N$175                                )&lt;=0),"WeanStd","")
&amp;                   IF(AND((QK$44-Sheep!$R$225-Sheep!$N$175                                )&gt;(QK$44-QL$44),(QK$44-Sheep!$R$225-Sheep!$N$175                                )&lt;=0),"WeanAlt1","")
&amp;                   IF(AND((QK$44-Sheep!$R$226-Sheep!$N$175                                )&gt;(QK$44-QL$44),(QK$44-Sheep!$R$226-Sheep!$N$175                                )&lt;=0),"WeanAlt2","")
&amp;IFERROR(IF(AND((QK$44-QK49                                                                                     )&gt;(QK$44-QL$44),(QK$44-QK49                                                                                     )&lt;=0),"Join-"    &amp;QK48,""),"")
&amp;IFERROR(IF(AND((QK$44-QK49-INDEX(Sheep!$V$231:$V$238,QK48,1))&gt;(QK$44-QL$44),(QK$44-QK49-INDEX(Sheep!$V$231:$V$238,QK48,1))&lt;=0),"Scan-"  &amp;QK48,""),"")
&amp;IFERROR(IF(AND((QK$44-QK49-150                                                                            )&gt;(QK$44-QL$44),(QK$44-QK49-150                                                                             )&lt;=0),"Birth-" &amp;QK48,""),"")
&amp;IFERROR(IF(AND((QK$44-QK49-150-Sheep!$R$224                                           )&gt;(QK$44-QL$44),(QK$44-QK49-150-Sheep!$R$224                                            )&lt;=0),"Wean-"&amp;QK48,""),"")
&amp;IFERROR(IF(AND((QK$44-QK49-150-Sheep!$R$225                                           )&gt;(QK$44-QL$44),(QK$44-QK49-150-Sheep!$R$225                                            )&lt;=0),"Alt1-"   &amp;QK48,""),"")
&amp;IFERROR(IF(AND((QK$44-QK49-150-Sheep!$R$226                                           )&gt;(QK$44-QL$44),(QK$44-QK49-150-Sheep!$R$226                                            )&lt;=0),"Alt2-"   &amp;QK48,""),"")</f>
        <v/>
      </c>
      <c r="QL50" s="491" t="str">
        <f xml:space="preserve">                    IF(AND((QL$44                                  -Sheep!$N$175                               )&gt;(QL$44-QM$44),(QL$44                                  -Sheep!$N$175                                )&lt;=0),"Born","")
&amp;                   IF(AND((QL$44-Sheep!$R$224-Sheep!$N$175                                )&gt;(QL$44-QM$44),(QL$44-Sheep!$R$224-Sheep!$N$175                                )&lt;=0),"WeanStd","")
&amp;                   IF(AND((QL$44-Sheep!$R$225-Sheep!$N$175                                )&gt;(QL$44-QM$44),(QL$44-Sheep!$R$225-Sheep!$N$175                                )&lt;=0),"WeanAlt1","")
&amp;                   IF(AND((QL$44-Sheep!$R$226-Sheep!$N$175                                )&gt;(QL$44-QM$44),(QL$44-Sheep!$R$226-Sheep!$N$175                                )&lt;=0),"WeanAlt2","")
&amp;IFERROR(IF(AND((QL$44-QL49                                                                                     )&gt;(QL$44-QM$44),(QL$44-QL49                                                                                     )&lt;=0),"Join-"    &amp;QL48,""),"")
&amp;IFERROR(IF(AND((QL$44-QL49-INDEX(Sheep!$V$231:$V$238,QL48,1))&gt;(QL$44-QM$44),(QL$44-QL49-INDEX(Sheep!$V$231:$V$238,QL48,1))&lt;=0),"Scan-"  &amp;QL48,""),"")
&amp;IFERROR(IF(AND((QL$44-QL49-150                                                                            )&gt;(QL$44-QM$44),(QL$44-QL49-150                                                                             )&lt;=0),"Birth-" &amp;QL48,""),"")
&amp;IFERROR(IF(AND((QL$44-QL49-150-Sheep!$R$224                                           )&gt;(QL$44-QM$44),(QL$44-QL49-150-Sheep!$R$224                                            )&lt;=0),"Wean-"&amp;QL48,""),"")
&amp;IFERROR(IF(AND((QL$44-QL49-150-Sheep!$R$225                                           )&gt;(QL$44-QM$44),(QL$44-QL49-150-Sheep!$R$225                                            )&lt;=0),"Alt1-"   &amp;QL48,""),"")
&amp;IFERROR(IF(AND((QL$44-QL49-150-Sheep!$R$226                                           )&gt;(QL$44-QM$44),(QL$44-QL49-150-Sheep!$R$226                                            )&lt;=0),"Alt2-"   &amp;QL48,""),"")</f>
        <v/>
      </c>
      <c r="QM50" s="491" t="str">
        <f xml:space="preserve">                    IF(AND((QM$44                                  -Sheep!$N$175                               )&gt;(QM$44-QN$44),(QM$44                                  -Sheep!$N$175                                )&lt;=0),"Born","")
&amp;                   IF(AND((QM$44-Sheep!$R$224-Sheep!$N$175                                )&gt;(QM$44-QN$44),(QM$44-Sheep!$R$224-Sheep!$N$175                                )&lt;=0),"WeanStd","")
&amp;                   IF(AND((QM$44-Sheep!$R$225-Sheep!$N$175                                )&gt;(QM$44-QN$44),(QM$44-Sheep!$R$225-Sheep!$N$175                                )&lt;=0),"WeanAlt1","")
&amp;                   IF(AND((QM$44-Sheep!$R$226-Sheep!$N$175                                )&gt;(QM$44-QN$44),(QM$44-Sheep!$R$226-Sheep!$N$175                                )&lt;=0),"WeanAlt2","")
&amp;IFERROR(IF(AND((QM$44-QM49                                                                                     )&gt;(QM$44-QN$44),(QM$44-QM49                                                                                     )&lt;=0),"Join-"    &amp;QM48,""),"")
&amp;IFERROR(IF(AND((QM$44-QM49-INDEX(Sheep!$V$231:$V$238,QM48,1))&gt;(QM$44-QN$44),(QM$44-QM49-INDEX(Sheep!$V$231:$V$238,QM48,1))&lt;=0),"Scan-"  &amp;QM48,""),"")
&amp;IFERROR(IF(AND((QM$44-QM49-150                                                                            )&gt;(QM$44-QN$44),(QM$44-QM49-150                                                                             )&lt;=0),"Birth-" &amp;QM48,""),"")
&amp;IFERROR(IF(AND((QM$44-QM49-150-Sheep!$R$224                                           )&gt;(QM$44-QN$44),(QM$44-QM49-150-Sheep!$R$224                                            )&lt;=0),"Wean-"&amp;QM48,""),"")
&amp;IFERROR(IF(AND((QM$44-QM49-150-Sheep!$R$225                                           )&gt;(QM$44-QN$44),(QM$44-QM49-150-Sheep!$R$225                                            )&lt;=0),"Alt1-"   &amp;QM48,""),"")
&amp;IFERROR(IF(AND((QM$44-QM49-150-Sheep!$R$226                                           )&gt;(QM$44-QN$44),(QM$44-QM49-150-Sheep!$R$226                                            )&lt;=0),"Alt2-"   &amp;QM48,""),"")</f>
        <v/>
      </c>
      <c r="QN50" s="491" t="str">
        <f xml:space="preserve">                    IF(AND((QN$44                                  -Sheep!$N$175                               )&gt;(QN$44-QO$44),(QN$44                                  -Sheep!$N$175                                )&lt;=0),"Born","")
&amp;                   IF(AND((QN$44-Sheep!$R$224-Sheep!$N$175                                )&gt;(QN$44-QO$44),(QN$44-Sheep!$R$224-Sheep!$N$175                                )&lt;=0),"WeanStd","")
&amp;                   IF(AND((QN$44-Sheep!$R$225-Sheep!$N$175                                )&gt;(QN$44-QO$44),(QN$44-Sheep!$R$225-Sheep!$N$175                                )&lt;=0),"WeanAlt1","")
&amp;                   IF(AND((QN$44-Sheep!$R$226-Sheep!$N$175                                )&gt;(QN$44-QO$44),(QN$44-Sheep!$R$226-Sheep!$N$175                                )&lt;=0),"WeanAlt2","")
&amp;IFERROR(IF(AND((QN$44-QN49                                                                                     )&gt;(QN$44-QO$44),(QN$44-QN49                                                                                     )&lt;=0),"Join-"    &amp;QN48,""),"")
&amp;IFERROR(IF(AND((QN$44-QN49-INDEX(Sheep!$V$231:$V$238,QN48,1))&gt;(QN$44-QO$44),(QN$44-QN49-INDEX(Sheep!$V$231:$V$238,QN48,1))&lt;=0),"Scan-"  &amp;QN48,""),"")
&amp;IFERROR(IF(AND((QN$44-QN49-150                                                                            )&gt;(QN$44-QO$44),(QN$44-QN49-150                                                                             )&lt;=0),"Birth-" &amp;QN48,""),"")
&amp;IFERROR(IF(AND((QN$44-QN49-150-Sheep!$R$224                                           )&gt;(QN$44-QO$44),(QN$44-QN49-150-Sheep!$R$224                                            )&lt;=0),"Wean-"&amp;QN48,""),"")
&amp;IFERROR(IF(AND((QN$44-QN49-150-Sheep!$R$225                                           )&gt;(QN$44-QO$44),(QN$44-QN49-150-Sheep!$R$225                                            )&lt;=0),"Alt1-"   &amp;QN48,""),"")
&amp;IFERROR(IF(AND((QN$44-QN49-150-Sheep!$R$226                                           )&gt;(QN$44-QO$44),(QN$44-QN49-150-Sheep!$R$226                                            )&lt;=0),"Alt2-"   &amp;QN48,""),"")</f>
        <v/>
      </c>
      <c r="QO50" s="491" t="str">
        <f xml:space="preserve">                    IF(AND((QO$44                                  -Sheep!$N$175                               )&gt;(QO$44-QP$44),(QO$44                                  -Sheep!$N$175                                )&lt;=0),"Born","")
&amp;                   IF(AND((QO$44-Sheep!$R$224-Sheep!$N$175                                )&gt;(QO$44-QP$44),(QO$44-Sheep!$R$224-Sheep!$N$175                                )&lt;=0),"WeanStd","")
&amp;                   IF(AND((QO$44-Sheep!$R$225-Sheep!$N$175                                )&gt;(QO$44-QP$44),(QO$44-Sheep!$R$225-Sheep!$N$175                                )&lt;=0),"WeanAlt1","")
&amp;                   IF(AND((QO$44-Sheep!$R$226-Sheep!$N$175                                )&gt;(QO$44-QP$44),(QO$44-Sheep!$R$226-Sheep!$N$175                                )&lt;=0),"WeanAlt2","")
&amp;IFERROR(IF(AND((QO$44-QO49                                                                                     )&gt;(QO$44-QP$44),(QO$44-QO49                                                                                     )&lt;=0),"Join-"    &amp;QO48,""),"")
&amp;IFERROR(IF(AND((QO$44-QO49-INDEX(Sheep!$V$231:$V$238,QO48,1))&gt;(QO$44-QP$44),(QO$44-QO49-INDEX(Sheep!$V$231:$V$238,QO48,1))&lt;=0),"Scan-"  &amp;QO48,""),"")
&amp;IFERROR(IF(AND((QO$44-QO49-150                                                                            )&gt;(QO$44-QP$44),(QO$44-QO49-150                                                                             )&lt;=0),"Birth-" &amp;QO48,""),"")
&amp;IFERROR(IF(AND((QO$44-QO49-150-Sheep!$R$224                                           )&gt;(QO$44-QP$44),(QO$44-QO49-150-Sheep!$R$224                                            )&lt;=0),"Wean-"&amp;QO48,""),"")
&amp;IFERROR(IF(AND((QO$44-QO49-150-Sheep!$R$225                                           )&gt;(QO$44-QP$44),(QO$44-QO49-150-Sheep!$R$225                                            )&lt;=0),"Alt1-"   &amp;QO48,""),"")
&amp;IFERROR(IF(AND((QO$44-QO49-150-Sheep!$R$226                                           )&gt;(QO$44-QP$44),(QO$44-QO49-150-Sheep!$R$226                                            )&lt;=0),"Alt2-"   &amp;QO48,""),"")</f>
        <v/>
      </c>
      <c r="QP50" s="491" t="str">
        <f xml:space="preserve">                    IF(AND((QP$44                                  -Sheep!$N$175                               )&gt;(QP$44-QQ$44),(QP$44                                  -Sheep!$N$175                                )&lt;=0),"Born","")
&amp;                   IF(AND((QP$44-Sheep!$R$224-Sheep!$N$175                                )&gt;(QP$44-QQ$44),(QP$44-Sheep!$R$224-Sheep!$N$175                                )&lt;=0),"WeanStd","")
&amp;                   IF(AND((QP$44-Sheep!$R$225-Sheep!$N$175                                )&gt;(QP$44-QQ$44),(QP$44-Sheep!$R$225-Sheep!$N$175                                )&lt;=0),"WeanAlt1","")
&amp;                   IF(AND((QP$44-Sheep!$R$226-Sheep!$N$175                                )&gt;(QP$44-QQ$44),(QP$44-Sheep!$R$226-Sheep!$N$175                                )&lt;=0),"WeanAlt2","")
&amp;IFERROR(IF(AND((QP$44-QP49                                                                                     )&gt;(QP$44-QQ$44),(QP$44-QP49                                                                                     )&lt;=0),"Join-"    &amp;QP48,""),"")
&amp;IFERROR(IF(AND((QP$44-QP49-INDEX(Sheep!$V$231:$V$238,QP48,1))&gt;(QP$44-QQ$44),(QP$44-QP49-INDEX(Sheep!$V$231:$V$238,QP48,1))&lt;=0),"Scan-"  &amp;QP48,""),"")
&amp;IFERROR(IF(AND((QP$44-QP49-150                                                                            )&gt;(QP$44-QQ$44),(QP$44-QP49-150                                                                             )&lt;=0),"Birth-" &amp;QP48,""),"")
&amp;IFERROR(IF(AND((QP$44-QP49-150-Sheep!$R$224                                           )&gt;(QP$44-QQ$44),(QP$44-QP49-150-Sheep!$R$224                                            )&lt;=0),"Wean-"&amp;QP48,""),"")
&amp;IFERROR(IF(AND((QP$44-QP49-150-Sheep!$R$225                                           )&gt;(QP$44-QQ$44),(QP$44-QP49-150-Sheep!$R$225                                            )&lt;=0),"Alt1-"   &amp;QP48,""),"")
&amp;IFERROR(IF(AND((QP$44-QP49-150-Sheep!$R$226                                           )&gt;(QP$44-QQ$44),(QP$44-QP49-150-Sheep!$R$226                                            )&lt;=0),"Alt2-"   &amp;QP48,""),"")</f>
        <v/>
      </c>
      <c r="QQ50" s="491" t="str">
        <f xml:space="preserve">                    IF(AND((QQ$44                                  -Sheep!$N$175                               )&gt;(QQ$44-QR$44),(QQ$44                                  -Sheep!$N$175                                )&lt;=0),"Born","")
&amp;                   IF(AND((QQ$44-Sheep!$R$224-Sheep!$N$175                                )&gt;(QQ$44-QR$44),(QQ$44-Sheep!$R$224-Sheep!$N$175                                )&lt;=0),"WeanStd","")
&amp;                   IF(AND((QQ$44-Sheep!$R$225-Sheep!$N$175                                )&gt;(QQ$44-QR$44),(QQ$44-Sheep!$R$225-Sheep!$N$175                                )&lt;=0),"WeanAlt1","")
&amp;                   IF(AND((QQ$44-Sheep!$R$226-Sheep!$N$175                                )&gt;(QQ$44-QR$44),(QQ$44-Sheep!$R$226-Sheep!$N$175                                )&lt;=0),"WeanAlt2","")
&amp;IFERROR(IF(AND((QQ$44-QQ49                                                                                     )&gt;(QQ$44-QR$44),(QQ$44-QQ49                                                                                     )&lt;=0),"Join-"    &amp;QQ48,""),"")
&amp;IFERROR(IF(AND((QQ$44-QQ49-INDEX(Sheep!$V$231:$V$238,QQ48,1))&gt;(QQ$44-QR$44),(QQ$44-QQ49-INDEX(Sheep!$V$231:$V$238,QQ48,1))&lt;=0),"Scan-"  &amp;QQ48,""),"")
&amp;IFERROR(IF(AND((QQ$44-QQ49-150                                                                            )&gt;(QQ$44-QR$44),(QQ$44-QQ49-150                                                                             )&lt;=0),"Birth-" &amp;QQ48,""),"")
&amp;IFERROR(IF(AND((QQ$44-QQ49-150-Sheep!$R$224                                           )&gt;(QQ$44-QR$44),(QQ$44-QQ49-150-Sheep!$R$224                                            )&lt;=0),"Wean-"&amp;QQ48,""),"")
&amp;IFERROR(IF(AND((QQ$44-QQ49-150-Sheep!$R$225                                           )&gt;(QQ$44-QR$44),(QQ$44-QQ49-150-Sheep!$R$225                                            )&lt;=0),"Alt1-"   &amp;QQ48,""),"")
&amp;IFERROR(IF(AND((QQ$44-QQ49-150-Sheep!$R$226                                           )&gt;(QQ$44-QR$44),(QQ$44-QQ49-150-Sheep!$R$226                                            )&lt;=0),"Alt2-"   &amp;QQ48,""),"")</f>
        <v/>
      </c>
      <c r="QR50" s="491" t="str">
        <f xml:space="preserve">                    IF(AND((QR$44                                  -Sheep!$N$175                               )&gt;(QR$44-QS$44),(QR$44                                  -Sheep!$N$175                                )&lt;=0),"Born","")
&amp;                   IF(AND((QR$44-Sheep!$R$224-Sheep!$N$175                                )&gt;(QR$44-QS$44),(QR$44-Sheep!$R$224-Sheep!$N$175                                )&lt;=0),"WeanStd","")
&amp;                   IF(AND((QR$44-Sheep!$R$225-Sheep!$N$175                                )&gt;(QR$44-QS$44),(QR$44-Sheep!$R$225-Sheep!$N$175                                )&lt;=0),"WeanAlt1","")
&amp;                   IF(AND((QR$44-Sheep!$R$226-Sheep!$N$175                                )&gt;(QR$44-QS$44),(QR$44-Sheep!$R$226-Sheep!$N$175                                )&lt;=0),"WeanAlt2","")
&amp;IFERROR(IF(AND((QR$44-QR49                                                                                     )&gt;(QR$44-QS$44),(QR$44-QR49                                                                                     )&lt;=0),"Join-"    &amp;QR48,""),"")
&amp;IFERROR(IF(AND((QR$44-QR49-INDEX(Sheep!$V$231:$V$238,QR48,1))&gt;(QR$44-QS$44),(QR$44-QR49-INDEX(Sheep!$V$231:$V$238,QR48,1))&lt;=0),"Scan-"  &amp;QR48,""),"")
&amp;IFERROR(IF(AND((QR$44-QR49-150                                                                            )&gt;(QR$44-QS$44),(QR$44-QR49-150                                                                             )&lt;=0),"Birth-" &amp;QR48,""),"")
&amp;IFERROR(IF(AND((QR$44-QR49-150-Sheep!$R$224                                           )&gt;(QR$44-QS$44),(QR$44-QR49-150-Sheep!$R$224                                            )&lt;=0),"Wean-"&amp;QR48,""),"")
&amp;IFERROR(IF(AND((QR$44-QR49-150-Sheep!$R$225                                           )&gt;(QR$44-QS$44),(QR$44-QR49-150-Sheep!$R$225                                            )&lt;=0),"Alt1-"   &amp;QR48,""),"")
&amp;IFERROR(IF(AND((QR$44-QR49-150-Sheep!$R$226                                           )&gt;(QR$44-QS$44),(QR$44-QR49-150-Sheep!$R$226                                            )&lt;=0),"Alt2-"   &amp;QR48,""),"")</f>
        <v/>
      </c>
      <c r="QS50" s="491" t="str">
        <f xml:space="preserve">                    IF(AND((QS$44                                  -Sheep!$N$175                               )&gt;(QS$44-QT$44),(QS$44                                  -Sheep!$N$175                                )&lt;=0),"Born","")
&amp;                   IF(AND((QS$44-Sheep!$R$224-Sheep!$N$175                                )&gt;(QS$44-QT$44),(QS$44-Sheep!$R$224-Sheep!$N$175                                )&lt;=0),"WeanStd","")
&amp;                   IF(AND((QS$44-Sheep!$R$225-Sheep!$N$175                                )&gt;(QS$44-QT$44),(QS$44-Sheep!$R$225-Sheep!$N$175                                )&lt;=0),"WeanAlt1","")
&amp;                   IF(AND((QS$44-Sheep!$R$226-Sheep!$N$175                                )&gt;(QS$44-QT$44),(QS$44-Sheep!$R$226-Sheep!$N$175                                )&lt;=0),"WeanAlt2","")
&amp;IFERROR(IF(AND((QS$44-QS49                                                                                     )&gt;(QS$44-QT$44),(QS$44-QS49                                                                                     )&lt;=0),"Join-"    &amp;QS48,""),"")
&amp;IFERROR(IF(AND((QS$44-QS49-INDEX(Sheep!$V$231:$V$238,QS48,1))&gt;(QS$44-QT$44),(QS$44-QS49-INDEX(Sheep!$V$231:$V$238,QS48,1))&lt;=0),"Scan-"  &amp;QS48,""),"")
&amp;IFERROR(IF(AND((QS$44-QS49-150                                                                            )&gt;(QS$44-QT$44),(QS$44-QS49-150                                                                             )&lt;=0),"Birth-" &amp;QS48,""),"")
&amp;IFERROR(IF(AND((QS$44-QS49-150-Sheep!$R$224                                           )&gt;(QS$44-QT$44),(QS$44-QS49-150-Sheep!$R$224                                            )&lt;=0),"Wean-"&amp;QS48,""),"")
&amp;IFERROR(IF(AND((QS$44-QS49-150-Sheep!$R$225                                           )&gt;(QS$44-QT$44),(QS$44-QS49-150-Sheep!$R$225                                            )&lt;=0),"Alt1-"   &amp;QS48,""),"")
&amp;IFERROR(IF(AND((QS$44-QS49-150-Sheep!$R$226                                           )&gt;(QS$44-QT$44),(QS$44-QS49-150-Sheep!$R$226                                            )&lt;=0),"Alt2-"   &amp;QS48,""),"")</f>
        <v/>
      </c>
      <c r="QT50" s="491" t="str">
        <f xml:space="preserve">                    IF(AND((QT$44                                  -Sheep!$N$175                               )&gt;(QT$44-QU$44),(QT$44                                  -Sheep!$N$175                                )&lt;=0),"Born","")
&amp;                   IF(AND((QT$44-Sheep!$R$224-Sheep!$N$175                                )&gt;(QT$44-QU$44),(QT$44-Sheep!$R$224-Sheep!$N$175                                )&lt;=0),"WeanStd","")
&amp;                   IF(AND((QT$44-Sheep!$R$225-Sheep!$N$175                                )&gt;(QT$44-QU$44),(QT$44-Sheep!$R$225-Sheep!$N$175                                )&lt;=0),"WeanAlt1","")
&amp;                   IF(AND((QT$44-Sheep!$R$226-Sheep!$N$175                                )&gt;(QT$44-QU$44),(QT$44-Sheep!$R$226-Sheep!$N$175                                )&lt;=0),"WeanAlt2","")
&amp;IFERROR(IF(AND((QT$44-QT49                                                                                     )&gt;(QT$44-QU$44),(QT$44-QT49                                                                                     )&lt;=0),"Join-"    &amp;QT48,""),"")
&amp;IFERROR(IF(AND((QT$44-QT49-INDEX(Sheep!$V$231:$V$238,QT48,1))&gt;(QT$44-QU$44),(QT$44-QT49-INDEX(Sheep!$V$231:$V$238,QT48,1))&lt;=0),"Scan-"  &amp;QT48,""),"")
&amp;IFERROR(IF(AND((QT$44-QT49-150                                                                            )&gt;(QT$44-QU$44),(QT$44-QT49-150                                                                             )&lt;=0),"Birth-" &amp;QT48,""),"")
&amp;IFERROR(IF(AND((QT$44-QT49-150-Sheep!$R$224                                           )&gt;(QT$44-QU$44),(QT$44-QT49-150-Sheep!$R$224                                            )&lt;=0),"Wean-"&amp;QT48,""),"")
&amp;IFERROR(IF(AND((QT$44-QT49-150-Sheep!$R$225                                           )&gt;(QT$44-QU$44),(QT$44-QT49-150-Sheep!$R$225                                            )&lt;=0),"Alt1-"   &amp;QT48,""),"")
&amp;IFERROR(IF(AND((QT$44-QT49-150-Sheep!$R$226                                           )&gt;(QT$44-QU$44),(QT$44-QT49-150-Sheep!$R$226                                            )&lt;=0),"Alt2-"   &amp;QT48,""),"")</f>
        <v/>
      </c>
      <c r="QU50" s="491" t="str">
        <f xml:space="preserve">                    IF(AND((QU$44                                  -Sheep!$N$175                               )&gt;(QU$44-QV$44),(QU$44                                  -Sheep!$N$175                                )&lt;=0),"Born","")
&amp;                   IF(AND((QU$44-Sheep!$R$224-Sheep!$N$175                                )&gt;(QU$44-QV$44),(QU$44-Sheep!$R$224-Sheep!$N$175                                )&lt;=0),"WeanStd","")
&amp;                   IF(AND((QU$44-Sheep!$R$225-Sheep!$N$175                                )&gt;(QU$44-QV$44),(QU$44-Sheep!$R$225-Sheep!$N$175                                )&lt;=0),"WeanAlt1","")
&amp;                   IF(AND((QU$44-Sheep!$R$226-Sheep!$N$175                                )&gt;(QU$44-QV$44),(QU$44-Sheep!$R$226-Sheep!$N$175                                )&lt;=0),"WeanAlt2","")
&amp;IFERROR(IF(AND((QU$44-QU49                                                                                     )&gt;(QU$44-QV$44),(QU$44-QU49                                                                                     )&lt;=0),"Join-"    &amp;QU48,""),"")
&amp;IFERROR(IF(AND((QU$44-QU49-INDEX(Sheep!$V$231:$V$238,QU48,1))&gt;(QU$44-QV$44),(QU$44-QU49-INDEX(Sheep!$V$231:$V$238,QU48,1))&lt;=0),"Scan-"  &amp;QU48,""),"")
&amp;IFERROR(IF(AND((QU$44-QU49-150                                                                            )&gt;(QU$44-QV$44),(QU$44-QU49-150                                                                             )&lt;=0),"Birth-" &amp;QU48,""),"")
&amp;IFERROR(IF(AND((QU$44-QU49-150-Sheep!$R$224                                           )&gt;(QU$44-QV$44),(QU$44-QU49-150-Sheep!$R$224                                            )&lt;=0),"Wean-"&amp;QU48,""),"")
&amp;IFERROR(IF(AND((QU$44-QU49-150-Sheep!$R$225                                           )&gt;(QU$44-QV$44),(QU$44-QU49-150-Sheep!$R$225                                            )&lt;=0),"Alt1-"   &amp;QU48,""),"")
&amp;IFERROR(IF(AND((QU$44-QU49-150-Sheep!$R$226                                           )&gt;(QU$44-QV$44),(QU$44-QU49-150-Sheep!$R$226                                            )&lt;=0),"Alt2-"   &amp;QU48,""),"")</f>
        <v/>
      </c>
      <c r="QV50" s="491" t="str">
        <f xml:space="preserve">                    IF(AND((QV$44                                  -Sheep!$N$175                               )&gt;(QV$44-QW$44),(QV$44                                  -Sheep!$N$175                                )&lt;=0),"Born","")
&amp;                   IF(AND((QV$44-Sheep!$R$224-Sheep!$N$175                                )&gt;(QV$44-QW$44),(QV$44-Sheep!$R$224-Sheep!$N$175                                )&lt;=0),"WeanStd","")
&amp;                   IF(AND((QV$44-Sheep!$R$225-Sheep!$N$175                                )&gt;(QV$44-QW$44),(QV$44-Sheep!$R$225-Sheep!$N$175                                )&lt;=0),"WeanAlt1","")
&amp;                   IF(AND((QV$44-Sheep!$R$226-Sheep!$N$175                                )&gt;(QV$44-QW$44),(QV$44-Sheep!$R$226-Sheep!$N$175                                )&lt;=0),"WeanAlt2","")
&amp;IFERROR(IF(AND((QV$44-QV49                                                                                     )&gt;(QV$44-QW$44),(QV$44-QV49                                                                                     )&lt;=0),"Join-"    &amp;QV48,""),"")
&amp;IFERROR(IF(AND((QV$44-QV49-INDEX(Sheep!$V$231:$V$238,QV48,1))&gt;(QV$44-QW$44),(QV$44-QV49-INDEX(Sheep!$V$231:$V$238,QV48,1))&lt;=0),"Scan-"  &amp;QV48,""),"")
&amp;IFERROR(IF(AND((QV$44-QV49-150                                                                            )&gt;(QV$44-QW$44),(QV$44-QV49-150                                                                             )&lt;=0),"Birth-" &amp;QV48,""),"")
&amp;IFERROR(IF(AND((QV$44-QV49-150-Sheep!$R$224                                           )&gt;(QV$44-QW$44),(QV$44-QV49-150-Sheep!$R$224                                            )&lt;=0),"Wean-"&amp;QV48,""),"")
&amp;IFERROR(IF(AND((QV$44-QV49-150-Sheep!$R$225                                           )&gt;(QV$44-QW$44),(QV$44-QV49-150-Sheep!$R$225                                            )&lt;=0),"Alt1-"   &amp;QV48,""),"")
&amp;IFERROR(IF(AND((QV$44-QV49-150-Sheep!$R$226                                           )&gt;(QV$44-QW$44),(QV$44-QV49-150-Sheep!$R$226                                            )&lt;=0),"Alt2-"   &amp;QV48,""),"")</f>
        <v/>
      </c>
      <c r="QW50" s="491" t="str">
        <f xml:space="preserve">                    IF(AND((QW$44                                  -Sheep!$N$175                               )&gt;(QW$44-QX$44),(QW$44                                  -Sheep!$N$175                                )&lt;=0),"Born","")
&amp;                   IF(AND((QW$44-Sheep!$R$224-Sheep!$N$175                                )&gt;(QW$44-QX$44),(QW$44-Sheep!$R$224-Sheep!$N$175                                )&lt;=0),"WeanStd","")
&amp;                   IF(AND((QW$44-Sheep!$R$225-Sheep!$N$175                                )&gt;(QW$44-QX$44),(QW$44-Sheep!$R$225-Sheep!$N$175                                )&lt;=0),"WeanAlt1","")
&amp;                   IF(AND((QW$44-Sheep!$R$226-Sheep!$N$175                                )&gt;(QW$44-QX$44),(QW$44-Sheep!$R$226-Sheep!$N$175                                )&lt;=0),"WeanAlt2","")
&amp;IFERROR(IF(AND((QW$44-QW49                                                                                     )&gt;(QW$44-QX$44),(QW$44-QW49                                                                                     )&lt;=0),"Join-"    &amp;QW48,""),"")
&amp;IFERROR(IF(AND((QW$44-QW49-INDEX(Sheep!$V$231:$V$238,QW48,1))&gt;(QW$44-QX$44),(QW$44-QW49-INDEX(Sheep!$V$231:$V$238,QW48,1))&lt;=0),"Scan-"  &amp;QW48,""),"")
&amp;IFERROR(IF(AND((QW$44-QW49-150                                                                            )&gt;(QW$44-QX$44),(QW$44-QW49-150                                                                             )&lt;=0),"Birth-" &amp;QW48,""),"")
&amp;IFERROR(IF(AND((QW$44-QW49-150-Sheep!$R$224                                           )&gt;(QW$44-QX$44),(QW$44-QW49-150-Sheep!$R$224                                            )&lt;=0),"Wean-"&amp;QW48,""),"")
&amp;IFERROR(IF(AND((QW$44-QW49-150-Sheep!$R$225                                           )&gt;(QW$44-QX$44),(QW$44-QW49-150-Sheep!$R$225                                            )&lt;=0),"Alt1-"   &amp;QW48,""),"")
&amp;IFERROR(IF(AND((QW$44-QW49-150-Sheep!$R$226                                           )&gt;(QW$44-QX$44),(QW$44-QW49-150-Sheep!$R$226                                            )&lt;=0),"Alt2-"   &amp;QW48,""),"")</f>
        <v/>
      </c>
      <c r="QX50" s="491" t="str">
        <f xml:space="preserve">                    IF(AND((QX$44                                  -Sheep!$N$175                               )&gt;(QX$44-QY$44),(QX$44                                  -Sheep!$N$175                                )&lt;=0),"Born","")
&amp;                   IF(AND((QX$44-Sheep!$R$224-Sheep!$N$175                                )&gt;(QX$44-QY$44),(QX$44-Sheep!$R$224-Sheep!$N$175                                )&lt;=0),"WeanStd","")
&amp;                   IF(AND((QX$44-Sheep!$R$225-Sheep!$N$175                                )&gt;(QX$44-QY$44),(QX$44-Sheep!$R$225-Sheep!$N$175                                )&lt;=0),"WeanAlt1","")
&amp;                   IF(AND((QX$44-Sheep!$R$226-Sheep!$N$175                                )&gt;(QX$44-QY$44),(QX$44-Sheep!$R$226-Sheep!$N$175                                )&lt;=0),"WeanAlt2","")
&amp;IFERROR(IF(AND((QX$44-QX49                                                                                     )&gt;(QX$44-QY$44),(QX$44-QX49                                                                                     )&lt;=0),"Join-"    &amp;QX48,""),"")
&amp;IFERROR(IF(AND((QX$44-QX49-INDEX(Sheep!$V$231:$V$238,QX48,1))&gt;(QX$44-QY$44),(QX$44-QX49-INDEX(Sheep!$V$231:$V$238,QX48,1))&lt;=0),"Scan-"  &amp;QX48,""),"")
&amp;IFERROR(IF(AND((QX$44-QX49-150                                                                            )&gt;(QX$44-QY$44),(QX$44-QX49-150                                                                             )&lt;=0),"Birth-" &amp;QX48,""),"")
&amp;IFERROR(IF(AND((QX$44-QX49-150-Sheep!$R$224                                           )&gt;(QX$44-QY$44),(QX$44-QX49-150-Sheep!$R$224                                            )&lt;=0),"Wean-"&amp;QX48,""),"")
&amp;IFERROR(IF(AND((QX$44-QX49-150-Sheep!$R$225                                           )&gt;(QX$44-QY$44),(QX$44-QX49-150-Sheep!$R$225                                            )&lt;=0),"Alt1-"   &amp;QX48,""),"")
&amp;IFERROR(IF(AND((QX$44-QX49-150-Sheep!$R$226                                           )&gt;(QX$44-QY$44),(QX$44-QX49-150-Sheep!$R$226                                            )&lt;=0),"Alt2-"   &amp;QX48,""),"")</f>
        <v/>
      </c>
      <c r="QY50" s="491" t="str">
        <f xml:space="preserve">                    IF(AND((QY$44                                  -Sheep!$N$175                               )&gt;(QY$44-QZ$44),(QY$44                                  -Sheep!$N$175                                )&lt;=0),"Born","")
&amp;                   IF(AND((QY$44-Sheep!$R$224-Sheep!$N$175                                )&gt;(QY$44-QZ$44),(QY$44-Sheep!$R$224-Sheep!$N$175                                )&lt;=0),"WeanStd","")
&amp;                   IF(AND((QY$44-Sheep!$R$225-Sheep!$N$175                                )&gt;(QY$44-QZ$44),(QY$44-Sheep!$R$225-Sheep!$N$175                                )&lt;=0),"WeanAlt1","")
&amp;                   IF(AND((QY$44-Sheep!$R$226-Sheep!$N$175                                )&gt;(QY$44-QZ$44),(QY$44-Sheep!$R$226-Sheep!$N$175                                )&lt;=0),"WeanAlt2","")
&amp;IFERROR(IF(AND((QY$44-QY49                                                                                     )&gt;(QY$44-QZ$44),(QY$44-QY49                                                                                     )&lt;=0),"Join-"    &amp;QY48,""),"")
&amp;IFERROR(IF(AND((QY$44-QY49-INDEX(Sheep!$V$231:$V$238,QY48,1))&gt;(QY$44-QZ$44),(QY$44-QY49-INDEX(Sheep!$V$231:$V$238,QY48,1))&lt;=0),"Scan-"  &amp;QY48,""),"")
&amp;IFERROR(IF(AND((QY$44-QY49-150                                                                            )&gt;(QY$44-QZ$44),(QY$44-QY49-150                                                                             )&lt;=0),"Birth-" &amp;QY48,""),"")
&amp;IFERROR(IF(AND((QY$44-QY49-150-Sheep!$R$224                                           )&gt;(QY$44-QZ$44),(QY$44-QY49-150-Sheep!$R$224                                            )&lt;=0),"Wean-"&amp;QY48,""),"")
&amp;IFERROR(IF(AND((QY$44-QY49-150-Sheep!$R$225                                           )&gt;(QY$44-QZ$44),(QY$44-QY49-150-Sheep!$R$225                                            )&lt;=0),"Alt1-"   &amp;QY48,""),"")
&amp;IFERROR(IF(AND((QY$44-QY49-150-Sheep!$R$226                                           )&gt;(QY$44-QZ$44),(QY$44-QY49-150-Sheep!$R$226                                            )&lt;=0),"Alt2-"   &amp;QY48,""),"")</f>
        <v/>
      </c>
      <c r="QZ50" s="491" t="str">
        <f xml:space="preserve">                    IF(AND((QZ$44                                  -Sheep!$N$175                               )&gt;(QZ$44-RA$44),(QZ$44                                  -Sheep!$N$175                                )&lt;=0),"Born","")
&amp;                   IF(AND((QZ$44-Sheep!$R$224-Sheep!$N$175                                )&gt;(QZ$44-RA$44),(QZ$44-Sheep!$R$224-Sheep!$N$175                                )&lt;=0),"WeanStd","")
&amp;                   IF(AND((QZ$44-Sheep!$R$225-Sheep!$N$175                                )&gt;(QZ$44-RA$44),(QZ$44-Sheep!$R$225-Sheep!$N$175                                )&lt;=0),"WeanAlt1","")
&amp;                   IF(AND((QZ$44-Sheep!$R$226-Sheep!$N$175                                )&gt;(QZ$44-RA$44),(QZ$44-Sheep!$R$226-Sheep!$N$175                                )&lt;=0),"WeanAlt2","")
&amp;IFERROR(IF(AND((QZ$44-QZ49                                                                                     )&gt;(QZ$44-RA$44),(QZ$44-QZ49                                                                                     )&lt;=0),"Join-"    &amp;QZ48,""),"")
&amp;IFERROR(IF(AND((QZ$44-QZ49-INDEX(Sheep!$V$231:$V$238,QZ48,1))&gt;(QZ$44-RA$44),(QZ$44-QZ49-INDEX(Sheep!$V$231:$V$238,QZ48,1))&lt;=0),"Scan-"  &amp;QZ48,""),"")
&amp;IFERROR(IF(AND((QZ$44-QZ49-150                                                                            )&gt;(QZ$44-RA$44),(QZ$44-QZ49-150                                                                             )&lt;=0),"Birth-" &amp;QZ48,""),"")
&amp;IFERROR(IF(AND((QZ$44-QZ49-150-Sheep!$R$224                                           )&gt;(QZ$44-RA$44),(QZ$44-QZ49-150-Sheep!$R$224                                            )&lt;=0),"Wean-"&amp;QZ48,""),"")
&amp;IFERROR(IF(AND((QZ$44-QZ49-150-Sheep!$R$225                                           )&gt;(QZ$44-RA$44),(QZ$44-QZ49-150-Sheep!$R$225                                            )&lt;=0),"Alt1-"   &amp;QZ48,""),"")
&amp;IFERROR(IF(AND((QZ$44-QZ49-150-Sheep!$R$226                                           )&gt;(QZ$44-RA$44),(QZ$44-QZ49-150-Sheep!$R$226                                            )&lt;=0),"Alt2-"   &amp;QZ48,""),"")</f>
        <v/>
      </c>
      <c r="RA50" s="491" t="str">
        <f xml:space="preserve">                    IF(AND((RA$44                                  -Sheep!$N$175                               )&gt;(RA$44-RB$44),(RA$44                                  -Sheep!$N$175                                )&lt;=0),"Born","")
&amp;                   IF(AND((RA$44-Sheep!$R$224-Sheep!$N$175                                )&gt;(RA$44-RB$44),(RA$44-Sheep!$R$224-Sheep!$N$175                                )&lt;=0),"WeanStd","")
&amp;                   IF(AND((RA$44-Sheep!$R$225-Sheep!$N$175                                )&gt;(RA$44-RB$44),(RA$44-Sheep!$R$225-Sheep!$N$175                                )&lt;=0),"WeanAlt1","")
&amp;                   IF(AND((RA$44-Sheep!$R$226-Sheep!$N$175                                )&gt;(RA$44-RB$44),(RA$44-Sheep!$R$226-Sheep!$N$175                                )&lt;=0),"WeanAlt2","")
&amp;IFERROR(IF(AND((RA$44-RA49                                                                                     )&gt;(RA$44-RB$44),(RA$44-RA49                                                                                     )&lt;=0),"Join-"    &amp;RA48,""),"")
&amp;IFERROR(IF(AND((RA$44-RA49-INDEX(Sheep!$V$231:$V$238,RA48,1))&gt;(RA$44-RB$44),(RA$44-RA49-INDEX(Sheep!$V$231:$V$238,RA48,1))&lt;=0),"Scan-"  &amp;RA48,""),"")
&amp;IFERROR(IF(AND((RA$44-RA49-150                                                                            )&gt;(RA$44-RB$44),(RA$44-RA49-150                                                                             )&lt;=0),"Birth-" &amp;RA48,""),"")
&amp;IFERROR(IF(AND((RA$44-RA49-150-Sheep!$R$224                                           )&gt;(RA$44-RB$44),(RA$44-RA49-150-Sheep!$R$224                                            )&lt;=0),"Wean-"&amp;RA48,""),"")
&amp;IFERROR(IF(AND((RA$44-RA49-150-Sheep!$R$225                                           )&gt;(RA$44-RB$44),(RA$44-RA49-150-Sheep!$R$225                                            )&lt;=0),"Alt1-"   &amp;RA48,""),"")
&amp;IFERROR(IF(AND((RA$44-RA49-150-Sheep!$R$226                                           )&gt;(RA$44-RB$44),(RA$44-RA49-150-Sheep!$R$226                                            )&lt;=0),"Alt2-"   &amp;RA48,""),"")</f>
        <v/>
      </c>
      <c r="RB50" s="491" t="str">
        <f xml:space="preserve">                    IF(AND((RB$44                                  -Sheep!$N$175                               )&gt;(RB$44-RC$44),(RB$44                                  -Sheep!$N$175                                )&lt;=0),"Born","")
&amp;                   IF(AND((RB$44-Sheep!$R$224-Sheep!$N$175                                )&gt;(RB$44-RC$44),(RB$44-Sheep!$R$224-Sheep!$N$175                                )&lt;=0),"WeanStd","")
&amp;                   IF(AND((RB$44-Sheep!$R$225-Sheep!$N$175                                )&gt;(RB$44-RC$44),(RB$44-Sheep!$R$225-Sheep!$N$175                                )&lt;=0),"WeanAlt1","")
&amp;                   IF(AND((RB$44-Sheep!$R$226-Sheep!$N$175                                )&gt;(RB$44-RC$44),(RB$44-Sheep!$R$226-Sheep!$N$175                                )&lt;=0),"WeanAlt2","")
&amp;IFERROR(IF(AND((RB$44-RB49                                                                                     )&gt;(RB$44-RC$44),(RB$44-RB49                                                                                     )&lt;=0),"Join-"    &amp;RB48,""),"")
&amp;IFERROR(IF(AND((RB$44-RB49-INDEX(Sheep!$V$231:$V$238,RB48,1))&gt;(RB$44-RC$44),(RB$44-RB49-INDEX(Sheep!$V$231:$V$238,RB48,1))&lt;=0),"Scan-"  &amp;RB48,""),"")
&amp;IFERROR(IF(AND((RB$44-RB49-150                                                                            )&gt;(RB$44-RC$44),(RB$44-RB49-150                                                                             )&lt;=0),"Birth-" &amp;RB48,""),"")
&amp;IFERROR(IF(AND((RB$44-RB49-150-Sheep!$R$224                                           )&gt;(RB$44-RC$44),(RB$44-RB49-150-Sheep!$R$224                                            )&lt;=0),"Wean-"&amp;RB48,""),"")
&amp;IFERROR(IF(AND((RB$44-RB49-150-Sheep!$R$225                                           )&gt;(RB$44-RC$44),(RB$44-RB49-150-Sheep!$R$225                                            )&lt;=0),"Alt1-"   &amp;RB48,""),"")
&amp;IFERROR(IF(AND((RB$44-RB49-150-Sheep!$R$226                                           )&gt;(RB$44-RC$44),(RB$44-RB49-150-Sheep!$R$226                                            )&lt;=0),"Alt2-"   &amp;RB48,""),"")</f>
        <v/>
      </c>
      <c r="RC50" s="491" t="str">
        <f xml:space="preserve">                    IF(AND((RC$44                                  -Sheep!$N$175                               )&gt;(RC$44-RD$44),(RC$44                                  -Sheep!$N$175                                )&lt;=0),"Born","")
&amp;                   IF(AND((RC$44-Sheep!$R$224-Sheep!$N$175                                )&gt;(RC$44-RD$44),(RC$44-Sheep!$R$224-Sheep!$N$175                                )&lt;=0),"WeanStd","")
&amp;                   IF(AND((RC$44-Sheep!$R$225-Sheep!$N$175                                )&gt;(RC$44-RD$44),(RC$44-Sheep!$R$225-Sheep!$N$175                                )&lt;=0),"WeanAlt1","")
&amp;                   IF(AND((RC$44-Sheep!$R$226-Sheep!$N$175                                )&gt;(RC$44-RD$44),(RC$44-Sheep!$R$226-Sheep!$N$175                                )&lt;=0),"WeanAlt2","")
&amp;IFERROR(IF(AND((RC$44-RC49                                                                                     )&gt;(RC$44-RD$44),(RC$44-RC49                                                                                     )&lt;=0),"Join-"    &amp;RC48,""),"")
&amp;IFERROR(IF(AND((RC$44-RC49-INDEX(Sheep!$V$231:$V$238,RC48,1))&gt;(RC$44-RD$44),(RC$44-RC49-INDEX(Sheep!$V$231:$V$238,RC48,1))&lt;=0),"Scan-"  &amp;RC48,""),"")
&amp;IFERROR(IF(AND((RC$44-RC49-150                                                                            )&gt;(RC$44-RD$44),(RC$44-RC49-150                                                                             )&lt;=0),"Birth-" &amp;RC48,""),"")
&amp;IFERROR(IF(AND((RC$44-RC49-150-Sheep!$R$224                                           )&gt;(RC$44-RD$44),(RC$44-RC49-150-Sheep!$R$224                                            )&lt;=0),"Wean-"&amp;RC48,""),"")
&amp;IFERROR(IF(AND((RC$44-RC49-150-Sheep!$R$225                                           )&gt;(RC$44-RD$44),(RC$44-RC49-150-Sheep!$R$225                                            )&lt;=0),"Alt1-"   &amp;RC48,""),"")
&amp;IFERROR(IF(AND((RC$44-RC49-150-Sheep!$R$226                                           )&gt;(RC$44-RD$44),(RC$44-RC49-150-Sheep!$R$226                                            )&lt;=0),"Alt2-"   &amp;RC48,""),"")</f>
        <v/>
      </c>
      <c r="RD50" s="491" t="str">
        <f xml:space="preserve">                    IF(AND((RD$44                                  -Sheep!$N$175                               )&gt;(RD$44-RE$44),(RD$44                                  -Sheep!$N$175                                )&lt;=0),"Born","")
&amp;                   IF(AND((RD$44-Sheep!$R$224-Sheep!$N$175                                )&gt;(RD$44-RE$44),(RD$44-Sheep!$R$224-Sheep!$N$175                                )&lt;=0),"WeanStd","")
&amp;                   IF(AND((RD$44-Sheep!$R$225-Sheep!$N$175                                )&gt;(RD$44-RE$44),(RD$44-Sheep!$R$225-Sheep!$N$175                                )&lt;=0),"WeanAlt1","")
&amp;                   IF(AND((RD$44-Sheep!$R$226-Sheep!$N$175                                )&gt;(RD$44-RE$44),(RD$44-Sheep!$R$226-Sheep!$N$175                                )&lt;=0),"WeanAlt2","")
&amp;IFERROR(IF(AND((RD$44-RD49                                                                                     )&gt;(RD$44-RE$44),(RD$44-RD49                                                                                     )&lt;=0),"Join-"    &amp;RD48,""),"")
&amp;IFERROR(IF(AND((RD$44-RD49-INDEX(Sheep!$V$231:$V$238,RD48,1))&gt;(RD$44-RE$44),(RD$44-RD49-INDEX(Sheep!$V$231:$V$238,RD48,1))&lt;=0),"Scan-"  &amp;RD48,""),"")
&amp;IFERROR(IF(AND((RD$44-RD49-150                                                                            )&gt;(RD$44-RE$44),(RD$44-RD49-150                                                                             )&lt;=0),"Birth-" &amp;RD48,""),"")
&amp;IFERROR(IF(AND((RD$44-RD49-150-Sheep!$R$224                                           )&gt;(RD$44-RE$44),(RD$44-RD49-150-Sheep!$R$224                                            )&lt;=0),"Wean-"&amp;RD48,""),"")
&amp;IFERROR(IF(AND((RD$44-RD49-150-Sheep!$R$225                                           )&gt;(RD$44-RE$44),(RD$44-RD49-150-Sheep!$R$225                                            )&lt;=0),"Alt1-"   &amp;RD48,""),"")
&amp;IFERROR(IF(AND((RD$44-RD49-150-Sheep!$R$226                                           )&gt;(RD$44-RE$44),(RD$44-RD49-150-Sheep!$R$226                                            )&lt;=0),"Alt2-"   &amp;RD48,""),"")</f>
        <v/>
      </c>
      <c r="RE50" s="491" t="str">
        <f xml:space="preserve">                    IF(AND((RE$44                                  -Sheep!$N$175                               )&gt;(RE$44-RF$44),(RE$44                                  -Sheep!$N$175                                )&lt;=0),"Born","")
&amp;                   IF(AND((RE$44-Sheep!$R$224-Sheep!$N$175                                )&gt;(RE$44-RF$44),(RE$44-Sheep!$R$224-Sheep!$N$175                                )&lt;=0),"WeanStd","")
&amp;                   IF(AND((RE$44-Sheep!$R$225-Sheep!$N$175                                )&gt;(RE$44-RF$44),(RE$44-Sheep!$R$225-Sheep!$N$175                                )&lt;=0),"WeanAlt1","")
&amp;                   IF(AND((RE$44-Sheep!$R$226-Sheep!$N$175                                )&gt;(RE$44-RF$44),(RE$44-Sheep!$R$226-Sheep!$N$175                                )&lt;=0),"WeanAlt2","")
&amp;IFERROR(IF(AND((RE$44-RE49                                                                                     )&gt;(RE$44-RF$44),(RE$44-RE49                                                                                     )&lt;=0),"Join-"    &amp;RE48,""),"")
&amp;IFERROR(IF(AND((RE$44-RE49-INDEX(Sheep!$V$231:$V$238,RE48,1))&gt;(RE$44-RF$44),(RE$44-RE49-INDEX(Sheep!$V$231:$V$238,RE48,1))&lt;=0),"Scan-"  &amp;RE48,""),"")
&amp;IFERROR(IF(AND((RE$44-RE49-150                                                                            )&gt;(RE$44-RF$44),(RE$44-RE49-150                                                                             )&lt;=0),"Birth-" &amp;RE48,""),"")
&amp;IFERROR(IF(AND((RE$44-RE49-150-Sheep!$R$224                                           )&gt;(RE$44-RF$44),(RE$44-RE49-150-Sheep!$R$224                                            )&lt;=0),"Wean-"&amp;RE48,""),"")
&amp;IFERROR(IF(AND((RE$44-RE49-150-Sheep!$R$225                                           )&gt;(RE$44-RF$44),(RE$44-RE49-150-Sheep!$R$225                                            )&lt;=0),"Alt1-"   &amp;RE48,""),"")
&amp;IFERROR(IF(AND((RE$44-RE49-150-Sheep!$R$226                                           )&gt;(RE$44-RF$44),(RE$44-RE49-150-Sheep!$R$226                                            )&lt;=0),"Alt2-"   &amp;RE48,""),"")</f>
        <v/>
      </c>
      <c r="RF50" s="491" t="str">
        <f xml:space="preserve">                    IF(AND((RF$44                                  -Sheep!$N$175                               )&gt;(RF$44-RG$44),(RF$44                                  -Sheep!$N$175                                )&lt;=0),"Born","")
&amp;                   IF(AND((RF$44-Sheep!$R$224-Sheep!$N$175                                )&gt;(RF$44-RG$44),(RF$44-Sheep!$R$224-Sheep!$N$175                                )&lt;=0),"WeanStd","")
&amp;                   IF(AND((RF$44-Sheep!$R$225-Sheep!$N$175                                )&gt;(RF$44-RG$44),(RF$44-Sheep!$R$225-Sheep!$N$175                                )&lt;=0),"WeanAlt1","")
&amp;                   IF(AND((RF$44-Sheep!$R$226-Sheep!$N$175                                )&gt;(RF$44-RG$44),(RF$44-Sheep!$R$226-Sheep!$N$175                                )&lt;=0),"WeanAlt2","")
&amp;IFERROR(IF(AND((RF$44-RF49                                                                                     )&gt;(RF$44-RG$44),(RF$44-RF49                                                                                     )&lt;=0),"Join-"    &amp;RF48,""),"")
&amp;IFERROR(IF(AND((RF$44-RF49-INDEX(Sheep!$V$231:$V$238,RF48,1))&gt;(RF$44-RG$44),(RF$44-RF49-INDEX(Sheep!$V$231:$V$238,RF48,1))&lt;=0),"Scan-"  &amp;RF48,""),"")
&amp;IFERROR(IF(AND((RF$44-RF49-150                                                                            )&gt;(RF$44-RG$44),(RF$44-RF49-150                                                                             )&lt;=0),"Birth-" &amp;RF48,""),"")
&amp;IFERROR(IF(AND((RF$44-RF49-150-Sheep!$R$224                                           )&gt;(RF$44-RG$44),(RF$44-RF49-150-Sheep!$R$224                                            )&lt;=0),"Wean-"&amp;RF48,""),"")
&amp;IFERROR(IF(AND((RF$44-RF49-150-Sheep!$R$225                                           )&gt;(RF$44-RG$44),(RF$44-RF49-150-Sheep!$R$225                                            )&lt;=0),"Alt1-"   &amp;RF48,""),"")
&amp;IFERROR(IF(AND((RF$44-RF49-150-Sheep!$R$226                                           )&gt;(RF$44-RG$44),(RF$44-RF49-150-Sheep!$R$226                                            )&lt;=0),"Alt2-"   &amp;RF48,""),"")</f>
        <v/>
      </c>
      <c r="RG50" s="491" t="str">
        <f xml:space="preserve">                    IF(AND((RG$44                                  -Sheep!$N$175                               )&gt;(RG$44-RH$44),(RG$44                                  -Sheep!$N$175                                )&lt;=0),"Born","")
&amp;                   IF(AND((RG$44-Sheep!$R$224-Sheep!$N$175                                )&gt;(RG$44-RH$44),(RG$44-Sheep!$R$224-Sheep!$N$175                                )&lt;=0),"WeanStd","")
&amp;                   IF(AND((RG$44-Sheep!$R$225-Sheep!$N$175                                )&gt;(RG$44-RH$44),(RG$44-Sheep!$R$225-Sheep!$N$175                                )&lt;=0),"WeanAlt1","")
&amp;                   IF(AND((RG$44-Sheep!$R$226-Sheep!$N$175                                )&gt;(RG$44-RH$44),(RG$44-Sheep!$R$226-Sheep!$N$175                                )&lt;=0),"WeanAlt2","")
&amp;IFERROR(IF(AND((RG$44-RG49                                                                                     )&gt;(RG$44-RH$44),(RG$44-RG49                                                                                     )&lt;=0),"Join-"    &amp;RG48,""),"")
&amp;IFERROR(IF(AND((RG$44-RG49-INDEX(Sheep!$V$231:$V$238,RG48,1))&gt;(RG$44-RH$44),(RG$44-RG49-INDEX(Sheep!$V$231:$V$238,RG48,1))&lt;=0),"Scan-"  &amp;RG48,""),"")
&amp;IFERROR(IF(AND((RG$44-RG49-150                                                                            )&gt;(RG$44-RH$44),(RG$44-RG49-150                                                                             )&lt;=0),"Birth-" &amp;RG48,""),"")
&amp;IFERROR(IF(AND((RG$44-RG49-150-Sheep!$R$224                                           )&gt;(RG$44-RH$44),(RG$44-RG49-150-Sheep!$R$224                                            )&lt;=0),"Wean-"&amp;RG48,""),"")
&amp;IFERROR(IF(AND((RG$44-RG49-150-Sheep!$R$225                                           )&gt;(RG$44-RH$44),(RG$44-RG49-150-Sheep!$R$225                                            )&lt;=0),"Alt1-"   &amp;RG48,""),"")
&amp;IFERROR(IF(AND((RG$44-RG49-150-Sheep!$R$226                                           )&gt;(RG$44-RH$44),(RG$44-RG49-150-Sheep!$R$226                                            )&lt;=0),"Alt2-"   &amp;RG48,""),"")</f>
        <v/>
      </c>
      <c r="RH50" s="491" t="str">
        <f xml:space="preserve">                    IF(AND((RH$44                                  -Sheep!$N$175                               )&gt;(RH$44-RI$44),(RH$44                                  -Sheep!$N$175                                )&lt;=0),"Born","")
&amp;                   IF(AND((RH$44-Sheep!$R$224-Sheep!$N$175                                )&gt;(RH$44-RI$44),(RH$44-Sheep!$R$224-Sheep!$N$175                                )&lt;=0),"WeanStd","")
&amp;                   IF(AND((RH$44-Sheep!$R$225-Sheep!$N$175                                )&gt;(RH$44-RI$44),(RH$44-Sheep!$R$225-Sheep!$N$175                                )&lt;=0),"WeanAlt1","")
&amp;                   IF(AND((RH$44-Sheep!$R$226-Sheep!$N$175                                )&gt;(RH$44-RI$44),(RH$44-Sheep!$R$226-Sheep!$N$175                                )&lt;=0),"WeanAlt2","")
&amp;IFERROR(IF(AND((RH$44-RH49                                                                                     )&gt;(RH$44-RI$44),(RH$44-RH49                                                                                     )&lt;=0),"Join-"    &amp;RH48,""),"")
&amp;IFERROR(IF(AND((RH$44-RH49-INDEX(Sheep!$V$231:$V$238,RH48,1))&gt;(RH$44-RI$44),(RH$44-RH49-INDEX(Sheep!$V$231:$V$238,RH48,1))&lt;=0),"Scan-"  &amp;RH48,""),"")
&amp;IFERROR(IF(AND((RH$44-RH49-150                                                                            )&gt;(RH$44-RI$44),(RH$44-RH49-150                                                                             )&lt;=0),"Birth-" &amp;RH48,""),"")
&amp;IFERROR(IF(AND((RH$44-RH49-150-Sheep!$R$224                                           )&gt;(RH$44-RI$44),(RH$44-RH49-150-Sheep!$R$224                                            )&lt;=0),"Wean-"&amp;RH48,""),"")
&amp;IFERROR(IF(AND((RH$44-RH49-150-Sheep!$R$225                                           )&gt;(RH$44-RI$44),(RH$44-RH49-150-Sheep!$R$225                                            )&lt;=0),"Alt1-"   &amp;RH48,""),"")
&amp;IFERROR(IF(AND((RH$44-RH49-150-Sheep!$R$226                                           )&gt;(RH$44-RI$44),(RH$44-RH49-150-Sheep!$R$226                                            )&lt;=0),"Alt2-"   &amp;RH48,""),"")</f>
        <v/>
      </c>
      <c r="RI50" s="491" t="str">
        <f xml:space="preserve">                    IF(AND((RI$44                                  -Sheep!$N$175                               )&gt;(RI$44-RJ$44),(RI$44                                  -Sheep!$N$175                                )&lt;=0),"Born","")
&amp;                   IF(AND((RI$44-Sheep!$R$224-Sheep!$N$175                                )&gt;(RI$44-RJ$44),(RI$44-Sheep!$R$224-Sheep!$N$175                                )&lt;=0),"WeanStd","")
&amp;                   IF(AND((RI$44-Sheep!$R$225-Sheep!$N$175                                )&gt;(RI$44-RJ$44),(RI$44-Sheep!$R$225-Sheep!$N$175                                )&lt;=0),"WeanAlt1","")
&amp;                   IF(AND((RI$44-Sheep!$R$226-Sheep!$N$175                                )&gt;(RI$44-RJ$44),(RI$44-Sheep!$R$226-Sheep!$N$175                                )&lt;=0),"WeanAlt2","")
&amp;IFERROR(IF(AND((RI$44-RI49                                                                                     )&gt;(RI$44-RJ$44),(RI$44-RI49                                                                                     )&lt;=0),"Join-"    &amp;RI48,""),"")
&amp;IFERROR(IF(AND((RI$44-RI49-INDEX(Sheep!$V$231:$V$238,RI48,1))&gt;(RI$44-RJ$44),(RI$44-RI49-INDEX(Sheep!$V$231:$V$238,RI48,1))&lt;=0),"Scan-"  &amp;RI48,""),"")
&amp;IFERROR(IF(AND((RI$44-RI49-150                                                                            )&gt;(RI$44-RJ$44),(RI$44-RI49-150                                                                             )&lt;=0),"Birth-" &amp;RI48,""),"")
&amp;IFERROR(IF(AND((RI$44-RI49-150-Sheep!$R$224                                           )&gt;(RI$44-RJ$44),(RI$44-RI49-150-Sheep!$R$224                                            )&lt;=0),"Wean-"&amp;RI48,""),"")
&amp;IFERROR(IF(AND((RI$44-RI49-150-Sheep!$R$225                                           )&gt;(RI$44-RJ$44),(RI$44-RI49-150-Sheep!$R$225                                            )&lt;=0),"Alt1-"   &amp;RI48,""),"")
&amp;IFERROR(IF(AND((RI$44-RI49-150-Sheep!$R$226                                           )&gt;(RI$44-RJ$44),(RI$44-RI49-150-Sheep!$R$226                                            )&lt;=0),"Alt2-"   &amp;RI48,""),"")</f>
        <v/>
      </c>
      <c r="RJ50" s="491" t="str">
        <f xml:space="preserve">                    IF(AND((RJ$44                                  -Sheep!$N$175                               )&gt;(RJ$44-RK$44),(RJ$44                                  -Sheep!$N$175                                )&lt;=0),"Born","")
&amp;                   IF(AND((RJ$44-Sheep!$R$224-Sheep!$N$175                                )&gt;(RJ$44-RK$44),(RJ$44-Sheep!$R$224-Sheep!$N$175                                )&lt;=0),"WeanStd","")
&amp;                   IF(AND((RJ$44-Sheep!$R$225-Sheep!$N$175                                )&gt;(RJ$44-RK$44),(RJ$44-Sheep!$R$225-Sheep!$N$175                                )&lt;=0),"WeanAlt1","")
&amp;                   IF(AND((RJ$44-Sheep!$R$226-Sheep!$N$175                                )&gt;(RJ$44-RK$44),(RJ$44-Sheep!$R$226-Sheep!$N$175                                )&lt;=0),"WeanAlt2","")
&amp;IFERROR(IF(AND((RJ$44-RJ49                                                                                     )&gt;(RJ$44-RK$44),(RJ$44-RJ49                                                                                     )&lt;=0),"Join-"    &amp;RJ48,""),"")
&amp;IFERROR(IF(AND((RJ$44-RJ49-INDEX(Sheep!$V$231:$V$238,RJ48,1))&gt;(RJ$44-RK$44),(RJ$44-RJ49-INDEX(Sheep!$V$231:$V$238,RJ48,1))&lt;=0),"Scan-"  &amp;RJ48,""),"")
&amp;IFERROR(IF(AND((RJ$44-RJ49-150                                                                            )&gt;(RJ$44-RK$44),(RJ$44-RJ49-150                                                                             )&lt;=0),"Birth-" &amp;RJ48,""),"")
&amp;IFERROR(IF(AND((RJ$44-RJ49-150-Sheep!$R$224                                           )&gt;(RJ$44-RK$44),(RJ$44-RJ49-150-Sheep!$R$224                                            )&lt;=0),"Wean-"&amp;RJ48,""),"")
&amp;IFERROR(IF(AND((RJ$44-RJ49-150-Sheep!$R$225                                           )&gt;(RJ$44-RK$44),(RJ$44-RJ49-150-Sheep!$R$225                                            )&lt;=0),"Alt1-"   &amp;RJ48,""),"")
&amp;IFERROR(IF(AND((RJ$44-RJ49-150-Sheep!$R$226                                           )&gt;(RJ$44-RK$44),(RJ$44-RJ49-150-Sheep!$R$226                                            )&lt;=0),"Alt2-"   &amp;RJ48,""),"")</f>
        <v/>
      </c>
      <c r="RK50" s="491" t="str">
        <f xml:space="preserve">                    IF(AND((RK$44                                  -Sheep!$N$175                               )&gt;(RK$44-RL$44),(RK$44                                  -Sheep!$N$175                                )&lt;=0),"Born","")
&amp;                   IF(AND((RK$44-Sheep!$R$224-Sheep!$N$175                                )&gt;(RK$44-RL$44),(RK$44-Sheep!$R$224-Sheep!$N$175                                )&lt;=0),"WeanStd","")
&amp;                   IF(AND((RK$44-Sheep!$R$225-Sheep!$N$175                                )&gt;(RK$44-RL$44),(RK$44-Sheep!$R$225-Sheep!$N$175                                )&lt;=0),"WeanAlt1","")
&amp;                   IF(AND((RK$44-Sheep!$R$226-Sheep!$N$175                                )&gt;(RK$44-RL$44),(RK$44-Sheep!$R$226-Sheep!$N$175                                )&lt;=0),"WeanAlt2","")
&amp;IFERROR(IF(AND((RK$44-RK49                                                                                     )&gt;(RK$44-RL$44),(RK$44-RK49                                                                                     )&lt;=0),"Join-"    &amp;RK48,""),"")
&amp;IFERROR(IF(AND((RK$44-RK49-INDEX(Sheep!$V$231:$V$238,RK48,1))&gt;(RK$44-RL$44),(RK$44-RK49-INDEX(Sheep!$V$231:$V$238,RK48,1))&lt;=0),"Scan-"  &amp;RK48,""),"")
&amp;IFERROR(IF(AND((RK$44-RK49-150                                                                            )&gt;(RK$44-RL$44),(RK$44-RK49-150                                                                             )&lt;=0),"Birth-" &amp;RK48,""),"")
&amp;IFERROR(IF(AND((RK$44-RK49-150-Sheep!$R$224                                           )&gt;(RK$44-RL$44),(RK$44-RK49-150-Sheep!$R$224                                            )&lt;=0),"Wean-"&amp;RK48,""),"")
&amp;IFERROR(IF(AND((RK$44-RK49-150-Sheep!$R$225                                           )&gt;(RK$44-RL$44),(RK$44-RK49-150-Sheep!$R$225                                            )&lt;=0),"Alt1-"   &amp;RK48,""),"")
&amp;IFERROR(IF(AND((RK$44-RK49-150-Sheep!$R$226                                           )&gt;(RK$44-RL$44),(RK$44-RK49-150-Sheep!$R$226                                            )&lt;=0),"Alt2-"   &amp;RK48,""),"")</f>
        <v/>
      </c>
      <c r="RL50" s="491" t="str">
        <f xml:space="preserve">                    IF(AND((RL$44                                  -Sheep!$N$175                               )&gt;(RL$44-RM$44),(RL$44                                  -Sheep!$N$175                                )&lt;=0),"Born","")
&amp;                   IF(AND((RL$44-Sheep!$R$224-Sheep!$N$175                                )&gt;(RL$44-RM$44),(RL$44-Sheep!$R$224-Sheep!$N$175                                )&lt;=0),"WeanStd","")
&amp;                   IF(AND((RL$44-Sheep!$R$225-Sheep!$N$175                                )&gt;(RL$44-RM$44),(RL$44-Sheep!$R$225-Sheep!$N$175                                )&lt;=0),"WeanAlt1","")
&amp;                   IF(AND((RL$44-Sheep!$R$226-Sheep!$N$175                                )&gt;(RL$44-RM$44),(RL$44-Sheep!$R$226-Sheep!$N$175                                )&lt;=0),"WeanAlt2","")
&amp;IFERROR(IF(AND((RL$44-RL49                                                                                     )&gt;(RL$44-RM$44),(RL$44-RL49                                                                                     )&lt;=0),"Join-"    &amp;RL48,""),"")
&amp;IFERROR(IF(AND((RL$44-RL49-INDEX(Sheep!$V$231:$V$238,RL48,1))&gt;(RL$44-RM$44),(RL$44-RL49-INDEX(Sheep!$V$231:$V$238,RL48,1))&lt;=0),"Scan-"  &amp;RL48,""),"")
&amp;IFERROR(IF(AND((RL$44-RL49-150                                                                            )&gt;(RL$44-RM$44),(RL$44-RL49-150                                                                             )&lt;=0),"Birth-" &amp;RL48,""),"")
&amp;IFERROR(IF(AND((RL$44-RL49-150-Sheep!$R$224                                           )&gt;(RL$44-RM$44),(RL$44-RL49-150-Sheep!$R$224                                            )&lt;=0),"Wean-"&amp;RL48,""),"")
&amp;IFERROR(IF(AND((RL$44-RL49-150-Sheep!$R$225                                           )&gt;(RL$44-RM$44),(RL$44-RL49-150-Sheep!$R$225                                            )&lt;=0),"Alt1-"   &amp;RL48,""),"")
&amp;IFERROR(IF(AND((RL$44-RL49-150-Sheep!$R$226                                           )&gt;(RL$44-RM$44),(RL$44-RL49-150-Sheep!$R$226                                            )&lt;=0),"Alt2-"   &amp;RL48,""),"")</f>
        <v/>
      </c>
      <c r="RM50" s="491" t="str">
        <f xml:space="preserve">                    IF(AND((RM$44                                  -Sheep!$N$175                               )&gt;(RM$44-RN$44),(RM$44                                  -Sheep!$N$175                                )&lt;=0),"Born","")
&amp;                   IF(AND((RM$44-Sheep!$R$224-Sheep!$N$175                                )&gt;(RM$44-RN$44),(RM$44-Sheep!$R$224-Sheep!$N$175                                )&lt;=0),"WeanStd","")
&amp;                   IF(AND((RM$44-Sheep!$R$225-Sheep!$N$175                                )&gt;(RM$44-RN$44),(RM$44-Sheep!$R$225-Sheep!$N$175                                )&lt;=0),"WeanAlt1","")
&amp;                   IF(AND((RM$44-Sheep!$R$226-Sheep!$N$175                                )&gt;(RM$44-RN$44),(RM$44-Sheep!$R$226-Sheep!$N$175                                )&lt;=0),"WeanAlt2","")
&amp;IFERROR(IF(AND((RM$44-RM49                                                                                     )&gt;(RM$44-RN$44),(RM$44-RM49                                                                                     )&lt;=0),"Join-"    &amp;RM48,""),"")
&amp;IFERROR(IF(AND((RM$44-RM49-INDEX(Sheep!$V$231:$V$238,RM48,1))&gt;(RM$44-RN$44),(RM$44-RM49-INDEX(Sheep!$V$231:$V$238,RM48,1))&lt;=0),"Scan-"  &amp;RM48,""),"")
&amp;IFERROR(IF(AND((RM$44-RM49-150                                                                            )&gt;(RM$44-RN$44),(RM$44-RM49-150                                                                             )&lt;=0),"Birth-" &amp;RM48,""),"")
&amp;IFERROR(IF(AND((RM$44-RM49-150-Sheep!$R$224                                           )&gt;(RM$44-RN$44),(RM$44-RM49-150-Sheep!$R$224                                            )&lt;=0),"Wean-"&amp;RM48,""),"")
&amp;IFERROR(IF(AND((RM$44-RM49-150-Sheep!$R$225                                           )&gt;(RM$44-RN$44),(RM$44-RM49-150-Sheep!$R$225                                            )&lt;=0),"Alt1-"   &amp;RM48,""),"")
&amp;IFERROR(IF(AND((RM$44-RM49-150-Sheep!$R$226                                           )&gt;(RM$44-RN$44),(RM$44-RM49-150-Sheep!$R$226                                            )&lt;=0),"Alt2-"   &amp;RM48,""),"")</f>
        <v/>
      </c>
      <c r="RN50" s="491" t="str">
        <f xml:space="preserve">                    IF(AND((RN$44                                  -Sheep!$N$175                               )&gt;(RN$44-RO$44),(RN$44                                  -Sheep!$N$175                                )&lt;=0),"Born","")
&amp;                   IF(AND((RN$44-Sheep!$R$224-Sheep!$N$175                                )&gt;(RN$44-RO$44),(RN$44-Sheep!$R$224-Sheep!$N$175                                )&lt;=0),"WeanStd","")
&amp;                   IF(AND((RN$44-Sheep!$R$225-Sheep!$N$175                                )&gt;(RN$44-RO$44),(RN$44-Sheep!$R$225-Sheep!$N$175                                )&lt;=0),"WeanAlt1","")
&amp;                   IF(AND((RN$44-Sheep!$R$226-Sheep!$N$175                                )&gt;(RN$44-RO$44),(RN$44-Sheep!$R$226-Sheep!$N$175                                )&lt;=0),"WeanAlt2","")
&amp;IFERROR(IF(AND((RN$44-RN49                                                                                     )&gt;(RN$44-RO$44),(RN$44-RN49                                                                                     )&lt;=0),"Join-"    &amp;RN48,""),"")
&amp;IFERROR(IF(AND((RN$44-RN49-INDEX(Sheep!$V$231:$V$238,RN48,1))&gt;(RN$44-RO$44),(RN$44-RN49-INDEX(Sheep!$V$231:$V$238,RN48,1))&lt;=0),"Scan-"  &amp;RN48,""),"")
&amp;IFERROR(IF(AND((RN$44-RN49-150                                                                            )&gt;(RN$44-RO$44),(RN$44-RN49-150                                                                             )&lt;=0),"Birth-" &amp;RN48,""),"")
&amp;IFERROR(IF(AND((RN$44-RN49-150-Sheep!$R$224                                           )&gt;(RN$44-RO$44),(RN$44-RN49-150-Sheep!$R$224                                            )&lt;=0),"Wean-"&amp;RN48,""),"")
&amp;IFERROR(IF(AND((RN$44-RN49-150-Sheep!$R$225                                           )&gt;(RN$44-RO$44),(RN$44-RN49-150-Sheep!$R$225                                            )&lt;=0),"Alt1-"   &amp;RN48,""),"")
&amp;IFERROR(IF(AND((RN$44-RN49-150-Sheep!$R$226                                           )&gt;(RN$44-RO$44),(RN$44-RN49-150-Sheep!$R$226                                            )&lt;=0),"Alt2-"   &amp;RN48,""),"")</f>
        <v/>
      </c>
      <c r="RO50" s="491" t="str">
        <f xml:space="preserve">                    IF(AND((RO$44                                  -Sheep!$N$175                               )&gt;(RO$44-RP$44),(RO$44                                  -Sheep!$N$175                                )&lt;=0),"Born","")
&amp;                   IF(AND((RO$44-Sheep!$R$224-Sheep!$N$175                                )&gt;(RO$44-RP$44),(RO$44-Sheep!$R$224-Sheep!$N$175                                )&lt;=0),"WeanStd","")
&amp;                   IF(AND((RO$44-Sheep!$R$225-Sheep!$N$175                                )&gt;(RO$44-RP$44),(RO$44-Sheep!$R$225-Sheep!$N$175                                )&lt;=0),"WeanAlt1","")
&amp;                   IF(AND((RO$44-Sheep!$R$226-Sheep!$N$175                                )&gt;(RO$44-RP$44),(RO$44-Sheep!$R$226-Sheep!$N$175                                )&lt;=0),"WeanAlt2","")
&amp;IFERROR(IF(AND((RO$44-RO49                                                                                     )&gt;(RO$44-RP$44),(RO$44-RO49                                                                                     )&lt;=0),"Join-"    &amp;RO48,""),"")
&amp;IFERROR(IF(AND((RO$44-RO49-INDEX(Sheep!$V$231:$V$238,RO48,1))&gt;(RO$44-RP$44),(RO$44-RO49-INDEX(Sheep!$V$231:$V$238,RO48,1))&lt;=0),"Scan-"  &amp;RO48,""),"")
&amp;IFERROR(IF(AND((RO$44-RO49-150                                                                            )&gt;(RO$44-RP$44),(RO$44-RO49-150                                                                             )&lt;=0),"Birth-" &amp;RO48,""),"")
&amp;IFERROR(IF(AND((RO$44-RO49-150-Sheep!$R$224                                           )&gt;(RO$44-RP$44),(RO$44-RO49-150-Sheep!$R$224                                            )&lt;=0),"Wean-"&amp;RO48,""),"")
&amp;IFERROR(IF(AND((RO$44-RO49-150-Sheep!$R$225                                           )&gt;(RO$44-RP$44),(RO$44-RO49-150-Sheep!$R$225                                            )&lt;=0),"Alt1-"   &amp;RO48,""),"")
&amp;IFERROR(IF(AND((RO$44-RO49-150-Sheep!$R$226                                           )&gt;(RO$44-RP$44),(RO$44-RO49-150-Sheep!$R$226                                            )&lt;=0),"Alt2-"   &amp;RO48,""),"")</f>
        <v/>
      </c>
      <c r="RP50" s="491" t="str">
        <f xml:space="preserve">                    IF(AND((RP$44                                  -Sheep!$N$175                               )&gt;(RP$44-RQ$44),(RP$44                                  -Sheep!$N$175                                )&lt;=0),"Born","")
&amp;                   IF(AND((RP$44-Sheep!$R$224-Sheep!$N$175                                )&gt;(RP$44-RQ$44),(RP$44-Sheep!$R$224-Sheep!$N$175                                )&lt;=0),"WeanStd","")
&amp;                   IF(AND((RP$44-Sheep!$R$225-Sheep!$N$175                                )&gt;(RP$44-RQ$44),(RP$44-Sheep!$R$225-Sheep!$N$175                                )&lt;=0),"WeanAlt1","")
&amp;                   IF(AND((RP$44-Sheep!$R$226-Sheep!$N$175                                )&gt;(RP$44-RQ$44),(RP$44-Sheep!$R$226-Sheep!$N$175                                )&lt;=0),"WeanAlt2","")
&amp;IFERROR(IF(AND((RP$44-RP49                                                                                     )&gt;(RP$44-RQ$44),(RP$44-RP49                                                                                     )&lt;=0),"Join-"    &amp;RP48,""),"")
&amp;IFERROR(IF(AND((RP$44-RP49-INDEX(Sheep!$V$231:$V$238,RP48,1))&gt;(RP$44-RQ$44),(RP$44-RP49-INDEX(Sheep!$V$231:$V$238,RP48,1))&lt;=0),"Scan-"  &amp;RP48,""),"")
&amp;IFERROR(IF(AND((RP$44-RP49-150                                                                            )&gt;(RP$44-RQ$44),(RP$44-RP49-150                                                                             )&lt;=0),"Birth-" &amp;RP48,""),"")
&amp;IFERROR(IF(AND((RP$44-RP49-150-Sheep!$R$224                                           )&gt;(RP$44-RQ$44),(RP$44-RP49-150-Sheep!$R$224                                            )&lt;=0),"Wean-"&amp;RP48,""),"")
&amp;IFERROR(IF(AND((RP$44-RP49-150-Sheep!$R$225                                           )&gt;(RP$44-RQ$44),(RP$44-RP49-150-Sheep!$R$225                                            )&lt;=0),"Alt1-"   &amp;RP48,""),"")
&amp;IFERROR(IF(AND((RP$44-RP49-150-Sheep!$R$226                                           )&gt;(RP$44-RQ$44),(RP$44-RP49-150-Sheep!$R$226                                            )&lt;=0),"Alt2-"   &amp;RP48,""),"")</f>
        <v/>
      </c>
      <c r="RQ50" s="491" t="str">
        <f xml:space="preserve">                    IF(AND((RQ$44                                  -Sheep!$N$175                               )&gt;(RQ$44-RR$44),(RQ$44                                  -Sheep!$N$175                                )&lt;=0),"Born","")
&amp;                   IF(AND((RQ$44-Sheep!$R$224-Sheep!$N$175                                )&gt;(RQ$44-RR$44),(RQ$44-Sheep!$R$224-Sheep!$N$175                                )&lt;=0),"WeanStd","")
&amp;                   IF(AND((RQ$44-Sheep!$R$225-Sheep!$N$175                                )&gt;(RQ$44-RR$44),(RQ$44-Sheep!$R$225-Sheep!$N$175                                )&lt;=0),"WeanAlt1","")
&amp;                   IF(AND((RQ$44-Sheep!$R$226-Sheep!$N$175                                )&gt;(RQ$44-RR$44),(RQ$44-Sheep!$R$226-Sheep!$N$175                                )&lt;=0),"WeanAlt2","")
&amp;IFERROR(IF(AND((RQ$44-RQ49                                                                                     )&gt;(RQ$44-RR$44),(RQ$44-RQ49                                                                                     )&lt;=0),"Join-"    &amp;RQ48,""),"")
&amp;IFERROR(IF(AND((RQ$44-RQ49-INDEX(Sheep!$V$231:$V$238,RQ48,1))&gt;(RQ$44-RR$44),(RQ$44-RQ49-INDEX(Sheep!$V$231:$V$238,RQ48,1))&lt;=0),"Scan-"  &amp;RQ48,""),"")
&amp;IFERROR(IF(AND((RQ$44-RQ49-150                                                                            )&gt;(RQ$44-RR$44),(RQ$44-RQ49-150                                                                             )&lt;=0),"Birth-" &amp;RQ48,""),"")
&amp;IFERROR(IF(AND((RQ$44-RQ49-150-Sheep!$R$224                                           )&gt;(RQ$44-RR$44),(RQ$44-RQ49-150-Sheep!$R$224                                            )&lt;=0),"Wean-"&amp;RQ48,""),"")
&amp;IFERROR(IF(AND((RQ$44-RQ49-150-Sheep!$R$225                                           )&gt;(RQ$44-RR$44),(RQ$44-RQ49-150-Sheep!$R$225                                            )&lt;=0),"Alt1-"   &amp;RQ48,""),"")
&amp;IFERROR(IF(AND((RQ$44-RQ49-150-Sheep!$R$226                                           )&gt;(RQ$44-RR$44),(RQ$44-RQ49-150-Sheep!$R$226                                            )&lt;=0),"Alt2-"   &amp;RQ48,""),"")</f>
        <v/>
      </c>
      <c r="RR50" s="491" t="str">
        <f xml:space="preserve">                    IF(AND((RR$44                                  -Sheep!$N$175                               )&gt;(RR$44-RS$44),(RR$44                                  -Sheep!$N$175                                )&lt;=0),"Born","")
&amp;                   IF(AND((RR$44-Sheep!$R$224-Sheep!$N$175                                )&gt;(RR$44-RS$44),(RR$44-Sheep!$R$224-Sheep!$N$175                                )&lt;=0),"WeanStd","")
&amp;                   IF(AND((RR$44-Sheep!$R$225-Sheep!$N$175                                )&gt;(RR$44-RS$44),(RR$44-Sheep!$R$225-Sheep!$N$175                                )&lt;=0),"WeanAlt1","")
&amp;                   IF(AND((RR$44-Sheep!$R$226-Sheep!$N$175                                )&gt;(RR$44-RS$44),(RR$44-Sheep!$R$226-Sheep!$N$175                                )&lt;=0),"WeanAlt2","")
&amp;IFERROR(IF(AND((RR$44-RR49                                                                                     )&gt;(RR$44-RS$44),(RR$44-RR49                                                                                     )&lt;=0),"Join-"    &amp;RR48,""),"")
&amp;IFERROR(IF(AND((RR$44-RR49-INDEX(Sheep!$V$231:$V$238,RR48,1))&gt;(RR$44-RS$44),(RR$44-RR49-INDEX(Sheep!$V$231:$V$238,RR48,1))&lt;=0),"Scan-"  &amp;RR48,""),"")
&amp;IFERROR(IF(AND((RR$44-RR49-150                                                                            )&gt;(RR$44-RS$44),(RR$44-RR49-150                                                                             )&lt;=0),"Birth-" &amp;RR48,""),"")
&amp;IFERROR(IF(AND((RR$44-RR49-150-Sheep!$R$224                                           )&gt;(RR$44-RS$44),(RR$44-RR49-150-Sheep!$R$224                                            )&lt;=0),"Wean-"&amp;RR48,""),"")
&amp;IFERROR(IF(AND((RR$44-RR49-150-Sheep!$R$225                                           )&gt;(RR$44-RS$44),(RR$44-RR49-150-Sheep!$R$225                                            )&lt;=0),"Alt1-"   &amp;RR48,""),"")
&amp;IFERROR(IF(AND((RR$44-RR49-150-Sheep!$R$226                                           )&gt;(RR$44-RS$44),(RR$44-RR49-150-Sheep!$R$226                                            )&lt;=0),"Alt2-"   &amp;RR48,""),"")</f>
        <v/>
      </c>
      <c r="RS50" s="491" t="str">
        <f xml:space="preserve">                    IF(AND((RS$44                                  -Sheep!$N$175                               )&gt;(RS$44-RT$44),(RS$44                                  -Sheep!$N$175                                )&lt;=0),"Born","")
&amp;                   IF(AND((RS$44-Sheep!$R$224-Sheep!$N$175                                )&gt;(RS$44-RT$44),(RS$44-Sheep!$R$224-Sheep!$N$175                                )&lt;=0),"WeanStd","")
&amp;                   IF(AND((RS$44-Sheep!$R$225-Sheep!$N$175                                )&gt;(RS$44-RT$44),(RS$44-Sheep!$R$225-Sheep!$N$175                                )&lt;=0),"WeanAlt1","")
&amp;                   IF(AND((RS$44-Sheep!$R$226-Sheep!$N$175                                )&gt;(RS$44-RT$44),(RS$44-Sheep!$R$226-Sheep!$N$175                                )&lt;=0),"WeanAlt2","")
&amp;IFERROR(IF(AND((RS$44-RS49                                                                                     )&gt;(RS$44-RT$44),(RS$44-RS49                                                                                     )&lt;=0),"Join-"    &amp;RS48,""),"")
&amp;IFERROR(IF(AND((RS$44-RS49-INDEX(Sheep!$V$231:$V$238,RS48,1))&gt;(RS$44-RT$44),(RS$44-RS49-INDEX(Sheep!$V$231:$V$238,RS48,1))&lt;=0),"Scan-"  &amp;RS48,""),"")
&amp;IFERROR(IF(AND((RS$44-RS49-150                                                                            )&gt;(RS$44-RT$44),(RS$44-RS49-150                                                                             )&lt;=0),"Birth-" &amp;RS48,""),"")
&amp;IFERROR(IF(AND((RS$44-RS49-150-Sheep!$R$224                                           )&gt;(RS$44-RT$44),(RS$44-RS49-150-Sheep!$R$224                                            )&lt;=0),"Wean-"&amp;RS48,""),"")
&amp;IFERROR(IF(AND((RS$44-RS49-150-Sheep!$R$225                                           )&gt;(RS$44-RT$44),(RS$44-RS49-150-Sheep!$R$225                                            )&lt;=0),"Alt1-"   &amp;RS48,""),"")
&amp;IFERROR(IF(AND((RS$44-RS49-150-Sheep!$R$226                                           )&gt;(RS$44-RT$44),(RS$44-RS49-150-Sheep!$R$226                                            )&lt;=0),"Alt2-"   &amp;RS48,""),"")</f>
        <v/>
      </c>
      <c r="RT50" s="491" t="str">
        <f xml:space="preserve">                    IF(AND((RT$44                                  -Sheep!$N$175                               )&gt;(RT$44-RU$44),(RT$44                                  -Sheep!$N$175                                )&lt;=0),"Born","")
&amp;                   IF(AND((RT$44-Sheep!$R$224-Sheep!$N$175                                )&gt;(RT$44-RU$44),(RT$44-Sheep!$R$224-Sheep!$N$175                                )&lt;=0),"WeanStd","")
&amp;                   IF(AND((RT$44-Sheep!$R$225-Sheep!$N$175                                )&gt;(RT$44-RU$44),(RT$44-Sheep!$R$225-Sheep!$N$175                                )&lt;=0),"WeanAlt1","")
&amp;                   IF(AND((RT$44-Sheep!$R$226-Sheep!$N$175                                )&gt;(RT$44-RU$44),(RT$44-Sheep!$R$226-Sheep!$N$175                                )&lt;=0),"WeanAlt2","")
&amp;IFERROR(IF(AND((RT$44-RT49                                                                                     )&gt;(RT$44-RU$44),(RT$44-RT49                                                                                     )&lt;=0),"Join-"    &amp;RT48,""),"")
&amp;IFERROR(IF(AND((RT$44-RT49-INDEX(Sheep!$V$231:$V$238,RT48,1))&gt;(RT$44-RU$44),(RT$44-RT49-INDEX(Sheep!$V$231:$V$238,RT48,1))&lt;=0),"Scan-"  &amp;RT48,""),"")
&amp;IFERROR(IF(AND((RT$44-RT49-150                                                                            )&gt;(RT$44-RU$44),(RT$44-RT49-150                                                                             )&lt;=0),"Birth-" &amp;RT48,""),"")
&amp;IFERROR(IF(AND((RT$44-RT49-150-Sheep!$R$224                                           )&gt;(RT$44-RU$44),(RT$44-RT49-150-Sheep!$R$224                                            )&lt;=0),"Wean-"&amp;RT48,""),"")
&amp;IFERROR(IF(AND((RT$44-RT49-150-Sheep!$R$225                                           )&gt;(RT$44-RU$44),(RT$44-RT49-150-Sheep!$R$225                                            )&lt;=0),"Alt1-"   &amp;RT48,""),"")
&amp;IFERROR(IF(AND((RT$44-RT49-150-Sheep!$R$226                                           )&gt;(RT$44-RU$44),(RT$44-RT49-150-Sheep!$R$226                                            )&lt;=0),"Alt2-"   &amp;RT48,""),"")</f>
        <v/>
      </c>
      <c r="RU50" s="491" t="str">
        <f xml:space="preserve">                    IF(AND((RU$44                                  -Sheep!$N$175                               )&gt;(RU$44-RV$44),(RU$44                                  -Sheep!$N$175                                )&lt;=0),"Born","")
&amp;                   IF(AND((RU$44-Sheep!$R$224-Sheep!$N$175                                )&gt;(RU$44-RV$44),(RU$44-Sheep!$R$224-Sheep!$N$175                                )&lt;=0),"WeanStd","")
&amp;                   IF(AND((RU$44-Sheep!$R$225-Sheep!$N$175                                )&gt;(RU$44-RV$44),(RU$44-Sheep!$R$225-Sheep!$N$175                                )&lt;=0),"WeanAlt1","")
&amp;                   IF(AND((RU$44-Sheep!$R$226-Sheep!$N$175                                )&gt;(RU$44-RV$44),(RU$44-Sheep!$R$226-Sheep!$N$175                                )&lt;=0),"WeanAlt2","")
&amp;IFERROR(IF(AND((RU$44-RU49                                                                                     )&gt;(RU$44-RV$44),(RU$44-RU49                                                                                     )&lt;=0),"Join-"    &amp;RU48,""),"")
&amp;IFERROR(IF(AND((RU$44-RU49-INDEX(Sheep!$V$231:$V$238,RU48,1))&gt;(RU$44-RV$44),(RU$44-RU49-INDEX(Sheep!$V$231:$V$238,RU48,1))&lt;=0),"Scan-"  &amp;RU48,""),"")
&amp;IFERROR(IF(AND((RU$44-RU49-150                                                                            )&gt;(RU$44-RV$44),(RU$44-RU49-150                                                                             )&lt;=0),"Birth-" &amp;RU48,""),"")
&amp;IFERROR(IF(AND((RU$44-RU49-150-Sheep!$R$224                                           )&gt;(RU$44-RV$44),(RU$44-RU49-150-Sheep!$R$224                                            )&lt;=0),"Wean-"&amp;RU48,""),"")
&amp;IFERROR(IF(AND((RU$44-RU49-150-Sheep!$R$225                                           )&gt;(RU$44-RV$44),(RU$44-RU49-150-Sheep!$R$225                                            )&lt;=0),"Alt1-"   &amp;RU48,""),"")
&amp;IFERROR(IF(AND((RU$44-RU49-150-Sheep!$R$226                                           )&gt;(RU$44-RV$44),(RU$44-RU49-150-Sheep!$R$226                                            )&lt;=0),"Alt2-"   &amp;RU48,""),"")</f>
        <v/>
      </c>
      <c r="RV50" s="491" t="str">
        <f xml:space="preserve">                    IF(AND((RV$44                                  -Sheep!$N$175                               )&gt;(RV$44-RW$44),(RV$44                                  -Sheep!$N$175                                )&lt;=0),"Born","")
&amp;                   IF(AND((RV$44-Sheep!$R$224-Sheep!$N$175                                )&gt;(RV$44-RW$44),(RV$44-Sheep!$R$224-Sheep!$N$175                                )&lt;=0),"WeanStd","")
&amp;                   IF(AND((RV$44-Sheep!$R$225-Sheep!$N$175                                )&gt;(RV$44-RW$44),(RV$44-Sheep!$R$225-Sheep!$N$175                                )&lt;=0),"WeanAlt1","")
&amp;                   IF(AND((RV$44-Sheep!$R$226-Sheep!$N$175                                )&gt;(RV$44-RW$44),(RV$44-Sheep!$R$226-Sheep!$N$175                                )&lt;=0),"WeanAlt2","")
&amp;IFERROR(IF(AND((RV$44-RV49                                                                                     )&gt;(RV$44-RW$44),(RV$44-RV49                                                                                     )&lt;=0),"Join-"    &amp;RV48,""),"")
&amp;IFERROR(IF(AND((RV$44-RV49-INDEX(Sheep!$V$231:$V$238,RV48,1))&gt;(RV$44-RW$44),(RV$44-RV49-INDEX(Sheep!$V$231:$V$238,RV48,1))&lt;=0),"Scan-"  &amp;RV48,""),"")
&amp;IFERROR(IF(AND((RV$44-RV49-150                                                                            )&gt;(RV$44-RW$44),(RV$44-RV49-150                                                                             )&lt;=0),"Birth-" &amp;RV48,""),"")
&amp;IFERROR(IF(AND((RV$44-RV49-150-Sheep!$R$224                                           )&gt;(RV$44-RW$44),(RV$44-RV49-150-Sheep!$R$224                                            )&lt;=0),"Wean-"&amp;RV48,""),"")
&amp;IFERROR(IF(AND((RV$44-RV49-150-Sheep!$R$225                                           )&gt;(RV$44-RW$44),(RV$44-RV49-150-Sheep!$R$225                                            )&lt;=0),"Alt1-"   &amp;RV48,""),"")
&amp;IFERROR(IF(AND((RV$44-RV49-150-Sheep!$R$226                                           )&gt;(RV$44-RW$44),(RV$44-RV49-150-Sheep!$R$226                                            )&lt;=0),"Alt2-"   &amp;RV48,""),"")</f>
        <v/>
      </c>
      <c r="RW50" s="491" t="str">
        <f xml:space="preserve">                    IF(AND((RW$44                                  -Sheep!$N$175                               )&gt;(RW$44-RX$44),(RW$44                                  -Sheep!$N$175                                )&lt;=0),"Born","")
&amp;                   IF(AND((RW$44-Sheep!$R$224-Sheep!$N$175                                )&gt;(RW$44-RX$44),(RW$44-Sheep!$R$224-Sheep!$N$175                                )&lt;=0),"WeanStd","")
&amp;                   IF(AND((RW$44-Sheep!$R$225-Sheep!$N$175                                )&gt;(RW$44-RX$44),(RW$44-Sheep!$R$225-Sheep!$N$175                                )&lt;=0),"WeanAlt1","")
&amp;                   IF(AND((RW$44-Sheep!$R$226-Sheep!$N$175                                )&gt;(RW$44-RX$44),(RW$44-Sheep!$R$226-Sheep!$N$175                                )&lt;=0),"WeanAlt2","")
&amp;IFERROR(IF(AND((RW$44-RW49                                                                                     )&gt;(RW$44-RX$44),(RW$44-RW49                                                                                     )&lt;=0),"Join-"    &amp;RW48,""),"")
&amp;IFERROR(IF(AND((RW$44-RW49-INDEX(Sheep!$V$231:$V$238,RW48,1))&gt;(RW$44-RX$44),(RW$44-RW49-INDEX(Sheep!$V$231:$V$238,RW48,1))&lt;=0),"Scan-"  &amp;RW48,""),"")
&amp;IFERROR(IF(AND((RW$44-RW49-150                                                                            )&gt;(RW$44-RX$44),(RW$44-RW49-150                                                                             )&lt;=0),"Birth-" &amp;RW48,""),"")
&amp;IFERROR(IF(AND((RW$44-RW49-150-Sheep!$R$224                                           )&gt;(RW$44-RX$44),(RW$44-RW49-150-Sheep!$R$224                                            )&lt;=0),"Wean-"&amp;RW48,""),"")
&amp;IFERROR(IF(AND((RW$44-RW49-150-Sheep!$R$225                                           )&gt;(RW$44-RX$44),(RW$44-RW49-150-Sheep!$R$225                                            )&lt;=0),"Alt1-"   &amp;RW48,""),"")
&amp;IFERROR(IF(AND((RW$44-RW49-150-Sheep!$R$226                                           )&gt;(RW$44-RX$44),(RW$44-RW49-150-Sheep!$R$226                                            )&lt;=0),"Alt2-"   &amp;RW48,""),"")</f>
        <v/>
      </c>
      <c r="RX50" s="491" t="str">
        <f xml:space="preserve">                    IF(AND((RX$44                                  -Sheep!$N$175                               )&gt;(RX$44-RY$44),(RX$44                                  -Sheep!$N$175                                )&lt;=0),"Born","")
&amp;                   IF(AND((RX$44-Sheep!$R$224-Sheep!$N$175                                )&gt;(RX$44-RY$44),(RX$44-Sheep!$R$224-Sheep!$N$175                                )&lt;=0),"WeanStd","")
&amp;                   IF(AND((RX$44-Sheep!$R$225-Sheep!$N$175                                )&gt;(RX$44-RY$44),(RX$44-Sheep!$R$225-Sheep!$N$175                                )&lt;=0),"WeanAlt1","")
&amp;                   IF(AND((RX$44-Sheep!$R$226-Sheep!$N$175                                )&gt;(RX$44-RY$44),(RX$44-Sheep!$R$226-Sheep!$N$175                                )&lt;=0),"WeanAlt2","")
&amp;IFERROR(IF(AND((RX$44-RX49                                                                                     )&gt;(RX$44-RY$44),(RX$44-RX49                                                                                     )&lt;=0),"Join-"    &amp;RX48,""),"")
&amp;IFERROR(IF(AND((RX$44-RX49-INDEX(Sheep!$V$231:$V$238,RX48,1))&gt;(RX$44-RY$44),(RX$44-RX49-INDEX(Sheep!$V$231:$V$238,RX48,1))&lt;=0),"Scan-"  &amp;RX48,""),"")
&amp;IFERROR(IF(AND((RX$44-RX49-150                                                                            )&gt;(RX$44-RY$44),(RX$44-RX49-150                                                                             )&lt;=0),"Birth-" &amp;RX48,""),"")
&amp;IFERROR(IF(AND((RX$44-RX49-150-Sheep!$R$224                                           )&gt;(RX$44-RY$44),(RX$44-RX49-150-Sheep!$R$224                                            )&lt;=0),"Wean-"&amp;RX48,""),"")
&amp;IFERROR(IF(AND((RX$44-RX49-150-Sheep!$R$225                                           )&gt;(RX$44-RY$44),(RX$44-RX49-150-Sheep!$R$225                                            )&lt;=0),"Alt1-"   &amp;RX48,""),"")
&amp;IFERROR(IF(AND((RX$44-RX49-150-Sheep!$R$226                                           )&gt;(RX$44-RY$44),(RX$44-RX49-150-Sheep!$R$226                                            )&lt;=0),"Alt2-"   &amp;RX48,""),"")</f>
        <v/>
      </c>
      <c r="RY50" s="491" t="str">
        <f xml:space="preserve">                    IF(AND((RY$44                                  -Sheep!$N$175                               )&gt;(RY$44-RZ$44),(RY$44                                  -Sheep!$N$175                                )&lt;=0),"Born","")
&amp;                   IF(AND((RY$44-Sheep!$R$224-Sheep!$N$175                                )&gt;(RY$44-RZ$44),(RY$44-Sheep!$R$224-Sheep!$N$175                                )&lt;=0),"WeanStd","")
&amp;                   IF(AND((RY$44-Sheep!$R$225-Sheep!$N$175                                )&gt;(RY$44-RZ$44),(RY$44-Sheep!$R$225-Sheep!$N$175                                )&lt;=0),"WeanAlt1","")
&amp;                   IF(AND((RY$44-Sheep!$R$226-Sheep!$N$175                                )&gt;(RY$44-RZ$44),(RY$44-Sheep!$R$226-Sheep!$N$175                                )&lt;=0),"WeanAlt2","")
&amp;IFERROR(IF(AND((RY$44-RY49                                                                                     )&gt;(RY$44-RZ$44),(RY$44-RY49                                                                                     )&lt;=0),"Join-"    &amp;RY48,""),"")
&amp;IFERROR(IF(AND((RY$44-RY49-INDEX(Sheep!$V$231:$V$238,RY48,1))&gt;(RY$44-RZ$44),(RY$44-RY49-INDEX(Sheep!$V$231:$V$238,RY48,1))&lt;=0),"Scan-"  &amp;RY48,""),"")
&amp;IFERROR(IF(AND((RY$44-RY49-150                                                                            )&gt;(RY$44-RZ$44),(RY$44-RY49-150                                                                             )&lt;=0),"Birth-" &amp;RY48,""),"")
&amp;IFERROR(IF(AND((RY$44-RY49-150-Sheep!$R$224                                           )&gt;(RY$44-RZ$44),(RY$44-RY49-150-Sheep!$R$224                                            )&lt;=0),"Wean-"&amp;RY48,""),"")
&amp;IFERROR(IF(AND((RY$44-RY49-150-Sheep!$R$225                                           )&gt;(RY$44-RZ$44),(RY$44-RY49-150-Sheep!$R$225                                            )&lt;=0),"Alt1-"   &amp;RY48,""),"")
&amp;IFERROR(IF(AND((RY$44-RY49-150-Sheep!$R$226                                           )&gt;(RY$44-RZ$44),(RY$44-RY49-150-Sheep!$R$226                                            )&lt;=0),"Alt2-"   &amp;RY48,""),"")</f>
        <v/>
      </c>
      <c r="RZ50" s="491" t="str">
        <f xml:space="preserve">                    IF(AND((RZ$44                                  -Sheep!$N$175                               )&gt;(RZ$44-SA$44),(RZ$44                                  -Sheep!$N$175                                )&lt;=0),"Born","")
&amp;                   IF(AND((RZ$44-Sheep!$R$224-Sheep!$N$175                                )&gt;(RZ$44-SA$44),(RZ$44-Sheep!$R$224-Sheep!$N$175                                )&lt;=0),"WeanStd","")
&amp;                   IF(AND((RZ$44-Sheep!$R$225-Sheep!$N$175                                )&gt;(RZ$44-SA$44),(RZ$44-Sheep!$R$225-Sheep!$N$175                                )&lt;=0),"WeanAlt1","")
&amp;                   IF(AND((RZ$44-Sheep!$R$226-Sheep!$N$175                                )&gt;(RZ$44-SA$44),(RZ$44-Sheep!$R$226-Sheep!$N$175                                )&lt;=0),"WeanAlt2","")
&amp;IFERROR(IF(AND((RZ$44-RZ49                                                                                     )&gt;(RZ$44-SA$44),(RZ$44-RZ49                                                                                     )&lt;=0),"Join-"    &amp;RZ48,""),"")
&amp;IFERROR(IF(AND((RZ$44-RZ49-INDEX(Sheep!$V$231:$V$238,RZ48,1))&gt;(RZ$44-SA$44),(RZ$44-RZ49-INDEX(Sheep!$V$231:$V$238,RZ48,1))&lt;=0),"Scan-"  &amp;RZ48,""),"")
&amp;IFERROR(IF(AND((RZ$44-RZ49-150                                                                            )&gt;(RZ$44-SA$44),(RZ$44-RZ49-150                                                                             )&lt;=0),"Birth-" &amp;RZ48,""),"")
&amp;IFERROR(IF(AND((RZ$44-RZ49-150-Sheep!$R$224                                           )&gt;(RZ$44-SA$44),(RZ$44-RZ49-150-Sheep!$R$224                                            )&lt;=0),"Wean-"&amp;RZ48,""),"")
&amp;IFERROR(IF(AND((RZ$44-RZ49-150-Sheep!$R$225                                           )&gt;(RZ$44-SA$44),(RZ$44-RZ49-150-Sheep!$R$225                                            )&lt;=0),"Alt1-"   &amp;RZ48,""),"")
&amp;IFERROR(IF(AND((RZ$44-RZ49-150-Sheep!$R$226                                           )&gt;(RZ$44-SA$44),(RZ$44-RZ49-150-Sheep!$R$226                                            )&lt;=0),"Alt2-"   &amp;RZ48,""),"")</f>
        <v/>
      </c>
      <c r="SA50" s="491" t="str">
        <f xml:space="preserve">                    IF(AND((SA$44                                  -Sheep!$N$175                               )&gt;(SA$44-SB$44),(SA$44                                  -Sheep!$N$175                                )&lt;=0),"Born","")
&amp;                   IF(AND((SA$44-Sheep!$R$224-Sheep!$N$175                                )&gt;(SA$44-SB$44),(SA$44-Sheep!$R$224-Sheep!$N$175                                )&lt;=0),"WeanStd","")
&amp;                   IF(AND((SA$44-Sheep!$R$225-Sheep!$N$175                                )&gt;(SA$44-SB$44),(SA$44-Sheep!$R$225-Sheep!$N$175                                )&lt;=0),"WeanAlt1","")
&amp;                   IF(AND((SA$44-Sheep!$R$226-Sheep!$N$175                                )&gt;(SA$44-SB$44),(SA$44-Sheep!$R$226-Sheep!$N$175                                )&lt;=0),"WeanAlt2","")
&amp;IFERROR(IF(AND((SA$44-SA49                                                                                     )&gt;(SA$44-SB$44),(SA$44-SA49                                                                                     )&lt;=0),"Join-"    &amp;SA48,""),"")
&amp;IFERROR(IF(AND((SA$44-SA49-INDEX(Sheep!$V$231:$V$238,SA48,1))&gt;(SA$44-SB$44),(SA$44-SA49-INDEX(Sheep!$V$231:$V$238,SA48,1))&lt;=0),"Scan-"  &amp;SA48,""),"")
&amp;IFERROR(IF(AND((SA$44-SA49-150                                                                            )&gt;(SA$44-SB$44),(SA$44-SA49-150                                                                             )&lt;=0),"Birth-" &amp;SA48,""),"")
&amp;IFERROR(IF(AND((SA$44-SA49-150-Sheep!$R$224                                           )&gt;(SA$44-SB$44),(SA$44-SA49-150-Sheep!$R$224                                            )&lt;=0),"Wean-"&amp;SA48,""),"")
&amp;IFERROR(IF(AND((SA$44-SA49-150-Sheep!$R$225                                           )&gt;(SA$44-SB$44),(SA$44-SA49-150-Sheep!$R$225                                            )&lt;=0),"Alt1-"   &amp;SA48,""),"")
&amp;IFERROR(IF(AND((SA$44-SA49-150-Sheep!$R$226                                           )&gt;(SA$44-SB$44),(SA$44-SA49-150-Sheep!$R$226                                            )&lt;=0),"Alt2-"   &amp;SA48,""),"")</f>
        <v/>
      </c>
      <c r="SB50" s="491" t="str">
        <f xml:space="preserve">                    IF(AND((SB$44                                  -Sheep!$N$175                               )&gt;(SB$44-SC$44),(SB$44                                  -Sheep!$N$175                                )&lt;=0),"Born","")
&amp;                   IF(AND((SB$44-Sheep!$R$224-Sheep!$N$175                                )&gt;(SB$44-SC$44),(SB$44-Sheep!$R$224-Sheep!$N$175                                )&lt;=0),"WeanStd","")
&amp;                   IF(AND((SB$44-Sheep!$R$225-Sheep!$N$175                                )&gt;(SB$44-SC$44),(SB$44-Sheep!$R$225-Sheep!$N$175                                )&lt;=0),"WeanAlt1","")
&amp;                   IF(AND((SB$44-Sheep!$R$226-Sheep!$N$175                                )&gt;(SB$44-SC$44),(SB$44-Sheep!$R$226-Sheep!$N$175                                )&lt;=0),"WeanAlt2","")
&amp;IFERROR(IF(AND((SB$44-SB49                                                                                     )&gt;(SB$44-SC$44),(SB$44-SB49                                                                                     )&lt;=0),"Join-"    &amp;SB48,""),"")
&amp;IFERROR(IF(AND((SB$44-SB49-INDEX(Sheep!$V$231:$V$238,SB48,1))&gt;(SB$44-SC$44),(SB$44-SB49-INDEX(Sheep!$V$231:$V$238,SB48,1))&lt;=0),"Scan-"  &amp;SB48,""),"")
&amp;IFERROR(IF(AND((SB$44-SB49-150                                                                            )&gt;(SB$44-SC$44),(SB$44-SB49-150                                                                             )&lt;=0),"Birth-" &amp;SB48,""),"")
&amp;IFERROR(IF(AND((SB$44-SB49-150-Sheep!$R$224                                           )&gt;(SB$44-SC$44),(SB$44-SB49-150-Sheep!$R$224                                            )&lt;=0),"Wean-"&amp;SB48,""),"")
&amp;IFERROR(IF(AND((SB$44-SB49-150-Sheep!$R$225                                           )&gt;(SB$44-SC$44),(SB$44-SB49-150-Sheep!$R$225                                            )&lt;=0),"Alt1-"   &amp;SB48,""),"")
&amp;IFERROR(IF(AND((SB$44-SB49-150-Sheep!$R$226                                           )&gt;(SB$44-SC$44),(SB$44-SB49-150-Sheep!$R$226                                            )&lt;=0),"Alt2-"   &amp;SB48,""),"")</f>
        <v/>
      </c>
      <c r="SC50" s="491" t="str">
        <f xml:space="preserve">                    IF(AND((SC$44                                  -Sheep!$N$175                               )&gt;(SC$44-SD$44),(SC$44                                  -Sheep!$N$175                                )&lt;=0),"Born","")
&amp;                   IF(AND((SC$44-Sheep!$R$224-Sheep!$N$175                                )&gt;(SC$44-SD$44),(SC$44-Sheep!$R$224-Sheep!$N$175                                )&lt;=0),"WeanStd","")
&amp;                   IF(AND((SC$44-Sheep!$R$225-Sheep!$N$175                                )&gt;(SC$44-SD$44),(SC$44-Sheep!$R$225-Sheep!$N$175                                )&lt;=0),"WeanAlt1","")
&amp;                   IF(AND((SC$44-Sheep!$R$226-Sheep!$N$175                                )&gt;(SC$44-SD$44),(SC$44-Sheep!$R$226-Sheep!$N$175                                )&lt;=0),"WeanAlt2","")
&amp;IFERROR(IF(AND((SC$44-SC49                                                                                     )&gt;(SC$44-SD$44),(SC$44-SC49                                                                                     )&lt;=0),"Join-"    &amp;SC48,""),"")
&amp;IFERROR(IF(AND((SC$44-SC49-INDEX(Sheep!$V$231:$V$238,SC48,1))&gt;(SC$44-SD$44),(SC$44-SC49-INDEX(Sheep!$V$231:$V$238,SC48,1))&lt;=0),"Scan-"  &amp;SC48,""),"")
&amp;IFERROR(IF(AND((SC$44-SC49-150                                                                            )&gt;(SC$44-SD$44),(SC$44-SC49-150                                                                             )&lt;=0),"Birth-" &amp;SC48,""),"")
&amp;IFERROR(IF(AND((SC$44-SC49-150-Sheep!$R$224                                           )&gt;(SC$44-SD$44),(SC$44-SC49-150-Sheep!$R$224                                            )&lt;=0),"Wean-"&amp;SC48,""),"")
&amp;IFERROR(IF(AND((SC$44-SC49-150-Sheep!$R$225                                           )&gt;(SC$44-SD$44),(SC$44-SC49-150-Sheep!$R$225                                            )&lt;=0),"Alt1-"   &amp;SC48,""),"")
&amp;IFERROR(IF(AND((SC$44-SC49-150-Sheep!$R$226                                           )&gt;(SC$44-SD$44),(SC$44-SC49-150-Sheep!$R$226                                            )&lt;=0),"Alt2-"   &amp;SC48,""),"")</f>
        <v/>
      </c>
      <c r="SD50" s="491" t="str">
        <f xml:space="preserve">                    IF(AND((SD$44                                  -Sheep!$N$175                               )&gt;(SD$44-SE$44),(SD$44                                  -Sheep!$N$175                                )&lt;=0),"Born","")
&amp;                   IF(AND((SD$44-Sheep!$R$224-Sheep!$N$175                                )&gt;(SD$44-SE$44),(SD$44-Sheep!$R$224-Sheep!$N$175                                )&lt;=0),"WeanStd","")
&amp;                   IF(AND((SD$44-Sheep!$R$225-Sheep!$N$175                                )&gt;(SD$44-SE$44),(SD$44-Sheep!$R$225-Sheep!$N$175                                )&lt;=0),"WeanAlt1","")
&amp;                   IF(AND((SD$44-Sheep!$R$226-Sheep!$N$175                                )&gt;(SD$44-SE$44),(SD$44-Sheep!$R$226-Sheep!$N$175                                )&lt;=0),"WeanAlt2","")
&amp;IFERROR(IF(AND((SD$44-SD49                                                                                     )&gt;(SD$44-SE$44),(SD$44-SD49                                                                                     )&lt;=0),"Join-"    &amp;SD48,""),"")
&amp;IFERROR(IF(AND((SD$44-SD49-INDEX(Sheep!$V$231:$V$238,SD48,1))&gt;(SD$44-SE$44),(SD$44-SD49-INDEX(Sheep!$V$231:$V$238,SD48,1))&lt;=0),"Scan-"  &amp;SD48,""),"")
&amp;IFERROR(IF(AND((SD$44-SD49-150                                                                            )&gt;(SD$44-SE$44),(SD$44-SD49-150                                                                             )&lt;=0),"Birth-" &amp;SD48,""),"")
&amp;IFERROR(IF(AND((SD$44-SD49-150-Sheep!$R$224                                           )&gt;(SD$44-SE$44),(SD$44-SD49-150-Sheep!$R$224                                            )&lt;=0),"Wean-"&amp;SD48,""),"")
&amp;IFERROR(IF(AND((SD$44-SD49-150-Sheep!$R$225                                           )&gt;(SD$44-SE$44),(SD$44-SD49-150-Sheep!$R$225                                            )&lt;=0),"Alt1-"   &amp;SD48,""),"")
&amp;IFERROR(IF(AND((SD$44-SD49-150-Sheep!$R$226                                           )&gt;(SD$44-SE$44),(SD$44-SD49-150-Sheep!$R$226                                            )&lt;=0),"Alt2-"   &amp;SD48,""),"")</f>
        <v/>
      </c>
      <c r="SE50" s="491" t="str">
        <f xml:space="preserve">                    IF(AND((SE$44                                  -Sheep!$N$175                               )&gt;(SE$44-SF$44),(SE$44                                  -Sheep!$N$175                                )&lt;=0),"Born","")
&amp;                   IF(AND((SE$44-Sheep!$R$224-Sheep!$N$175                                )&gt;(SE$44-SF$44),(SE$44-Sheep!$R$224-Sheep!$N$175                                )&lt;=0),"WeanStd","")
&amp;                   IF(AND((SE$44-Sheep!$R$225-Sheep!$N$175                                )&gt;(SE$44-SF$44),(SE$44-Sheep!$R$225-Sheep!$N$175                                )&lt;=0),"WeanAlt1","")
&amp;                   IF(AND((SE$44-Sheep!$R$226-Sheep!$N$175                                )&gt;(SE$44-SF$44),(SE$44-Sheep!$R$226-Sheep!$N$175                                )&lt;=0),"WeanAlt2","")
&amp;IFERROR(IF(AND((SE$44-SE49                                                                                     )&gt;(SE$44-SF$44),(SE$44-SE49                                                                                     )&lt;=0),"Join-"    &amp;SE48,""),"")
&amp;IFERROR(IF(AND((SE$44-SE49-INDEX(Sheep!$V$231:$V$238,SE48,1))&gt;(SE$44-SF$44),(SE$44-SE49-INDEX(Sheep!$V$231:$V$238,SE48,1))&lt;=0),"Scan-"  &amp;SE48,""),"")
&amp;IFERROR(IF(AND((SE$44-SE49-150                                                                            )&gt;(SE$44-SF$44),(SE$44-SE49-150                                                                             )&lt;=0),"Birth-" &amp;SE48,""),"")
&amp;IFERROR(IF(AND((SE$44-SE49-150-Sheep!$R$224                                           )&gt;(SE$44-SF$44),(SE$44-SE49-150-Sheep!$R$224                                            )&lt;=0),"Wean-"&amp;SE48,""),"")
&amp;IFERROR(IF(AND((SE$44-SE49-150-Sheep!$R$225                                           )&gt;(SE$44-SF$44),(SE$44-SE49-150-Sheep!$R$225                                            )&lt;=0),"Alt1-"   &amp;SE48,""),"")
&amp;IFERROR(IF(AND((SE$44-SE49-150-Sheep!$R$226                                           )&gt;(SE$44-SF$44),(SE$44-SE49-150-Sheep!$R$226                                            )&lt;=0),"Alt2-"   &amp;SE48,""),"")</f>
        <v/>
      </c>
      <c r="SF50" s="491" t="str">
        <f xml:space="preserve">                    IF(AND((SF$44                                  -Sheep!$N$175                               )&gt;(SF$44-SG$44),(SF$44                                  -Sheep!$N$175                                )&lt;=0),"Born","")
&amp;                   IF(AND((SF$44-Sheep!$R$224-Sheep!$N$175                                )&gt;(SF$44-SG$44),(SF$44-Sheep!$R$224-Sheep!$N$175                                )&lt;=0),"WeanStd","")
&amp;                   IF(AND((SF$44-Sheep!$R$225-Sheep!$N$175                                )&gt;(SF$44-SG$44),(SF$44-Sheep!$R$225-Sheep!$N$175                                )&lt;=0),"WeanAlt1","")
&amp;                   IF(AND((SF$44-Sheep!$R$226-Sheep!$N$175                                )&gt;(SF$44-SG$44),(SF$44-Sheep!$R$226-Sheep!$N$175                                )&lt;=0),"WeanAlt2","")
&amp;IFERROR(IF(AND((SF$44-SF49                                                                                     )&gt;(SF$44-SG$44),(SF$44-SF49                                                                                     )&lt;=0),"Join-"    &amp;SF48,""),"")
&amp;IFERROR(IF(AND((SF$44-SF49-INDEX(Sheep!$V$231:$V$238,SF48,1))&gt;(SF$44-SG$44),(SF$44-SF49-INDEX(Sheep!$V$231:$V$238,SF48,1))&lt;=0),"Scan-"  &amp;SF48,""),"")
&amp;IFERROR(IF(AND((SF$44-SF49-150                                                                            )&gt;(SF$44-SG$44),(SF$44-SF49-150                                                                             )&lt;=0),"Birth-" &amp;SF48,""),"")
&amp;IFERROR(IF(AND((SF$44-SF49-150-Sheep!$R$224                                           )&gt;(SF$44-SG$44),(SF$44-SF49-150-Sheep!$R$224                                            )&lt;=0),"Wean-"&amp;SF48,""),"")
&amp;IFERROR(IF(AND((SF$44-SF49-150-Sheep!$R$225                                           )&gt;(SF$44-SG$44),(SF$44-SF49-150-Sheep!$R$225                                            )&lt;=0),"Alt1-"   &amp;SF48,""),"")
&amp;IFERROR(IF(AND((SF$44-SF49-150-Sheep!$R$226                                           )&gt;(SF$44-SG$44),(SF$44-SF49-150-Sheep!$R$226                                            )&lt;=0),"Alt2-"   &amp;SF48,""),"")</f>
        <v/>
      </c>
      <c r="SG50" s="491" t="str">
        <f xml:space="preserve">                    IF(AND((SG$44                                  -Sheep!$N$175                               )&gt;(SG$44-SH$44),(SG$44                                  -Sheep!$N$175                                )&lt;=0),"Born","")
&amp;                   IF(AND((SG$44-Sheep!$R$224-Sheep!$N$175                                )&gt;(SG$44-SH$44),(SG$44-Sheep!$R$224-Sheep!$N$175                                )&lt;=0),"WeanStd","")
&amp;                   IF(AND((SG$44-Sheep!$R$225-Sheep!$N$175                                )&gt;(SG$44-SH$44),(SG$44-Sheep!$R$225-Sheep!$N$175                                )&lt;=0),"WeanAlt1","")
&amp;                   IF(AND((SG$44-Sheep!$R$226-Sheep!$N$175                                )&gt;(SG$44-SH$44),(SG$44-Sheep!$R$226-Sheep!$N$175                                )&lt;=0),"WeanAlt2","")
&amp;IFERROR(IF(AND((SG$44-SG49                                                                                     )&gt;(SG$44-SH$44),(SG$44-SG49                                                                                     )&lt;=0),"Join-"    &amp;SG48,""),"")
&amp;IFERROR(IF(AND((SG$44-SG49-INDEX(Sheep!$V$231:$V$238,SG48,1))&gt;(SG$44-SH$44),(SG$44-SG49-INDEX(Sheep!$V$231:$V$238,SG48,1))&lt;=0),"Scan-"  &amp;SG48,""),"")
&amp;IFERROR(IF(AND((SG$44-SG49-150                                                                            )&gt;(SG$44-SH$44),(SG$44-SG49-150                                                                             )&lt;=0),"Birth-" &amp;SG48,""),"")
&amp;IFERROR(IF(AND((SG$44-SG49-150-Sheep!$R$224                                           )&gt;(SG$44-SH$44),(SG$44-SG49-150-Sheep!$R$224                                            )&lt;=0),"Wean-"&amp;SG48,""),"")
&amp;IFERROR(IF(AND((SG$44-SG49-150-Sheep!$R$225                                           )&gt;(SG$44-SH$44),(SG$44-SG49-150-Sheep!$R$225                                            )&lt;=0),"Alt1-"   &amp;SG48,""),"")
&amp;IFERROR(IF(AND((SG$44-SG49-150-Sheep!$R$226                                           )&gt;(SG$44-SH$44),(SG$44-SG49-150-Sheep!$R$226                                            )&lt;=0),"Alt2-"   &amp;SG48,""),"")</f>
        <v/>
      </c>
      <c r="SH50" s="491" t="str">
        <f xml:space="preserve">                    IF(AND((SH$44                                  -Sheep!$N$175                               )&gt;(SH$44-SI$44),(SH$44                                  -Sheep!$N$175                                )&lt;=0),"Born","")
&amp;                   IF(AND((SH$44-Sheep!$R$224-Sheep!$N$175                                )&gt;(SH$44-SI$44),(SH$44-Sheep!$R$224-Sheep!$N$175                                )&lt;=0),"WeanStd","")
&amp;                   IF(AND((SH$44-Sheep!$R$225-Sheep!$N$175                                )&gt;(SH$44-SI$44),(SH$44-Sheep!$R$225-Sheep!$N$175                                )&lt;=0),"WeanAlt1","")
&amp;                   IF(AND((SH$44-Sheep!$R$226-Sheep!$N$175                                )&gt;(SH$44-SI$44),(SH$44-Sheep!$R$226-Sheep!$N$175                                )&lt;=0),"WeanAlt2","")
&amp;IFERROR(IF(AND((SH$44-SH49                                                                                     )&gt;(SH$44-SI$44),(SH$44-SH49                                                                                     )&lt;=0),"Join-"    &amp;SH48,""),"")
&amp;IFERROR(IF(AND((SH$44-SH49-INDEX(Sheep!$V$231:$V$238,SH48,1))&gt;(SH$44-SI$44),(SH$44-SH49-INDEX(Sheep!$V$231:$V$238,SH48,1))&lt;=0),"Scan-"  &amp;SH48,""),"")
&amp;IFERROR(IF(AND((SH$44-SH49-150                                                                            )&gt;(SH$44-SI$44),(SH$44-SH49-150                                                                             )&lt;=0),"Birth-" &amp;SH48,""),"")
&amp;IFERROR(IF(AND((SH$44-SH49-150-Sheep!$R$224                                           )&gt;(SH$44-SI$44),(SH$44-SH49-150-Sheep!$R$224                                            )&lt;=0),"Wean-"&amp;SH48,""),"")
&amp;IFERROR(IF(AND((SH$44-SH49-150-Sheep!$R$225                                           )&gt;(SH$44-SI$44),(SH$44-SH49-150-Sheep!$R$225                                            )&lt;=0),"Alt1-"   &amp;SH48,""),"")
&amp;IFERROR(IF(AND((SH$44-SH49-150-Sheep!$R$226                                           )&gt;(SH$44-SI$44),(SH$44-SH49-150-Sheep!$R$226                                            )&lt;=0),"Alt2-"   &amp;SH48,""),"")</f>
        <v/>
      </c>
      <c r="SI50" s="472"/>
      <c r="SJ50" s="474"/>
      <c r="SK50" s="462"/>
      <c r="SL50" s="462"/>
      <c r="SM50" s="462"/>
    </row>
    <row r="51" spans="1:507" ht="11.5" customHeight="1" outlineLevel="2" x14ac:dyDescent="0.35">
      <c r="A51" s="462"/>
      <c r="B51" s="471" t="s">
        <v>545</v>
      </c>
      <c r="C51" s="690">
        <f>INT($C$40)+2.01</f>
        <v>3.01</v>
      </c>
      <c r="D51" s="472"/>
      <c r="E51" s="472"/>
      <c r="F51" s="472"/>
      <c r="G51" s="472"/>
      <c r="H51" s="491"/>
      <c r="I51" s="491"/>
      <c r="J51" s="491"/>
      <c r="K51" s="491"/>
      <c r="L51" s="491"/>
      <c r="M51" s="491"/>
      <c r="N51" s="491"/>
      <c r="O51" s="491"/>
      <c r="P51" s="491"/>
      <c r="Q51" s="491"/>
      <c r="R51" s="491"/>
      <c r="S51" s="491"/>
      <c r="T51" s="491"/>
      <c r="U51" s="491"/>
      <c r="V51" s="491"/>
      <c r="W51" s="491"/>
      <c r="X51" s="491"/>
      <c r="Y51" s="491"/>
      <c r="Z51" s="491"/>
      <c r="AA51" s="491"/>
      <c r="AB51" s="491"/>
      <c r="AC51" s="491"/>
      <c r="AD51" s="491"/>
      <c r="AE51" s="491"/>
      <c r="AF51" s="491"/>
      <c r="AG51" s="491"/>
      <c r="AH51" s="491"/>
      <c r="AI51" s="491"/>
      <c r="AJ51" s="491"/>
      <c r="AK51" s="491"/>
      <c r="AL51" s="491"/>
      <c r="AM51" s="491"/>
      <c r="AN51" s="491"/>
      <c r="AO51" s="491"/>
      <c r="AP51" s="491"/>
      <c r="AQ51" s="491"/>
      <c r="AR51" s="491"/>
      <c r="AS51" s="491"/>
      <c r="AT51" s="491"/>
      <c r="AU51" s="491"/>
      <c r="AV51" s="491"/>
      <c r="AW51" s="491"/>
      <c r="AX51" s="491"/>
      <c r="AY51" s="491"/>
      <c r="AZ51" s="491"/>
      <c r="BA51" s="491"/>
      <c r="BB51" s="491"/>
      <c r="BC51" s="491"/>
      <c r="BD51" s="491"/>
      <c r="BE51" s="491"/>
      <c r="BF51" s="491"/>
      <c r="BG51" s="491"/>
      <c r="BH51" s="491"/>
      <c r="BI51" s="491"/>
      <c r="BJ51" s="491"/>
      <c r="BK51" s="491"/>
      <c r="BL51" s="491"/>
      <c r="BM51" s="491"/>
      <c r="BN51" s="491"/>
      <c r="BO51" s="491"/>
      <c r="BP51" s="491"/>
      <c r="BQ51" s="491"/>
      <c r="BR51" s="491"/>
      <c r="BS51" s="491"/>
      <c r="BT51" s="491"/>
      <c r="BU51" s="491"/>
      <c r="BV51" s="491"/>
      <c r="BW51" s="491"/>
      <c r="BX51" s="491"/>
      <c r="BY51" s="491"/>
      <c r="BZ51" s="491"/>
      <c r="CA51" s="491"/>
      <c r="CB51" s="491"/>
      <c r="CC51" s="491"/>
      <c r="CD51" s="491"/>
      <c r="CE51" s="491"/>
      <c r="CF51" s="491"/>
      <c r="CG51" s="491"/>
      <c r="CH51" s="491"/>
      <c r="CI51" s="491"/>
      <c r="CJ51" s="491"/>
      <c r="CK51" s="491"/>
      <c r="CL51" s="491"/>
      <c r="CM51" s="491"/>
      <c r="CN51" s="491"/>
      <c r="CO51" s="491"/>
      <c r="CP51" s="491"/>
      <c r="CQ51" s="491"/>
      <c r="CR51" s="491"/>
      <c r="CS51" s="491"/>
      <c r="CT51" s="491"/>
      <c r="CU51" s="491"/>
      <c r="CV51" s="491"/>
      <c r="CW51" s="491"/>
      <c r="CX51" s="491"/>
      <c r="CY51" s="491"/>
      <c r="CZ51" s="491"/>
      <c r="DA51" s="491"/>
      <c r="DB51" s="491"/>
      <c r="DC51" s="491"/>
      <c r="DD51" s="491"/>
      <c r="DE51" s="491"/>
      <c r="DF51" s="491"/>
      <c r="DG51" s="491"/>
      <c r="DH51" s="491"/>
      <c r="DI51" s="491"/>
      <c r="DJ51" s="491"/>
      <c r="DK51" s="491"/>
      <c r="DL51" s="491"/>
      <c r="DM51" s="491"/>
      <c r="DN51" s="491"/>
      <c r="DO51" s="491"/>
      <c r="DP51" s="491"/>
      <c r="DQ51" s="491"/>
      <c r="DR51" s="491"/>
      <c r="DS51" s="491"/>
      <c r="DT51" s="491"/>
      <c r="DU51" s="491"/>
      <c r="DV51" s="491"/>
      <c r="DW51" s="491"/>
      <c r="DX51" s="491"/>
      <c r="DY51" s="491"/>
      <c r="DZ51" s="491"/>
      <c r="EA51" s="491"/>
      <c r="EB51" s="491"/>
      <c r="EC51" s="491"/>
      <c r="ED51" s="491"/>
      <c r="EE51" s="491"/>
      <c r="EF51" s="491"/>
      <c r="EG51" s="491"/>
      <c r="EH51" s="491"/>
      <c r="EI51" s="491"/>
      <c r="EJ51" s="491"/>
      <c r="EK51" s="491"/>
      <c r="EL51" s="491"/>
      <c r="EM51" s="491"/>
      <c r="EN51" s="491"/>
      <c r="EO51" s="491"/>
      <c r="EP51" s="491"/>
      <c r="EQ51" s="491"/>
      <c r="ER51" s="491"/>
      <c r="ES51" s="491"/>
      <c r="ET51" s="491"/>
      <c r="EU51" s="491"/>
      <c r="EV51" s="491"/>
      <c r="EW51" s="491"/>
      <c r="EX51" s="491"/>
      <c r="EY51" s="491"/>
      <c r="EZ51" s="491"/>
      <c r="FA51" s="491"/>
      <c r="FB51" s="491"/>
      <c r="FC51" s="491"/>
      <c r="FD51" s="491"/>
      <c r="FE51" s="491"/>
      <c r="FF51" s="491"/>
      <c r="FG51" s="491"/>
      <c r="FH51" s="491"/>
      <c r="FI51" s="491"/>
      <c r="FJ51" s="491"/>
      <c r="FK51" s="491"/>
      <c r="FL51" s="491"/>
      <c r="FM51" s="491"/>
      <c r="FN51" s="491"/>
      <c r="FO51" s="491"/>
      <c r="FP51" s="491"/>
      <c r="FQ51" s="491"/>
      <c r="FR51" s="491"/>
      <c r="FS51" s="491"/>
      <c r="FT51" s="491"/>
      <c r="FU51" s="491"/>
      <c r="FV51" s="491"/>
      <c r="FW51" s="491"/>
      <c r="FX51" s="491"/>
      <c r="FY51" s="491"/>
      <c r="FZ51" s="491"/>
      <c r="GA51" s="491"/>
      <c r="GB51" s="491"/>
      <c r="GC51" s="491"/>
      <c r="GD51" s="491"/>
      <c r="GE51" s="491"/>
      <c r="GF51" s="491"/>
      <c r="GG51" s="491"/>
      <c r="GH51" s="491"/>
      <c r="GI51" s="491"/>
      <c r="GJ51" s="491"/>
      <c r="GK51" s="491"/>
      <c r="GL51" s="491"/>
      <c r="GM51" s="491"/>
      <c r="GN51" s="491"/>
      <c r="GO51" s="491"/>
      <c r="GP51" s="491"/>
      <c r="GQ51" s="491"/>
      <c r="GR51" s="491"/>
      <c r="GS51" s="491"/>
      <c r="GT51" s="491"/>
      <c r="GU51" s="491"/>
      <c r="GV51" s="491"/>
      <c r="GW51" s="491"/>
      <c r="GX51" s="491"/>
      <c r="GY51" s="491"/>
      <c r="GZ51" s="491"/>
      <c r="HA51" s="491"/>
      <c r="HB51" s="491"/>
      <c r="HC51" s="491"/>
      <c r="HD51" s="491"/>
      <c r="HE51" s="491"/>
      <c r="HF51" s="491"/>
      <c r="HG51" s="491"/>
      <c r="HH51" s="491"/>
      <c r="HI51" s="491"/>
      <c r="HJ51" s="491"/>
      <c r="HK51" s="491"/>
      <c r="HL51" s="491"/>
      <c r="HM51" s="491"/>
      <c r="HN51" s="491"/>
      <c r="HO51" s="491"/>
      <c r="HP51" s="491"/>
      <c r="HQ51" s="491"/>
      <c r="HR51" s="491"/>
      <c r="HS51" s="491"/>
      <c r="HT51" s="491"/>
      <c r="HU51" s="491"/>
      <c r="HV51" s="491"/>
      <c r="HW51" s="491"/>
      <c r="HX51" s="491"/>
      <c r="HY51" s="491"/>
      <c r="HZ51" s="491"/>
      <c r="IA51" s="491"/>
      <c r="IB51" s="491"/>
      <c r="IC51" s="491"/>
      <c r="ID51" s="491"/>
      <c r="IE51" s="491"/>
      <c r="IF51" s="491"/>
      <c r="IG51" s="491"/>
      <c r="IH51" s="491"/>
      <c r="II51" s="491"/>
      <c r="IJ51" s="491"/>
      <c r="IK51" s="491"/>
      <c r="IL51" s="491"/>
      <c r="IM51" s="491"/>
      <c r="IN51" s="491"/>
      <c r="IO51" s="491"/>
      <c r="IP51" s="491"/>
      <c r="IQ51" s="491"/>
      <c r="IR51" s="491"/>
      <c r="IS51" s="491"/>
      <c r="IT51" s="491"/>
      <c r="IU51" s="491"/>
      <c r="IV51" s="491"/>
      <c r="IW51" s="491"/>
      <c r="IX51" s="491"/>
      <c r="IY51" s="491"/>
      <c r="IZ51" s="491"/>
      <c r="JA51" s="491"/>
      <c r="JB51" s="491"/>
      <c r="JC51" s="491"/>
      <c r="JD51" s="491"/>
      <c r="JE51" s="491"/>
      <c r="JF51" s="491"/>
      <c r="JG51" s="491"/>
      <c r="JH51" s="491"/>
      <c r="JI51" s="491"/>
      <c r="JJ51" s="491"/>
      <c r="JK51" s="491"/>
      <c r="JL51" s="491"/>
      <c r="JM51" s="491"/>
      <c r="JN51" s="491"/>
      <c r="JO51" s="491"/>
      <c r="JP51" s="491"/>
      <c r="JQ51" s="491"/>
      <c r="JR51" s="491"/>
      <c r="JS51" s="491"/>
      <c r="JT51" s="491"/>
      <c r="JU51" s="491"/>
      <c r="JV51" s="491"/>
      <c r="JW51" s="491"/>
      <c r="JX51" s="491"/>
      <c r="JY51" s="491"/>
      <c r="JZ51" s="491"/>
      <c r="KA51" s="491"/>
      <c r="KB51" s="491"/>
      <c r="KC51" s="491"/>
      <c r="KD51" s="491"/>
      <c r="KE51" s="491"/>
      <c r="KF51" s="491"/>
      <c r="KG51" s="491"/>
      <c r="KH51" s="491"/>
      <c r="KI51" s="491"/>
      <c r="KJ51" s="491"/>
      <c r="KK51" s="491"/>
      <c r="KL51" s="491"/>
      <c r="KM51" s="491"/>
      <c r="KN51" s="491"/>
      <c r="KO51" s="491"/>
      <c r="KP51" s="491"/>
      <c r="KQ51" s="491"/>
      <c r="KR51" s="491"/>
      <c r="KS51" s="491"/>
      <c r="KT51" s="491"/>
      <c r="KU51" s="491"/>
      <c r="KV51" s="491"/>
      <c r="KW51" s="491"/>
      <c r="KX51" s="491"/>
      <c r="KY51" s="491"/>
      <c r="KZ51" s="491"/>
      <c r="LA51" s="491"/>
      <c r="LB51" s="491"/>
      <c r="LC51" s="491"/>
      <c r="LD51" s="491"/>
      <c r="LE51" s="491"/>
      <c r="LF51" s="491"/>
      <c r="LG51" s="491"/>
      <c r="LH51" s="491"/>
      <c r="LI51" s="491"/>
      <c r="LJ51" s="491"/>
      <c r="LK51" s="491"/>
      <c r="LL51" s="491"/>
      <c r="LM51" s="491"/>
      <c r="LN51" s="491"/>
      <c r="LO51" s="491"/>
      <c r="LP51" s="491"/>
      <c r="LQ51" s="491"/>
      <c r="LR51" s="491"/>
      <c r="LS51" s="491"/>
      <c r="LT51" s="491"/>
      <c r="LU51" s="491"/>
      <c r="LV51" s="491"/>
      <c r="LW51" s="491"/>
      <c r="LX51" s="491"/>
      <c r="LY51" s="491"/>
      <c r="LZ51" s="491"/>
      <c r="MA51" s="491"/>
      <c r="MB51" s="491"/>
      <c r="MC51" s="491"/>
      <c r="MD51" s="491"/>
      <c r="ME51" s="491"/>
      <c r="MF51" s="491"/>
      <c r="MG51" s="491"/>
      <c r="MH51" s="491"/>
      <c r="MI51" s="491"/>
      <c r="MJ51" s="491"/>
      <c r="MK51" s="491"/>
      <c r="ML51" s="491"/>
      <c r="MM51" s="491"/>
      <c r="MN51" s="491"/>
      <c r="MO51" s="491"/>
      <c r="MP51" s="491"/>
      <c r="MQ51" s="491"/>
      <c r="MR51" s="491"/>
      <c r="MS51" s="491"/>
      <c r="MT51" s="491"/>
      <c r="MU51" s="491"/>
      <c r="MV51" s="491"/>
      <c r="MW51" s="491"/>
      <c r="MX51" s="491"/>
      <c r="MY51" s="491"/>
      <c r="MZ51" s="491"/>
      <c r="NA51" s="491"/>
      <c r="NB51" s="491"/>
      <c r="NC51" s="491"/>
      <c r="ND51" s="491"/>
      <c r="NE51" s="491"/>
      <c r="NF51" s="491"/>
      <c r="NG51" s="491"/>
      <c r="NH51" s="491"/>
      <c r="NI51" s="491"/>
      <c r="NJ51" s="491"/>
      <c r="NK51" s="491"/>
      <c r="NL51" s="491"/>
      <c r="NM51" s="491"/>
      <c r="NN51" s="491"/>
      <c r="NO51" s="491"/>
      <c r="NP51" s="491"/>
      <c r="NQ51" s="491"/>
      <c r="NR51" s="491"/>
      <c r="NS51" s="491"/>
      <c r="NT51" s="491"/>
      <c r="NU51" s="491"/>
      <c r="NV51" s="491"/>
      <c r="NW51" s="491"/>
      <c r="NX51" s="491"/>
      <c r="NY51" s="491"/>
      <c r="NZ51" s="491"/>
      <c r="OA51" s="491"/>
      <c r="OB51" s="491"/>
      <c r="OC51" s="491"/>
      <c r="OD51" s="491"/>
      <c r="OE51" s="491"/>
      <c r="OF51" s="491"/>
      <c r="OG51" s="491"/>
      <c r="OH51" s="491"/>
      <c r="OI51" s="491"/>
      <c r="OJ51" s="491"/>
      <c r="OK51" s="491"/>
      <c r="OL51" s="491"/>
      <c r="OM51" s="491"/>
      <c r="ON51" s="491"/>
      <c r="OO51" s="491"/>
      <c r="OP51" s="491"/>
      <c r="OQ51" s="491"/>
      <c r="OR51" s="491"/>
      <c r="OS51" s="491"/>
      <c r="OT51" s="491"/>
      <c r="OU51" s="491"/>
      <c r="OV51" s="491"/>
      <c r="OW51" s="491"/>
      <c r="OX51" s="491"/>
      <c r="OY51" s="491"/>
      <c r="OZ51" s="491"/>
      <c r="PA51" s="491"/>
      <c r="PB51" s="491"/>
      <c r="PC51" s="491"/>
      <c r="PD51" s="491"/>
      <c r="PE51" s="491"/>
      <c r="PF51" s="491"/>
      <c r="PG51" s="491"/>
      <c r="PH51" s="491"/>
      <c r="PI51" s="491"/>
      <c r="PJ51" s="491"/>
      <c r="PK51" s="491"/>
      <c r="PL51" s="491"/>
      <c r="PM51" s="491"/>
      <c r="PN51" s="491"/>
      <c r="PO51" s="491"/>
      <c r="PP51" s="491"/>
      <c r="PQ51" s="491"/>
      <c r="PR51" s="491"/>
      <c r="PS51" s="491"/>
      <c r="PT51" s="491"/>
      <c r="PU51" s="491"/>
      <c r="PV51" s="491"/>
      <c r="PW51" s="491"/>
      <c r="PX51" s="491"/>
      <c r="PY51" s="491"/>
      <c r="PZ51" s="491"/>
      <c r="QA51" s="491"/>
      <c r="QB51" s="491"/>
      <c r="QC51" s="491"/>
      <c r="QD51" s="491"/>
      <c r="QE51" s="491"/>
      <c r="QF51" s="491"/>
      <c r="QG51" s="491"/>
      <c r="QH51" s="491"/>
      <c r="QI51" s="491"/>
      <c r="QJ51" s="491"/>
      <c r="QK51" s="491"/>
      <c r="QL51" s="491"/>
      <c r="QM51" s="491"/>
      <c r="QN51" s="491"/>
      <c r="QO51" s="491"/>
      <c r="QP51" s="491"/>
      <c r="QQ51" s="491"/>
      <c r="QR51" s="491"/>
      <c r="QS51" s="491"/>
      <c r="QT51" s="491"/>
      <c r="QU51" s="491"/>
      <c r="QV51" s="491"/>
      <c r="QW51" s="491"/>
      <c r="QX51" s="491"/>
      <c r="QY51" s="491"/>
      <c r="QZ51" s="491"/>
      <c r="RA51" s="491"/>
      <c r="RB51" s="491"/>
      <c r="RC51" s="491"/>
      <c r="RD51" s="491"/>
      <c r="RE51" s="491"/>
      <c r="RF51" s="491"/>
      <c r="RG51" s="491"/>
      <c r="RH51" s="491"/>
      <c r="RI51" s="491"/>
      <c r="RJ51" s="491"/>
      <c r="RK51" s="491"/>
      <c r="RL51" s="491"/>
      <c r="RM51" s="491"/>
      <c r="RN51" s="491"/>
      <c r="RO51" s="491"/>
      <c r="RP51" s="491"/>
      <c r="RQ51" s="491"/>
      <c r="RR51" s="491"/>
      <c r="RS51" s="491"/>
      <c r="RT51" s="491"/>
      <c r="RU51" s="491"/>
      <c r="RV51" s="491"/>
      <c r="RW51" s="491"/>
      <c r="RX51" s="491"/>
      <c r="RY51" s="491"/>
      <c r="RZ51" s="491"/>
      <c r="SA51" s="491"/>
      <c r="SB51" s="491"/>
      <c r="SC51" s="491"/>
      <c r="SD51" s="491"/>
      <c r="SE51" s="491"/>
      <c r="SF51" s="491"/>
      <c r="SG51" s="491"/>
      <c r="SH51" s="491"/>
      <c r="SI51" s="472"/>
      <c r="SJ51" s="474"/>
      <c r="SK51" s="462"/>
      <c r="SL51" s="462"/>
      <c r="SM51" s="462"/>
    </row>
    <row r="52" spans="1:507" outlineLevel="4" x14ac:dyDescent="0.35">
      <c r="A52" s="462"/>
      <c r="B52" s="471"/>
      <c r="C52" s="690">
        <f>INT(MAX($C$66:$C$85))+1</f>
        <v>5</v>
      </c>
      <c r="D52" s="493"/>
      <c r="E52" s="557"/>
      <c r="F52" s="557"/>
      <c r="G52" s="493"/>
      <c r="H52" s="557" t="s">
        <v>954</v>
      </c>
      <c r="I52" s="557"/>
      <c r="J52" s="557"/>
      <c r="K52" s="557">
        <v>0</v>
      </c>
      <c r="L52" s="557">
        <f>K52+1</f>
        <v>1</v>
      </c>
      <c r="M52" s="557">
        <f t="shared" ref="M52:BX52" si="16">L52+1</f>
        <v>2</v>
      </c>
      <c r="N52" s="557">
        <f t="shared" si="16"/>
        <v>3</v>
      </c>
      <c r="O52" s="557">
        <f t="shared" si="16"/>
        <v>4</v>
      </c>
      <c r="P52" s="557">
        <f t="shared" si="16"/>
        <v>5</v>
      </c>
      <c r="Q52" s="557">
        <f t="shared" si="16"/>
        <v>6</v>
      </c>
      <c r="R52" s="557">
        <f t="shared" si="16"/>
        <v>7</v>
      </c>
      <c r="S52" s="557">
        <f t="shared" si="16"/>
        <v>8</v>
      </c>
      <c r="T52" s="557">
        <f t="shared" si="16"/>
        <v>9</v>
      </c>
      <c r="U52" s="557">
        <f t="shared" si="16"/>
        <v>10</v>
      </c>
      <c r="V52" s="557">
        <f t="shared" si="16"/>
        <v>11</v>
      </c>
      <c r="W52" s="557">
        <f t="shared" si="16"/>
        <v>12</v>
      </c>
      <c r="X52" s="557">
        <f t="shared" si="16"/>
        <v>13</v>
      </c>
      <c r="Y52" s="557">
        <f t="shared" si="16"/>
        <v>14</v>
      </c>
      <c r="Z52" s="557">
        <f t="shared" si="16"/>
        <v>15</v>
      </c>
      <c r="AA52" s="557">
        <f t="shared" si="16"/>
        <v>16</v>
      </c>
      <c r="AB52" s="557">
        <f t="shared" si="16"/>
        <v>17</v>
      </c>
      <c r="AC52" s="557">
        <f t="shared" si="16"/>
        <v>18</v>
      </c>
      <c r="AD52" s="557">
        <f t="shared" si="16"/>
        <v>19</v>
      </c>
      <c r="AE52" s="557">
        <f t="shared" si="16"/>
        <v>20</v>
      </c>
      <c r="AF52" s="557">
        <f t="shared" si="16"/>
        <v>21</v>
      </c>
      <c r="AG52" s="557">
        <f t="shared" si="16"/>
        <v>22</v>
      </c>
      <c r="AH52" s="557">
        <f t="shared" si="16"/>
        <v>23</v>
      </c>
      <c r="AI52" s="557">
        <f t="shared" si="16"/>
        <v>24</v>
      </c>
      <c r="AJ52" s="557">
        <f t="shared" si="16"/>
        <v>25</v>
      </c>
      <c r="AK52" s="557">
        <f t="shared" si="16"/>
        <v>26</v>
      </c>
      <c r="AL52" s="557">
        <f t="shared" si="16"/>
        <v>27</v>
      </c>
      <c r="AM52" s="557">
        <f t="shared" si="16"/>
        <v>28</v>
      </c>
      <c r="AN52" s="557">
        <f t="shared" si="16"/>
        <v>29</v>
      </c>
      <c r="AO52" s="557">
        <f t="shared" si="16"/>
        <v>30</v>
      </c>
      <c r="AP52" s="557">
        <f t="shared" si="16"/>
        <v>31</v>
      </c>
      <c r="AQ52" s="557">
        <f t="shared" si="16"/>
        <v>32</v>
      </c>
      <c r="AR52" s="557">
        <f t="shared" si="16"/>
        <v>33</v>
      </c>
      <c r="AS52" s="557">
        <f t="shared" si="16"/>
        <v>34</v>
      </c>
      <c r="AT52" s="557">
        <f t="shared" si="16"/>
        <v>35</v>
      </c>
      <c r="AU52" s="557">
        <f t="shared" si="16"/>
        <v>36</v>
      </c>
      <c r="AV52" s="557">
        <f t="shared" si="16"/>
        <v>37</v>
      </c>
      <c r="AW52" s="557">
        <f t="shared" si="16"/>
        <v>38</v>
      </c>
      <c r="AX52" s="557">
        <f t="shared" si="16"/>
        <v>39</v>
      </c>
      <c r="AY52" s="557">
        <f t="shared" si="16"/>
        <v>40</v>
      </c>
      <c r="AZ52" s="557">
        <f t="shared" si="16"/>
        <v>41</v>
      </c>
      <c r="BA52" s="557">
        <f t="shared" si="16"/>
        <v>42</v>
      </c>
      <c r="BB52" s="557">
        <f t="shared" si="16"/>
        <v>43</v>
      </c>
      <c r="BC52" s="557">
        <f t="shared" si="16"/>
        <v>44</v>
      </c>
      <c r="BD52" s="557">
        <f t="shared" si="16"/>
        <v>45</v>
      </c>
      <c r="BE52" s="557">
        <f t="shared" si="16"/>
        <v>46</v>
      </c>
      <c r="BF52" s="557">
        <f t="shared" si="16"/>
        <v>47</v>
      </c>
      <c r="BG52" s="557">
        <f t="shared" si="16"/>
        <v>48</v>
      </c>
      <c r="BH52" s="557">
        <f t="shared" si="16"/>
        <v>49</v>
      </c>
      <c r="BI52" s="557">
        <f t="shared" si="16"/>
        <v>50</v>
      </c>
      <c r="BJ52" s="557">
        <f t="shared" si="16"/>
        <v>51</v>
      </c>
      <c r="BK52" s="557">
        <f t="shared" si="16"/>
        <v>52</v>
      </c>
      <c r="BL52" s="557">
        <f t="shared" si="16"/>
        <v>53</v>
      </c>
      <c r="BM52" s="557">
        <f t="shared" si="16"/>
        <v>54</v>
      </c>
      <c r="BN52" s="557">
        <f t="shared" si="16"/>
        <v>55</v>
      </c>
      <c r="BO52" s="557">
        <f t="shared" si="16"/>
        <v>56</v>
      </c>
      <c r="BP52" s="557">
        <f t="shared" si="16"/>
        <v>57</v>
      </c>
      <c r="BQ52" s="557">
        <f t="shared" si="16"/>
        <v>58</v>
      </c>
      <c r="BR52" s="557">
        <f t="shared" si="16"/>
        <v>59</v>
      </c>
      <c r="BS52" s="557">
        <f t="shared" si="16"/>
        <v>60</v>
      </c>
      <c r="BT52" s="557">
        <f t="shared" si="16"/>
        <v>61</v>
      </c>
      <c r="BU52" s="557">
        <f t="shared" si="16"/>
        <v>62</v>
      </c>
      <c r="BV52" s="557">
        <f t="shared" si="16"/>
        <v>63</v>
      </c>
      <c r="BW52" s="557">
        <f t="shared" si="16"/>
        <v>64</v>
      </c>
      <c r="BX52" s="557">
        <f t="shared" si="16"/>
        <v>65</v>
      </c>
      <c r="BY52" s="557">
        <f t="shared" ref="BY52:EJ52" si="17">BX52+1</f>
        <v>66</v>
      </c>
      <c r="BZ52" s="557">
        <f t="shared" si="17"/>
        <v>67</v>
      </c>
      <c r="CA52" s="557">
        <f t="shared" si="17"/>
        <v>68</v>
      </c>
      <c r="CB52" s="557">
        <f t="shared" si="17"/>
        <v>69</v>
      </c>
      <c r="CC52" s="557">
        <f t="shared" si="17"/>
        <v>70</v>
      </c>
      <c r="CD52" s="557">
        <f t="shared" si="17"/>
        <v>71</v>
      </c>
      <c r="CE52" s="557">
        <f t="shared" si="17"/>
        <v>72</v>
      </c>
      <c r="CF52" s="557">
        <f t="shared" si="17"/>
        <v>73</v>
      </c>
      <c r="CG52" s="557">
        <f t="shared" si="17"/>
        <v>74</v>
      </c>
      <c r="CH52" s="557">
        <f t="shared" si="17"/>
        <v>75</v>
      </c>
      <c r="CI52" s="557">
        <f t="shared" si="17"/>
        <v>76</v>
      </c>
      <c r="CJ52" s="557">
        <f t="shared" si="17"/>
        <v>77</v>
      </c>
      <c r="CK52" s="557">
        <f t="shared" si="17"/>
        <v>78</v>
      </c>
      <c r="CL52" s="557">
        <f t="shared" si="17"/>
        <v>79</v>
      </c>
      <c r="CM52" s="557">
        <f t="shared" si="17"/>
        <v>80</v>
      </c>
      <c r="CN52" s="557">
        <f t="shared" si="17"/>
        <v>81</v>
      </c>
      <c r="CO52" s="557">
        <f t="shared" si="17"/>
        <v>82</v>
      </c>
      <c r="CP52" s="557">
        <f t="shared" si="17"/>
        <v>83</v>
      </c>
      <c r="CQ52" s="557">
        <f t="shared" si="17"/>
        <v>84</v>
      </c>
      <c r="CR52" s="557">
        <f t="shared" si="17"/>
        <v>85</v>
      </c>
      <c r="CS52" s="557">
        <f t="shared" si="17"/>
        <v>86</v>
      </c>
      <c r="CT52" s="557">
        <f t="shared" si="17"/>
        <v>87</v>
      </c>
      <c r="CU52" s="557">
        <f t="shared" si="17"/>
        <v>88</v>
      </c>
      <c r="CV52" s="557">
        <f t="shared" si="17"/>
        <v>89</v>
      </c>
      <c r="CW52" s="557">
        <f t="shared" si="17"/>
        <v>90</v>
      </c>
      <c r="CX52" s="557">
        <f t="shared" si="17"/>
        <v>91</v>
      </c>
      <c r="CY52" s="557">
        <f t="shared" si="17"/>
        <v>92</v>
      </c>
      <c r="CZ52" s="557">
        <f t="shared" si="17"/>
        <v>93</v>
      </c>
      <c r="DA52" s="557">
        <f t="shared" si="17"/>
        <v>94</v>
      </c>
      <c r="DB52" s="557">
        <f t="shared" si="17"/>
        <v>95</v>
      </c>
      <c r="DC52" s="557">
        <f t="shared" si="17"/>
        <v>96</v>
      </c>
      <c r="DD52" s="557">
        <f t="shared" si="17"/>
        <v>97</v>
      </c>
      <c r="DE52" s="557">
        <f t="shared" si="17"/>
        <v>98</v>
      </c>
      <c r="DF52" s="557">
        <f t="shared" si="17"/>
        <v>99</v>
      </c>
      <c r="DG52" s="557">
        <f t="shared" si="17"/>
        <v>100</v>
      </c>
      <c r="DH52" s="557">
        <f t="shared" si="17"/>
        <v>101</v>
      </c>
      <c r="DI52" s="557">
        <f t="shared" si="17"/>
        <v>102</v>
      </c>
      <c r="DJ52" s="557">
        <f t="shared" si="17"/>
        <v>103</v>
      </c>
      <c r="DK52" s="557">
        <f t="shared" si="17"/>
        <v>104</v>
      </c>
      <c r="DL52" s="557">
        <f t="shared" si="17"/>
        <v>105</v>
      </c>
      <c r="DM52" s="557">
        <f t="shared" si="17"/>
        <v>106</v>
      </c>
      <c r="DN52" s="557">
        <f t="shared" si="17"/>
        <v>107</v>
      </c>
      <c r="DO52" s="557">
        <f t="shared" si="17"/>
        <v>108</v>
      </c>
      <c r="DP52" s="557">
        <f t="shared" si="17"/>
        <v>109</v>
      </c>
      <c r="DQ52" s="557">
        <f t="shared" si="17"/>
        <v>110</v>
      </c>
      <c r="DR52" s="557">
        <f t="shared" si="17"/>
        <v>111</v>
      </c>
      <c r="DS52" s="557">
        <f t="shared" si="17"/>
        <v>112</v>
      </c>
      <c r="DT52" s="557">
        <f t="shared" si="17"/>
        <v>113</v>
      </c>
      <c r="DU52" s="557">
        <f t="shared" si="17"/>
        <v>114</v>
      </c>
      <c r="DV52" s="557">
        <f t="shared" si="17"/>
        <v>115</v>
      </c>
      <c r="DW52" s="557">
        <f t="shared" si="17"/>
        <v>116</v>
      </c>
      <c r="DX52" s="557">
        <f t="shared" si="17"/>
        <v>117</v>
      </c>
      <c r="DY52" s="557">
        <f t="shared" si="17"/>
        <v>118</v>
      </c>
      <c r="DZ52" s="557">
        <f t="shared" si="17"/>
        <v>119</v>
      </c>
      <c r="EA52" s="557">
        <f t="shared" si="17"/>
        <v>120</v>
      </c>
      <c r="EB52" s="557">
        <f t="shared" si="17"/>
        <v>121</v>
      </c>
      <c r="EC52" s="557">
        <f t="shared" si="17"/>
        <v>122</v>
      </c>
      <c r="ED52" s="557">
        <f t="shared" si="17"/>
        <v>123</v>
      </c>
      <c r="EE52" s="557">
        <f t="shared" si="17"/>
        <v>124</v>
      </c>
      <c r="EF52" s="557">
        <f t="shared" si="17"/>
        <v>125</v>
      </c>
      <c r="EG52" s="557">
        <f t="shared" si="17"/>
        <v>126</v>
      </c>
      <c r="EH52" s="557">
        <f t="shared" si="17"/>
        <v>127</v>
      </c>
      <c r="EI52" s="557">
        <f t="shared" si="17"/>
        <v>128</v>
      </c>
      <c r="EJ52" s="557">
        <f t="shared" si="17"/>
        <v>129</v>
      </c>
      <c r="EK52" s="557">
        <f t="shared" ref="EK52:GV52" si="18">EJ52+1</f>
        <v>130</v>
      </c>
      <c r="EL52" s="557">
        <f t="shared" si="18"/>
        <v>131</v>
      </c>
      <c r="EM52" s="557">
        <f t="shared" si="18"/>
        <v>132</v>
      </c>
      <c r="EN52" s="557">
        <f t="shared" si="18"/>
        <v>133</v>
      </c>
      <c r="EO52" s="557">
        <f t="shared" si="18"/>
        <v>134</v>
      </c>
      <c r="EP52" s="557">
        <f t="shared" si="18"/>
        <v>135</v>
      </c>
      <c r="EQ52" s="557">
        <f t="shared" si="18"/>
        <v>136</v>
      </c>
      <c r="ER52" s="557">
        <f t="shared" si="18"/>
        <v>137</v>
      </c>
      <c r="ES52" s="557">
        <f t="shared" si="18"/>
        <v>138</v>
      </c>
      <c r="ET52" s="557">
        <f t="shared" si="18"/>
        <v>139</v>
      </c>
      <c r="EU52" s="557">
        <f t="shared" si="18"/>
        <v>140</v>
      </c>
      <c r="EV52" s="557">
        <f t="shared" si="18"/>
        <v>141</v>
      </c>
      <c r="EW52" s="557">
        <f t="shared" si="18"/>
        <v>142</v>
      </c>
      <c r="EX52" s="557">
        <f t="shared" si="18"/>
        <v>143</v>
      </c>
      <c r="EY52" s="557">
        <f t="shared" si="18"/>
        <v>144</v>
      </c>
      <c r="EZ52" s="557">
        <f t="shared" si="18"/>
        <v>145</v>
      </c>
      <c r="FA52" s="557">
        <f t="shared" si="18"/>
        <v>146</v>
      </c>
      <c r="FB52" s="557">
        <f t="shared" si="18"/>
        <v>147</v>
      </c>
      <c r="FC52" s="557">
        <f t="shared" si="18"/>
        <v>148</v>
      </c>
      <c r="FD52" s="557">
        <f t="shared" si="18"/>
        <v>149</v>
      </c>
      <c r="FE52" s="557">
        <f t="shared" si="18"/>
        <v>150</v>
      </c>
      <c r="FF52" s="557">
        <f t="shared" si="18"/>
        <v>151</v>
      </c>
      <c r="FG52" s="557">
        <f t="shared" si="18"/>
        <v>152</v>
      </c>
      <c r="FH52" s="557">
        <f t="shared" si="18"/>
        <v>153</v>
      </c>
      <c r="FI52" s="557">
        <f t="shared" si="18"/>
        <v>154</v>
      </c>
      <c r="FJ52" s="557">
        <f t="shared" si="18"/>
        <v>155</v>
      </c>
      <c r="FK52" s="557">
        <f t="shared" si="18"/>
        <v>156</v>
      </c>
      <c r="FL52" s="557">
        <f t="shared" si="18"/>
        <v>157</v>
      </c>
      <c r="FM52" s="557">
        <f t="shared" si="18"/>
        <v>158</v>
      </c>
      <c r="FN52" s="557">
        <f t="shared" si="18"/>
        <v>159</v>
      </c>
      <c r="FO52" s="557">
        <f t="shared" si="18"/>
        <v>160</v>
      </c>
      <c r="FP52" s="557">
        <f t="shared" si="18"/>
        <v>161</v>
      </c>
      <c r="FQ52" s="557">
        <f t="shared" si="18"/>
        <v>162</v>
      </c>
      <c r="FR52" s="557">
        <f t="shared" si="18"/>
        <v>163</v>
      </c>
      <c r="FS52" s="557">
        <f t="shared" si="18"/>
        <v>164</v>
      </c>
      <c r="FT52" s="557">
        <f t="shared" si="18"/>
        <v>165</v>
      </c>
      <c r="FU52" s="557">
        <f t="shared" si="18"/>
        <v>166</v>
      </c>
      <c r="FV52" s="557">
        <f t="shared" si="18"/>
        <v>167</v>
      </c>
      <c r="FW52" s="557">
        <f t="shared" si="18"/>
        <v>168</v>
      </c>
      <c r="FX52" s="557">
        <f t="shared" si="18"/>
        <v>169</v>
      </c>
      <c r="FY52" s="557">
        <f t="shared" si="18"/>
        <v>170</v>
      </c>
      <c r="FZ52" s="557">
        <f t="shared" si="18"/>
        <v>171</v>
      </c>
      <c r="GA52" s="557">
        <f t="shared" si="18"/>
        <v>172</v>
      </c>
      <c r="GB52" s="557">
        <f t="shared" si="18"/>
        <v>173</v>
      </c>
      <c r="GC52" s="557">
        <f t="shared" si="18"/>
        <v>174</v>
      </c>
      <c r="GD52" s="557">
        <f t="shared" si="18"/>
        <v>175</v>
      </c>
      <c r="GE52" s="557">
        <f t="shared" si="18"/>
        <v>176</v>
      </c>
      <c r="GF52" s="557">
        <f t="shared" si="18"/>
        <v>177</v>
      </c>
      <c r="GG52" s="557">
        <f t="shared" si="18"/>
        <v>178</v>
      </c>
      <c r="GH52" s="557">
        <f t="shared" si="18"/>
        <v>179</v>
      </c>
      <c r="GI52" s="557">
        <f t="shared" si="18"/>
        <v>180</v>
      </c>
      <c r="GJ52" s="557">
        <f t="shared" si="18"/>
        <v>181</v>
      </c>
      <c r="GK52" s="557">
        <f t="shared" si="18"/>
        <v>182</v>
      </c>
      <c r="GL52" s="557">
        <f t="shared" si="18"/>
        <v>183</v>
      </c>
      <c r="GM52" s="557">
        <f t="shared" si="18"/>
        <v>184</v>
      </c>
      <c r="GN52" s="557">
        <f t="shared" si="18"/>
        <v>185</v>
      </c>
      <c r="GO52" s="557">
        <f t="shared" si="18"/>
        <v>186</v>
      </c>
      <c r="GP52" s="557">
        <f t="shared" si="18"/>
        <v>187</v>
      </c>
      <c r="GQ52" s="557">
        <f t="shared" si="18"/>
        <v>188</v>
      </c>
      <c r="GR52" s="557">
        <f t="shared" si="18"/>
        <v>189</v>
      </c>
      <c r="GS52" s="557">
        <f t="shared" si="18"/>
        <v>190</v>
      </c>
      <c r="GT52" s="557">
        <f t="shared" si="18"/>
        <v>191</v>
      </c>
      <c r="GU52" s="557">
        <f t="shared" si="18"/>
        <v>192</v>
      </c>
      <c r="GV52" s="557">
        <f t="shared" si="18"/>
        <v>193</v>
      </c>
      <c r="GW52" s="557">
        <f t="shared" ref="GW52:JH52" si="19">GV52+1</f>
        <v>194</v>
      </c>
      <c r="GX52" s="557">
        <f t="shared" si="19"/>
        <v>195</v>
      </c>
      <c r="GY52" s="557">
        <f t="shared" si="19"/>
        <v>196</v>
      </c>
      <c r="GZ52" s="557">
        <f t="shared" si="19"/>
        <v>197</v>
      </c>
      <c r="HA52" s="557">
        <f t="shared" si="19"/>
        <v>198</v>
      </c>
      <c r="HB52" s="557">
        <f t="shared" si="19"/>
        <v>199</v>
      </c>
      <c r="HC52" s="557">
        <f t="shared" si="19"/>
        <v>200</v>
      </c>
      <c r="HD52" s="557">
        <f t="shared" si="19"/>
        <v>201</v>
      </c>
      <c r="HE52" s="557">
        <f t="shared" si="19"/>
        <v>202</v>
      </c>
      <c r="HF52" s="557">
        <f t="shared" si="19"/>
        <v>203</v>
      </c>
      <c r="HG52" s="557">
        <f t="shared" si="19"/>
        <v>204</v>
      </c>
      <c r="HH52" s="557">
        <f t="shared" si="19"/>
        <v>205</v>
      </c>
      <c r="HI52" s="557">
        <f t="shared" si="19"/>
        <v>206</v>
      </c>
      <c r="HJ52" s="557">
        <f t="shared" si="19"/>
        <v>207</v>
      </c>
      <c r="HK52" s="557">
        <f t="shared" si="19"/>
        <v>208</v>
      </c>
      <c r="HL52" s="557">
        <f t="shared" si="19"/>
        <v>209</v>
      </c>
      <c r="HM52" s="557">
        <f t="shared" si="19"/>
        <v>210</v>
      </c>
      <c r="HN52" s="557">
        <f t="shared" si="19"/>
        <v>211</v>
      </c>
      <c r="HO52" s="557">
        <f t="shared" si="19"/>
        <v>212</v>
      </c>
      <c r="HP52" s="557">
        <f t="shared" si="19"/>
        <v>213</v>
      </c>
      <c r="HQ52" s="557">
        <f t="shared" si="19"/>
        <v>214</v>
      </c>
      <c r="HR52" s="557">
        <f t="shared" si="19"/>
        <v>215</v>
      </c>
      <c r="HS52" s="557">
        <f t="shared" si="19"/>
        <v>216</v>
      </c>
      <c r="HT52" s="557">
        <f t="shared" si="19"/>
        <v>217</v>
      </c>
      <c r="HU52" s="557">
        <f t="shared" si="19"/>
        <v>218</v>
      </c>
      <c r="HV52" s="557">
        <f t="shared" si="19"/>
        <v>219</v>
      </c>
      <c r="HW52" s="557">
        <f t="shared" si="19"/>
        <v>220</v>
      </c>
      <c r="HX52" s="557">
        <f t="shared" si="19"/>
        <v>221</v>
      </c>
      <c r="HY52" s="557">
        <f t="shared" si="19"/>
        <v>222</v>
      </c>
      <c r="HZ52" s="557">
        <f t="shared" si="19"/>
        <v>223</v>
      </c>
      <c r="IA52" s="557">
        <f t="shared" si="19"/>
        <v>224</v>
      </c>
      <c r="IB52" s="557">
        <f t="shared" si="19"/>
        <v>225</v>
      </c>
      <c r="IC52" s="557">
        <f t="shared" si="19"/>
        <v>226</v>
      </c>
      <c r="ID52" s="557">
        <f t="shared" si="19"/>
        <v>227</v>
      </c>
      <c r="IE52" s="557">
        <f t="shared" si="19"/>
        <v>228</v>
      </c>
      <c r="IF52" s="557">
        <f t="shared" si="19"/>
        <v>229</v>
      </c>
      <c r="IG52" s="557">
        <f t="shared" si="19"/>
        <v>230</v>
      </c>
      <c r="IH52" s="557">
        <f t="shared" si="19"/>
        <v>231</v>
      </c>
      <c r="II52" s="557">
        <f t="shared" si="19"/>
        <v>232</v>
      </c>
      <c r="IJ52" s="557">
        <f t="shared" si="19"/>
        <v>233</v>
      </c>
      <c r="IK52" s="557">
        <f t="shared" si="19"/>
        <v>234</v>
      </c>
      <c r="IL52" s="557">
        <f t="shared" si="19"/>
        <v>235</v>
      </c>
      <c r="IM52" s="557">
        <f t="shared" si="19"/>
        <v>236</v>
      </c>
      <c r="IN52" s="557">
        <f t="shared" si="19"/>
        <v>237</v>
      </c>
      <c r="IO52" s="557">
        <f t="shared" si="19"/>
        <v>238</v>
      </c>
      <c r="IP52" s="557">
        <f t="shared" si="19"/>
        <v>239</v>
      </c>
      <c r="IQ52" s="557">
        <f t="shared" si="19"/>
        <v>240</v>
      </c>
      <c r="IR52" s="557">
        <f t="shared" si="19"/>
        <v>241</v>
      </c>
      <c r="IS52" s="557">
        <f t="shared" si="19"/>
        <v>242</v>
      </c>
      <c r="IT52" s="557">
        <f t="shared" si="19"/>
        <v>243</v>
      </c>
      <c r="IU52" s="557">
        <f t="shared" si="19"/>
        <v>244</v>
      </c>
      <c r="IV52" s="557">
        <f t="shared" si="19"/>
        <v>245</v>
      </c>
      <c r="IW52" s="557">
        <f t="shared" si="19"/>
        <v>246</v>
      </c>
      <c r="IX52" s="557">
        <f t="shared" si="19"/>
        <v>247</v>
      </c>
      <c r="IY52" s="557">
        <f t="shared" si="19"/>
        <v>248</v>
      </c>
      <c r="IZ52" s="557">
        <f t="shared" si="19"/>
        <v>249</v>
      </c>
      <c r="JA52" s="557">
        <f t="shared" si="19"/>
        <v>250</v>
      </c>
      <c r="JB52" s="557">
        <f t="shared" si="19"/>
        <v>251</v>
      </c>
      <c r="JC52" s="557">
        <f t="shared" si="19"/>
        <v>252</v>
      </c>
      <c r="JD52" s="557">
        <f t="shared" si="19"/>
        <v>253</v>
      </c>
      <c r="JE52" s="557">
        <f t="shared" si="19"/>
        <v>254</v>
      </c>
      <c r="JF52" s="557">
        <f t="shared" si="19"/>
        <v>255</v>
      </c>
      <c r="JG52" s="557">
        <f t="shared" si="19"/>
        <v>256</v>
      </c>
      <c r="JH52" s="557">
        <f t="shared" si="19"/>
        <v>257</v>
      </c>
      <c r="JI52" s="557">
        <f t="shared" ref="JI52:LT52" si="20">JH52+1</f>
        <v>258</v>
      </c>
      <c r="JJ52" s="557">
        <f t="shared" si="20"/>
        <v>259</v>
      </c>
      <c r="JK52" s="557">
        <f t="shared" si="20"/>
        <v>260</v>
      </c>
      <c r="JL52" s="557">
        <f t="shared" si="20"/>
        <v>261</v>
      </c>
      <c r="JM52" s="557">
        <f t="shared" si="20"/>
        <v>262</v>
      </c>
      <c r="JN52" s="557">
        <f t="shared" si="20"/>
        <v>263</v>
      </c>
      <c r="JO52" s="557">
        <f t="shared" si="20"/>
        <v>264</v>
      </c>
      <c r="JP52" s="557">
        <f t="shared" si="20"/>
        <v>265</v>
      </c>
      <c r="JQ52" s="557">
        <f t="shared" si="20"/>
        <v>266</v>
      </c>
      <c r="JR52" s="557">
        <f t="shared" si="20"/>
        <v>267</v>
      </c>
      <c r="JS52" s="557">
        <f t="shared" si="20"/>
        <v>268</v>
      </c>
      <c r="JT52" s="557">
        <f t="shared" si="20"/>
        <v>269</v>
      </c>
      <c r="JU52" s="557">
        <f t="shared" si="20"/>
        <v>270</v>
      </c>
      <c r="JV52" s="557">
        <f t="shared" si="20"/>
        <v>271</v>
      </c>
      <c r="JW52" s="557">
        <f t="shared" si="20"/>
        <v>272</v>
      </c>
      <c r="JX52" s="557">
        <f t="shared" si="20"/>
        <v>273</v>
      </c>
      <c r="JY52" s="557">
        <f t="shared" si="20"/>
        <v>274</v>
      </c>
      <c r="JZ52" s="557">
        <f t="shared" si="20"/>
        <v>275</v>
      </c>
      <c r="KA52" s="557">
        <f t="shared" si="20"/>
        <v>276</v>
      </c>
      <c r="KB52" s="557">
        <f t="shared" si="20"/>
        <v>277</v>
      </c>
      <c r="KC52" s="557">
        <f t="shared" si="20"/>
        <v>278</v>
      </c>
      <c r="KD52" s="557">
        <f t="shared" si="20"/>
        <v>279</v>
      </c>
      <c r="KE52" s="557">
        <f t="shared" si="20"/>
        <v>280</v>
      </c>
      <c r="KF52" s="557">
        <f t="shared" si="20"/>
        <v>281</v>
      </c>
      <c r="KG52" s="557">
        <f t="shared" si="20"/>
        <v>282</v>
      </c>
      <c r="KH52" s="557">
        <f t="shared" si="20"/>
        <v>283</v>
      </c>
      <c r="KI52" s="557">
        <f t="shared" si="20"/>
        <v>284</v>
      </c>
      <c r="KJ52" s="557">
        <f t="shared" si="20"/>
        <v>285</v>
      </c>
      <c r="KK52" s="557">
        <f t="shared" si="20"/>
        <v>286</v>
      </c>
      <c r="KL52" s="557">
        <f t="shared" si="20"/>
        <v>287</v>
      </c>
      <c r="KM52" s="557">
        <f t="shared" si="20"/>
        <v>288</v>
      </c>
      <c r="KN52" s="557">
        <f t="shared" si="20"/>
        <v>289</v>
      </c>
      <c r="KO52" s="557">
        <f t="shared" si="20"/>
        <v>290</v>
      </c>
      <c r="KP52" s="557">
        <f t="shared" si="20"/>
        <v>291</v>
      </c>
      <c r="KQ52" s="557">
        <f t="shared" si="20"/>
        <v>292</v>
      </c>
      <c r="KR52" s="557">
        <f t="shared" si="20"/>
        <v>293</v>
      </c>
      <c r="KS52" s="557">
        <f t="shared" si="20"/>
        <v>294</v>
      </c>
      <c r="KT52" s="557">
        <f t="shared" si="20"/>
        <v>295</v>
      </c>
      <c r="KU52" s="557">
        <f t="shared" si="20"/>
        <v>296</v>
      </c>
      <c r="KV52" s="557">
        <f t="shared" si="20"/>
        <v>297</v>
      </c>
      <c r="KW52" s="557">
        <f t="shared" si="20"/>
        <v>298</v>
      </c>
      <c r="KX52" s="557">
        <f t="shared" si="20"/>
        <v>299</v>
      </c>
      <c r="KY52" s="557">
        <f t="shared" si="20"/>
        <v>300</v>
      </c>
      <c r="KZ52" s="557">
        <f t="shared" si="20"/>
        <v>301</v>
      </c>
      <c r="LA52" s="557">
        <f t="shared" si="20"/>
        <v>302</v>
      </c>
      <c r="LB52" s="557">
        <f t="shared" si="20"/>
        <v>303</v>
      </c>
      <c r="LC52" s="557">
        <f t="shared" si="20"/>
        <v>304</v>
      </c>
      <c r="LD52" s="557">
        <f t="shared" si="20"/>
        <v>305</v>
      </c>
      <c r="LE52" s="557">
        <f t="shared" si="20"/>
        <v>306</v>
      </c>
      <c r="LF52" s="557">
        <f t="shared" si="20"/>
        <v>307</v>
      </c>
      <c r="LG52" s="557">
        <f t="shared" si="20"/>
        <v>308</v>
      </c>
      <c r="LH52" s="557">
        <f t="shared" si="20"/>
        <v>309</v>
      </c>
      <c r="LI52" s="557">
        <f t="shared" si="20"/>
        <v>310</v>
      </c>
      <c r="LJ52" s="557">
        <f t="shared" si="20"/>
        <v>311</v>
      </c>
      <c r="LK52" s="557">
        <f t="shared" si="20"/>
        <v>312</v>
      </c>
      <c r="LL52" s="557">
        <f t="shared" si="20"/>
        <v>313</v>
      </c>
      <c r="LM52" s="557">
        <f t="shared" si="20"/>
        <v>314</v>
      </c>
      <c r="LN52" s="557">
        <f t="shared" si="20"/>
        <v>315</v>
      </c>
      <c r="LO52" s="557">
        <f t="shared" si="20"/>
        <v>316</v>
      </c>
      <c r="LP52" s="557">
        <f t="shared" si="20"/>
        <v>317</v>
      </c>
      <c r="LQ52" s="557">
        <f t="shared" si="20"/>
        <v>318</v>
      </c>
      <c r="LR52" s="557">
        <f t="shared" si="20"/>
        <v>319</v>
      </c>
      <c r="LS52" s="557">
        <f t="shared" si="20"/>
        <v>320</v>
      </c>
      <c r="LT52" s="557">
        <f t="shared" si="20"/>
        <v>321</v>
      </c>
      <c r="LU52" s="557">
        <f t="shared" ref="LU52:OF52" si="21">LT52+1</f>
        <v>322</v>
      </c>
      <c r="LV52" s="557">
        <f t="shared" si="21"/>
        <v>323</v>
      </c>
      <c r="LW52" s="557">
        <f t="shared" si="21"/>
        <v>324</v>
      </c>
      <c r="LX52" s="557">
        <f t="shared" si="21"/>
        <v>325</v>
      </c>
      <c r="LY52" s="557">
        <f t="shared" si="21"/>
        <v>326</v>
      </c>
      <c r="LZ52" s="557">
        <f t="shared" si="21"/>
        <v>327</v>
      </c>
      <c r="MA52" s="557">
        <f t="shared" si="21"/>
        <v>328</v>
      </c>
      <c r="MB52" s="557">
        <f t="shared" si="21"/>
        <v>329</v>
      </c>
      <c r="MC52" s="557">
        <f t="shared" si="21"/>
        <v>330</v>
      </c>
      <c r="MD52" s="557">
        <f t="shared" si="21"/>
        <v>331</v>
      </c>
      <c r="ME52" s="557">
        <f t="shared" si="21"/>
        <v>332</v>
      </c>
      <c r="MF52" s="557">
        <f t="shared" si="21"/>
        <v>333</v>
      </c>
      <c r="MG52" s="557">
        <f t="shared" si="21"/>
        <v>334</v>
      </c>
      <c r="MH52" s="557">
        <f t="shared" si="21"/>
        <v>335</v>
      </c>
      <c r="MI52" s="557">
        <f t="shared" si="21"/>
        <v>336</v>
      </c>
      <c r="MJ52" s="557">
        <f t="shared" si="21"/>
        <v>337</v>
      </c>
      <c r="MK52" s="557">
        <f t="shared" si="21"/>
        <v>338</v>
      </c>
      <c r="ML52" s="557">
        <f t="shared" si="21"/>
        <v>339</v>
      </c>
      <c r="MM52" s="557">
        <f t="shared" si="21"/>
        <v>340</v>
      </c>
      <c r="MN52" s="557">
        <f t="shared" si="21"/>
        <v>341</v>
      </c>
      <c r="MO52" s="557">
        <f t="shared" si="21"/>
        <v>342</v>
      </c>
      <c r="MP52" s="557">
        <f t="shared" si="21"/>
        <v>343</v>
      </c>
      <c r="MQ52" s="557">
        <f t="shared" si="21"/>
        <v>344</v>
      </c>
      <c r="MR52" s="557">
        <f t="shared" si="21"/>
        <v>345</v>
      </c>
      <c r="MS52" s="557">
        <f t="shared" si="21"/>
        <v>346</v>
      </c>
      <c r="MT52" s="557">
        <f t="shared" si="21"/>
        <v>347</v>
      </c>
      <c r="MU52" s="557">
        <f t="shared" si="21"/>
        <v>348</v>
      </c>
      <c r="MV52" s="557">
        <f t="shared" si="21"/>
        <v>349</v>
      </c>
      <c r="MW52" s="557">
        <f t="shared" si="21"/>
        <v>350</v>
      </c>
      <c r="MX52" s="557">
        <f t="shared" si="21"/>
        <v>351</v>
      </c>
      <c r="MY52" s="557">
        <f t="shared" si="21"/>
        <v>352</v>
      </c>
      <c r="MZ52" s="557">
        <f t="shared" si="21"/>
        <v>353</v>
      </c>
      <c r="NA52" s="557">
        <f t="shared" si="21"/>
        <v>354</v>
      </c>
      <c r="NB52" s="557">
        <f t="shared" si="21"/>
        <v>355</v>
      </c>
      <c r="NC52" s="557">
        <f t="shared" si="21"/>
        <v>356</v>
      </c>
      <c r="ND52" s="557">
        <f t="shared" si="21"/>
        <v>357</v>
      </c>
      <c r="NE52" s="557">
        <f t="shared" si="21"/>
        <v>358</v>
      </c>
      <c r="NF52" s="557">
        <f t="shared" si="21"/>
        <v>359</v>
      </c>
      <c r="NG52" s="557">
        <f t="shared" si="21"/>
        <v>360</v>
      </c>
      <c r="NH52" s="557">
        <f t="shared" si="21"/>
        <v>361</v>
      </c>
      <c r="NI52" s="557">
        <f t="shared" si="21"/>
        <v>362</v>
      </c>
      <c r="NJ52" s="557">
        <f t="shared" si="21"/>
        <v>363</v>
      </c>
      <c r="NK52" s="557">
        <f t="shared" si="21"/>
        <v>364</v>
      </c>
      <c r="NL52" s="557">
        <f t="shared" si="21"/>
        <v>365</v>
      </c>
      <c r="NM52" s="557">
        <f t="shared" si="21"/>
        <v>366</v>
      </c>
      <c r="NN52" s="557">
        <f t="shared" si="21"/>
        <v>367</v>
      </c>
      <c r="NO52" s="557">
        <f t="shared" si="21"/>
        <v>368</v>
      </c>
      <c r="NP52" s="557">
        <f t="shared" si="21"/>
        <v>369</v>
      </c>
      <c r="NQ52" s="557">
        <f t="shared" si="21"/>
        <v>370</v>
      </c>
      <c r="NR52" s="557">
        <f t="shared" si="21"/>
        <v>371</v>
      </c>
      <c r="NS52" s="557">
        <f t="shared" si="21"/>
        <v>372</v>
      </c>
      <c r="NT52" s="557">
        <f t="shared" si="21"/>
        <v>373</v>
      </c>
      <c r="NU52" s="557">
        <f t="shared" si="21"/>
        <v>374</v>
      </c>
      <c r="NV52" s="557">
        <f t="shared" si="21"/>
        <v>375</v>
      </c>
      <c r="NW52" s="557">
        <f t="shared" si="21"/>
        <v>376</v>
      </c>
      <c r="NX52" s="557">
        <f t="shared" si="21"/>
        <v>377</v>
      </c>
      <c r="NY52" s="557">
        <f t="shared" si="21"/>
        <v>378</v>
      </c>
      <c r="NZ52" s="557">
        <f t="shared" si="21"/>
        <v>379</v>
      </c>
      <c r="OA52" s="557">
        <f t="shared" si="21"/>
        <v>380</v>
      </c>
      <c r="OB52" s="557">
        <f t="shared" si="21"/>
        <v>381</v>
      </c>
      <c r="OC52" s="557">
        <f t="shared" si="21"/>
        <v>382</v>
      </c>
      <c r="OD52" s="557">
        <f t="shared" si="21"/>
        <v>383</v>
      </c>
      <c r="OE52" s="557">
        <f t="shared" si="21"/>
        <v>384</v>
      </c>
      <c r="OF52" s="557">
        <f t="shared" si="21"/>
        <v>385</v>
      </c>
      <c r="OG52" s="557">
        <f t="shared" ref="OG52:QR52" si="22">OF52+1</f>
        <v>386</v>
      </c>
      <c r="OH52" s="557">
        <f t="shared" si="22"/>
        <v>387</v>
      </c>
      <c r="OI52" s="557">
        <f t="shared" si="22"/>
        <v>388</v>
      </c>
      <c r="OJ52" s="557">
        <f t="shared" si="22"/>
        <v>389</v>
      </c>
      <c r="OK52" s="557">
        <f t="shared" si="22"/>
        <v>390</v>
      </c>
      <c r="OL52" s="557">
        <f t="shared" si="22"/>
        <v>391</v>
      </c>
      <c r="OM52" s="557">
        <f t="shared" si="22"/>
        <v>392</v>
      </c>
      <c r="ON52" s="557">
        <f t="shared" si="22"/>
        <v>393</v>
      </c>
      <c r="OO52" s="557">
        <f t="shared" si="22"/>
        <v>394</v>
      </c>
      <c r="OP52" s="557">
        <f t="shared" si="22"/>
        <v>395</v>
      </c>
      <c r="OQ52" s="557">
        <f t="shared" si="22"/>
        <v>396</v>
      </c>
      <c r="OR52" s="557">
        <f t="shared" si="22"/>
        <v>397</v>
      </c>
      <c r="OS52" s="557">
        <f t="shared" si="22"/>
        <v>398</v>
      </c>
      <c r="OT52" s="557">
        <f t="shared" si="22"/>
        <v>399</v>
      </c>
      <c r="OU52" s="557">
        <f t="shared" si="22"/>
        <v>400</v>
      </c>
      <c r="OV52" s="557">
        <f t="shared" si="22"/>
        <v>401</v>
      </c>
      <c r="OW52" s="557">
        <f t="shared" si="22"/>
        <v>402</v>
      </c>
      <c r="OX52" s="557">
        <f t="shared" si="22"/>
        <v>403</v>
      </c>
      <c r="OY52" s="557">
        <f t="shared" si="22"/>
        <v>404</v>
      </c>
      <c r="OZ52" s="557">
        <f t="shared" si="22"/>
        <v>405</v>
      </c>
      <c r="PA52" s="557">
        <f t="shared" si="22"/>
        <v>406</v>
      </c>
      <c r="PB52" s="557">
        <f t="shared" si="22"/>
        <v>407</v>
      </c>
      <c r="PC52" s="557">
        <f t="shared" si="22"/>
        <v>408</v>
      </c>
      <c r="PD52" s="557">
        <f t="shared" si="22"/>
        <v>409</v>
      </c>
      <c r="PE52" s="557">
        <f t="shared" si="22"/>
        <v>410</v>
      </c>
      <c r="PF52" s="557">
        <f t="shared" si="22"/>
        <v>411</v>
      </c>
      <c r="PG52" s="557">
        <f t="shared" si="22"/>
        <v>412</v>
      </c>
      <c r="PH52" s="557">
        <f t="shared" si="22"/>
        <v>413</v>
      </c>
      <c r="PI52" s="557">
        <f t="shared" si="22"/>
        <v>414</v>
      </c>
      <c r="PJ52" s="557">
        <f t="shared" si="22"/>
        <v>415</v>
      </c>
      <c r="PK52" s="557">
        <f t="shared" si="22"/>
        <v>416</v>
      </c>
      <c r="PL52" s="557">
        <f t="shared" si="22"/>
        <v>417</v>
      </c>
      <c r="PM52" s="557">
        <f t="shared" si="22"/>
        <v>418</v>
      </c>
      <c r="PN52" s="557">
        <f t="shared" si="22"/>
        <v>419</v>
      </c>
      <c r="PO52" s="557">
        <f t="shared" si="22"/>
        <v>420</v>
      </c>
      <c r="PP52" s="557">
        <f t="shared" si="22"/>
        <v>421</v>
      </c>
      <c r="PQ52" s="557">
        <f t="shared" si="22"/>
        <v>422</v>
      </c>
      <c r="PR52" s="557">
        <f t="shared" si="22"/>
        <v>423</v>
      </c>
      <c r="PS52" s="557">
        <f t="shared" si="22"/>
        <v>424</v>
      </c>
      <c r="PT52" s="557">
        <f t="shared" si="22"/>
        <v>425</v>
      </c>
      <c r="PU52" s="557">
        <f t="shared" si="22"/>
        <v>426</v>
      </c>
      <c r="PV52" s="557">
        <f t="shared" si="22"/>
        <v>427</v>
      </c>
      <c r="PW52" s="557">
        <f t="shared" si="22"/>
        <v>428</v>
      </c>
      <c r="PX52" s="557">
        <f t="shared" si="22"/>
        <v>429</v>
      </c>
      <c r="PY52" s="557">
        <f t="shared" si="22"/>
        <v>430</v>
      </c>
      <c r="PZ52" s="557">
        <f t="shared" si="22"/>
        <v>431</v>
      </c>
      <c r="QA52" s="557">
        <f t="shared" si="22"/>
        <v>432</v>
      </c>
      <c r="QB52" s="557">
        <f t="shared" si="22"/>
        <v>433</v>
      </c>
      <c r="QC52" s="557">
        <f t="shared" si="22"/>
        <v>434</v>
      </c>
      <c r="QD52" s="557">
        <f t="shared" si="22"/>
        <v>435</v>
      </c>
      <c r="QE52" s="557">
        <f t="shared" si="22"/>
        <v>436</v>
      </c>
      <c r="QF52" s="557">
        <f t="shared" si="22"/>
        <v>437</v>
      </c>
      <c r="QG52" s="557">
        <f t="shared" si="22"/>
        <v>438</v>
      </c>
      <c r="QH52" s="557">
        <f t="shared" si="22"/>
        <v>439</v>
      </c>
      <c r="QI52" s="557">
        <f t="shared" si="22"/>
        <v>440</v>
      </c>
      <c r="QJ52" s="557">
        <f t="shared" si="22"/>
        <v>441</v>
      </c>
      <c r="QK52" s="557">
        <f t="shared" si="22"/>
        <v>442</v>
      </c>
      <c r="QL52" s="557">
        <f t="shared" si="22"/>
        <v>443</v>
      </c>
      <c r="QM52" s="557">
        <f t="shared" si="22"/>
        <v>444</v>
      </c>
      <c r="QN52" s="557">
        <f t="shared" si="22"/>
        <v>445</v>
      </c>
      <c r="QO52" s="557">
        <f t="shared" si="22"/>
        <v>446</v>
      </c>
      <c r="QP52" s="557">
        <f t="shared" si="22"/>
        <v>447</v>
      </c>
      <c r="QQ52" s="557">
        <f t="shared" si="22"/>
        <v>448</v>
      </c>
      <c r="QR52" s="557">
        <f t="shared" si="22"/>
        <v>449</v>
      </c>
      <c r="QS52" s="557">
        <f t="shared" ref="QS52:SH52" si="23">QR52+1</f>
        <v>450</v>
      </c>
      <c r="QT52" s="557">
        <f t="shared" si="23"/>
        <v>451</v>
      </c>
      <c r="QU52" s="557">
        <f t="shared" si="23"/>
        <v>452</v>
      </c>
      <c r="QV52" s="557">
        <f t="shared" si="23"/>
        <v>453</v>
      </c>
      <c r="QW52" s="557">
        <f t="shared" si="23"/>
        <v>454</v>
      </c>
      <c r="QX52" s="557">
        <f t="shared" si="23"/>
        <v>455</v>
      </c>
      <c r="QY52" s="557">
        <f t="shared" si="23"/>
        <v>456</v>
      </c>
      <c r="QZ52" s="557">
        <f t="shared" si="23"/>
        <v>457</v>
      </c>
      <c r="RA52" s="557">
        <f t="shared" si="23"/>
        <v>458</v>
      </c>
      <c r="RB52" s="557">
        <f t="shared" si="23"/>
        <v>459</v>
      </c>
      <c r="RC52" s="557">
        <f t="shared" si="23"/>
        <v>460</v>
      </c>
      <c r="RD52" s="557">
        <f t="shared" si="23"/>
        <v>461</v>
      </c>
      <c r="RE52" s="557">
        <f t="shared" si="23"/>
        <v>462</v>
      </c>
      <c r="RF52" s="557">
        <f t="shared" si="23"/>
        <v>463</v>
      </c>
      <c r="RG52" s="557">
        <f t="shared" si="23"/>
        <v>464</v>
      </c>
      <c r="RH52" s="557">
        <f t="shared" si="23"/>
        <v>465</v>
      </c>
      <c r="RI52" s="557">
        <f t="shared" si="23"/>
        <v>466</v>
      </c>
      <c r="RJ52" s="557">
        <f t="shared" si="23"/>
        <v>467</v>
      </c>
      <c r="RK52" s="557">
        <f t="shared" si="23"/>
        <v>468</v>
      </c>
      <c r="RL52" s="557">
        <f t="shared" si="23"/>
        <v>469</v>
      </c>
      <c r="RM52" s="557">
        <f t="shared" si="23"/>
        <v>470</v>
      </c>
      <c r="RN52" s="557">
        <f t="shared" si="23"/>
        <v>471</v>
      </c>
      <c r="RO52" s="557">
        <f t="shared" si="23"/>
        <v>472</v>
      </c>
      <c r="RP52" s="557">
        <f t="shared" si="23"/>
        <v>473</v>
      </c>
      <c r="RQ52" s="557">
        <f t="shared" si="23"/>
        <v>474</v>
      </c>
      <c r="RR52" s="557">
        <f t="shared" si="23"/>
        <v>475</v>
      </c>
      <c r="RS52" s="557">
        <f t="shared" si="23"/>
        <v>476</v>
      </c>
      <c r="RT52" s="557">
        <f t="shared" si="23"/>
        <v>477</v>
      </c>
      <c r="RU52" s="557">
        <f t="shared" si="23"/>
        <v>478</v>
      </c>
      <c r="RV52" s="557">
        <f t="shared" si="23"/>
        <v>479</v>
      </c>
      <c r="RW52" s="557">
        <f t="shared" si="23"/>
        <v>480</v>
      </c>
      <c r="RX52" s="557">
        <f t="shared" si="23"/>
        <v>481</v>
      </c>
      <c r="RY52" s="557">
        <f t="shared" si="23"/>
        <v>482</v>
      </c>
      <c r="RZ52" s="557">
        <f t="shared" si="23"/>
        <v>483</v>
      </c>
      <c r="SA52" s="557">
        <f t="shared" si="23"/>
        <v>484</v>
      </c>
      <c r="SB52" s="557">
        <f t="shared" si="23"/>
        <v>485</v>
      </c>
      <c r="SC52" s="557">
        <f t="shared" si="23"/>
        <v>486</v>
      </c>
      <c r="SD52" s="557">
        <f t="shared" si="23"/>
        <v>487</v>
      </c>
      <c r="SE52" s="557">
        <f t="shared" si="23"/>
        <v>488</v>
      </c>
      <c r="SF52" s="557">
        <f t="shared" si="23"/>
        <v>489</v>
      </c>
      <c r="SG52" s="557">
        <f t="shared" si="23"/>
        <v>490</v>
      </c>
      <c r="SH52" s="557">
        <f t="shared" si="23"/>
        <v>491</v>
      </c>
      <c r="SI52" s="493"/>
      <c r="SJ52" s="474"/>
      <c r="SK52" s="462"/>
      <c r="SL52" s="462"/>
      <c r="SM52" s="462"/>
    </row>
    <row r="53" spans="1:507" outlineLevel="4" x14ac:dyDescent="0.35">
      <c r="A53" s="462"/>
      <c r="B53" s="471" t="s">
        <v>546</v>
      </c>
      <c r="C53" s="690">
        <f>INT(MAX($C$66:$C$85))+1</f>
        <v>5</v>
      </c>
      <c r="D53" s="493" t="s">
        <v>547</v>
      </c>
      <c r="E53" s="557"/>
      <c r="F53" s="557"/>
      <c r="G53" s="493"/>
      <c r="H53" s="557" t="s">
        <v>955</v>
      </c>
      <c r="I53" s="557"/>
      <c r="J53" s="557"/>
      <c r="K53" s="557">
        <v>2.2000000000000002</v>
      </c>
      <c r="L53" s="557">
        <v>2</v>
      </c>
      <c r="M53" s="557">
        <v>1.5</v>
      </c>
      <c r="N53" s="557">
        <v>1.5</v>
      </c>
      <c r="O53" s="557">
        <v>1.5</v>
      </c>
      <c r="P53" s="557">
        <v>1.5</v>
      </c>
      <c r="Q53" s="557">
        <v>2</v>
      </c>
      <c r="R53" s="557">
        <v>2.1</v>
      </c>
      <c r="S53" s="557">
        <v>2.15</v>
      </c>
      <c r="T53" s="557">
        <v>2.2000000000000002</v>
      </c>
      <c r="U53" s="557">
        <f t="shared" ref="U53:CF53" si="24">K53</f>
        <v>2.2000000000000002</v>
      </c>
      <c r="V53" s="557">
        <f t="shared" si="24"/>
        <v>2</v>
      </c>
      <c r="W53" s="557">
        <f t="shared" si="24"/>
        <v>1.5</v>
      </c>
      <c r="X53" s="557">
        <f t="shared" si="24"/>
        <v>1.5</v>
      </c>
      <c r="Y53" s="557">
        <f t="shared" si="24"/>
        <v>1.5</v>
      </c>
      <c r="Z53" s="557">
        <f t="shared" si="24"/>
        <v>1.5</v>
      </c>
      <c r="AA53" s="557">
        <f t="shared" si="24"/>
        <v>2</v>
      </c>
      <c r="AB53" s="557">
        <f t="shared" si="24"/>
        <v>2.1</v>
      </c>
      <c r="AC53" s="557">
        <f t="shared" si="24"/>
        <v>2.15</v>
      </c>
      <c r="AD53" s="557">
        <f t="shared" si="24"/>
        <v>2.2000000000000002</v>
      </c>
      <c r="AE53" s="557">
        <f t="shared" si="24"/>
        <v>2.2000000000000002</v>
      </c>
      <c r="AF53" s="557">
        <f t="shared" si="24"/>
        <v>2</v>
      </c>
      <c r="AG53" s="557">
        <f t="shared" si="24"/>
        <v>1.5</v>
      </c>
      <c r="AH53" s="557">
        <f t="shared" si="24"/>
        <v>1.5</v>
      </c>
      <c r="AI53" s="557">
        <f t="shared" si="24"/>
        <v>1.5</v>
      </c>
      <c r="AJ53" s="557">
        <f t="shared" si="24"/>
        <v>1.5</v>
      </c>
      <c r="AK53" s="557">
        <f t="shared" si="24"/>
        <v>2</v>
      </c>
      <c r="AL53" s="557">
        <f t="shared" si="24"/>
        <v>2.1</v>
      </c>
      <c r="AM53" s="557">
        <f t="shared" si="24"/>
        <v>2.15</v>
      </c>
      <c r="AN53" s="557">
        <f t="shared" si="24"/>
        <v>2.2000000000000002</v>
      </c>
      <c r="AO53" s="557">
        <f t="shared" si="24"/>
        <v>2.2000000000000002</v>
      </c>
      <c r="AP53" s="557">
        <f t="shared" si="24"/>
        <v>2</v>
      </c>
      <c r="AQ53" s="557">
        <f t="shared" si="24"/>
        <v>1.5</v>
      </c>
      <c r="AR53" s="557">
        <f t="shared" si="24"/>
        <v>1.5</v>
      </c>
      <c r="AS53" s="557">
        <f t="shared" si="24"/>
        <v>1.5</v>
      </c>
      <c r="AT53" s="557">
        <f t="shared" si="24"/>
        <v>1.5</v>
      </c>
      <c r="AU53" s="557">
        <f t="shared" si="24"/>
        <v>2</v>
      </c>
      <c r="AV53" s="557">
        <f t="shared" si="24"/>
        <v>2.1</v>
      </c>
      <c r="AW53" s="557">
        <f t="shared" si="24"/>
        <v>2.15</v>
      </c>
      <c r="AX53" s="557">
        <f t="shared" si="24"/>
        <v>2.2000000000000002</v>
      </c>
      <c r="AY53" s="557">
        <f t="shared" si="24"/>
        <v>2.2000000000000002</v>
      </c>
      <c r="AZ53" s="557">
        <f t="shared" si="24"/>
        <v>2</v>
      </c>
      <c r="BA53" s="557">
        <f t="shared" si="24"/>
        <v>1.5</v>
      </c>
      <c r="BB53" s="557">
        <f t="shared" si="24"/>
        <v>1.5</v>
      </c>
      <c r="BC53" s="557">
        <f t="shared" si="24"/>
        <v>1.5</v>
      </c>
      <c r="BD53" s="557">
        <f t="shared" si="24"/>
        <v>1.5</v>
      </c>
      <c r="BE53" s="557">
        <f t="shared" si="24"/>
        <v>2</v>
      </c>
      <c r="BF53" s="557">
        <f t="shared" si="24"/>
        <v>2.1</v>
      </c>
      <c r="BG53" s="557">
        <f t="shared" si="24"/>
        <v>2.15</v>
      </c>
      <c r="BH53" s="557">
        <f t="shared" si="24"/>
        <v>2.2000000000000002</v>
      </c>
      <c r="BI53" s="557">
        <f t="shared" si="24"/>
        <v>2.2000000000000002</v>
      </c>
      <c r="BJ53" s="557">
        <f t="shared" si="24"/>
        <v>2</v>
      </c>
      <c r="BK53" s="557">
        <f t="shared" si="24"/>
        <v>1.5</v>
      </c>
      <c r="BL53" s="557">
        <f t="shared" si="24"/>
        <v>1.5</v>
      </c>
      <c r="BM53" s="557">
        <f t="shared" si="24"/>
        <v>1.5</v>
      </c>
      <c r="BN53" s="557">
        <f t="shared" si="24"/>
        <v>1.5</v>
      </c>
      <c r="BO53" s="557">
        <f t="shared" si="24"/>
        <v>2</v>
      </c>
      <c r="BP53" s="557">
        <f t="shared" si="24"/>
        <v>2.1</v>
      </c>
      <c r="BQ53" s="557">
        <f t="shared" si="24"/>
        <v>2.15</v>
      </c>
      <c r="BR53" s="557">
        <f t="shared" si="24"/>
        <v>2.2000000000000002</v>
      </c>
      <c r="BS53" s="557">
        <f t="shared" si="24"/>
        <v>2.2000000000000002</v>
      </c>
      <c r="BT53" s="557">
        <f t="shared" si="24"/>
        <v>2</v>
      </c>
      <c r="BU53" s="557">
        <f t="shared" si="24"/>
        <v>1.5</v>
      </c>
      <c r="BV53" s="557">
        <f t="shared" si="24"/>
        <v>1.5</v>
      </c>
      <c r="BW53" s="557">
        <f t="shared" si="24"/>
        <v>1.5</v>
      </c>
      <c r="BX53" s="557">
        <f t="shared" si="24"/>
        <v>1.5</v>
      </c>
      <c r="BY53" s="557">
        <f t="shared" si="24"/>
        <v>2</v>
      </c>
      <c r="BZ53" s="557">
        <f t="shared" si="24"/>
        <v>2.1</v>
      </c>
      <c r="CA53" s="557">
        <f t="shared" si="24"/>
        <v>2.15</v>
      </c>
      <c r="CB53" s="557">
        <f t="shared" si="24"/>
        <v>2.2000000000000002</v>
      </c>
      <c r="CC53" s="557">
        <f t="shared" si="24"/>
        <v>2.2000000000000002</v>
      </c>
      <c r="CD53" s="557">
        <f t="shared" si="24"/>
        <v>2</v>
      </c>
      <c r="CE53" s="557">
        <f t="shared" si="24"/>
        <v>1.5</v>
      </c>
      <c r="CF53" s="557">
        <f t="shared" si="24"/>
        <v>1.5</v>
      </c>
      <c r="CG53" s="557">
        <f t="shared" ref="CG53:ER53" si="25">BW53</f>
        <v>1.5</v>
      </c>
      <c r="CH53" s="557">
        <f t="shared" si="25"/>
        <v>1.5</v>
      </c>
      <c r="CI53" s="557">
        <f t="shared" si="25"/>
        <v>2</v>
      </c>
      <c r="CJ53" s="557">
        <f t="shared" si="25"/>
        <v>2.1</v>
      </c>
      <c r="CK53" s="557">
        <f t="shared" si="25"/>
        <v>2.15</v>
      </c>
      <c r="CL53" s="557">
        <f t="shared" si="25"/>
        <v>2.2000000000000002</v>
      </c>
      <c r="CM53" s="557">
        <f t="shared" si="25"/>
        <v>2.2000000000000002</v>
      </c>
      <c r="CN53" s="557">
        <f t="shared" si="25"/>
        <v>2</v>
      </c>
      <c r="CO53" s="557">
        <f t="shared" si="25"/>
        <v>1.5</v>
      </c>
      <c r="CP53" s="557">
        <f t="shared" si="25"/>
        <v>1.5</v>
      </c>
      <c r="CQ53" s="557">
        <f t="shared" si="25"/>
        <v>1.5</v>
      </c>
      <c r="CR53" s="557">
        <f t="shared" si="25"/>
        <v>1.5</v>
      </c>
      <c r="CS53" s="557">
        <f t="shared" si="25"/>
        <v>2</v>
      </c>
      <c r="CT53" s="557">
        <f t="shared" si="25"/>
        <v>2.1</v>
      </c>
      <c r="CU53" s="557">
        <f t="shared" si="25"/>
        <v>2.15</v>
      </c>
      <c r="CV53" s="557">
        <f t="shared" si="25"/>
        <v>2.2000000000000002</v>
      </c>
      <c r="CW53" s="557">
        <f t="shared" si="25"/>
        <v>2.2000000000000002</v>
      </c>
      <c r="CX53" s="557">
        <f t="shared" si="25"/>
        <v>2</v>
      </c>
      <c r="CY53" s="557">
        <f t="shared" si="25"/>
        <v>1.5</v>
      </c>
      <c r="CZ53" s="557">
        <f t="shared" si="25"/>
        <v>1.5</v>
      </c>
      <c r="DA53" s="557">
        <f t="shared" si="25"/>
        <v>1.5</v>
      </c>
      <c r="DB53" s="557">
        <f t="shared" si="25"/>
        <v>1.5</v>
      </c>
      <c r="DC53" s="557">
        <f t="shared" si="25"/>
        <v>2</v>
      </c>
      <c r="DD53" s="557">
        <f t="shared" si="25"/>
        <v>2.1</v>
      </c>
      <c r="DE53" s="557">
        <f t="shared" si="25"/>
        <v>2.15</v>
      </c>
      <c r="DF53" s="557">
        <f t="shared" si="25"/>
        <v>2.2000000000000002</v>
      </c>
      <c r="DG53" s="557">
        <f t="shared" si="25"/>
        <v>2.2000000000000002</v>
      </c>
      <c r="DH53" s="557">
        <f t="shared" si="25"/>
        <v>2</v>
      </c>
      <c r="DI53" s="557">
        <f t="shared" si="25"/>
        <v>1.5</v>
      </c>
      <c r="DJ53" s="557">
        <f t="shared" si="25"/>
        <v>1.5</v>
      </c>
      <c r="DK53" s="557">
        <f t="shared" si="25"/>
        <v>1.5</v>
      </c>
      <c r="DL53" s="557">
        <f t="shared" si="25"/>
        <v>1.5</v>
      </c>
      <c r="DM53" s="557">
        <f t="shared" si="25"/>
        <v>2</v>
      </c>
      <c r="DN53" s="557">
        <f t="shared" si="25"/>
        <v>2.1</v>
      </c>
      <c r="DO53" s="557">
        <f t="shared" si="25"/>
        <v>2.15</v>
      </c>
      <c r="DP53" s="557">
        <f t="shared" si="25"/>
        <v>2.2000000000000002</v>
      </c>
      <c r="DQ53" s="557">
        <f t="shared" si="25"/>
        <v>2.2000000000000002</v>
      </c>
      <c r="DR53" s="557">
        <f t="shared" si="25"/>
        <v>2</v>
      </c>
      <c r="DS53" s="557">
        <f t="shared" si="25"/>
        <v>1.5</v>
      </c>
      <c r="DT53" s="557">
        <f t="shared" si="25"/>
        <v>1.5</v>
      </c>
      <c r="DU53" s="557">
        <f t="shared" si="25"/>
        <v>1.5</v>
      </c>
      <c r="DV53" s="557">
        <f t="shared" si="25"/>
        <v>1.5</v>
      </c>
      <c r="DW53" s="557">
        <f t="shared" si="25"/>
        <v>2</v>
      </c>
      <c r="DX53" s="557">
        <f t="shared" si="25"/>
        <v>2.1</v>
      </c>
      <c r="DY53" s="557">
        <f t="shared" si="25"/>
        <v>2.15</v>
      </c>
      <c r="DZ53" s="557">
        <f t="shared" si="25"/>
        <v>2.2000000000000002</v>
      </c>
      <c r="EA53" s="557">
        <f t="shared" si="25"/>
        <v>2.2000000000000002</v>
      </c>
      <c r="EB53" s="557">
        <f t="shared" si="25"/>
        <v>2</v>
      </c>
      <c r="EC53" s="557">
        <f t="shared" si="25"/>
        <v>1.5</v>
      </c>
      <c r="ED53" s="557">
        <f t="shared" si="25"/>
        <v>1.5</v>
      </c>
      <c r="EE53" s="557">
        <f t="shared" si="25"/>
        <v>1.5</v>
      </c>
      <c r="EF53" s="557">
        <f t="shared" si="25"/>
        <v>1.5</v>
      </c>
      <c r="EG53" s="557">
        <f t="shared" si="25"/>
        <v>2</v>
      </c>
      <c r="EH53" s="557">
        <f t="shared" si="25"/>
        <v>2.1</v>
      </c>
      <c r="EI53" s="557">
        <f t="shared" si="25"/>
        <v>2.15</v>
      </c>
      <c r="EJ53" s="557">
        <f t="shared" si="25"/>
        <v>2.2000000000000002</v>
      </c>
      <c r="EK53" s="557">
        <f t="shared" si="25"/>
        <v>2.2000000000000002</v>
      </c>
      <c r="EL53" s="557">
        <f t="shared" si="25"/>
        <v>2</v>
      </c>
      <c r="EM53" s="557">
        <f t="shared" si="25"/>
        <v>1.5</v>
      </c>
      <c r="EN53" s="557">
        <f t="shared" si="25"/>
        <v>1.5</v>
      </c>
      <c r="EO53" s="557">
        <f t="shared" si="25"/>
        <v>1.5</v>
      </c>
      <c r="EP53" s="557">
        <f t="shared" si="25"/>
        <v>1.5</v>
      </c>
      <c r="EQ53" s="557">
        <f t="shared" si="25"/>
        <v>2</v>
      </c>
      <c r="ER53" s="557">
        <f t="shared" si="25"/>
        <v>2.1</v>
      </c>
      <c r="ES53" s="557">
        <f t="shared" ref="ES53:HD53" si="26">EI53</f>
        <v>2.15</v>
      </c>
      <c r="ET53" s="557">
        <f t="shared" si="26"/>
        <v>2.2000000000000002</v>
      </c>
      <c r="EU53" s="557">
        <f t="shared" si="26"/>
        <v>2.2000000000000002</v>
      </c>
      <c r="EV53" s="557">
        <f t="shared" si="26"/>
        <v>2</v>
      </c>
      <c r="EW53" s="557">
        <f t="shared" si="26"/>
        <v>1.5</v>
      </c>
      <c r="EX53" s="557">
        <f t="shared" si="26"/>
        <v>1.5</v>
      </c>
      <c r="EY53" s="557">
        <f t="shared" si="26"/>
        <v>1.5</v>
      </c>
      <c r="EZ53" s="557">
        <f t="shared" si="26"/>
        <v>1.5</v>
      </c>
      <c r="FA53" s="557">
        <f t="shared" si="26"/>
        <v>2</v>
      </c>
      <c r="FB53" s="557">
        <f t="shared" si="26"/>
        <v>2.1</v>
      </c>
      <c r="FC53" s="557">
        <f t="shared" si="26"/>
        <v>2.15</v>
      </c>
      <c r="FD53" s="557">
        <f t="shared" si="26"/>
        <v>2.2000000000000002</v>
      </c>
      <c r="FE53" s="557">
        <f t="shared" si="26"/>
        <v>2.2000000000000002</v>
      </c>
      <c r="FF53" s="557">
        <f t="shared" si="26"/>
        <v>2</v>
      </c>
      <c r="FG53" s="557">
        <f t="shared" si="26"/>
        <v>1.5</v>
      </c>
      <c r="FH53" s="557">
        <f t="shared" si="26"/>
        <v>1.5</v>
      </c>
      <c r="FI53" s="557">
        <f t="shared" si="26"/>
        <v>1.5</v>
      </c>
      <c r="FJ53" s="557">
        <f t="shared" si="26"/>
        <v>1.5</v>
      </c>
      <c r="FK53" s="557">
        <f t="shared" si="26"/>
        <v>2</v>
      </c>
      <c r="FL53" s="557">
        <f t="shared" si="26"/>
        <v>2.1</v>
      </c>
      <c r="FM53" s="557">
        <f t="shared" si="26"/>
        <v>2.15</v>
      </c>
      <c r="FN53" s="557">
        <f t="shared" si="26"/>
        <v>2.2000000000000002</v>
      </c>
      <c r="FO53" s="557">
        <f t="shared" si="26"/>
        <v>2.2000000000000002</v>
      </c>
      <c r="FP53" s="557">
        <f t="shared" si="26"/>
        <v>2</v>
      </c>
      <c r="FQ53" s="557">
        <f t="shared" si="26"/>
        <v>1.5</v>
      </c>
      <c r="FR53" s="557">
        <f t="shared" si="26"/>
        <v>1.5</v>
      </c>
      <c r="FS53" s="557">
        <f t="shared" si="26"/>
        <v>1.5</v>
      </c>
      <c r="FT53" s="557">
        <f t="shared" si="26"/>
        <v>1.5</v>
      </c>
      <c r="FU53" s="557">
        <f t="shared" si="26"/>
        <v>2</v>
      </c>
      <c r="FV53" s="557">
        <f t="shared" si="26"/>
        <v>2.1</v>
      </c>
      <c r="FW53" s="557">
        <f t="shared" si="26"/>
        <v>2.15</v>
      </c>
      <c r="FX53" s="557">
        <f t="shared" si="26"/>
        <v>2.2000000000000002</v>
      </c>
      <c r="FY53" s="557">
        <f t="shared" si="26"/>
        <v>2.2000000000000002</v>
      </c>
      <c r="FZ53" s="557">
        <f t="shared" si="26"/>
        <v>2</v>
      </c>
      <c r="GA53" s="557">
        <f t="shared" si="26"/>
        <v>1.5</v>
      </c>
      <c r="GB53" s="557">
        <f t="shared" si="26"/>
        <v>1.5</v>
      </c>
      <c r="GC53" s="557">
        <f t="shared" si="26"/>
        <v>1.5</v>
      </c>
      <c r="GD53" s="557">
        <f t="shared" si="26"/>
        <v>1.5</v>
      </c>
      <c r="GE53" s="557">
        <f t="shared" si="26"/>
        <v>2</v>
      </c>
      <c r="GF53" s="557">
        <f t="shared" si="26"/>
        <v>2.1</v>
      </c>
      <c r="GG53" s="557">
        <f t="shared" si="26"/>
        <v>2.15</v>
      </c>
      <c r="GH53" s="557">
        <f t="shared" si="26"/>
        <v>2.2000000000000002</v>
      </c>
      <c r="GI53" s="557">
        <f t="shared" si="26"/>
        <v>2.2000000000000002</v>
      </c>
      <c r="GJ53" s="557">
        <f t="shared" si="26"/>
        <v>2</v>
      </c>
      <c r="GK53" s="557">
        <f t="shared" si="26"/>
        <v>1.5</v>
      </c>
      <c r="GL53" s="557">
        <f t="shared" si="26"/>
        <v>1.5</v>
      </c>
      <c r="GM53" s="557">
        <f t="shared" si="26"/>
        <v>1.5</v>
      </c>
      <c r="GN53" s="557">
        <f t="shared" si="26"/>
        <v>1.5</v>
      </c>
      <c r="GO53" s="557">
        <f t="shared" si="26"/>
        <v>2</v>
      </c>
      <c r="GP53" s="557">
        <f t="shared" si="26"/>
        <v>2.1</v>
      </c>
      <c r="GQ53" s="557">
        <f t="shared" si="26"/>
        <v>2.15</v>
      </c>
      <c r="GR53" s="557">
        <f t="shared" si="26"/>
        <v>2.2000000000000002</v>
      </c>
      <c r="GS53" s="557">
        <f t="shared" si="26"/>
        <v>2.2000000000000002</v>
      </c>
      <c r="GT53" s="557">
        <f t="shared" si="26"/>
        <v>2</v>
      </c>
      <c r="GU53" s="557">
        <f t="shared" si="26"/>
        <v>1.5</v>
      </c>
      <c r="GV53" s="557">
        <f t="shared" si="26"/>
        <v>1.5</v>
      </c>
      <c r="GW53" s="557">
        <f t="shared" si="26"/>
        <v>1.5</v>
      </c>
      <c r="GX53" s="557">
        <f t="shared" si="26"/>
        <v>1.5</v>
      </c>
      <c r="GY53" s="557">
        <f t="shared" si="26"/>
        <v>2</v>
      </c>
      <c r="GZ53" s="557">
        <f t="shared" si="26"/>
        <v>2.1</v>
      </c>
      <c r="HA53" s="557">
        <f t="shared" si="26"/>
        <v>2.15</v>
      </c>
      <c r="HB53" s="557">
        <f t="shared" si="26"/>
        <v>2.2000000000000002</v>
      </c>
      <c r="HC53" s="557">
        <f t="shared" si="26"/>
        <v>2.2000000000000002</v>
      </c>
      <c r="HD53" s="557">
        <f t="shared" si="26"/>
        <v>2</v>
      </c>
      <c r="HE53" s="557">
        <f t="shared" ref="HE53:JP53" si="27">GU53</f>
        <v>1.5</v>
      </c>
      <c r="HF53" s="557">
        <f t="shared" si="27"/>
        <v>1.5</v>
      </c>
      <c r="HG53" s="557">
        <f t="shared" si="27"/>
        <v>1.5</v>
      </c>
      <c r="HH53" s="557">
        <f t="shared" si="27"/>
        <v>1.5</v>
      </c>
      <c r="HI53" s="557">
        <f t="shared" si="27"/>
        <v>2</v>
      </c>
      <c r="HJ53" s="557">
        <f t="shared" si="27"/>
        <v>2.1</v>
      </c>
      <c r="HK53" s="557">
        <f t="shared" si="27"/>
        <v>2.15</v>
      </c>
      <c r="HL53" s="557">
        <f t="shared" si="27"/>
        <v>2.2000000000000002</v>
      </c>
      <c r="HM53" s="557">
        <f t="shared" si="27"/>
        <v>2.2000000000000002</v>
      </c>
      <c r="HN53" s="557">
        <f t="shared" si="27"/>
        <v>2</v>
      </c>
      <c r="HO53" s="557">
        <f t="shared" si="27"/>
        <v>1.5</v>
      </c>
      <c r="HP53" s="557">
        <f t="shared" si="27"/>
        <v>1.5</v>
      </c>
      <c r="HQ53" s="557">
        <f t="shared" si="27"/>
        <v>1.5</v>
      </c>
      <c r="HR53" s="557">
        <f t="shared" si="27"/>
        <v>1.5</v>
      </c>
      <c r="HS53" s="557">
        <f t="shared" si="27"/>
        <v>2</v>
      </c>
      <c r="HT53" s="557">
        <f t="shared" si="27"/>
        <v>2.1</v>
      </c>
      <c r="HU53" s="557">
        <f t="shared" si="27"/>
        <v>2.15</v>
      </c>
      <c r="HV53" s="557">
        <f t="shared" si="27"/>
        <v>2.2000000000000002</v>
      </c>
      <c r="HW53" s="557">
        <f t="shared" si="27"/>
        <v>2.2000000000000002</v>
      </c>
      <c r="HX53" s="557">
        <f t="shared" si="27"/>
        <v>2</v>
      </c>
      <c r="HY53" s="557">
        <f t="shared" si="27"/>
        <v>1.5</v>
      </c>
      <c r="HZ53" s="557">
        <f t="shared" si="27"/>
        <v>1.5</v>
      </c>
      <c r="IA53" s="557">
        <f t="shared" si="27"/>
        <v>1.5</v>
      </c>
      <c r="IB53" s="557">
        <f t="shared" si="27"/>
        <v>1.5</v>
      </c>
      <c r="IC53" s="557">
        <f t="shared" si="27"/>
        <v>2</v>
      </c>
      <c r="ID53" s="557">
        <f t="shared" si="27"/>
        <v>2.1</v>
      </c>
      <c r="IE53" s="557">
        <f t="shared" si="27"/>
        <v>2.15</v>
      </c>
      <c r="IF53" s="557">
        <f t="shared" si="27"/>
        <v>2.2000000000000002</v>
      </c>
      <c r="IG53" s="557">
        <f t="shared" si="27"/>
        <v>2.2000000000000002</v>
      </c>
      <c r="IH53" s="557">
        <f t="shared" si="27"/>
        <v>2</v>
      </c>
      <c r="II53" s="557">
        <f t="shared" si="27"/>
        <v>1.5</v>
      </c>
      <c r="IJ53" s="557">
        <f t="shared" si="27"/>
        <v>1.5</v>
      </c>
      <c r="IK53" s="557">
        <f t="shared" si="27"/>
        <v>1.5</v>
      </c>
      <c r="IL53" s="557">
        <f t="shared" si="27"/>
        <v>1.5</v>
      </c>
      <c r="IM53" s="557">
        <f t="shared" si="27"/>
        <v>2</v>
      </c>
      <c r="IN53" s="557">
        <f t="shared" si="27"/>
        <v>2.1</v>
      </c>
      <c r="IO53" s="557">
        <f t="shared" si="27"/>
        <v>2.15</v>
      </c>
      <c r="IP53" s="557">
        <f t="shared" si="27"/>
        <v>2.2000000000000002</v>
      </c>
      <c r="IQ53" s="557">
        <f t="shared" si="27"/>
        <v>2.2000000000000002</v>
      </c>
      <c r="IR53" s="557">
        <f t="shared" si="27"/>
        <v>2</v>
      </c>
      <c r="IS53" s="557">
        <f t="shared" si="27"/>
        <v>1.5</v>
      </c>
      <c r="IT53" s="557">
        <f t="shared" si="27"/>
        <v>1.5</v>
      </c>
      <c r="IU53" s="557">
        <f t="shared" si="27"/>
        <v>1.5</v>
      </c>
      <c r="IV53" s="557">
        <f t="shared" si="27"/>
        <v>1.5</v>
      </c>
      <c r="IW53" s="557">
        <f t="shared" si="27"/>
        <v>2</v>
      </c>
      <c r="IX53" s="557">
        <f t="shared" si="27"/>
        <v>2.1</v>
      </c>
      <c r="IY53" s="557">
        <f t="shared" si="27"/>
        <v>2.15</v>
      </c>
      <c r="IZ53" s="557">
        <f t="shared" si="27"/>
        <v>2.2000000000000002</v>
      </c>
      <c r="JA53" s="557">
        <f t="shared" si="27"/>
        <v>2.2000000000000002</v>
      </c>
      <c r="JB53" s="557">
        <f t="shared" si="27"/>
        <v>2</v>
      </c>
      <c r="JC53" s="557">
        <f t="shared" si="27"/>
        <v>1.5</v>
      </c>
      <c r="JD53" s="557">
        <f t="shared" si="27"/>
        <v>1.5</v>
      </c>
      <c r="JE53" s="557">
        <f t="shared" si="27"/>
        <v>1.5</v>
      </c>
      <c r="JF53" s="557">
        <f t="shared" si="27"/>
        <v>1.5</v>
      </c>
      <c r="JG53" s="557">
        <f t="shared" si="27"/>
        <v>2</v>
      </c>
      <c r="JH53" s="557">
        <f t="shared" si="27"/>
        <v>2.1</v>
      </c>
      <c r="JI53" s="557">
        <f t="shared" si="27"/>
        <v>2.15</v>
      </c>
      <c r="JJ53" s="557">
        <f t="shared" si="27"/>
        <v>2.2000000000000002</v>
      </c>
      <c r="JK53" s="557">
        <f t="shared" si="27"/>
        <v>2.2000000000000002</v>
      </c>
      <c r="JL53" s="557">
        <f t="shared" si="27"/>
        <v>2</v>
      </c>
      <c r="JM53" s="557">
        <f t="shared" si="27"/>
        <v>1.5</v>
      </c>
      <c r="JN53" s="557">
        <f t="shared" si="27"/>
        <v>1.5</v>
      </c>
      <c r="JO53" s="557">
        <f t="shared" si="27"/>
        <v>1.5</v>
      </c>
      <c r="JP53" s="557">
        <f t="shared" si="27"/>
        <v>1.5</v>
      </c>
      <c r="JQ53" s="557">
        <f t="shared" ref="JQ53:MB53" si="28">JG53</f>
        <v>2</v>
      </c>
      <c r="JR53" s="557">
        <f t="shared" si="28"/>
        <v>2.1</v>
      </c>
      <c r="JS53" s="557">
        <f t="shared" si="28"/>
        <v>2.15</v>
      </c>
      <c r="JT53" s="557">
        <f t="shared" si="28"/>
        <v>2.2000000000000002</v>
      </c>
      <c r="JU53" s="557">
        <f t="shared" si="28"/>
        <v>2.2000000000000002</v>
      </c>
      <c r="JV53" s="557">
        <f t="shared" si="28"/>
        <v>2</v>
      </c>
      <c r="JW53" s="557">
        <f t="shared" si="28"/>
        <v>1.5</v>
      </c>
      <c r="JX53" s="557">
        <f t="shared" si="28"/>
        <v>1.5</v>
      </c>
      <c r="JY53" s="557">
        <f t="shared" si="28"/>
        <v>1.5</v>
      </c>
      <c r="JZ53" s="557">
        <f t="shared" si="28"/>
        <v>1.5</v>
      </c>
      <c r="KA53" s="557">
        <f t="shared" si="28"/>
        <v>2</v>
      </c>
      <c r="KB53" s="557">
        <f t="shared" si="28"/>
        <v>2.1</v>
      </c>
      <c r="KC53" s="557">
        <f t="shared" si="28"/>
        <v>2.15</v>
      </c>
      <c r="KD53" s="557">
        <f t="shared" si="28"/>
        <v>2.2000000000000002</v>
      </c>
      <c r="KE53" s="557">
        <f t="shared" si="28"/>
        <v>2.2000000000000002</v>
      </c>
      <c r="KF53" s="557">
        <f t="shared" si="28"/>
        <v>2</v>
      </c>
      <c r="KG53" s="557">
        <f t="shared" si="28"/>
        <v>1.5</v>
      </c>
      <c r="KH53" s="557">
        <f t="shared" si="28"/>
        <v>1.5</v>
      </c>
      <c r="KI53" s="557">
        <f t="shared" si="28"/>
        <v>1.5</v>
      </c>
      <c r="KJ53" s="557">
        <f t="shared" si="28"/>
        <v>1.5</v>
      </c>
      <c r="KK53" s="557">
        <f t="shared" si="28"/>
        <v>2</v>
      </c>
      <c r="KL53" s="557">
        <f t="shared" si="28"/>
        <v>2.1</v>
      </c>
      <c r="KM53" s="557">
        <f t="shared" si="28"/>
        <v>2.15</v>
      </c>
      <c r="KN53" s="557">
        <f t="shared" si="28"/>
        <v>2.2000000000000002</v>
      </c>
      <c r="KO53" s="557">
        <f t="shared" si="28"/>
        <v>2.2000000000000002</v>
      </c>
      <c r="KP53" s="557">
        <f t="shared" si="28"/>
        <v>2</v>
      </c>
      <c r="KQ53" s="557">
        <f t="shared" si="28"/>
        <v>1.5</v>
      </c>
      <c r="KR53" s="557">
        <f t="shared" si="28"/>
        <v>1.5</v>
      </c>
      <c r="KS53" s="557">
        <f t="shared" si="28"/>
        <v>1.5</v>
      </c>
      <c r="KT53" s="557">
        <f t="shared" si="28"/>
        <v>1.5</v>
      </c>
      <c r="KU53" s="557">
        <f t="shared" si="28"/>
        <v>2</v>
      </c>
      <c r="KV53" s="557">
        <f t="shared" si="28"/>
        <v>2.1</v>
      </c>
      <c r="KW53" s="557">
        <f t="shared" si="28"/>
        <v>2.15</v>
      </c>
      <c r="KX53" s="557">
        <f t="shared" si="28"/>
        <v>2.2000000000000002</v>
      </c>
      <c r="KY53" s="557">
        <f t="shared" si="28"/>
        <v>2.2000000000000002</v>
      </c>
      <c r="KZ53" s="557">
        <f t="shared" si="28"/>
        <v>2</v>
      </c>
      <c r="LA53" s="557">
        <f t="shared" si="28"/>
        <v>1.5</v>
      </c>
      <c r="LB53" s="557">
        <f t="shared" si="28"/>
        <v>1.5</v>
      </c>
      <c r="LC53" s="557">
        <f t="shared" si="28"/>
        <v>1.5</v>
      </c>
      <c r="LD53" s="557">
        <f t="shared" si="28"/>
        <v>1.5</v>
      </c>
      <c r="LE53" s="557">
        <f t="shared" si="28"/>
        <v>2</v>
      </c>
      <c r="LF53" s="557">
        <f t="shared" si="28"/>
        <v>2.1</v>
      </c>
      <c r="LG53" s="557">
        <f t="shared" si="28"/>
        <v>2.15</v>
      </c>
      <c r="LH53" s="557">
        <f t="shared" si="28"/>
        <v>2.2000000000000002</v>
      </c>
      <c r="LI53" s="557">
        <f t="shared" si="28"/>
        <v>2.2000000000000002</v>
      </c>
      <c r="LJ53" s="557">
        <f t="shared" si="28"/>
        <v>2</v>
      </c>
      <c r="LK53" s="557">
        <f t="shared" si="28"/>
        <v>1.5</v>
      </c>
      <c r="LL53" s="557">
        <f t="shared" si="28"/>
        <v>1.5</v>
      </c>
      <c r="LM53" s="557">
        <f t="shared" si="28"/>
        <v>1.5</v>
      </c>
      <c r="LN53" s="557">
        <f t="shared" si="28"/>
        <v>1.5</v>
      </c>
      <c r="LO53" s="557">
        <f t="shared" si="28"/>
        <v>2</v>
      </c>
      <c r="LP53" s="557">
        <f t="shared" si="28"/>
        <v>2.1</v>
      </c>
      <c r="LQ53" s="557">
        <f t="shared" si="28"/>
        <v>2.15</v>
      </c>
      <c r="LR53" s="557">
        <f t="shared" si="28"/>
        <v>2.2000000000000002</v>
      </c>
      <c r="LS53" s="557">
        <f t="shared" si="28"/>
        <v>2.2000000000000002</v>
      </c>
      <c r="LT53" s="557">
        <f t="shared" si="28"/>
        <v>2</v>
      </c>
      <c r="LU53" s="557">
        <f t="shared" si="28"/>
        <v>1.5</v>
      </c>
      <c r="LV53" s="557">
        <f t="shared" si="28"/>
        <v>1.5</v>
      </c>
      <c r="LW53" s="557">
        <f t="shared" si="28"/>
        <v>1.5</v>
      </c>
      <c r="LX53" s="557">
        <f t="shared" si="28"/>
        <v>1.5</v>
      </c>
      <c r="LY53" s="557">
        <f t="shared" si="28"/>
        <v>2</v>
      </c>
      <c r="LZ53" s="557">
        <f t="shared" si="28"/>
        <v>2.1</v>
      </c>
      <c r="MA53" s="557">
        <f t="shared" si="28"/>
        <v>2.15</v>
      </c>
      <c r="MB53" s="557">
        <f t="shared" si="28"/>
        <v>2.2000000000000002</v>
      </c>
      <c r="MC53" s="557">
        <f t="shared" ref="MC53:ON53" si="29">LS53</f>
        <v>2.2000000000000002</v>
      </c>
      <c r="MD53" s="557">
        <f t="shared" si="29"/>
        <v>2</v>
      </c>
      <c r="ME53" s="557">
        <f t="shared" si="29"/>
        <v>1.5</v>
      </c>
      <c r="MF53" s="557">
        <f t="shared" si="29"/>
        <v>1.5</v>
      </c>
      <c r="MG53" s="557">
        <f t="shared" si="29"/>
        <v>1.5</v>
      </c>
      <c r="MH53" s="557">
        <f t="shared" si="29"/>
        <v>1.5</v>
      </c>
      <c r="MI53" s="557">
        <f t="shared" si="29"/>
        <v>2</v>
      </c>
      <c r="MJ53" s="557">
        <f t="shared" si="29"/>
        <v>2.1</v>
      </c>
      <c r="MK53" s="557">
        <f t="shared" si="29"/>
        <v>2.15</v>
      </c>
      <c r="ML53" s="557">
        <f t="shared" si="29"/>
        <v>2.2000000000000002</v>
      </c>
      <c r="MM53" s="557">
        <f t="shared" si="29"/>
        <v>2.2000000000000002</v>
      </c>
      <c r="MN53" s="557">
        <f t="shared" si="29"/>
        <v>2</v>
      </c>
      <c r="MO53" s="557">
        <f t="shared" si="29"/>
        <v>1.5</v>
      </c>
      <c r="MP53" s="557">
        <f t="shared" si="29"/>
        <v>1.5</v>
      </c>
      <c r="MQ53" s="557">
        <f t="shared" si="29"/>
        <v>1.5</v>
      </c>
      <c r="MR53" s="557">
        <f t="shared" si="29"/>
        <v>1.5</v>
      </c>
      <c r="MS53" s="557">
        <f t="shared" si="29"/>
        <v>2</v>
      </c>
      <c r="MT53" s="557">
        <f t="shared" si="29"/>
        <v>2.1</v>
      </c>
      <c r="MU53" s="557">
        <f t="shared" si="29"/>
        <v>2.15</v>
      </c>
      <c r="MV53" s="557">
        <f t="shared" si="29"/>
        <v>2.2000000000000002</v>
      </c>
      <c r="MW53" s="557">
        <f t="shared" si="29"/>
        <v>2.2000000000000002</v>
      </c>
      <c r="MX53" s="557">
        <f t="shared" si="29"/>
        <v>2</v>
      </c>
      <c r="MY53" s="557">
        <f t="shared" si="29"/>
        <v>1.5</v>
      </c>
      <c r="MZ53" s="557">
        <f t="shared" si="29"/>
        <v>1.5</v>
      </c>
      <c r="NA53" s="557">
        <f t="shared" si="29"/>
        <v>1.5</v>
      </c>
      <c r="NB53" s="557">
        <f t="shared" si="29"/>
        <v>1.5</v>
      </c>
      <c r="NC53" s="557">
        <f t="shared" si="29"/>
        <v>2</v>
      </c>
      <c r="ND53" s="557">
        <f t="shared" si="29"/>
        <v>2.1</v>
      </c>
      <c r="NE53" s="557">
        <f t="shared" si="29"/>
        <v>2.15</v>
      </c>
      <c r="NF53" s="557">
        <f t="shared" si="29"/>
        <v>2.2000000000000002</v>
      </c>
      <c r="NG53" s="557">
        <f t="shared" si="29"/>
        <v>2.2000000000000002</v>
      </c>
      <c r="NH53" s="557">
        <f t="shared" si="29"/>
        <v>2</v>
      </c>
      <c r="NI53" s="557">
        <f t="shared" si="29"/>
        <v>1.5</v>
      </c>
      <c r="NJ53" s="557">
        <f t="shared" si="29"/>
        <v>1.5</v>
      </c>
      <c r="NK53" s="557">
        <f t="shared" si="29"/>
        <v>1.5</v>
      </c>
      <c r="NL53" s="557">
        <f t="shared" si="29"/>
        <v>1.5</v>
      </c>
      <c r="NM53" s="557">
        <f t="shared" si="29"/>
        <v>2</v>
      </c>
      <c r="NN53" s="557">
        <f t="shared" si="29"/>
        <v>2.1</v>
      </c>
      <c r="NO53" s="557">
        <f t="shared" si="29"/>
        <v>2.15</v>
      </c>
      <c r="NP53" s="557">
        <f t="shared" si="29"/>
        <v>2.2000000000000002</v>
      </c>
      <c r="NQ53" s="557">
        <f t="shared" si="29"/>
        <v>2.2000000000000002</v>
      </c>
      <c r="NR53" s="557">
        <f t="shared" si="29"/>
        <v>2</v>
      </c>
      <c r="NS53" s="557">
        <f t="shared" si="29"/>
        <v>1.5</v>
      </c>
      <c r="NT53" s="557">
        <f t="shared" si="29"/>
        <v>1.5</v>
      </c>
      <c r="NU53" s="557">
        <f t="shared" si="29"/>
        <v>1.5</v>
      </c>
      <c r="NV53" s="557">
        <f t="shared" si="29"/>
        <v>1.5</v>
      </c>
      <c r="NW53" s="557">
        <f t="shared" si="29"/>
        <v>2</v>
      </c>
      <c r="NX53" s="557">
        <f t="shared" si="29"/>
        <v>2.1</v>
      </c>
      <c r="NY53" s="557">
        <f t="shared" si="29"/>
        <v>2.15</v>
      </c>
      <c r="NZ53" s="557">
        <f t="shared" si="29"/>
        <v>2.2000000000000002</v>
      </c>
      <c r="OA53" s="557">
        <f t="shared" si="29"/>
        <v>2.2000000000000002</v>
      </c>
      <c r="OB53" s="557">
        <f t="shared" si="29"/>
        <v>2</v>
      </c>
      <c r="OC53" s="557">
        <f t="shared" si="29"/>
        <v>1.5</v>
      </c>
      <c r="OD53" s="557">
        <f t="shared" si="29"/>
        <v>1.5</v>
      </c>
      <c r="OE53" s="557">
        <f t="shared" si="29"/>
        <v>1.5</v>
      </c>
      <c r="OF53" s="557">
        <f t="shared" si="29"/>
        <v>1.5</v>
      </c>
      <c r="OG53" s="557">
        <f t="shared" si="29"/>
        <v>2</v>
      </c>
      <c r="OH53" s="557">
        <f t="shared" si="29"/>
        <v>2.1</v>
      </c>
      <c r="OI53" s="557">
        <f t="shared" si="29"/>
        <v>2.15</v>
      </c>
      <c r="OJ53" s="557">
        <f t="shared" si="29"/>
        <v>2.2000000000000002</v>
      </c>
      <c r="OK53" s="557">
        <f t="shared" si="29"/>
        <v>2.2000000000000002</v>
      </c>
      <c r="OL53" s="557">
        <f t="shared" si="29"/>
        <v>2</v>
      </c>
      <c r="OM53" s="557">
        <f t="shared" si="29"/>
        <v>1.5</v>
      </c>
      <c r="ON53" s="557">
        <f t="shared" si="29"/>
        <v>1.5</v>
      </c>
      <c r="OO53" s="557">
        <f t="shared" ref="OO53:QZ53" si="30">OE53</f>
        <v>1.5</v>
      </c>
      <c r="OP53" s="557">
        <f t="shared" si="30"/>
        <v>1.5</v>
      </c>
      <c r="OQ53" s="557">
        <f t="shared" si="30"/>
        <v>2</v>
      </c>
      <c r="OR53" s="557">
        <f t="shared" si="30"/>
        <v>2.1</v>
      </c>
      <c r="OS53" s="557">
        <f t="shared" si="30"/>
        <v>2.15</v>
      </c>
      <c r="OT53" s="557">
        <f t="shared" si="30"/>
        <v>2.2000000000000002</v>
      </c>
      <c r="OU53" s="557">
        <f t="shared" si="30"/>
        <v>2.2000000000000002</v>
      </c>
      <c r="OV53" s="557">
        <f t="shared" si="30"/>
        <v>2</v>
      </c>
      <c r="OW53" s="557">
        <f t="shared" si="30"/>
        <v>1.5</v>
      </c>
      <c r="OX53" s="557">
        <f t="shared" si="30"/>
        <v>1.5</v>
      </c>
      <c r="OY53" s="557">
        <f t="shared" si="30"/>
        <v>1.5</v>
      </c>
      <c r="OZ53" s="557">
        <f t="shared" si="30"/>
        <v>1.5</v>
      </c>
      <c r="PA53" s="557">
        <f t="shared" si="30"/>
        <v>2</v>
      </c>
      <c r="PB53" s="557">
        <f t="shared" si="30"/>
        <v>2.1</v>
      </c>
      <c r="PC53" s="557">
        <f t="shared" si="30"/>
        <v>2.15</v>
      </c>
      <c r="PD53" s="557">
        <f t="shared" si="30"/>
        <v>2.2000000000000002</v>
      </c>
      <c r="PE53" s="557">
        <f t="shared" si="30"/>
        <v>2.2000000000000002</v>
      </c>
      <c r="PF53" s="557">
        <f t="shared" si="30"/>
        <v>2</v>
      </c>
      <c r="PG53" s="557">
        <f t="shared" si="30"/>
        <v>1.5</v>
      </c>
      <c r="PH53" s="557">
        <f t="shared" si="30"/>
        <v>1.5</v>
      </c>
      <c r="PI53" s="557">
        <f t="shared" si="30"/>
        <v>1.5</v>
      </c>
      <c r="PJ53" s="557">
        <f t="shared" si="30"/>
        <v>1.5</v>
      </c>
      <c r="PK53" s="557">
        <f t="shared" si="30"/>
        <v>2</v>
      </c>
      <c r="PL53" s="557">
        <f t="shared" si="30"/>
        <v>2.1</v>
      </c>
      <c r="PM53" s="557">
        <f t="shared" si="30"/>
        <v>2.15</v>
      </c>
      <c r="PN53" s="557">
        <f t="shared" si="30"/>
        <v>2.2000000000000002</v>
      </c>
      <c r="PO53" s="557">
        <f t="shared" si="30"/>
        <v>2.2000000000000002</v>
      </c>
      <c r="PP53" s="557">
        <f t="shared" si="30"/>
        <v>2</v>
      </c>
      <c r="PQ53" s="557">
        <f t="shared" si="30"/>
        <v>1.5</v>
      </c>
      <c r="PR53" s="557">
        <f t="shared" si="30"/>
        <v>1.5</v>
      </c>
      <c r="PS53" s="557">
        <f t="shared" si="30"/>
        <v>1.5</v>
      </c>
      <c r="PT53" s="557">
        <f t="shared" si="30"/>
        <v>1.5</v>
      </c>
      <c r="PU53" s="557">
        <f t="shared" si="30"/>
        <v>2</v>
      </c>
      <c r="PV53" s="557">
        <f t="shared" si="30"/>
        <v>2.1</v>
      </c>
      <c r="PW53" s="557">
        <f t="shared" si="30"/>
        <v>2.15</v>
      </c>
      <c r="PX53" s="557">
        <f t="shared" si="30"/>
        <v>2.2000000000000002</v>
      </c>
      <c r="PY53" s="557">
        <f t="shared" si="30"/>
        <v>2.2000000000000002</v>
      </c>
      <c r="PZ53" s="557">
        <f t="shared" si="30"/>
        <v>2</v>
      </c>
      <c r="QA53" s="557">
        <f t="shared" si="30"/>
        <v>1.5</v>
      </c>
      <c r="QB53" s="557">
        <f t="shared" si="30"/>
        <v>1.5</v>
      </c>
      <c r="QC53" s="557">
        <f t="shared" si="30"/>
        <v>1.5</v>
      </c>
      <c r="QD53" s="557">
        <f t="shared" si="30"/>
        <v>1.5</v>
      </c>
      <c r="QE53" s="557">
        <f t="shared" si="30"/>
        <v>2</v>
      </c>
      <c r="QF53" s="557">
        <f t="shared" si="30"/>
        <v>2.1</v>
      </c>
      <c r="QG53" s="557">
        <f t="shared" si="30"/>
        <v>2.15</v>
      </c>
      <c r="QH53" s="557">
        <f t="shared" si="30"/>
        <v>2.2000000000000002</v>
      </c>
      <c r="QI53" s="557">
        <f t="shared" si="30"/>
        <v>2.2000000000000002</v>
      </c>
      <c r="QJ53" s="557">
        <f t="shared" si="30"/>
        <v>2</v>
      </c>
      <c r="QK53" s="557">
        <f t="shared" si="30"/>
        <v>1.5</v>
      </c>
      <c r="QL53" s="557">
        <f t="shared" si="30"/>
        <v>1.5</v>
      </c>
      <c r="QM53" s="557">
        <f t="shared" si="30"/>
        <v>1.5</v>
      </c>
      <c r="QN53" s="557">
        <f t="shared" si="30"/>
        <v>1.5</v>
      </c>
      <c r="QO53" s="557">
        <f t="shared" si="30"/>
        <v>2</v>
      </c>
      <c r="QP53" s="557">
        <f t="shared" si="30"/>
        <v>2.1</v>
      </c>
      <c r="QQ53" s="557">
        <f t="shared" si="30"/>
        <v>2.15</v>
      </c>
      <c r="QR53" s="557">
        <f t="shared" si="30"/>
        <v>2.2000000000000002</v>
      </c>
      <c r="QS53" s="557">
        <f t="shared" si="30"/>
        <v>2.2000000000000002</v>
      </c>
      <c r="QT53" s="557">
        <f t="shared" si="30"/>
        <v>2</v>
      </c>
      <c r="QU53" s="557">
        <f t="shared" si="30"/>
        <v>1.5</v>
      </c>
      <c r="QV53" s="557">
        <f t="shared" si="30"/>
        <v>1.5</v>
      </c>
      <c r="QW53" s="557">
        <f t="shared" si="30"/>
        <v>1.5</v>
      </c>
      <c r="QX53" s="557">
        <f t="shared" si="30"/>
        <v>1.5</v>
      </c>
      <c r="QY53" s="557">
        <f t="shared" si="30"/>
        <v>2</v>
      </c>
      <c r="QZ53" s="557">
        <f t="shared" si="30"/>
        <v>2.1</v>
      </c>
      <c r="RA53" s="557">
        <f t="shared" ref="RA53:SH53" si="31">QQ53</f>
        <v>2.15</v>
      </c>
      <c r="RB53" s="557">
        <f t="shared" si="31"/>
        <v>2.2000000000000002</v>
      </c>
      <c r="RC53" s="557">
        <f t="shared" si="31"/>
        <v>2.2000000000000002</v>
      </c>
      <c r="RD53" s="557">
        <f t="shared" si="31"/>
        <v>2</v>
      </c>
      <c r="RE53" s="557">
        <f t="shared" si="31"/>
        <v>1.5</v>
      </c>
      <c r="RF53" s="557">
        <f t="shared" si="31"/>
        <v>1.5</v>
      </c>
      <c r="RG53" s="557">
        <f t="shared" si="31"/>
        <v>1.5</v>
      </c>
      <c r="RH53" s="557">
        <f t="shared" si="31"/>
        <v>1.5</v>
      </c>
      <c r="RI53" s="557">
        <f t="shared" si="31"/>
        <v>2</v>
      </c>
      <c r="RJ53" s="557">
        <f t="shared" si="31"/>
        <v>2.1</v>
      </c>
      <c r="RK53" s="557">
        <f t="shared" si="31"/>
        <v>2.15</v>
      </c>
      <c r="RL53" s="557">
        <f t="shared" si="31"/>
        <v>2.2000000000000002</v>
      </c>
      <c r="RM53" s="557">
        <f t="shared" si="31"/>
        <v>2.2000000000000002</v>
      </c>
      <c r="RN53" s="557">
        <f t="shared" si="31"/>
        <v>2</v>
      </c>
      <c r="RO53" s="557">
        <f t="shared" si="31"/>
        <v>1.5</v>
      </c>
      <c r="RP53" s="557">
        <f t="shared" si="31"/>
        <v>1.5</v>
      </c>
      <c r="RQ53" s="557">
        <f t="shared" si="31"/>
        <v>1.5</v>
      </c>
      <c r="RR53" s="557">
        <f t="shared" si="31"/>
        <v>1.5</v>
      </c>
      <c r="RS53" s="557">
        <f t="shared" si="31"/>
        <v>2</v>
      </c>
      <c r="RT53" s="557">
        <f t="shared" si="31"/>
        <v>2.1</v>
      </c>
      <c r="RU53" s="557">
        <f t="shared" si="31"/>
        <v>2.15</v>
      </c>
      <c r="RV53" s="557">
        <f t="shared" si="31"/>
        <v>2.2000000000000002</v>
      </c>
      <c r="RW53" s="557">
        <f t="shared" si="31"/>
        <v>2.2000000000000002</v>
      </c>
      <c r="RX53" s="557">
        <f t="shared" si="31"/>
        <v>2</v>
      </c>
      <c r="RY53" s="557">
        <f t="shared" si="31"/>
        <v>1.5</v>
      </c>
      <c r="RZ53" s="557">
        <f t="shared" si="31"/>
        <v>1.5</v>
      </c>
      <c r="SA53" s="557">
        <f t="shared" si="31"/>
        <v>1.5</v>
      </c>
      <c r="SB53" s="557">
        <f t="shared" si="31"/>
        <v>1.5</v>
      </c>
      <c r="SC53" s="557">
        <f t="shared" si="31"/>
        <v>2</v>
      </c>
      <c r="SD53" s="557">
        <f t="shared" si="31"/>
        <v>2.1</v>
      </c>
      <c r="SE53" s="557">
        <f t="shared" si="31"/>
        <v>2.15</v>
      </c>
      <c r="SF53" s="557">
        <f t="shared" si="31"/>
        <v>2.2000000000000002</v>
      </c>
      <c r="SG53" s="557">
        <f t="shared" si="31"/>
        <v>2.2000000000000002</v>
      </c>
      <c r="SH53" s="557">
        <f t="shared" si="31"/>
        <v>2</v>
      </c>
      <c r="SI53" s="493"/>
      <c r="SJ53" s="474"/>
      <c r="SK53" s="462"/>
      <c r="SL53" s="462"/>
      <c r="SM53" s="462"/>
    </row>
    <row r="54" spans="1:507" outlineLevel="1" x14ac:dyDescent="0.35">
      <c r="A54" s="462"/>
      <c r="B54" s="471"/>
      <c r="C54" s="690">
        <f>INT($C$40)+1</f>
        <v>2</v>
      </c>
      <c r="D54" s="493"/>
      <c r="E54" s="557"/>
      <c r="F54" s="557"/>
      <c r="G54" s="493"/>
      <c r="H54" s="560" t="s">
        <v>956</v>
      </c>
      <c r="I54" s="512"/>
      <c r="J54" s="512"/>
      <c r="K54" s="480"/>
      <c r="L54" s="480"/>
      <c r="M54" s="480"/>
      <c r="N54" s="480"/>
      <c r="O54" s="480"/>
      <c r="P54" s="480"/>
      <c r="Q54" s="480"/>
      <c r="R54" s="480"/>
      <c r="S54" s="480"/>
      <c r="T54" s="480"/>
      <c r="U54" s="480"/>
      <c r="V54" s="480"/>
      <c r="W54" s="480"/>
      <c r="X54" s="480"/>
      <c r="Y54" s="480"/>
      <c r="Z54" s="480"/>
      <c r="AA54" s="480"/>
      <c r="AB54" s="480"/>
      <c r="AC54" s="480"/>
      <c r="AD54" s="480"/>
      <c r="AE54" s="480"/>
      <c r="AF54" s="480"/>
      <c r="AG54" s="480"/>
      <c r="AH54" s="480"/>
      <c r="AI54" s="480"/>
      <c r="AJ54" s="480"/>
      <c r="AK54" s="480"/>
      <c r="AL54" s="480"/>
      <c r="AM54" s="480"/>
      <c r="AN54" s="480"/>
      <c r="AO54" s="480"/>
      <c r="AP54" s="480"/>
      <c r="AQ54" s="480"/>
      <c r="AR54" s="480"/>
      <c r="AS54" s="480"/>
      <c r="AT54" s="480"/>
      <c r="AU54" s="480"/>
      <c r="AV54" s="480"/>
      <c r="AW54" s="480"/>
      <c r="AX54" s="480"/>
      <c r="AY54" s="480"/>
      <c r="AZ54" s="480"/>
      <c r="BA54" s="480"/>
      <c r="BB54" s="480"/>
      <c r="BC54" s="480"/>
      <c r="BD54" s="480"/>
      <c r="BE54" s="480"/>
      <c r="BF54" s="480"/>
      <c r="BG54" s="480"/>
      <c r="BH54" s="480"/>
      <c r="BI54" s="480"/>
      <c r="BJ54" s="480"/>
      <c r="BK54" s="480"/>
      <c r="BL54" s="480"/>
      <c r="BM54" s="480"/>
      <c r="BN54" s="480"/>
      <c r="BO54" s="480"/>
      <c r="BP54" s="480"/>
      <c r="BQ54" s="480"/>
      <c r="BR54" s="480"/>
      <c r="BS54" s="480"/>
      <c r="BT54" s="480"/>
      <c r="BU54" s="480"/>
      <c r="BV54" s="480"/>
      <c r="BW54" s="480"/>
      <c r="BX54" s="480"/>
      <c r="BY54" s="480"/>
      <c r="BZ54" s="480"/>
      <c r="CA54" s="480"/>
      <c r="CB54" s="480"/>
      <c r="CC54" s="480"/>
      <c r="CD54" s="480"/>
      <c r="CE54" s="480"/>
      <c r="CF54" s="480"/>
      <c r="CG54" s="480"/>
      <c r="CH54" s="480"/>
      <c r="CI54" s="480"/>
      <c r="CJ54" s="480"/>
      <c r="CK54" s="480"/>
      <c r="CL54" s="480"/>
      <c r="CM54" s="480"/>
      <c r="CN54" s="480"/>
      <c r="CO54" s="480"/>
      <c r="CP54" s="480"/>
      <c r="CQ54" s="548"/>
      <c r="CR54" s="548"/>
      <c r="CS54" s="548"/>
      <c r="CT54" s="548"/>
      <c r="CU54" s="548"/>
      <c r="CV54" s="548"/>
      <c r="CW54" s="548"/>
      <c r="CX54" s="548"/>
      <c r="CY54" s="548"/>
      <c r="CZ54" s="548"/>
      <c r="DA54" s="548"/>
      <c r="DB54" s="548"/>
      <c r="DC54" s="548"/>
      <c r="DD54" s="548"/>
      <c r="DE54" s="548"/>
      <c r="DF54" s="548"/>
      <c r="DG54" s="548"/>
      <c r="DH54" s="548"/>
      <c r="DI54" s="548"/>
      <c r="DJ54" s="548"/>
      <c r="DK54" s="548"/>
      <c r="DL54" s="548"/>
      <c r="DM54" s="548"/>
      <c r="DN54" s="548"/>
      <c r="DO54" s="548"/>
      <c r="DP54" s="548"/>
      <c r="DQ54" s="548"/>
      <c r="DR54" s="548"/>
      <c r="DS54" s="548"/>
      <c r="DT54" s="548"/>
      <c r="DU54" s="548"/>
      <c r="DV54" s="548"/>
      <c r="DW54" s="548"/>
      <c r="DX54" s="548"/>
      <c r="DY54" s="548"/>
      <c r="DZ54" s="548"/>
      <c r="EA54" s="548"/>
      <c r="EB54" s="548"/>
      <c r="EC54" s="548"/>
      <c r="ED54" s="548"/>
      <c r="EE54" s="548"/>
      <c r="EF54" s="548"/>
      <c r="EG54" s="548"/>
      <c r="EH54" s="548"/>
      <c r="EI54" s="548"/>
      <c r="EJ54" s="548"/>
      <c r="EK54" s="548"/>
      <c r="EL54" s="548"/>
      <c r="EM54" s="548"/>
      <c r="EN54" s="548"/>
      <c r="EO54" s="548"/>
      <c r="EP54" s="548"/>
      <c r="EQ54" s="548"/>
      <c r="ER54" s="548"/>
      <c r="ES54" s="548"/>
      <c r="ET54" s="548"/>
      <c r="EU54" s="548"/>
      <c r="EV54" s="548"/>
      <c r="EW54" s="548"/>
      <c r="EX54" s="548"/>
      <c r="EY54" s="548"/>
      <c r="EZ54" s="548"/>
      <c r="FA54" s="548"/>
      <c r="FB54" s="548"/>
      <c r="FC54" s="548"/>
      <c r="FD54" s="548"/>
      <c r="FE54" s="548"/>
      <c r="FF54" s="548"/>
      <c r="FG54" s="548"/>
      <c r="FH54" s="548"/>
      <c r="FI54" s="548"/>
      <c r="FJ54" s="548"/>
      <c r="FK54" s="548"/>
      <c r="FL54" s="548"/>
      <c r="FM54" s="548"/>
      <c r="FN54" s="548"/>
      <c r="FO54" s="548"/>
      <c r="FP54" s="548"/>
      <c r="FQ54" s="548"/>
      <c r="FR54" s="548"/>
      <c r="FS54" s="548"/>
      <c r="FT54" s="548"/>
      <c r="FU54" s="548"/>
      <c r="FV54" s="548"/>
      <c r="FW54" s="548"/>
      <c r="FX54" s="548"/>
      <c r="FY54" s="548"/>
      <c r="FZ54" s="548"/>
      <c r="GA54" s="548"/>
      <c r="GB54" s="548"/>
      <c r="GC54" s="548"/>
      <c r="GD54" s="548"/>
      <c r="GE54" s="548"/>
      <c r="GF54" s="548"/>
      <c r="GG54" s="548"/>
      <c r="GH54" s="548"/>
      <c r="GI54" s="548"/>
      <c r="GJ54" s="548"/>
      <c r="GK54" s="548"/>
      <c r="GL54" s="548"/>
      <c r="GM54" s="548"/>
      <c r="GN54" s="548"/>
      <c r="GO54" s="548"/>
      <c r="GP54" s="548"/>
      <c r="GQ54" s="548"/>
      <c r="GR54" s="548"/>
      <c r="GS54" s="548"/>
      <c r="GT54" s="548"/>
      <c r="GU54" s="548"/>
      <c r="GV54" s="548"/>
      <c r="GW54" s="548"/>
      <c r="GX54" s="548"/>
      <c r="GY54" s="548"/>
      <c r="GZ54" s="548"/>
      <c r="HA54" s="548"/>
      <c r="HB54" s="548"/>
      <c r="HC54" s="548"/>
      <c r="HD54" s="548"/>
      <c r="HE54" s="548"/>
      <c r="HF54" s="548"/>
      <c r="HG54" s="548"/>
      <c r="HH54" s="548"/>
      <c r="HI54" s="548"/>
      <c r="HJ54" s="548"/>
      <c r="HK54" s="548"/>
      <c r="HL54" s="548"/>
      <c r="HM54" s="548"/>
      <c r="HN54" s="548"/>
      <c r="HO54" s="548"/>
      <c r="HP54" s="548"/>
      <c r="HQ54" s="548"/>
      <c r="HR54" s="548"/>
      <c r="HS54" s="548"/>
      <c r="HT54" s="548"/>
      <c r="HU54" s="548"/>
      <c r="HV54" s="548"/>
      <c r="HW54" s="548"/>
      <c r="HX54" s="548"/>
      <c r="HY54" s="548"/>
      <c r="HZ54" s="548"/>
      <c r="IA54" s="548"/>
      <c r="IB54" s="548"/>
      <c r="IC54" s="548"/>
      <c r="ID54" s="548"/>
      <c r="IE54" s="548"/>
      <c r="IF54" s="548"/>
      <c r="IG54" s="548"/>
      <c r="IH54" s="548"/>
      <c r="II54" s="548"/>
      <c r="IJ54" s="548"/>
      <c r="IK54" s="548"/>
      <c r="IL54" s="548"/>
      <c r="IM54" s="548"/>
      <c r="IN54" s="548"/>
      <c r="IO54" s="548"/>
      <c r="IP54" s="548"/>
      <c r="IQ54" s="548"/>
      <c r="IR54" s="548"/>
      <c r="IS54" s="548"/>
      <c r="IT54" s="548"/>
      <c r="IU54" s="548"/>
      <c r="IV54" s="548"/>
      <c r="IW54" s="548"/>
      <c r="IX54" s="548"/>
      <c r="IY54" s="548"/>
      <c r="IZ54" s="548"/>
      <c r="JA54" s="548"/>
      <c r="JB54" s="548"/>
      <c r="JC54" s="548"/>
      <c r="JD54" s="548"/>
      <c r="JE54" s="548"/>
      <c r="JF54" s="548"/>
      <c r="JG54" s="548"/>
      <c r="JH54" s="548"/>
      <c r="JI54" s="548"/>
      <c r="JJ54" s="548"/>
      <c r="JK54" s="548"/>
      <c r="JL54" s="548"/>
      <c r="JM54" s="548"/>
      <c r="JN54" s="548"/>
      <c r="JO54" s="548"/>
      <c r="JP54" s="548"/>
      <c r="JQ54" s="548"/>
      <c r="JR54" s="548"/>
      <c r="JS54" s="548"/>
      <c r="JT54" s="548"/>
      <c r="JU54" s="548"/>
      <c r="JV54" s="548"/>
      <c r="JW54" s="548"/>
      <c r="JX54" s="548"/>
      <c r="JY54" s="548"/>
      <c r="JZ54" s="548"/>
      <c r="KA54" s="548"/>
      <c r="KB54" s="548"/>
      <c r="KC54" s="548"/>
      <c r="KD54" s="548"/>
      <c r="KE54" s="548"/>
      <c r="KF54" s="548"/>
      <c r="KG54" s="548"/>
      <c r="KH54" s="548"/>
      <c r="KI54" s="548"/>
      <c r="KJ54" s="548"/>
      <c r="KK54" s="548"/>
      <c r="KL54" s="548"/>
      <c r="KM54" s="548"/>
      <c r="KN54" s="548"/>
      <c r="KO54" s="548"/>
      <c r="KP54" s="548"/>
      <c r="KQ54" s="548"/>
      <c r="KR54" s="548"/>
      <c r="KS54" s="548"/>
      <c r="KT54" s="548"/>
      <c r="KU54" s="548"/>
      <c r="KV54" s="548"/>
      <c r="KW54" s="548"/>
      <c r="KX54" s="548"/>
      <c r="KY54" s="548"/>
      <c r="KZ54" s="548"/>
      <c r="LA54" s="548"/>
      <c r="LB54" s="548"/>
      <c r="LC54" s="548"/>
      <c r="LD54" s="548"/>
      <c r="LE54" s="548"/>
      <c r="LF54" s="548"/>
      <c r="LG54" s="548"/>
      <c r="LH54" s="548"/>
      <c r="LI54" s="548"/>
      <c r="LJ54" s="548"/>
      <c r="LK54" s="548"/>
      <c r="LL54" s="548"/>
      <c r="LM54" s="548"/>
      <c r="LN54" s="548"/>
      <c r="LO54" s="548"/>
      <c r="LP54" s="548"/>
      <c r="LQ54" s="548"/>
      <c r="LR54" s="548"/>
      <c r="LS54" s="548"/>
      <c r="LT54" s="548"/>
      <c r="LU54" s="548"/>
      <c r="LV54" s="548"/>
      <c r="LW54" s="548"/>
      <c r="LX54" s="548"/>
      <c r="LY54" s="548"/>
      <c r="LZ54" s="548"/>
      <c r="MA54" s="548"/>
      <c r="MB54" s="548"/>
      <c r="MC54" s="548"/>
      <c r="MD54" s="548"/>
      <c r="ME54" s="548"/>
      <c r="MF54" s="548"/>
      <c r="MG54" s="548"/>
      <c r="MH54" s="548"/>
      <c r="MI54" s="548"/>
      <c r="MJ54" s="548"/>
      <c r="MK54" s="548"/>
      <c r="ML54" s="548"/>
      <c r="MM54" s="548"/>
      <c r="MN54" s="548"/>
      <c r="MO54" s="548"/>
      <c r="MP54" s="548"/>
      <c r="MQ54" s="548"/>
      <c r="MR54" s="548"/>
      <c r="MS54" s="548"/>
      <c r="MT54" s="548"/>
      <c r="MU54" s="548"/>
      <c r="MV54" s="548"/>
      <c r="MW54" s="548"/>
      <c r="MX54" s="548"/>
      <c r="MY54" s="548"/>
      <c r="MZ54" s="548"/>
      <c r="NA54" s="548"/>
      <c r="NB54" s="548"/>
      <c r="NC54" s="548"/>
      <c r="ND54" s="548"/>
      <c r="NE54" s="548"/>
      <c r="NF54" s="548"/>
      <c r="NG54" s="548"/>
      <c r="NH54" s="548"/>
      <c r="NI54" s="548"/>
      <c r="NJ54" s="548"/>
      <c r="NK54" s="548"/>
      <c r="NL54" s="548"/>
      <c r="NM54" s="548"/>
      <c r="NN54" s="548"/>
      <c r="NO54" s="548"/>
      <c r="NP54" s="548"/>
      <c r="NQ54" s="548"/>
      <c r="NR54" s="548"/>
      <c r="NS54" s="548"/>
      <c r="NT54" s="548"/>
      <c r="NU54" s="548"/>
      <c r="NV54" s="548"/>
      <c r="NW54" s="548"/>
      <c r="NX54" s="548"/>
      <c r="NY54" s="548"/>
      <c r="NZ54" s="548"/>
      <c r="OA54" s="548"/>
      <c r="OB54" s="548"/>
      <c r="OC54" s="548"/>
      <c r="OD54" s="548"/>
      <c r="OE54" s="548"/>
      <c r="OF54" s="548"/>
      <c r="OG54" s="548"/>
      <c r="OH54" s="548"/>
      <c r="OI54" s="548"/>
      <c r="OJ54" s="548"/>
      <c r="OK54" s="548"/>
      <c r="OL54" s="548"/>
      <c r="OM54" s="548"/>
      <c r="ON54" s="548"/>
      <c r="OO54" s="548"/>
      <c r="OP54" s="548"/>
      <c r="OQ54" s="548"/>
      <c r="OR54" s="548"/>
      <c r="OS54" s="548"/>
      <c r="OT54" s="548"/>
      <c r="OU54" s="548"/>
      <c r="OV54" s="548"/>
      <c r="OW54" s="548"/>
      <c r="OX54" s="548"/>
      <c r="OY54" s="548"/>
      <c r="OZ54" s="548"/>
      <c r="PA54" s="548"/>
      <c r="PB54" s="548"/>
      <c r="PC54" s="548"/>
      <c r="PD54" s="548"/>
      <c r="PE54" s="548"/>
      <c r="PF54" s="548"/>
      <c r="PG54" s="548"/>
      <c r="PH54" s="548"/>
      <c r="PI54" s="548"/>
      <c r="PJ54" s="548"/>
      <c r="PK54" s="548"/>
      <c r="PL54" s="548"/>
      <c r="PM54" s="548"/>
      <c r="PN54" s="548"/>
      <c r="PO54" s="548"/>
      <c r="PP54" s="548"/>
      <c r="PQ54" s="548"/>
      <c r="PR54" s="548"/>
      <c r="PS54" s="548"/>
      <c r="PT54" s="548"/>
      <c r="PU54" s="548"/>
      <c r="PV54" s="548"/>
      <c r="PW54" s="548"/>
      <c r="PX54" s="548"/>
      <c r="PY54" s="548"/>
      <c r="PZ54" s="548"/>
      <c r="QA54" s="548"/>
      <c r="QB54" s="548"/>
      <c r="QC54" s="548"/>
      <c r="QD54" s="548"/>
      <c r="QE54" s="548"/>
      <c r="QF54" s="548"/>
      <c r="QG54" s="548"/>
      <c r="QH54" s="548"/>
      <c r="QI54" s="548"/>
      <c r="QJ54" s="548"/>
      <c r="QK54" s="548"/>
      <c r="QL54" s="548"/>
      <c r="QM54" s="548"/>
      <c r="QN54" s="548"/>
      <c r="QO54" s="548"/>
      <c r="QP54" s="548"/>
      <c r="QQ54" s="548"/>
      <c r="QR54" s="548"/>
      <c r="QS54" s="548"/>
      <c r="QT54" s="548"/>
      <c r="QU54" s="548"/>
      <c r="QV54" s="548"/>
      <c r="QW54" s="548"/>
      <c r="QX54" s="548"/>
      <c r="QY54" s="548"/>
      <c r="QZ54" s="548"/>
      <c r="RA54" s="548"/>
      <c r="RB54" s="548"/>
      <c r="RC54" s="548"/>
      <c r="RD54" s="548"/>
      <c r="RE54" s="548"/>
      <c r="RF54" s="548"/>
      <c r="RG54" s="548"/>
      <c r="RH54" s="548"/>
      <c r="RI54" s="548"/>
      <c r="RJ54" s="548"/>
      <c r="RK54" s="548"/>
      <c r="RL54" s="548"/>
      <c r="RM54" s="548"/>
      <c r="RN54" s="548"/>
      <c r="RO54" s="548"/>
      <c r="RP54" s="548"/>
      <c r="RQ54" s="548"/>
      <c r="RR54" s="548"/>
      <c r="RS54" s="548"/>
      <c r="RT54" s="548"/>
      <c r="RU54" s="548"/>
      <c r="RV54" s="548"/>
      <c r="RW54" s="548"/>
      <c r="RX54" s="548"/>
      <c r="RY54" s="548"/>
      <c r="RZ54" s="548"/>
      <c r="SA54" s="548"/>
      <c r="SB54" s="548"/>
      <c r="SC54" s="548"/>
      <c r="SD54" s="548"/>
      <c r="SE54" s="548"/>
      <c r="SF54" s="548"/>
      <c r="SG54" s="548"/>
      <c r="SH54" s="548"/>
      <c r="SI54" s="493"/>
      <c r="SJ54" s="474"/>
      <c r="SK54" s="462"/>
      <c r="SL54" s="462"/>
      <c r="SM54" s="462"/>
    </row>
    <row r="55" spans="1:507" outlineLevel="1" x14ac:dyDescent="0.35">
      <c r="A55" s="462"/>
      <c r="B55" s="471"/>
      <c r="C55" s="690"/>
      <c r="D55" s="493"/>
      <c r="E55" s="557"/>
      <c r="F55" s="557"/>
      <c r="G55" s="493"/>
      <c r="H55" s="707" t="s">
        <v>544</v>
      </c>
      <c r="I55" s="480"/>
      <c r="J55" s="480"/>
      <c r="K55" s="480"/>
      <c r="L55" s="480"/>
      <c r="M55" s="480"/>
      <c r="N55" s="480"/>
      <c r="O55" s="480"/>
      <c r="P55" s="480"/>
      <c r="Q55" s="480"/>
      <c r="R55" s="480"/>
      <c r="S55" s="480"/>
      <c r="T55" s="480"/>
      <c r="U55" s="480"/>
      <c r="V55" s="480"/>
      <c r="W55" s="480"/>
      <c r="X55" s="480"/>
      <c r="Y55" s="480"/>
      <c r="Z55" s="480"/>
      <c r="AA55" s="480"/>
      <c r="AB55" s="480"/>
      <c r="AC55" s="480"/>
      <c r="AD55" s="480"/>
      <c r="AE55" s="480"/>
      <c r="AF55" s="480"/>
      <c r="AG55" s="480"/>
      <c r="AH55" s="480"/>
      <c r="AI55" s="480"/>
      <c r="AJ55" s="480"/>
      <c r="AK55" s="480"/>
      <c r="AL55" s="480"/>
      <c r="AM55" s="480"/>
      <c r="AN55" s="480"/>
      <c r="AO55" s="480"/>
      <c r="AP55" s="480"/>
      <c r="AQ55" s="480"/>
      <c r="AR55" s="480"/>
      <c r="AS55" s="480"/>
      <c r="AT55" s="480"/>
      <c r="AU55" s="480"/>
      <c r="AV55" s="480"/>
      <c r="AW55" s="480"/>
      <c r="AX55" s="480"/>
      <c r="AY55" s="480"/>
      <c r="AZ55" s="480"/>
      <c r="BA55" s="480"/>
      <c r="BB55" s="480"/>
      <c r="BC55" s="480"/>
      <c r="BD55" s="480"/>
      <c r="BE55" s="480"/>
      <c r="BF55" s="480"/>
      <c r="BG55" s="480"/>
      <c r="BH55" s="480"/>
      <c r="BI55" s="480"/>
      <c r="BJ55" s="480"/>
      <c r="BK55" s="480"/>
      <c r="BL55" s="480"/>
      <c r="BM55" s="480"/>
      <c r="BN55" s="480"/>
      <c r="BO55" s="480"/>
      <c r="BP55" s="480"/>
      <c r="BQ55" s="480"/>
      <c r="BR55" s="480"/>
      <c r="BS55" s="480"/>
      <c r="BT55" s="480"/>
      <c r="BU55" s="480"/>
      <c r="BV55" s="480"/>
      <c r="BW55" s="480"/>
      <c r="BX55" s="480"/>
      <c r="BY55" s="480"/>
      <c r="BZ55" s="480"/>
      <c r="CA55" s="480"/>
      <c r="CB55" s="480"/>
      <c r="CC55" s="480"/>
      <c r="CD55" s="480"/>
      <c r="CE55" s="480"/>
      <c r="CF55" s="480"/>
      <c r="CG55" s="480"/>
      <c r="CH55" s="480"/>
      <c r="CI55" s="480"/>
      <c r="CJ55" s="480"/>
      <c r="CK55" s="480"/>
      <c r="CL55" s="480"/>
      <c r="CM55" s="480"/>
      <c r="CN55" s="480"/>
      <c r="CO55" s="480"/>
      <c r="CP55" s="480"/>
      <c r="CQ55" s="548"/>
      <c r="CR55" s="548"/>
      <c r="CS55" s="548"/>
      <c r="CT55" s="548"/>
      <c r="CU55" s="548"/>
      <c r="CV55" s="548"/>
      <c r="CW55" s="548"/>
      <c r="CX55" s="548"/>
      <c r="CY55" s="548"/>
      <c r="CZ55" s="548"/>
      <c r="DA55" s="548"/>
      <c r="DB55" s="548"/>
      <c r="DC55" s="548"/>
      <c r="DD55" s="548"/>
      <c r="DE55" s="548"/>
      <c r="DF55" s="548"/>
      <c r="DG55" s="548"/>
      <c r="DH55" s="548"/>
      <c r="DI55" s="548"/>
      <c r="DJ55" s="548"/>
      <c r="DK55" s="548"/>
      <c r="DL55" s="548"/>
      <c r="DM55" s="548"/>
      <c r="DN55" s="548"/>
      <c r="DO55" s="548"/>
      <c r="DP55" s="548"/>
      <c r="DQ55" s="548"/>
      <c r="DR55" s="548"/>
      <c r="DS55" s="548"/>
      <c r="DT55" s="548"/>
      <c r="DU55" s="548"/>
      <c r="DV55" s="548"/>
      <c r="DW55" s="548"/>
      <c r="DX55" s="548"/>
      <c r="DY55" s="548"/>
      <c r="DZ55" s="548"/>
      <c r="EA55" s="548"/>
      <c r="EB55" s="548"/>
      <c r="EC55" s="548"/>
      <c r="ED55" s="548"/>
      <c r="EE55" s="548"/>
      <c r="EF55" s="548"/>
      <c r="EG55" s="548"/>
      <c r="EH55" s="548"/>
      <c r="EI55" s="548"/>
      <c r="EJ55" s="548"/>
      <c r="EK55" s="548"/>
      <c r="EL55" s="548"/>
      <c r="EM55" s="548"/>
      <c r="EN55" s="548"/>
      <c r="EO55" s="548"/>
      <c r="EP55" s="548"/>
      <c r="EQ55" s="548"/>
      <c r="ER55" s="548"/>
      <c r="ES55" s="548"/>
      <c r="ET55" s="548"/>
      <c r="EU55" s="548"/>
      <c r="EV55" s="548"/>
      <c r="EW55" s="548"/>
      <c r="EX55" s="548"/>
      <c r="EY55" s="548"/>
      <c r="EZ55" s="548"/>
      <c r="FA55" s="548"/>
      <c r="FB55" s="548"/>
      <c r="FC55" s="548"/>
      <c r="FD55" s="548"/>
      <c r="FE55" s="548"/>
      <c r="FF55" s="548"/>
      <c r="FG55" s="548"/>
      <c r="FH55" s="548"/>
      <c r="FI55" s="548"/>
      <c r="FJ55" s="548"/>
      <c r="FK55" s="548"/>
      <c r="FL55" s="548"/>
      <c r="FM55" s="548"/>
      <c r="FN55" s="548"/>
      <c r="FO55" s="548"/>
      <c r="FP55" s="548"/>
      <c r="FQ55" s="548"/>
      <c r="FR55" s="548"/>
      <c r="FS55" s="548"/>
      <c r="FT55" s="548"/>
      <c r="FU55" s="548"/>
      <c r="FV55" s="548"/>
      <c r="FW55" s="548"/>
      <c r="FX55" s="548"/>
      <c r="FY55" s="548"/>
      <c r="FZ55" s="548"/>
      <c r="GA55" s="548"/>
      <c r="GB55" s="548"/>
      <c r="GC55" s="548"/>
      <c r="GD55" s="548"/>
      <c r="GE55" s="548"/>
      <c r="GF55" s="548"/>
      <c r="GG55" s="548"/>
      <c r="GH55" s="548"/>
      <c r="GI55" s="548"/>
      <c r="GJ55" s="548"/>
      <c r="GK55" s="548"/>
      <c r="GL55" s="548"/>
      <c r="GM55" s="548"/>
      <c r="GN55" s="548"/>
      <c r="GO55" s="548"/>
      <c r="GP55" s="548"/>
      <c r="GQ55" s="548"/>
      <c r="GR55" s="548"/>
      <c r="GS55" s="548"/>
      <c r="GT55" s="548"/>
      <c r="GU55" s="548"/>
      <c r="GV55" s="548"/>
      <c r="GW55" s="548"/>
      <c r="GX55" s="548"/>
      <c r="GY55" s="548"/>
      <c r="GZ55" s="548"/>
      <c r="HA55" s="548"/>
      <c r="HB55" s="548"/>
      <c r="HC55" s="548"/>
      <c r="HD55" s="548"/>
      <c r="HE55" s="548"/>
      <c r="HF55" s="548"/>
      <c r="HG55" s="548"/>
      <c r="HH55" s="548"/>
      <c r="HI55" s="548"/>
      <c r="HJ55" s="548"/>
      <c r="HK55" s="548"/>
      <c r="HL55" s="548"/>
      <c r="HM55" s="548"/>
      <c r="HN55" s="548"/>
      <c r="HO55" s="548"/>
      <c r="HP55" s="548"/>
      <c r="HQ55" s="548"/>
      <c r="HR55" s="548"/>
      <c r="HS55" s="548"/>
      <c r="HT55" s="548"/>
      <c r="HU55" s="548"/>
      <c r="HV55" s="548"/>
      <c r="HW55" s="548"/>
      <c r="HX55" s="548"/>
      <c r="HY55" s="548"/>
      <c r="HZ55" s="548"/>
      <c r="IA55" s="548"/>
      <c r="IB55" s="548"/>
      <c r="IC55" s="548"/>
      <c r="ID55" s="548"/>
      <c r="IE55" s="548"/>
      <c r="IF55" s="548"/>
      <c r="IG55" s="548"/>
      <c r="IH55" s="548"/>
      <c r="II55" s="548"/>
      <c r="IJ55" s="548"/>
      <c r="IK55" s="548"/>
      <c r="IL55" s="548"/>
      <c r="IM55" s="548"/>
      <c r="IN55" s="548"/>
      <c r="IO55" s="548"/>
      <c r="IP55" s="548"/>
      <c r="IQ55" s="548"/>
      <c r="IR55" s="548"/>
      <c r="IS55" s="548"/>
      <c r="IT55" s="548"/>
      <c r="IU55" s="548"/>
      <c r="IV55" s="548"/>
      <c r="IW55" s="548"/>
      <c r="IX55" s="548"/>
      <c r="IY55" s="548"/>
      <c r="IZ55" s="548"/>
      <c r="JA55" s="548"/>
      <c r="JB55" s="548"/>
      <c r="JC55" s="548"/>
      <c r="JD55" s="548"/>
      <c r="JE55" s="548"/>
      <c r="JF55" s="548"/>
      <c r="JG55" s="548"/>
      <c r="JH55" s="548"/>
      <c r="JI55" s="548"/>
      <c r="JJ55" s="548"/>
      <c r="JK55" s="548"/>
      <c r="JL55" s="548"/>
      <c r="JM55" s="548"/>
      <c r="JN55" s="548"/>
      <c r="JO55" s="548"/>
      <c r="JP55" s="548"/>
      <c r="JQ55" s="548"/>
      <c r="JR55" s="548"/>
      <c r="JS55" s="548"/>
      <c r="JT55" s="548"/>
      <c r="JU55" s="548"/>
      <c r="JV55" s="548"/>
      <c r="JW55" s="548"/>
      <c r="JX55" s="548"/>
      <c r="JY55" s="548"/>
      <c r="JZ55" s="548"/>
      <c r="KA55" s="548"/>
      <c r="KB55" s="548"/>
      <c r="KC55" s="548"/>
      <c r="KD55" s="548"/>
      <c r="KE55" s="548"/>
      <c r="KF55" s="548"/>
      <c r="KG55" s="548"/>
      <c r="KH55" s="548"/>
      <c r="KI55" s="548"/>
      <c r="KJ55" s="548"/>
      <c r="KK55" s="548"/>
      <c r="KL55" s="548"/>
      <c r="KM55" s="548"/>
      <c r="KN55" s="548"/>
      <c r="KO55" s="548"/>
      <c r="KP55" s="548"/>
      <c r="KQ55" s="548"/>
      <c r="KR55" s="548"/>
      <c r="KS55" s="548"/>
      <c r="KT55" s="548"/>
      <c r="KU55" s="548"/>
      <c r="KV55" s="548"/>
      <c r="KW55" s="548"/>
      <c r="KX55" s="548"/>
      <c r="KY55" s="548"/>
      <c r="KZ55" s="548"/>
      <c r="LA55" s="548"/>
      <c r="LB55" s="548"/>
      <c r="LC55" s="548"/>
      <c r="LD55" s="548"/>
      <c r="LE55" s="548"/>
      <c r="LF55" s="548"/>
      <c r="LG55" s="548"/>
      <c r="LH55" s="548"/>
      <c r="LI55" s="548"/>
      <c r="LJ55" s="548"/>
      <c r="LK55" s="548"/>
      <c r="LL55" s="548"/>
      <c r="LM55" s="548"/>
      <c r="LN55" s="548"/>
      <c r="LO55" s="548"/>
      <c r="LP55" s="548"/>
      <c r="LQ55" s="548"/>
      <c r="LR55" s="548"/>
      <c r="LS55" s="548"/>
      <c r="LT55" s="548"/>
      <c r="LU55" s="548"/>
      <c r="LV55" s="548"/>
      <c r="LW55" s="548"/>
      <c r="LX55" s="548"/>
      <c r="LY55" s="548"/>
      <c r="LZ55" s="548"/>
      <c r="MA55" s="548"/>
      <c r="MB55" s="548"/>
      <c r="MC55" s="548"/>
      <c r="MD55" s="548"/>
      <c r="ME55" s="548"/>
      <c r="MF55" s="548"/>
      <c r="MG55" s="548"/>
      <c r="MH55" s="548"/>
      <c r="MI55" s="548"/>
      <c r="MJ55" s="548"/>
      <c r="MK55" s="548"/>
      <c r="ML55" s="548"/>
      <c r="MM55" s="548"/>
      <c r="MN55" s="548"/>
      <c r="MO55" s="548"/>
      <c r="MP55" s="548"/>
      <c r="MQ55" s="548"/>
      <c r="MR55" s="548"/>
      <c r="MS55" s="548"/>
      <c r="MT55" s="548"/>
      <c r="MU55" s="548"/>
      <c r="MV55" s="548"/>
      <c r="MW55" s="548"/>
      <c r="MX55" s="548"/>
      <c r="MY55" s="548"/>
      <c r="MZ55" s="548"/>
      <c r="NA55" s="548"/>
      <c r="NB55" s="548"/>
      <c r="NC55" s="548"/>
      <c r="ND55" s="548"/>
      <c r="NE55" s="548"/>
      <c r="NF55" s="548"/>
      <c r="NG55" s="548"/>
      <c r="NH55" s="548"/>
      <c r="NI55" s="548"/>
      <c r="NJ55" s="548"/>
      <c r="NK55" s="548"/>
      <c r="NL55" s="548"/>
      <c r="NM55" s="548"/>
      <c r="NN55" s="548"/>
      <c r="NO55" s="548"/>
      <c r="NP55" s="548"/>
      <c r="NQ55" s="548"/>
      <c r="NR55" s="548"/>
      <c r="NS55" s="548"/>
      <c r="NT55" s="548"/>
      <c r="NU55" s="548"/>
      <c r="NV55" s="548"/>
      <c r="NW55" s="548"/>
      <c r="NX55" s="548"/>
      <c r="NY55" s="548"/>
      <c r="NZ55" s="548"/>
      <c r="OA55" s="548"/>
      <c r="OB55" s="548"/>
      <c r="OC55" s="548"/>
      <c r="OD55" s="548"/>
      <c r="OE55" s="548"/>
      <c r="OF55" s="548"/>
      <c r="OG55" s="548"/>
      <c r="OH55" s="548"/>
      <c r="OI55" s="548"/>
      <c r="OJ55" s="548"/>
      <c r="OK55" s="548"/>
      <c r="OL55" s="548"/>
      <c r="OM55" s="548"/>
      <c r="ON55" s="548"/>
      <c r="OO55" s="548"/>
      <c r="OP55" s="548"/>
      <c r="OQ55" s="548"/>
      <c r="OR55" s="548"/>
      <c r="OS55" s="548"/>
      <c r="OT55" s="548"/>
      <c r="OU55" s="548"/>
      <c r="OV55" s="548"/>
      <c r="OW55" s="548"/>
      <c r="OX55" s="548"/>
      <c r="OY55" s="548"/>
      <c r="OZ55" s="548"/>
      <c r="PA55" s="548"/>
      <c r="PB55" s="548"/>
      <c r="PC55" s="548"/>
      <c r="PD55" s="548"/>
      <c r="PE55" s="548"/>
      <c r="PF55" s="548"/>
      <c r="PG55" s="548"/>
      <c r="PH55" s="548"/>
      <c r="PI55" s="548"/>
      <c r="PJ55" s="548"/>
      <c r="PK55" s="548"/>
      <c r="PL55" s="548"/>
      <c r="PM55" s="548"/>
      <c r="PN55" s="548"/>
      <c r="PO55" s="548"/>
      <c r="PP55" s="548"/>
      <c r="PQ55" s="548"/>
      <c r="PR55" s="548"/>
      <c r="PS55" s="548"/>
      <c r="PT55" s="548"/>
      <c r="PU55" s="548"/>
      <c r="PV55" s="548"/>
      <c r="PW55" s="548"/>
      <c r="PX55" s="548"/>
      <c r="PY55" s="548"/>
      <c r="PZ55" s="548"/>
      <c r="QA55" s="548"/>
      <c r="QB55" s="548"/>
      <c r="QC55" s="548"/>
      <c r="QD55" s="548"/>
      <c r="QE55" s="548"/>
      <c r="QF55" s="548"/>
      <c r="QG55" s="548"/>
      <c r="QH55" s="548"/>
      <c r="QI55" s="548"/>
      <c r="QJ55" s="548"/>
      <c r="QK55" s="548"/>
      <c r="QL55" s="548"/>
      <c r="QM55" s="548"/>
      <c r="QN55" s="548"/>
      <c r="QO55" s="548"/>
      <c r="QP55" s="548"/>
      <c r="QQ55" s="548"/>
      <c r="QR55" s="548"/>
      <c r="QS55" s="548"/>
      <c r="QT55" s="548"/>
      <c r="QU55" s="548"/>
      <c r="QV55" s="548"/>
      <c r="QW55" s="548"/>
      <c r="QX55" s="548"/>
      <c r="QY55" s="548"/>
      <c r="QZ55" s="548"/>
      <c r="RA55" s="548"/>
      <c r="RB55" s="548"/>
      <c r="RC55" s="548"/>
      <c r="RD55" s="548"/>
      <c r="RE55" s="548"/>
      <c r="RF55" s="548"/>
      <c r="RG55" s="548"/>
      <c r="RH55" s="548"/>
      <c r="RI55" s="548"/>
      <c r="RJ55" s="548"/>
      <c r="RK55" s="548"/>
      <c r="RL55" s="548"/>
      <c r="RM55" s="548"/>
      <c r="RN55" s="548"/>
      <c r="RO55" s="548"/>
      <c r="RP55" s="548"/>
      <c r="RQ55" s="548"/>
      <c r="RR55" s="548"/>
      <c r="RS55" s="548"/>
      <c r="RT55" s="548"/>
      <c r="RU55" s="548"/>
      <c r="RV55" s="548"/>
      <c r="RW55" s="548"/>
      <c r="RX55" s="548"/>
      <c r="RY55" s="548"/>
      <c r="RZ55" s="548"/>
      <c r="SA55" s="548"/>
      <c r="SB55" s="548"/>
      <c r="SC55" s="548"/>
      <c r="SD55" s="548"/>
      <c r="SE55" s="548"/>
      <c r="SF55" s="548"/>
      <c r="SG55" s="548"/>
      <c r="SH55" s="548"/>
      <c r="SI55" s="493"/>
      <c r="SJ55" s="474"/>
      <c r="SK55" s="462"/>
      <c r="SL55" s="462"/>
      <c r="SM55" s="462"/>
    </row>
    <row r="56" spans="1:507" ht="5.15" customHeight="1" outlineLevel="3" x14ac:dyDescent="0.35">
      <c r="A56" s="462"/>
      <c r="B56" s="471"/>
      <c r="C56" s="690">
        <f>INT($C$40)+3.005</f>
        <v>4.0049999999999999</v>
      </c>
      <c r="D56" s="493" t="s">
        <v>548</v>
      </c>
      <c r="E56" s="493"/>
      <c r="F56" s="493"/>
      <c r="G56" s="493"/>
      <c r="H56" s="672"/>
      <c r="I56" s="672"/>
      <c r="J56" s="672"/>
      <c r="K56" s="672"/>
      <c r="L56" s="672"/>
      <c r="M56" s="672"/>
      <c r="N56" s="672"/>
      <c r="O56" s="672"/>
      <c r="P56" s="672"/>
      <c r="Q56" s="672"/>
      <c r="R56" s="672"/>
      <c r="S56" s="672"/>
      <c r="T56" s="672"/>
      <c r="U56" s="672"/>
      <c r="V56" s="672"/>
      <c r="W56" s="672"/>
      <c r="X56" s="672"/>
      <c r="Y56" s="672"/>
      <c r="Z56" s="672"/>
      <c r="AA56" s="672"/>
      <c r="AB56" s="672"/>
      <c r="AC56" s="672"/>
      <c r="AD56" s="672"/>
      <c r="AE56" s="672"/>
      <c r="AF56" s="672"/>
      <c r="AG56" s="672"/>
      <c r="AH56" s="672"/>
      <c r="AI56" s="672"/>
      <c r="AJ56" s="672"/>
      <c r="AK56" s="672"/>
      <c r="AL56" s="672"/>
      <c r="AM56" s="672"/>
      <c r="AN56" s="672"/>
      <c r="AO56" s="672"/>
      <c r="AP56" s="672"/>
      <c r="AQ56" s="672"/>
      <c r="AR56" s="672"/>
      <c r="AS56" s="672"/>
      <c r="AT56" s="672"/>
      <c r="AU56" s="672"/>
      <c r="AV56" s="672"/>
      <c r="AW56" s="672"/>
      <c r="AX56" s="672"/>
      <c r="AY56" s="672"/>
      <c r="AZ56" s="672"/>
      <c r="BA56" s="672"/>
      <c r="BB56" s="672"/>
      <c r="BC56" s="672"/>
      <c r="BD56" s="672"/>
      <c r="BE56" s="672"/>
      <c r="BF56" s="672"/>
      <c r="BG56" s="672"/>
      <c r="BH56" s="672"/>
      <c r="BI56" s="672"/>
      <c r="BJ56" s="672"/>
      <c r="BK56" s="672"/>
      <c r="BL56" s="672"/>
      <c r="BM56" s="672"/>
      <c r="BN56" s="672"/>
      <c r="BO56" s="672"/>
      <c r="BP56" s="672"/>
      <c r="BQ56" s="672"/>
      <c r="BR56" s="672"/>
      <c r="BS56" s="672"/>
      <c r="BT56" s="672"/>
      <c r="BU56" s="672"/>
      <c r="BV56" s="672"/>
      <c r="BW56" s="672"/>
      <c r="BX56" s="672"/>
      <c r="BY56" s="672"/>
      <c r="BZ56" s="672"/>
      <c r="CA56" s="672"/>
      <c r="CB56" s="672"/>
      <c r="CC56" s="672"/>
      <c r="CD56" s="672"/>
      <c r="CE56" s="672"/>
      <c r="CF56" s="672"/>
      <c r="CG56" s="672"/>
      <c r="CH56" s="672"/>
      <c r="CI56" s="672"/>
      <c r="CJ56" s="672"/>
      <c r="CK56" s="672"/>
      <c r="CL56" s="672"/>
      <c r="CM56" s="672"/>
      <c r="CN56" s="672"/>
      <c r="CO56" s="672"/>
      <c r="CP56" s="672"/>
      <c r="CQ56" s="672"/>
      <c r="CR56" s="672"/>
      <c r="CS56" s="672"/>
      <c r="CT56" s="672"/>
      <c r="CU56" s="672"/>
      <c r="CV56" s="672"/>
      <c r="CW56" s="672"/>
      <c r="CX56" s="672"/>
      <c r="CY56" s="672"/>
      <c r="CZ56" s="672"/>
      <c r="DA56" s="672"/>
      <c r="DB56" s="672"/>
      <c r="DC56" s="672"/>
      <c r="DD56" s="672"/>
      <c r="DE56" s="672"/>
      <c r="DF56" s="672"/>
      <c r="DG56" s="672"/>
      <c r="DH56" s="672"/>
      <c r="DI56" s="672"/>
      <c r="DJ56" s="672"/>
      <c r="DK56" s="672"/>
      <c r="DL56" s="672"/>
      <c r="DM56" s="672"/>
      <c r="DN56" s="672"/>
      <c r="DO56" s="672"/>
      <c r="DP56" s="672"/>
      <c r="DQ56" s="672"/>
      <c r="DR56" s="672"/>
      <c r="DS56" s="672"/>
      <c r="DT56" s="672"/>
      <c r="DU56" s="672"/>
      <c r="DV56" s="672"/>
      <c r="DW56" s="672"/>
      <c r="DX56" s="672"/>
      <c r="DY56" s="672"/>
      <c r="DZ56" s="672"/>
      <c r="EA56" s="672"/>
      <c r="EB56" s="672"/>
      <c r="EC56" s="672"/>
      <c r="ED56" s="672"/>
      <c r="EE56" s="672"/>
      <c r="EF56" s="672"/>
      <c r="EG56" s="672"/>
      <c r="EH56" s="672"/>
      <c r="EI56" s="672"/>
      <c r="EJ56" s="672"/>
      <c r="EK56" s="672"/>
      <c r="EL56" s="672"/>
      <c r="EM56" s="672"/>
      <c r="EN56" s="672"/>
      <c r="EO56" s="672"/>
      <c r="EP56" s="672"/>
      <c r="EQ56" s="672"/>
      <c r="ER56" s="672"/>
      <c r="ES56" s="672"/>
      <c r="ET56" s="672"/>
      <c r="EU56" s="672"/>
      <c r="EV56" s="672"/>
      <c r="EW56" s="672"/>
      <c r="EX56" s="672"/>
      <c r="EY56" s="672"/>
      <c r="EZ56" s="672"/>
      <c r="FA56" s="672"/>
      <c r="FB56" s="672"/>
      <c r="FC56" s="672"/>
      <c r="FD56" s="672"/>
      <c r="FE56" s="672"/>
      <c r="FF56" s="672"/>
      <c r="FG56" s="672"/>
      <c r="FH56" s="672"/>
      <c r="FI56" s="672"/>
      <c r="FJ56" s="672"/>
      <c r="FK56" s="672"/>
      <c r="FL56" s="672"/>
      <c r="FM56" s="672"/>
      <c r="FN56" s="672"/>
      <c r="FO56" s="672"/>
      <c r="FP56" s="672"/>
      <c r="FQ56" s="672"/>
      <c r="FR56" s="672"/>
      <c r="FS56" s="672"/>
      <c r="FT56" s="672"/>
      <c r="FU56" s="672"/>
      <c r="FV56" s="672"/>
      <c r="FW56" s="672"/>
      <c r="FX56" s="672"/>
      <c r="FY56" s="672"/>
      <c r="FZ56" s="672"/>
      <c r="GA56" s="672"/>
      <c r="GB56" s="672"/>
      <c r="GC56" s="672"/>
      <c r="GD56" s="672"/>
      <c r="GE56" s="672"/>
      <c r="GF56" s="672"/>
      <c r="GG56" s="672"/>
      <c r="GH56" s="672"/>
      <c r="GI56" s="672"/>
      <c r="GJ56" s="672"/>
      <c r="GK56" s="672"/>
      <c r="GL56" s="672"/>
      <c r="GM56" s="672"/>
      <c r="GN56" s="672"/>
      <c r="GO56" s="672"/>
      <c r="GP56" s="672"/>
      <c r="GQ56" s="672"/>
      <c r="GR56" s="672"/>
      <c r="GS56" s="672"/>
      <c r="GT56" s="672"/>
      <c r="GU56" s="672"/>
      <c r="GV56" s="672"/>
      <c r="GW56" s="672"/>
      <c r="GX56" s="672"/>
      <c r="GY56" s="672"/>
      <c r="GZ56" s="672"/>
      <c r="HA56" s="672"/>
      <c r="HB56" s="672"/>
      <c r="HC56" s="672"/>
      <c r="HD56" s="672"/>
      <c r="HE56" s="672"/>
      <c r="HF56" s="672"/>
      <c r="HG56" s="672"/>
      <c r="HH56" s="672"/>
      <c r="HI56" s="672"/>
      <c r="HJ56" s="672"/>
      <c r="HK56" s="672"/>
      <c r="HL56" s="672"/>
      <c r="HM56" s="672"/>
      <c r="HN56" s="672"/>
      <c r="HO56" s="672"/>
      <c r="HP56" s="672"/>
      <c r="HQ56" s="672"/>
      <c r="HR56" s="672"/>
      <c r="HS56" s="672"/>
      <c r="HT56" s="672"/>
      <c r="HU56" s="672"/>
      <c r="HV56" s="672"/>
      <c r="HW56" s="672"/>
      <c r="HX56" s="672"/>
      <c r="HY56" s="672"/>
      <c r="HZ56" s="672"/>
      <c r="IA56" s="672"/>
      <c r="IB56" s="672"/>
      <c r="IC56" s="672"/>
      <c r="ID56" s="672"/>
      <c r="IE56" s="672"/>
      <c r="IF56" s="672"/>
      <c r="IG56" s="672"/>
      <c r="IH56" s="672"/>
      <c r="II56" s="672"/>
      <c r="IJ56" s="672"/>
      <c r="IK56" s="672"/>
      <c r="IL56" s="672"/>
      <c r="IM56" s="672"/>
      <c r="IN56" s="672"/>
      <c r="IO56" s="672"/>
      <c r="IP56" s="672"/>
      <c r="IQ56" s="672"/>
      <c r="IR56" s="672"/>
      <c r="IS56" s="672"/>
      <c r="IT56" s="672"/>
      <c r="IU56" s="672"/>
      <c r="IV56" s="672"/>
      <c r="IW56" s="672"/>
      <c r="IX56" s="672"/>
      <c r="IY56" s="672"/>
      <c r="IZ56" s="672"/>
      <c r="JA56" s="672"/>
      <c r="JB56" s="672"/>
      <c r="JC56" s="672"/>
      <c r="JD56" s="672"/>
      <c r="JE56" s="672"/>
      <c r="JF56" s="672"/>
      <c r="JG56" s="672"/>
      <c r="JH56" s="672"/>
      <c r="JI56" s="672"/>
      <c r="JJ56" s="672"/>
      <c r="JK56" s="672"/>
      <c r="JL56" s="672"/>
      <c r="JM56" s="672"/>
      <c r="JN56" s="672"/>
      <c r="JO56" s="672"/>
      <c r="JP56" s="672"/>
      <c r="JQ56" s="672"/>
      <c r="JR56" s="672"/>
      <c r="JS56" s="672"/>
      <c r="JT56" s="672"/>
      <c r="JU56" s="672"/>
      <c r="JV56" s="672"/>
      <c r="JW56" s="672"/>
      <c r="JX56" s="672"/>
      <c r="JY56" s="672"/>
      <c r="JZ56" s="672"/>
      <c r="KA56" s="672"/>
      <c r="KB56" s="672"/>
      <c r="KC56" s="672"/>
      <c r="KD56" s="672"/>
      <c r="KE56" s="672"/>
      <c r="KF56" s="672"/>
      <c r="KG56" s="672"/>
      <c r="KH56" s="672"/>
      <c r="KI56" s="672"/>
      <c r="KJ56" s="672"/>
      <c r="KK56" s="672"/>
      <c r="KL56" s="672"/>
      <c r="KM56" s="672"/>
      <c r="KN56" s="672"/>
      <c r="KO56" s="672"/>
      <c r="KP56" s="672"/>
      <c r="KQ56" s="672"/>
      <c r="KR56" s="672"/>
      <c r="KS56" s="672"/>
      <c r="KT56" s="672"/>
      <c r="KU56" s="672"/>
      <c r="KV56" s="672"/>
      <c r="KW56" s="672"/>
      <c r="KX56" s="672"/>
      <c r="KY56" s="672"/>
      <c r="KZ56" s="672"/>
      <c r="LA56" s="672"/>
      <c r="LB56" s="672"/>
      <c r="LC56" s="672"/>
      <c r="LD56" s="672"/>
      <c r="LE56" s="672"/>
      <c r="LF56" s="672"/>
      <c r="LG56" s="672"/>
      <c r="LH56" s="672"/>
      <c r="LI56" s="672"/>
      <c r="LJ56" s="672"/>
      <c r="LK56" s="672"/>
      <c r="LL56" s="672"/>
      <c r="LM56" s="672"/>
      <c r="LN56" s="672"/>
      <c r="LO56" s="672"/>
      <c r="LP56" s="672"/>
      <c r="LQ56" s="672"/>
      <c r="LR56" s="672"/>
      <c r="LS56" s="672"/>
      <c r="LT56" s="672"/>
      <c r="LU56" s="672"/>
      <c r="LV56" s="672"/>
      <c r="LW56" s="672"/>
      <c r="LX56" s="672"/>
      <c r="LY56" s="672"/>
      <c r="LZ56" s="672"/>
      <c r="MA56" s="672"/>
      <c r="MB56" s="672"/>
      <c r="MC56" s="672"/>
      <c r="MD56" s="672"/>
      <c r="ME56" s="672"/>
      <c r="MF56" s="672"/>
      <c r="MG56" s="672"/>
      <c r="MH56" s="672"/>
      <c r="MI56" s="672"/>
      <c r="MJ56" s="672"/>
      <c r="MK56" s="672"/>
      <c r="ML56" s="672"/>
      <c r="MM56" s="672"/>
      <c r="MN56" s="672"/>
      <c r="MO56" s="672"/>
      <c r="MP56" s="672"/>
      <c r="MQ56" s="672"/>
      <c r="MR56" s="672"/>
      <c r="MS56" s="672"/>
      <c r="MT56" s="672"/>
      <c r="MU56" s="672"/>
      <c r="MV56" s="672"/>
      <c r="MW56" s="672"/>
      <c r="MX56" s="672"/>
      <c r="MY56" s="672"/>
      <c r="MZ56" s="672"/>
      <c r="NA56" s="672"/>
      <c r="NB56" s="672"/>
      <c r="NC56" s="672"/>
      <c r="ND56" s="672"/>
      <c r="NE56" s="672"/>
      <c r="NF56" s="672"/>
      <c r="NG56" s="672"/>
      <c r="NH56" s="672"/>
      <c r="NI56" s="672"/>
      <c r="NJ56" s="672"/>
      <c r="NK56" s="672"/>
      <c r="NL56" s="672"/>
      <c r="NM56" s="672"/>
      <c r="NN56" s="672"/>
      <c r="NO56" s="672"/>
      <c r="NP56" s="672"/>
      <c r="NQ56" s="672"/>
      <c r="NR56" s="672"/>
      <c r="NS56" s="672"/>
      <c r="NT56" s="672"/>
      <c r="NU56" s="672"/>
      <c r="NV56" s="672"/>
      <c r="NW56" s="672"/>
      <c r="NX56" s="672"/>
      <c r="NY56" s="672"/>
      <c r="NZ56" s="672"/>
      <c r="OA56" s="672"/>
      <c r="OB56" s="672"/>
      <c r="OC56" s="672"/>
      <c r="OD56" s="672"/>
      <c r="OE56" s="672"/>
      <c r="OF56" s="672"/>
      <c r="OG56" s="672"/>
      <c r="OH56" s="672"/>
      <c r="OI56" s="672"/>
      <c r="OJ56" s="672"/>
      <c r="OK56" s="672"/>
      <c r="OL56" s="672"/>
      <c r="OM56" s="672"/>
      <c r="ON56" s="672"/>
      <c r="OO56" s="672"/>
      <c r="OP56" s="672"/>
      <c r="OQ56" s="672"/>
      <c r="OR56" s="672"/>
      <c r="OS56" s="672"/>
      <c r="OT56" s="672"/>
      <c r="OU56" s="672"/>
      <c r="OV56" s="672"/>
      <c r="OW56" s="672"/>
      <c r="OX56" s="672"/>
      <c r="OY56" s="672"/>
      <c r="OZ56" s="672"/>
      <c r="PA56" s="672"/>
      <c r="PB56" s="672"/>
      <c r="PC56" s="672"/>
      <c r="PD56" s="672"/>
      <c r="PE56" s="672"/>
      <c r="PF56" s="672"/>
      <c r="PG56" s="672"/>
      <c r="PH56" s="672"/>
      <c r="PI56" s="672"/>
      <c r="PJ56" s="672"/>
      <c r="PK56" s="672"/>
      <c r="PL56" s="672"/>
      <c r="PM56" s="672"/>
      <c r="PN56" s="672"/>
      <c r="PO56" s="672"/>
      <c r="PP56" s="672"/>
      <c r="PQ56" s="672"/>
      <c r="PR56" s="672"/>
      <c r="PS56" s="672"/>
      <c r="PT56" s="672"/>
      <c r="PU56" s="672"/>
      <c r="PV56" s="672"/>
      <c r="PW56" s="672"/>
      <c r="PX56" s="672"/>
      <c r="PY56" s="672"/>
      <c r="PZ56" s="672"/>
      <c r="QA56" s="672"/>
      <c r="QB56" s="672"/>
      <c r="QC56" s="672"/>
      <c r="QD56" s="672"/>
      <c r="QE56" s="672"/>
      <c r="QF56" s="672"/>
      <c r="QG56" s="672"/>
      <c r="QH56" s="672"/>
      <c r="QI56" s="672"/>
      <c r="QJ56" s="672"/>
      <c r="QK56" s="672"/>
      <c r="QL56" s="672"/>
      <c r="QM56" s="672"/>
      <c r="QN56" s="672"/>
      <c r="QO56" s="672"/>
      <c r="QP56" s="672"/>
      <c r="QQ56" s="672"/>
      <c r="QR56" s="672"/>
      <c r="QS56" s="672"/>
      <c r="QT56" s="672"/>
      <c r="QU56" s="672"/>
      <c r="QV56" s="672"/>
      <c r="QW56" s="672"/>
      <c r="QX56" s="672"/>
      <c r="QY56" s="672"/>
      <c r="QZ56" s="672"/>
      <c r="RA56" s="672"/>
      <c r="RB56" s="672"/>
      <c r="RC56" s="672"/>
      <c r="RD56" s="672"/>
      <c r="RE56" s="672"/>
      <c r="RF56" s="672"/>
      <c r="RG56" s="672"/>
      <c r="RH56" s="672"/>
      <c r="RI56" s="672"/>
      <c r="RJ56" s="672"/>
      <c r="RK56" s="672"/>
      <c r="RL56" s="672"/>
      <c r="RM56" s="672"/>
      <c r="RN56" s="672"/>
      <c r="RO56" s="672"/>
      <c r="RP56" s="672"/>
      <c r="RQ56" s="672"/>
      <c r="RR56" s="672"/>
      <c r="RS56" s="672"/>
      <c r="RT56" s="672"/>
      <c r="RU56" s="672"/>
      <c r="RV56" s="672"/>
      <c r="RW56" s="672"/>
      <c r="RX56" s="672"/>
      <c r="RY56" s="672"/>
      <c r="RZ56" s="672"/>
      <c r="SA56" s="672"/>
      <c r="SB56" s="672"/>
      <c r="SC56" s="672"/>
      <c r="SD56" s="672"/>
      <c r="SE56" s="672"/>
      <c r="SF56" s="672"/>
      <c r="SG56" s="672"/>
      <c r="SH56" s="672"/>
      <c r="SI56" s="493"/>
      <c r="SJ56" s="474"/>
      <c r="SK56" s="462"/>
      <c r="SL56" s="462"/>
      <c r="SM56" s="462"/>
    </row>
    <row r="57" spans="1:507" outlineLevel="2" x14ac:dyDescent="0.35">
      <c r="A57" s="462"/>
      <c r="B57" s="471"/>
      <c r="C57" s="690">
        <f t="shared" ref="C57:C62" si="32">INT($C$40)+2</f>
        <v>3</v>
      </c>
      <c r="D57" s="493"/>
      <c r="E57" s="557"/>
      <c r="F57" s="557"/>
      <c r="G57" s="493"/>
      <c r="H57" s="708" t="s">
        <v>957</v>
      </c>
      <c r="I57" s="709" t="s">
        <v>958</v>
      </c>
      <c r="J57" s="709">
        <v>0</v>
      </c>
      <c r="K57" s="710"/>
      <c r="L57" s="710"/>
      <c r="M57" s="710"/>
      <c r="N57" s="710"/>
      <c r="O57" s="710"/>
      <c r="P57" s="710"/>
      <c r="Q57" s="710"/>
      <c r="R57" s="710"/>
      <c r="S57" s="710"/>
      <c r="T57" s="710"/>
      <c r="U57" s="710"/>
      <c r="V57" s="710"/>
      <c r="W57" s="710"/>
      <c r="X57" s="710"/>
      <c r="Y57" s="710"/>
      <c r="Z57" s="710"/>
      <c r="AA57" s="710"/>
      <c r="AB57" s="710"/>
      <c r="AC57" s="710"/>
      <c r="AD57" s="710"/>
      <c r="AE57" s="710"/>
      <c r="AF57" s="710"/>
      <c r="AG57" s="710"/>
      <c r="AH57" s="710"/>
      <c r="AI57" s="710"/>
      <c r="AJ57" s="710"/>
      <c r="AK57" s="710"/>
      <c r="AL57" s="710"/>
      <c r="AM57" s="710"/>
      <c r="AN57" s="710"/>
      <c r="AO57" s="710"/>
      <c r="AP57" s="710"/>
      <c r="AQ57" s="710"/>
      <c r="AR57" s="710"/>
      <c r="AS57" s="710"/>
      <c r="AT57" s="710"/>
      <c r="AU57" s="710"/>
      <c r="AV57" s="710"/>
      <c r="AW57" s="710"/>
      <c r="AX57" s="710"/>
      <c r="AY57" s="710"/>
      <c r="AZ57" s="710"/>
      <c r="BA57" s="710"/>
      <c r="BB57" s="710"/>
      <c r="BC57" s="710"/>
      <c r="BD57" s="710"/>
      <c r="BE57" s="710"/>
      <c r="BF57" s="710"/>
      <c r="BG57" s="710"/>
      <c r="BH57" s="710"/>
      <c r="BI57" s="710"/>
      <c r="BJ57" s="710"/>
      <c r="BK57" s="710"/>
      <c r="BL57" s="710"/>
      <c r="BM57" s="710"/>
      <c r="BN57" s="710"/>
      <c r="BO57" s="710"/>
      <c r="BP57" s="710"/>
      <c r="BQ57" s="710"/>
      <c r="BR57" s="710"/>
      <c r="BS57" s="710"/>
      <c r="BT57" s="710"/>
      <c r="BU57" s="710"/>
      <c r="BV57" s="710"/>
      <c r="BW57" s="710"/>
      <c r="BX57" s="710"/>
      <c r="BY57" s="710"/>
      <c r="BZ57" s="710"/>
      <c r="CA57" s="710"/>
      <c r="CB57" s="710"/>
      <c r="CC57" s="710"/>
      <c r="CD57" s="710"/>
      <c r="CE57" s="710"/>
      <c r="CF57" s="710"/>
      <c r="CG57" s="710"/>
      <c r="CH57" s="710"/>
      <c r="CI57" s="710"/>
      <c r="CJ57" s="710"/>
      <c r="CK57" s="710"/>
      <c r="CL57" s="710"/>
      <c r="CM57" s="710"/>
      <c r="CN57" s="710"/>
      <c r="CO57" s="710"/>
      <c r="CP57" s="710"/>
      <c r="CQ57" s="710"/>
      <c r="CR57" s="710"/>
      <c r="CS57" s="710"/>
      <c r="CT57" s="710"/>
      <c r="CU57" s="710"/>
      <c r="CV57" s="710"/>
      <c r="CW57" s="710"/>
      <c r="CX57" s="710"/>
      <c r="CY57" s="710"/>
      <c r="CZ57" s="710"/>
      <c r="DA57" s="710"/>
      <c r="DB57" s="710"/>
      <c r="DC57" s="710"/>
      <c r="DD57" s="710"/>
      <c r="DE57" s="710"/>
      <c r="DF57" s="710"/>
      <c r="DG57" s="710"/>
      <c r="DH57" s="710"/>
      <c r="DI57" s="710"/>
      <c r="DJ57" s="710"/>
      <c r="DK57" s="710"/>
      <c r="DL57" s="710"/>
      <c r="DM57" s="710"/>
      <c r="DN57" s="710"/>
      <c r="DO57" s="710"/>
      <c r="DP57" s="710"/>
      <c r="DQ57" s="710"/>
      <c r="DR57" s="710"/>
      <c r="DS57" s="710"/>
      <c r="DT57" s="710"/>
      <c r="DU57" s="710"/>
      <c r="DV57" s="710"/>
      <c r="DW57" s="710"/>
      <c r="DX57" s="710"/>
      <c r="DY57" s="710"/>
      <c r="DZ57" s="710"/>
      <c r="EA57" s="710"/>
      <c r="EB57" s="710"/>
      <c r="EC57" s="710"/>
      <c r="ED57" s="710"/>
      <c r="EE57" s="710"/>
      <c r="EF57" s="710"/>
      <c r="EG57" s="710"/>
      <c r="EH57" s="710"/>
      <c r="EI57" s="710"/>
      <c r="EJ57" s="710"/>
      <c r="EK57" s="710"/>
      <c r="EL57" s="710"/>
      <c r="EM57" s="710"/>
      <c r="EN57" s="710"/>
      <c r="EO57" s="710"/>
      <c r="EP57" s="710"/>
      <c r="EQ57" s="710"/>
      <c r="ER57" s="710"/>
      <c r="ES57" s="710"/>
      <c r="ET57" s="710"/>
      <c r="EU57" s="710"/>
      <c r="EV57" s="710"/>
      <c r="EW57" s="710"/>
      <c r="EX57" s="710"/>
      <c r="EY57" s="710"/>
      <c r="EZ57" s="710"/>
      <c r="FA57" s="710"/>
      <c r="FB57" s="710"/>
      <c r="FC57" s="710"/>
      <c r="FD57" s="710"/>
      <c r="FE57" s="710"/>
      <c r="FF57" s="710"/>
      <c r="FG57" s="710"/>
      <c r="FH57" s="710"/>
      <c r="FI57" s="710"/>
      <c r="FJ57" s="710"/>
      <c r="FK57" s="710"/>
      <c r="FL57" s="710"/>
      <c r="FM57" s="710"/>
      <c r="FN57" s="710"/>
      <c r="FO57" s="710"/>
      <c r="FP57" s="710"/>
      <c r="FQ57" s="710"/>
      <c r="FR57" s="710"/>
      <c r="FS57" s="710"/>
      <c r="FT57" s="710"/>
      <c r="FU57" s="710"/>
      <c r="FV57" s="710"/>
      <c r="FW57" s="710"/>
      <c r="FX57" s="710"/>
      <c r="FY57" s="710"/>
      <c r="FZ57" s="710"/>
      <c r="GA57" s="710"/>
      <c r="GB57" s="710"/>
      <c r="GC57" s="710"/>
      <c r="GD57" s="710"/>
      <c r="GE57" s="710"/>
      <c r="GF57" s="710"/>
      <c r="GG57" s="710"/>
      <c r="GH57" s="710"/>
      <c r="GI57" s="710"/>
      <c r="GJ57" s="710"/>
      <c r="GK57" s="710"/>
      <c r="GL57" s="710"/>
      <c r="GM57" s="710"/>
      <c r="GN57" s="710"/>
      <c r="GO57" s="710"/>
      <c r="GP57" s="710"/>
      <c r="GQ57" s="710"/>
      <c r="GR57" s="710"/>
      <c r="GS57" s="710"/>
      <c r="GT57" s="710"/>
      <c r="GU57" s="710"/>
      <c r="GV57" s="710"/>
      <c r="GW57" s="710"/>
      <c r="GX57" s="710"/>
      <c r="GY57" s="710"/>
      <c r="GZ57" s="710"/>
      <c r="HA57" s="710"/>
      <c r="HB57" s="710"/>
      <c r="HC57" s="710"/>
      <c r="HD57" s="710"/>
      <c r="HE57" s="710"/>
      <c r="HF57" s="710"/>
      <c r="HG57" s="710"/>
      <c r="HH57" s="710"/>
      <c r="HI57" s="710"/>
      <c r="HJ57" s="710"/>
      <c r="HK57" s="710"/>
      <c r="HL57" s="710"/>
      <c r="HM57" s="710"/>
      <c r="HN57" s="710"/>
      <c r="HO57" s="710"/>
      <c r="HP57" s="710"/>
      <c r="HQ57" s="710"/>
      <c r="HR57" s="710"/>
      <c r="HS57" s="710"/>
      <c r="HT57" s="710"/>
      <c r="HU57" s="710"/>
      <c r="HV57" s="710"/>
      <c r="HW57" s="710"/>
      <c r="HX57" s="710"/>
      <c r="HY57" s="710"/>
      <c r="HZ57" s="710"/>
      <c r="IA57" s="710"/>
      <c r="IB57" s="710"/>
      <c r="IC57" s="710"/>
      <c r="ID57" s="710"/>
      <c r="IE57" s="710"/>
      <c r="IF57" s="710"/>
      <c r="IG57" s="710"/>
      <c r="IH57" s="710"/>
      <c r="II57" s="710"/>
      <c r="IJ57" s="710"/>
      <c r="IK57" s="710"/>
      <c r="IL57" s="710"/>
      <c r="IM57" s="710"/>
      <c r="IN57" s="710"/>
      <c r="IO57" s="710"/>
      <c r="IP57" s="710"/>
      <c r="IQ57" s="710"/>
      <c r="IR57" s="710"/>
      <c r="IS57" s="710"/>
      <c r="IT57" s="710"/>
      <c r="IU57" s="710"/>
      <c r="IV57" s="710"/>
      <c r="IW57" s="710"/>
      <c r="IX57" s="710"/>
      <c r="IY57" s="710"/>
      <c r="IZ57" s="710"/>
      <c r="JA57" s="710"/>
      <c r="JB57" s="710"/>
      <c r="JC57" s="710"/>
      <c r="JD57" s="710"/>
      <c r="JE57" s="710"/>
      <c r="JF57" s="710"/>
      <c r="JG57" s="710"/>
      <c r="JH57" s="710"/>
      <c r="JI57" s="710"/>
      <c r="JJ57" s="710"/>
      <c r="JK57" s="710"/>
      <c r="JL57" s="710"/>
      <c r="JM57" s="710"/>
      <c r="JN57" s="710"/>
      <c r="JO57" s="710"/>
      <c r="JP57" s="710"/>
      <c r="JQ57" s="710"/>
      <c r="JR57" s="710"/>
      <c r="JS57" s="710"/>
      <c r="JT57" s="710"/>
      <c r="JU57" s="710"/>
      <c r="JV57" s="710"/>
      <c r="JW57" s="710"/>
      <c r="JX57" s="710"/>
      <c r="JY57" s="710"/>
      <c r="JZ57" s="710"/>
      <c r="KA57" s="710"/>
      <c r="KB57" s="710"/>
      <c r="KC57" s="710"/>
      <c r="KD57" s="710"/>
      <c r="KE57" s="710"/>
      <c r="KF57" s="710"/>
      <c r="KG57" s="710"/>
      <c r="KH57" s="710"/>
      <c r="KI57" s="710"/>
      <c r="KJ57" s="710"/>
      <c r="KK57" s="710"/>
      <c r="KL57" s="710"/>
      <c r="KM57" s="710"/>
      <c r="KN57" s="710"/>
      <c r="KO57" s="710"/>
      <c r="KP57" s="710"/>
      <c r="KQ57" s="710"/>
      <c r="KR57" s="710"/>
      <c r="KS57" s="710"/>
      <c r="KT57" s="710"/>
      <c r="KU57" s="710"/>
      <c r="KV57" s="710"/>
      <c r="KW57" s="710"/>
      <c r="KX57" s="710"/>
      <c r="KY57" s="710"/>
      <c r="KZ57" s="710"/>
      <c r="LA57" s="710"/>
      <c r="LB57" s="710"/>
      <c r="LC57" s="710"/>
      <c r="LD57" s="710"/>
      <c r="LE57" s="710"/>
      <c r="LF57" s="710"/>
      <c r="LG57" s="710"/>
      <c r="LH57" s="710"/>
      <c r="LI57" s="710"/>
      <c r="LJ57" s="710"/>
      <c r="LK57" s="710"/>
      <c r="LL57" s="710"/>
      <c r="LM57" s="710"/>
      <c r="LN57" s="710"/>
      <c r="LO57" s="710"/>
      <c r="LP57" s="710"/>
      <c r="LQ57" s="710"/>
      <c r="LR57" s="710"/>
      <c r="LS57" s="710"/>
      <c r="LT57" s="710"/>
      <c r="LU57" s="710"/>
      <c r="LV57" s="710"/>
      <c r="LW57" s="710"/>
      <c r="LX57" s="710"/>
      <c r="LY57" s="710"/>
      <c r="LZ57" s="710"/>
      <c r="MA57" s="710"/>
      <c r="MB57" s="710"/>
      <c r="MC57" s="710"/>
      <c r="MD57" s="710"/>
      <c r="ME57" s="710"/>
      <c r="MF57" s="710"/>
      <c r="MG57" s="710"/>
      <c r="MH57" s="710"/>
      <c r="MI57" s="710"/>
      <c r="MJ57" s="710"/>
      <c r="MK57" s="710"/>
      <c r="ML57" s="710"/>
      <c r="MM57" s="710"/>
      <c r="MN57" s="710"/>
      <c r="MO57" s="710"/>
      <c r="MP57" s="710"/>
      <c r="MQ57" s="710"/>
      <c r="MR57" s="710"/>
      <c r="MS57" s="710"/>
      <c r="MT57" s="710"/>
      <c r="MU57" s="710"/>
      <c r="MV57" s="710"/>
      <c r="MW57" s="710"/>
      <c r="MX57" s="710"/>
      <c r="MY57" s="710"/>
      <c r="MZ57" s="710"/>
      <c r="NA57" s="710"/>
      <c r="NB57" s="710"/>
      <c r="NC57" s="710"/>
      <c r="ND57" s="710"/>
      <c r="NE57" s="710"/>
      <c r="NF57" s="710"/>
      <c r="NG57" s="710"/>
      <c r="NH57" s="710"/>
      <c r="NI57" s="710"/>
      <c r="NJ57" s="710"/>
      <c r="NK57" s="710"/>
      <c r="NL57" s="710"/>
      <c r="NM57" s="710"/>
      <c r="NN57" s="710"/>
      <c r="NO57" s="710"/>
      <c r="NP57" s="710"/>
      <c r="NQ57" s="710"/>
      <c r="NR57" s="710"/>
      <c r="NS57" s="710"/>
      <c r="NT57" s="710"/>
      <c r="NU57" s="710"/>
      <c r="NV57" s="710"/>
      <c r="NW57" s="710"/>
      <c r="NX57" s="710"/>
      <c r="NY57" s="710"/>
      <c r="NZ57" s="710"/>
      <c r="OA57" s="710"/>
      <c r="OB57" s="710"/>
      <c r="OC57" s="710"/>
      <c r="OD57" s="710"/>
      <c r="OE57" s="710"/>
      <c r="OF57" s="710"/>
      <c r="OG57" s="710"/>
      <c r="OH57" s="710"/>
      <c r="OI57" s="710"/>
      <c r="OJ57" s="710"/>
      <c r="OK57" s="710"/>
      <c r="OL57" s="710"/>
      <c r="OM57" s="710"/>
      <c r="ON57" s="710"/>
      <c r="OO57" s="710"/>
      <c r="OP57" s="710"/>
      <c r="OQ57" s="710"/>
      <c r="OR57" s="710"/>
      <c r="OS57" s="710"/>
      <c r="OT57" s="710"/>
      <c r="OU57" s="710"/>
      <c r="OV57" s="710"/>
      <c r="OW57" s="710"/>
      <c r="OX57" s="710"/>
      <c r="OY57" s="710"/>
      <c r="OZ57" s="710"/>
      <c r="PA57" s="710"/>
      <c r="PB57" s="710"/>
      <c r="PC57" s="710"/>
      <c r="PD57" s="710"/>
      <c r="PE57" s="710"/>
      <c r="PF57" s="710"/>
      <c r="PG57" s="710"/>
      <c r="PH57" s="710"/>
      <c r="PI57" s="710"/>
      <c r="PJ57" s="710"/>
      <c r="PK57" s="710"/>
      <c r="PL57" s="710"/>
      <c r="PM57" s="710"/>
      <c r="PN57" s="710"/>
      <c r="PO57" s="710"/>
      <c r="PP57" s="710"/>
      <c r="PQ57" s="710"/>
      <c r="PR57" s="710"/>
      <c r="PS57" s="710"/>
      <c r="PT57" s="710"/>
      <c r="PU57" s="710"/>
      <c r="PV57" s="710"/>
      <c r="PW57" s="710"/>
      <c r="PX57" s="710"/>
      <c r="PY57" s="710"/>
      <c r="PZ57" s="710"/>
      <c r="QA57" s="710"/>
      <c r="QB57" s="710"/>
      <c r="QC57" s="710"/>
      <c r="QD57" s="710"/>
      <c r="QE57" s="710"/>
      <c r="QF57" s="710"/>
      <c r="QG57" s="710"/>
      <c r="QH57" s="710"/>
      <c r="QI57" s="710"/>
      <c r="QJ57" s="710"/>
      <c r="QK57" s="710"/>
      <c r="QL57" s="710"/>
      <c r="QM57" s="710"/>
      <c r="QN57" s="710"/>
      <c r="QO57" s="710"/>
      <c r="QP57" s="710"/>
      <c r="QQ57" s="710"/>
      <c r="QR57" s="710"/>
      <c r="QS57" s="710"/>
      <c r="QT57" s="710"/>
      <c r="QU57" s="710"/>
      <c r="QV57" s="710"/>
      <c r="QW57" s="710"/>
      <c r="QX57" s="710"/>
      <c r="QY57" s="710"/>
      <c r="QZ57" s="710"/>
      <c r="RA57" s="710"/>
      <c r="RB57" s="710"/>
      <c r="RC57" s="710"/>
      <c r="RD57" s="710"/>
      <c r="RE57" s="710"/>
      <c r="RF57" s="710"/>
      <c r="RG57" s="710"/>
      <c r="RH57" s="710"/>
      <c r="RI57" s="710"/>
      <c r="RJ57" s="710"/>
      <c r="RK57" s="710"/>
      <c r="RL57" s="710"/>
      <c r="RM57" s="710"/>
      <c r="RN57" s="710"/>
      <c r="RO57" s="710"/>
      <c r="RP57" s="710"/>
      <c r="RQ57" s="710"/>
      <c r="RR57" s="710"/>
      <c r="RS57" s="710"/>
      <c r="RT57" s="710"/>
      <c r="RU57" s="710"/>
      <c r="RV57" s="710"/>
      <c r="RW57" s="710"/>
      <c r="RX57" s="710"/>
      <c r="RY57" s="710"/>
      <c r="RZ57" s="710"/>
      <c r="SA57" s="710"/>
      <c r="SB57" s="710"/>
      <c r="SC57" s="710"/>
      <c r="SD57" s="710"/>
      <c r="SE57" s="710"/>
      <c r="SF57" s="710"/>
      <c r="SG57" s="710"/>
      <c r="SH57" s="710"/>
      <c r="SI57" s="493"/>
      <c r="SJ57" s="474"/>
      <c r="SK57" s="462"/>
      <c r="SL57" s="462"/>
      <c r="SM57" s="462"/>
    </row>
    <row r="58" spans="1:507" outlineLevel="2" x14ac:dyDescent="0.35">
      <c r="A58" s="462"/>
      <c r="B58" s="471"/>
      <c r="C58" s="690">
        <f t="shared" si="32"/>
        <v>3</v>
      </c>
      <c r="D58" s="493"/>
      <c r="E58" s="557"/>
      <c r="F58" s="557"/>
      <c r="G58" s="493"/>
      <c r="H58" s="498" t="s">
        <v>959</v>
      </c>
      <c r="I58" s="515" t="s">
        <v>958</v>
      </c>
      <c r="J58" s="515">
        <f>J57+1</f>
        <v>1</v>
      </c>
      <c r="K58" s="516"/>
      <c r="L58" s="516"/>
      <c r="M58" s="516"/>
      <c r="N58" s="516"/>
      <c r="O58" s="516"/>
      <c r="P58" s="516"/>
      <c r="Q58" s="516"/>
      <c r="R58" s="516"/>
      <c r="S58" s="516"/>
      <c r="T58" s="516"/>
      <c r="U58" s="516"/>
      <c r="V58" s="516"/>
      <c r="W58" s="516"/>
      <c r="X58" s="516"/>
      <c r="Y58" s="516"/>
      <c r="Z58" s="516"/>
      <c r="AA58" s="516"/>
      <c r="AB58" s="516"/>
      <c r="AC58" s="516"/>
      <c r="AD58" s="516"/>
      <c r="AE58" s="516"/>
      <c r="AF58" s="516"/>
      <c r="AG58" s="516"/>
      <c r="AH58" s="516"/>
      <c r="AI58" s="516"/>
      <c r="AJ58" s="516"/>
      <c r="AK58" s="516"/>
      <c r="AL58" s="516"/>
      <c r="AM58" s="516"/>
      <c r="AN58" s="516"/>
      <c r="AO58" s="516"/>
      <c r="AP58" s="516"/>
      <c r="AQ58" s="516"/>
      <c r="AR58" s="516"/>
      <c r="AS58" s="516"/>
      <c r="AT58" s="516"/>
      <c r="AU58" s="516"/>
      <c r="AV58" s="516"/>
      <c r="AW58" s="516"/>
      <c r="AX58" s="516"/>
      <c r="AY58" s="516"/>
      <c r="AZ58" s="516"/>
      <c r="BA58" s="516"/>
      <c r="BB58" s="516"/>
      <c r="BC58" s="516"/>
      <c r="BD58" s="516"/>
      <c r="BE58" s="516"/>
      <c r="BF58" s="516"/>
      <c r="BG58" s="516"/>
      <c r="BH58" s="516"/>
      <c r="BI58" s="516"/>
      <c r="BJ58" s="516"/>
      <c r="BK58" s="711"/>
      <c r="BL58" s="711"/>
      <c r="BM58" s="711"/>
      <c r="BN58" s="711"/>
      <c r="BO58" s="711"/>
      <c r="BP58" s="711"/>
      <c r="BQ58" s="711"/>
      <c r="BR58" s="711"/>
      <c r="BS58" s="711"/>
      <c r="BT58" s="711"/>
      <c r="BU58" s="711"/>
      <c r="BV58" s="711"/>
      <c r="BW58" s="711"/>
      <c r="BX58" s="711"/>
      <c r="BY58" s="711"/>
      <c r="BZ58" s="711"/>
      <c r="CA58" s="711"/>
      <c r="CB58" s="711"/>
      <c r="CC58" s="711"/>
      <c r="CD58" s="711"/>
      <c r="CE58" s="711"/>
      <c r="CF58" s="711"/>
      <c r="CG58" s="711"/>
      <c r="CH58" s="711"/>
      <c r="CI58" s="711"/>
      <c r="CJ58" s="711"/>
      <c r="CK58" s="711"/>
      <c r="CL58" s="711"/>
      <c r="CM58" s="711"/>
      <c r="CN58" s="711"/>
      <c r="CO58" s="711"/>
      <c r="CP58" s="711"/>
      <c r="CQ58" s="711"/>
      <c r="CR58" s="711"/>
      <c r="CS58" s="711"/>
      <c r="CT58" s="711"/>
      <c r="CU58" s="711"/>
      <c r="CV58" s="711"/>
      <c r="CW58" s="711"/>
      <c r="CX58" s="711"/>
      <c r="CY58" s="711"/>
      <c r="CZ58" s="711"/>
      <c r="DA58" s="711"/>
      <c r="DB58" s="711"/>
      <c r="DC58" s="711"/>
      <c r="DD58" s="711"/>
      <c r="DE58" s="711"/>
      <c r="DF58" s="711"/>
      <c r="DG58" s="711"/>
      <c r="DH58" s="711"/>
      <c r="DI58" s="711"/>
      <c r="DJ58" s="711"/>
      <c r="DK58" s="711"/>
      <c r="DL58" s="711"/>
      <c r="DM58" s="711"/>
      <c r="DN58" s="711"/>
      <c r="DO58" s="711"/>
      <c r="DP58" s="711"/>
      <c r="DQ58" s="711"/>
      <c r="DR58" s="711"/>
      <c r="DS58" s="711"/>
      <c r="DT58" s="711"/>
      <c r="DU58" s="711"/>
      <c r="DV58" s="711"/>
      <c r="DW58" s="711"/>
      <c r="DX58" s="711"/>
      <c r="DY58" s="711"/>
      <c r="DZ58" s="711"/>
      <c r="EA58" s="711"/>
      <c r="EB58" s="711"/>
      <c r="EC58" s="711"/>
      <c r="ED58" s="711"/>
      <c r="EE58" s="711"/>
      <c r="EF58" s="711"/>
      <c r="EG58" s="711"/>
      <c r="EH58" s="711"/>
      <c r="EI58" s="711"/>
      <c r="EJ58" s="711"/>
      <c r="EK58" s="711"/>
      <c r="EL58" s="711"/>
      <c r="EM58" s="711"/>
      <c r="EN58" s="711"/>
      <c r="EO58" s="711"/>
      <c r="EP58" s="711"/>
      <c r="EQ58" s="711"/>
      <c r="ER58" s="711"/>
      <c r="ES58" s="711"/>
      <c r="ET58" s="711"/>
      <c r="EU58" s="711"/>
      <c r="EV58" s="711"/>
      <c r="EW58" s="711"/>
      <c r="EX58" s="711"/>
      <c r="EY58" s="711"/>
      <c r="EZ58" s="711"/>
      <c r="FA58" s="711"/>
      <c r="FB58" s="711"/>
      <c r="FC58" s="711"/>
      <c r="FD58" s="711"/>
      <c r="FE58" s="711"/>
      <c r="FF58" s="711"/>
      <c r="FG58" s="711"/>
      <c r="FH58" s="711"/>
      <c r="FI58" s="711"/>
      <c r="FJ58" s="711"/>
      <c r="FK58" s="711"/>
      <c r="FL58" s="711"/>
      <c r="FM58" s="711"/>
      <c r="FN58" s="711"/>
      <c r="FO58" s="711"/>
      <c r="FP58" s="711"/>
      <c r="FQ58" s="711"/>
      <c r="FR58" s="711"/>
      <c r="FS58" s="711"/>
      <c r="FT58" s="711"/>
      <c r="FU58" s="711"/>
      <c r="FV58" s="711"/>
      <c r="FW58" s="711"/>
      <c r="FX58" s="711"/>
      <c r="FY58" s="711"/>
      <c r="FZ58" s="711"/>
      <c r="GA58" s="711"/>
      <c r="GB58" s="711"/>
      <c r="GC58" s="711"/>
      <c r="GD58" s="711"/>
      <c r="GE58" s="711"/>
      <c r="GF58" s="711"/>
      <c r="GG58" s="711"/>
      <c r="GH58" s="711"/>
      <c r="GI58" s="711"/>
      <c r="GJ58" s="711"/>
      <c r="GK58" s="711"/>
      <c r="GL58" s="711"/>
      <c r="GM58" s="711"/>
      <c r="GN58" s="711"/>
      <c r="GO58" s="711"/>
      <c r="GP58" s="711"/>
      <c r="GQ58" s="711"/>
      <c r="GR58" s="711"/>
      <c r="GS58" s="711"/>
      <c r="GT58" s="711"/>
      <c r="GU58" s="711"/>
      <c r="GV58" s="711"/>
      <c r="GW58" s="711"/>
      <c r="GX58" s="711"/>
      <c r="GY58" s="711"/>
      <c r="GZ58" s="711"/>
      <c r="HA58" s="711"/>
      <c r="HB58" s="711"/>
      <c r="HC58" s="711"/>
      <c r="HD58" s="711"/>
      <c r="HE58" s="711"/>
      <c r="HF58" s="711"/>
      <c r="HG58" s="711"/>
      <c r="HH58" s="711"/>
      <c r="HI58" s="711"/>
      <c r="HJ58" s="711"/>
      <c r="HK58" s="711"/>
      <c r="HL58" s="711"/>
      <c r="HM58" s="711"/>
      <c r="HN58" s="711"/>
      <c r="HO58" s="711"/>
      <c r="HP58" s="711"/>
      <c r="HQ58" s="711"/>
      <c r="HR58" s="711"/>
      <c r="HS58" s="711"/>
      <c r="HT58" s="711"/>
      <c r="HU58" s="711"/>
      <c r="HV58" s="711"/>
      <c r="HW58" s="711"/>
      <c r="HX58" s="711"/>
      <c r="HY58" s="711"/>
      <c r="HZ58" s="711"/>
      <c r="IA58" s="711"/>
      <c r="IB58" s="711"/>
      <c r="IC58" s="711"/>
      <c r="ID58" s="711"/>
      <c r="IE58" s="711"/>
      <c r="IF58" s="711"/>
      <c r="IG58" s="711"/>
      <c r="IH58" s="711"/>
      <c r="II58" s="711"/>
      <c r="IJ58" s="711"/>
      <c r="IK58" s="711"/>
      <c r="IL58" s="711"/>
      <c r="IM58" s="711"/>
      <c r="IN58" s="711"/>
      <c r="IO58" s="711"/>
      <c r="IP58" s="711"/>
      <c r="IQ58" s="711"/>
      <c r="IR58" s="711"/>
      <c r="IS58" s="711"/>
      <c r="IT58" s="711"/>
      <c r="IU58" s="711"/>
      <c r="IV58" s="711"/>
      <c r="IW58" s="711"/>
      <c r="IX58" s="711"/>
      <c r="IY58" s="711"/>
      <c r="IZ58" s="711"/>
      <c r="JA58" s="711"/>
      <c r="JB58" s="711"/>
      <c r="JC58" s="711"/>
      <c r="JD58" s="711"/>
      <c r="JE58" s="711"/>
      <c r="JF58" s="711"/>
      <c r="JG58" s="711"/>
      <c r="JH58" s="711"/>
      <c r="JI58" s="711"/>
      <c r="JJ58" s="711"/>
      <c r="JK58" s="711"/>
      <c r="JL58" s="711"/>
      <c r="JM58" s="711"/>
      <c r="JN58" s="711"/>
      <c r="JO58" s="711"/>
      <c r="JP58" s="711"/>
      <c r="JQ58" s="711"/>
      <c r="JR58" s="711"/>
      <c r="JS58" s="711"/>
      <c r="JT58" s="711"/>
      <c r="JU58" s="711"/>
      <c r="JV58" s="711"/>
      <c r="JW58" s="711"/>
      <c r="JX58" s="711"/>
      <c r="JY58" s="711"/>
      <c r="JZ58" s="711"/>
      <c r="KA58" s="711"/>
      <c r="KB58" s="711"/>
      <c r="KC58" s="711"/>
      <c r="KD58" s="711"/>
      <c r="KE58" s="711"/>
      <c r="KF58" s="711"/>
      <c r="KG58" s="711"/>
      <c r="KH58" s="711"/>
      <c r="KI58" s="711"/>
      <c r="KJ58" s="711"/>
      <c r="KK58" s="711"/>
      <c r="KL58" s="711"/>
      <c r="KM58" s="711"/>
      <c r="KN58" s="711"/>
      <c r="KO58" s="711"/>
      <c r="KP58" s="711"/>
      <c r="KQ58" s="711"/>
      <c r="KR58" s="711"/>
      <c r="KS58" s="711"/>
      <c r="KT58" s="711"/>
      <c r="KU58" s="711"/>
      <c r="KV58" s="711"/>
      <c r="KW58" s="711"/>
      <c r="KX58" s="711"/>
      <c r="KY58" s="711"/>
      <c r="KZ58" s="711"/>
      <c r="LA58" s="711"/>
      <c r="LB58" s="711"/>
      <c r="LC58" s="711"/>
      <c r="LD58" s="711"/>
      <c r="LE58" s="711"/>
      <c r="LF58" s="711"/>
      <c r="LG58" s="711"/>
      <c r="LH58" s="711"/>
      <c r="LI58" s="711"/>
      <c r="LJ58" s="711"/>
      <c r="LK58" s="711"/>
      <c r="LL58" s="711"/>
      <c r="LM58" s="711"/>
      <c r="LN58" s="711"/>
      <c r="LO58" s="711"/>
      <c r="LP58" s="711"/>
      <c r="LQ58" s="711"/>
      <c r="LR58" s="711"/>
      <c r="LS58" s="711"/>
      <c r="LT58" s="711"/>
      <c r="LU58" s="711"/>
      <c r="LV58" s="711"/>
      <c r="LW58" s="711"/>
      <c r="LX58" s="711"/>
      <c r="LY58" s="711"/>
      <c r="LZ58" s="711"/>
      <c r="MA58" s="711"/>
      <c r="MB58" s="711"/>
      <c r="MC58" s="711"/>
      <c r="MD58" s="711"/>
      <c r="ME58" s="711"/>
      <c r="MF58" s="711"/>
      <c r="MG58" s="711"/>
      <c r="MH58" s="711"/>
      <c r="MI58" s="711"/>
      <c r="MJ58" s="711"/>
      <c r="MK58" s="711"/>
      <c r="ML58" s="711"/>
      <c r="MM58" s="711"/>
      <c r="MN58" s="711"/>
      <c r="MO58" s="711"/>
      <c r="MP58" s="711"/>
      <c r="MQ58" s="711"/>
      <c r="MR58" s="711"/>
      <c r="MS58" s="711"/>
      <c r="MT58" s="711"/>
      <c r="MU58" s="711"/>
      <c r="MV58" s="711"/>
      <c r="MW58" s="711"/>
      <c r="MX58" s="711"/>
      <c r="MY58" s="711"/>
      <c r="MZ58" s="711"/>
      <c r="NA58" s="711"/>
      <c r="NB58" s="711"/>
      <c r="NC58" s="711"/>
      <c r="ND58" s="711"/>
      <c r="NE58" s="711"/>
      <c r="NF58" s="711"/>
      <c r="NG58" s="711"/>
      <c r="NH58" s="711"/>
      <c r="NI58" s="711"/>
      <c r="NJ58" s="711"/>
      <c r="NK58" s="711"/>
      <c r="NL58" s="711"/>
      <c r="NM58" s="711"/>
      <c r="NN58" s="711"/>
      <c r="NO58" s="711"/>
      <c r="NP58" s="711"/>
      <c r="NQ58" s="711"/>
      <c r="NR58" s="711"/>
      <c r="NS58" s="711"/>
      <c r="NT58" s="711"/>
      <c r="NU58" s="711"/>
      <c r="NV58" s="711"/>
      <c r="NW58" s="711"/>
      <c r="NX58" s="711"/>
      <c r="NY58" s="711"/>
      <c r="NZ58" s="711"/>
      <c r="OA58" s="711"/>
      <c r="OB58" s="711"/>
      <c r="OC58" s="711"/>
      <c r="OD58" s="711"/>
      <c r="OE58" s="711"/>
      <c r="OF58" s="711"/>
      <c r="OG58" s="711"/>
      <c r="OH58" s="711"/>
      <c r="OI58" s="711"/>
      <c r="OJ58" s="711"/>
      <c r="OK58" s="711"/>
      <c r="OL58" s="711"/>
      <c r="OM58" s="711"/>
      <c r="ON58" s="711"/>
      <c r="OO58" s="711"/>
      <c r="OP58" s="711"/>
      <c r="OQ58" s="711"/>
      <c r="OR58" s="711"/>
      <c r="OS58" s="711"/>
      <c r="OT58" s="711"/>
      <c r="OU58" s="711"/>
      <c r="OV58" s="711"/>
      <c r="OW58" s="711"/>
      <c r="OX58" s="711"/>
      <c r="OY58" s="711"/>
      <c r="OZ58" s="711"/>
      <c r="PA58" s="711"/>
      <c r="PB58" s="711"/>
      <c r="PC58" s="711"/>
      <c r="PD58" s="711"/>
      <c r="PE58" s="711"/>
      <c r="PF58" s="711"/>
      <c r="PG58" s="711"/>
      <c r="PH58" s="711"/>
      <c r="PI58" s="711"/>
      <c r="PJ58" s="711"/>
      <c r="PK58" s="711"/>
      <c r="PL58" s="711"/>
      <c r="PM58" s="711"/>
      <c r="PN58" s="711"/>
      <c r="PO58" s="711"/>
      <c r="PP58" s="711"/>
      <c r="PQ58" s="711"/>
      <c r="PR58" s="711"/>
      <c r="PS58" s="711"/>
      <c r="PT58" s="711"/>
      <c r="PU58" s="711"/>
      <c r="PV58" s="711"/>
      <c r="PW58" s="711"/>
      <c r="PX58" s="711"/>
      <c r="PY58" s="711"/>
      <c r="PZ58" s="711"/>
      <c r="QA58" s="711"/>
      <c r="QB58" s="711"/>
      <c r="QC58" s="711"/>
      <c r="QD58" s="711"/>
      <c r="QE58" s="711"/>
      <c r="QF58" s="711"/>
      <c r="QG58" s="711"/>
      <c r="QH58" s="711"/>
      <c r="QI58" s="711"/>
      <c r="QJ58" s="711"/>
      <c r="QK58" s="711"/>
      <c r="QL58" s="711"/>
      <c r="QM58" s="711"/>
      <c r="QN58" s="711"/>
      <c r="QO58" s="711"/>
      <c r="QP58" s="711"/>
      <c r="QQ58" s="711"/>
      <c r="QR58" s="711"/>
      <c r="QS58" s="711"/>
      <c r="QT58" s="711"/>
      <c r="QU58" s="711"/>
      <c r="QV58" s="711"/>
      <c r="QW58" s="711"/>
      <c r="QX58" s="711"/>
      <c r="QY58" s="711"/>
      <c r="QZ58" s="711"/>
      <c r="RA58" s="711"/>
      <c r="RB58" s="711"/>
      <c r="RC58" s="711"/>
      <c r="RD58" s="711"/>
      <c r="RE58" s="711"/>
      <c r="RF58" s="711"/>
      <c r="RG58" s="711"/>
      <c r="RH58" s="711"/>
      <c r="RI58" s="711"/>
      <c r="RJ58" s="711"/>
      <c r="RK58" s="711"/>
      <c r="RL58" s="711"/>
      <c r="RM58" s="711"/>
      <c r="RN58" s="711"/>
      <c r="RO58" s="711"/>
      <c r="RP58" s="711"/>
      <c r="RQ58" s="711"/>
      <c r="RR58" s="711"/>
      <c r="RS58" s="711"/>
      <c r="RT58" s="711"/>
      <c r="RU58" s="711"/>
      <c r="RV58" s="711"/>
      <c r="RW58" s="711"/>
      <c r="RX58" s="711"/>
      <c r="RY58" s="711"/>
      <c r="RZ58" s="711"/>
      <c r="SA58" s="711"/>
      <c r="SB58" s="711"/>
      <c r="SC58" s="711"/>
      <c r="SD58" s="711"/>
      <c r="SE58" s="711"/>
      <c r="SF58" s="711"/>
      <c r="SG58" s="711"/>
      <c r="SH58" s="711"/>
      <c r="SI58" s="493"/>
      <c r="SJ58" s="474"/>
      <c r="SK58" s="462"/>
      <c r="SL58" s="462"/>
      <c r="SM58" s="462"/>
    </row>
    <row r="59" spans="1:507" outlineLevel="2" x14ac:dyDescent="0.35">
      <c r="A59" s="462"/>
      <c r="B59" s="471"/>
      <c r="C59" s="690">
        <f t="shared" si="32"/>
        <v>3</v>
      </c>
      <c r="D59" s="493"/>
      <c r="E59" s="557"/>
      <c r="F59" s="557"/>
      <c r="G59" s="493"/>
      <c r="H59" s="498" t="s">
        <v>960</v>
      </c>
      <c r="I59" s="515" t="s">
        <v>958</v>
      </c>
      <c r="J59" s="515">
        <f>J58+1</f>
        <v>2</v>
      </c>
      <c r="K59" s="516"/>
      <c r="L59" s="516"/>
      <c r="M59" s="516"/>
      <c r="N59" s="516"/>
      <c r="O59" s="516"/>
      <c r="P59" s="516"/>
      <c r="Q59" s="516"/>
      <c r="R59" s="516"/>
      <c r="S59" s="516"/>
      <c r="T59" s="516"/>
      <c r="U59" s="516"/>
      <c r="V59" s="516"/>
      <c r="W59" s="516"/>
      <c r="X59" s="516"/>
      <c r="Y59" s="516"/>
      <c r="Z59" s="516"/>
      <c r="AA59" s="516"/>
      <c r="AB59" s="516"/>
      <c r="AC59" s="516"/>
      <c r="AD59" s="516"/>
      <c r="AE59" s="516"/>
      <c r="AF59" s="516"/>
      <c r="AG59" s="516"/>
      <c r="AH59" s="516"/>
      <c r="AI59" s="516"/>
      <c r="AJ59" s="516"/>
      <c r="AK59" s="516"/>
      <c r="AL59" s="516"/>
      <c r="AM59" s="516"/>
      <c r="AN59" s="516"/>
      <c r="AO59" s="516"/>
      <c r="AP59" s="516"/>
      <c r="AQ59" s="516"/>
      <c r="AR59" s="516"/>
      <c r="AS59" s="516"/>
      <c r="AT59" s="516"/>
      <c r="AU59" s="516"/>
      <c r="AV59" s="516"/>
      <c r="AW59" s="516"/>
      <c r="AX59" s="516"/>
      <c r="AY59" s="516"/>
      <c r="AZ59" s="516"/>
      <c r="BA59" s="516"/>
      <c r="BB59" s="516"/>
      <c r="BC59" s="516"/>
      <c r="BD59" s="516"/>
      <c r="BE59" s="516"/>
      <c r="BF59" s="516"/>
      <c r="BG59" s="516"/>
      <c r="BH59" s="516"/>
      <c r="BI59" s="516"/>
      <c r="BJ59" s="516"/>
      <c r="BK59" s="711"/>
      <c r="BL59" s="711"/>
      <c r="BM59" s="711"/>
      <c r="BN59" s="711"/>
      <c r="BO59" s="711"/>
      <c r="BP59" s="711"/>
      <c r="BQ59" s="711"/>
      <c r="BR59" s="711"/>
      <c r="BS59" s="711"/>
      <c r="BT59" s="711"/>
      <c r="BU59" s="711"/>
      <c r="BV59" s="711"/>
      <c r="BW59" s="711"/>
      <c r="BX59" s="711"/>
      <c r="BY59" s="711"/>
      <c r="BZ59" s="711"/>
      <c r="CA59" s="711"/>
      <c r="CB59" s="711"/>
      <c r="CC59" s="711"/>
      <c r="CD59" s="711"/>
      <c r="CE59" s="711"/>
      <c r="CF59" s="711"/>
      <c r="CG59" s="711"/>
      <c r="CH59" s="711"/>
      <c r="CI59" s="711"/>
      <c r="CJ59" s="711"/>
      <c r="CK59" s="711"/>
      <c r="CL59" s="711"/>
      <c r="CM59" s="711"/>
      <c r="CN59" s="711"/>
      <c r="CO59" s="711"/>
      <c r="CP59" s="711"/>
      <c r="CQ59" s="711"/>
      <c r="CR59" s="711"/>
      <c r="CS59" s="711"/>
      <c r="CT59" s="711"/>
      <c r="CU59" s="711"/>
      <c r="CV59" s="711"/>
      <c r="CW59" s="711"/>
      <c r="CX59" s="711"/>
      <c r="CY59" s="711"/>
      <c r="CZ59" s="711"/>
      <c r="DA59" s="711"/>
      <c r="DB59" s="711"/>
      <c r="DC59" s="711"/>
      <c r="DD59" s="711"/>
      <c r="DE59" s="711"/>
      <c r="DF59" s="711"/>
      <c r="DG59" s="711"/>
      <c r="DH59" s="711"/>
      <c r="DI59" s="711"/>
      <c r="DJ59" s="711"/>
      <c r="DK59" s="711"/>
      <c r="DL59" s="711"/>
      <c r="DM59" s="711"/>
      <c r="DN59" s="711"/>
      <c r="DO59" s="711"/>
      <c r="DP59" s="711"/>
      <c r="DQ59" s="711"/>
      <c r="DR59" s="711"/>
      <c r="DS59" s="711"/>
      <c r="DT59" s="711"/>
      <c r="DU59" s="711"/>
      <c r="DV59" s="711"/>
      <c r="DW59" s="711"/>
      <c r="DX59" s="711"/>
      <c r="DY59" s="711"/>
      <c r="DZ59" s="711"/>
      <c r="EA59" s="711"/>
      <c r="EB59" s="711"/>
      <c r="EC59" s="711"/>
      <c r="ED59" s="711"/>
      <c r="EE59" s="711"/>
      <c r="EF59" s="711"/>
      <c r="EG59" s="711"/>
      <c r="EH59" s="711"/>
      <c r="EI59" s="711"/>
      <c r="EJ59" s="711"/>
      <c r="EK59" s="711"/>
      <c r="EL59" s="711"/>
      <c r="EM59" s="711"/>
      <c r="EN59" s="711"/>
      <c r="EO59" s="711"/>
      <c r="EP59" s="711"/>
      <c r="EQ59" s="711"/>
      <c r="ER59" s="711"/>
      <c r="ES59" s="711"/>
      <c r="ET59" s="711"/>
      <c r="EU59" s="711"/>
      <c r="EV59" s="711"/>
      <c r="EW59" s="711"/>
      <c r="EX59" s="711"/>
      <c r="EY59" s="711"/>
      <c r="EZ59" s="711"/>
      <c r="FA59" s="711"/>
      <c r="FB59" s="711"/>
      <c r="FC59" s="711"/>
      <c r="FD59" s="711"/>
      <c r="FE59" s="711"/>
      <c r="FF59" s="711"/>
      <c r="FG59" s="711"/>
      <c r="FH59" s="711"/>
      <c r="FI59" s="711"/>
      <c r="FJ59" s="711"/>
      <c r="FK59" s="711"/>
      <c r="FL59" s="711"/>
      <c r="FM59" s="711"/>
      <c r="FN59" s="711"/>
      <c r="FO59" s="711"/>
      <c r="FP59" s="711"/>
      <c r="FQ59" s="711"/>
      <c r="FR59" s="711"/>
      <c r="FS59" s="711"/>
      <c r="FT59" s="711"/>
      <c r="FU59" s="711"/>
      <c r="FV59" s="711"/>
      <c r="FW59" s="711"/>
      <c r="FX59" s="711"/>
      <c r="FY59" s="711"/>
      <c r="FZ59" s="711"/>
      <c r="GA59" s="711"/>
      <c r="GB59" s="711"/>
      <c r="GC59" s="711"/>
      <c r="GD59" s="711"/>
      <c r="GE59" s="711"/>
      <c r="GF59" s="711"/>
      <c r="GG59" s="711"/>
      <c r="GH59" s="711"/>
      <c r="GI59" s="711"/>
      <c r="GJ59" s="711"/>
      <c r="GK59" s="711"/>
      <c r="GL59" s="711"/>
      <c r="GM59" s="711"/>
      <c r="GN59" s="711"/>
      <c r="GO59" s="711"/>
      <c r="GP59" s="711"/>
      <c r="GQ59" s="711"/>
      <c r="GR59" s="711"/>
      <c r="GS59" s="711"/>
      <c r="GT59" s="711"/>
      <c r="GU59" s="711"/>
      <c r="GV59" s="711"/>
      <c r="GW59" s="711"/>
      <c r="GX59" s="711"/>
      <c r="GY59" s="711"/>
      <c r="GZ59" s="711"/>
      <c r="HA59" s="711"/>
      <c r="HB59" s="711"/>
      <c r="HC59" s="711"/>
      <c r="HD59" s="711"/>
      <c r="HE59" s="711"/>
      <c r="HF59" s="711"/>
      <c r="HG59" s="711"/>
      <c r="HH59" s="711"/>
      <c r="HI59" s="711"/>
      <c r="HJ59" s="711"/>
      <c r="HK59" s="711"/>
      <c r="HL59" s="711"/>
      <c r="HM59" s="711"/>
      <c r="HN59" s="711"/>
      <c r="HO59" s="711"/>
      <c r="HP59" s="711"/>
      <c r="HQ59" s="711"/>
      <c r="HR59" s="711"/>
      <c r="HS59" s="711"/>
      <c r="HT59" s="711"/>
      <c r="HU59" s="711"/>
      <c r="HV59" s="711"/>
      <c r="HW59" s="711"/>
      <c r="HX59" s="711"/>
      <c r="HY59" s="711"/>
      <c r="HZ59" s="711"/>
      <c r="IA59" s="711"/>
      <c r="IB59" s="711"/>
      <c r="IC59" s="711"/>
      <c r="ID59" s="711"/>
      <c r="IE59" s="711"/>
      <c r="IF59" s="711"/>
      <c r="IG59" s="711"/>
      <c r="IH59" s="711"/>
      <c r="II59" s="711"/>
      <c r="IJ59" s="711"/>
      <c r="IK59" s="711"/>
      <c r="IL59" s="711"/>
      <c r="IM59" s="711"/>
      <c r="IN59" s="711"/>
      <c r="IO59" s="711"/>
      <c r="IP59" s="711"/>
      <c r="IQ59" s="711"/>
      <c r="IR59" s="711"/>
      <c r="IS59" s="711"/>
      <c r="IT59" s="711"/>
      <c r="IU59" s="711"/>
      <c r="IV59" s="711"/>
      <c r="IW59" s="711"/>
      <c r="IX59" s="711"/>
      <c r="IY59" s="711"/>
      <c r="IZ59" s="711"/>
      <c r="JA59" s="711"/>
      <c r="JB59" s="711"/>
      <c r="JC59" s="711"/>
      <c r="JD59" s="711"/>
      <c r="JE59" s="711"/>
      <c r="JF59" s="711"/>
      <c r="JG59" s="711"/>
      <c r="JH59" s="711"/>
      <c r="JI59" s="711"/>
      <c r="JJ59" s="711"/>
      <c r="JK59" s="711"/>
      <c r="JL59" s="711"/>
      <c r="JM59" s="711"/>
      <c r="JN59" s="711"/>
      <c r="JO59" s="711"/>
      <c r="JP59" s="711"/>
      <c r="JQ59" s="711"/>
      <c r="JR59" s="711"/>
      <c r="JS59" s="711"/>
      <c r="JT59" s="711"/>
      <c r="JU59" s="711"/>
      <c r="JV59" s="711"/>
      <c r="JW59" s="711"/>
      <c r="JX59" s="711"/>
      <c r="JY59" s="711"/>
      <c r="JZ59" s="711"/>
      <c r="KA59" s="711"/>
      <c r="KB59" s="711"/>
      <c r="KC59" s="711"/>
      <c r="KD59" s="711"/>
      <c r="KE59" s="711"/>
      <c r="KF59" s="711"/>
      <c r="KG59" s="711"/>
      <c r="KH59" s="711"/>
      <c r="KI59" s="711"/>
      <c r="KJ59" s="711"/>
      <c r="KK59" s="711"/>
      <c r="KL59" s="711"/>
      <c r="KM59" s="711"/>
      <c r="KN59" s="711"/>
      <c r="KO59" s="711"/>
      <c r="KP59" s="711"/>
      <c r="KQ59" s="711"/>
      <c r="KR59" s="711"/>
      <c r="KS59" s="711"/>
      <c r="KT59" s="711"/>
      <c r="KU59" s="711"/>
      <c r="KV59" s="711"/>
      <c r="KW59" s="711"/>
      <c r="KX59" s="711"/>
      <c r="KY59" s="711"/>
      <c r="KZ59" s="711"/>
      <c r="LA59" s="711"/>
      <c r="LB59" s="711"/>
      <c r="LC59" s="711"/>
      <c r="LD59" s="711"/>
      <c r="LE59" s="711"/>
      <c r="LF59" s="711"/>
      <c r="LG59" s="711"/>
      <c r="LH59" s="711"/>
      <c r="LI59" s="711"/>
      <c r="LJ59" s="711"/>
      <c r="LK59" s="711"/>
      <c r="LL59" s="711"/>
      <c r="LM59" s="711"/>
      <c r="LN59" s="711"/>
      <c r="LO59" s="711"/>
      <c r="LP59" s="711"/>
      <c r="LQ59" s="711"/>
      <c r="LR59" s="711"/>
      <c r="LS59" s="711"/>
      <c r="LT59" s="711"/>
      <c r="LU59" s="711"/>
      <c r="LV59" s="711"/>
      <c r="LW59" s="711"/>
      <c r="LX59" s="711"/>
      <c r="LY59" s="711"/>
      <c r="LZ59" s="711"/>
      <c r="MA59" s="711"/>
      <c r="MB59" s="711"/>
      <c r="MC59" s="711"/>
      <c r="MD59" s="711"/>
      <c r="ME59" s="711"/>
      <c r="MF59" s="711"/>
      <c r="MG59" s="711"/>
      <c r="MH59" s="711"/>
      <c r="MI59" s="711"/>
      <c r="MJ59" s="711"/>
      <c r="MK59" s="711"/>
      <c r="ML59" s="711"/>
      <c r="MM59" s="711"/>
      <c r="MN59" s="711"/>
      <c r="MO59" s="711"/>
      <c r="MP59" s="711"/>
      <c r="MQ59" s="711"/>
      <c r="MR59" s="711"/>
      <c r="MS59" s="711"/>
      <c r="MT59" s="711"/>
      <c r="MU59" s="711"/>
      <c r="MV59" s="711"/>
      <c r="MW59" s="711"/>
      <c r="MX59" s="711"/>
      <c r="MY59" s="711"/>
      <c r="MZ59" s="711"/>
      <c r="NA59" s="711"/>
      <c r="NB59" s="711"/>
      <c r="NC59" s="711"/>
      <c r="ND59" s="711"/>
      <c r="NE59" s="711"/>
      <c r="NF59" s="711"/>
      <c r="NG59" s="711"/>
      <c r="NH59" s="711"/>
      <c r="NI59" s="711"/>
      <c r="NJ59" s="711"/>
      <c r="NK59" s="711"/>
      <c r="NL59" s="711"/>
      <c r="NM59" s="711"/>
      <c r="NN59" s="711"/>
      <c r="NO59" s="711"/>
      <c r="NP59" s="711"/>
      <c r="NQ59" s="711"/>
      <c r="NR59" s="711"/>
      <c r="NS59" s="711"/>
      <c r="NT59" s="711"/>
      <c r="NU59" s="711"/>
      <c r="NV59" s="711"/>
      <c r="NW59" s="711"/>
      <c r="NX59" s="711"/>
      <c r="NY59" s="711"/>
      <c r="NZ59" s="711"/>
      <c r="OA59" s="711"/>
      <c r="OB59" s="711"/>
      <c r="OC59" s="711"/>
      <c r="OD59" s="711"/>
      <c r="OE59" s="711"/>
      <c r="OF59" s="711"/>
      <c r="OG59" s="711"/>
      <c r="OH59" s="711"/>
      <c r="OI59" s="711"/>
      <c r="OJ59" s="711"/>
      <c r="OK59" s="711"/>
      <c r="OL59" s="711"/>
      <c r="OM59" s="711"/>
      <c r="ON59" s="711"/>
      <c r="OO59" s="711"/>
      <c r="OP59" s="711"/>
      <c r="OQ59" s="711"/>
      <c r="OR59" s="711"/>
      <c r="OS59" s="711"/>
      <c r="OT59" s="711"/>
      <c r="OU59" s="711"/>
      <c r="OV59" s="711"/>
      <c r="OW59" s="711"/>
      <c r="OX59" s="711"/>
      <c r="OY59" s="711"/>
      <c r="OZ59" s="711"/>
      <c r="PA59" s="711"/>
      <c r="PB59" s="711"/>
      <c r="PC59" s="711"/>
      <c r="PD59" s="711"/>
      <c r="PE59" s="711"/>
      <c r="PF59" s="711"/>
      <c r="PG59" s="711"/>
      <c r="PH59" s="711"/>
      <c r="PI59" s="711"/>
      <c r="PJ59" s="711"/>
      <c r="PK59" s="711"/>
      <c r="PL59" s="711"/>
      <c r="PM59" s="711"/>
      <c r="PN59" s="711"/>
      <c r="PO59" s="711"/>
      <c r="PP59" s="711"/>
      <c r="PQ59" s="711"/>
      <c r="PR59" s="711"/>
      <c r="PS59" s="711"/>
      <c r="PT59" s="711"/>
      <c r="PU59" s="711"/>
      <c r="PV59" s="711"/>
      <c r="PW59" s="711"/>
      <c r="PX59" s="711"/>
      <c r="PY59" s="711"/>
      <c r="PZ59" s="711"/>
      <c r="QA59" s="711"/>
      <c r="QB59" s="711"/>
      <c r="QC59" s="711"/>
      <c r="QD59" s="711"/>
      <c r="QE59" s="711"/>
      <c r="QF59" s="711"/>
      <c r="QG59" s="711"/>
      <c r="QH59" s="711"/>
      <c r="QI59" s="711"/>
      <c r="QJ59" s="711"/>
      <c r="QK59" s="711"/>
      <c r="QL59" s="711"/>
      <c r="QM59" s="711"/>
      <c r="QN59" s="711"/>
      <c r="QO59" s="711"/>
      <c r="QP59" s="711"/>
      <c r="QQ59" s="711"/>
      <c r="QR59" s="711"/>
      <c r="QS59" s="711"/>
      <c r="QT59" s="711"/>
      <c r="QU59" s="711"/>
      <c r="QV59" s="711"/>
      <c r="QW59" s="711"/>
      <c r="QX59" s="711"/>
      <c r="QY59" s="711"/>
      <c r="QZ59" s="711"/>
      <c r="RA59" s="711"/>
      <c r="RB59" s="711"/>
      <c r="RC59" s="711"/>
      <c r="RD59" s="711"/>
      <c r="RE59" s="711"/>
      <c r="RF59" s="711"/>
      <c r="RG59" s="711"/>
      <c r="RH59" s="711"/>
      <c r="RI59" s="711"/>
      <c r="RJ59" s="711"/>
      <c r="RK59" s="711"/>
      <c r="RL59" s="711"/>
      <c r="RM59" s="711"/>
      <c r="RN59" s="711"/>
      <c r="RO59" s="711"/>
      <c r="RP59" s="711"/>
      <c r="RQ59" s="711"/>
      <c r="RR59" s="711"/>
      <c r="RS59" s="711"/>
      <c r="RT59" s="711"/>
      <c r="RU59" s="711"/>
      <c r="RV59" s="711"/>
      <c r="RW59" s="711"/>
      <c r="RX59" s="711"/>
      <c r="RY59" s="711"/>
      <c r="RZ59" s="711"/>
      <c r="SA59" s="711"/>
      <c r="SB59" s="711"/>
      <c r="SC59" s="711"/>
      <c r="SD59" s="711"/>
      <c r="SE59" s="711"/>
      <c r="SF59" s="711"/>
      <c r="SG59" s="711"/>
      <c r="SH59" s="711"/>
      <c r="SI59" s="493"/>
      <c r="SJ59" s="474"/>
      <c r="SK59" s="462"/>
      <c r="SL59" s="462"/>
      <c r="SM59" s="462"/>
    </row>
    <row r="60" spans="1:507" outlineLevel="2" x14ac:dyDescent="0.35">
      <c r="A60" s="462"/>
      <c r="B60" s="471"/>
      <c r="C60" s="690">
        <f t="shared" si="32"/>
        <v>3</v>
      </c>
      <c r="D60" s="493"/>
      <c r="E60" s="557"/>
      <c r="F60" s="557"/>
      <c r="G60" s="493"/>
      <c r="H60" s="498" t="s">
        <v>961</v>
      </c>
      <c r="I60" s="515" t="s">
        <v>958</v>
      </c>
      <c r="J60" s="515">
        <f>J59+1</f>
        <v>3</v>
      </c>
      <c r="K60" s="710">
        <f>BK60</f>
        <v>0</v>
      </c>
      <c r="L60" s="710"/>
      <c r="M60" s="710"/>
      <c r="N60" s="710"/>
      <c r="O60" s="710"/>
      <c r="P60" s="710"/>
      <c r="Q60" s="710"/>
      <c r="R60" s="710"/>
      <c r="S60" s="710"/>
      <c r="T60" s="710"/>
      <c r="U60" s="710"/>
      <c r="V60" s="710"/>
      <c r="W60" s="710"/>
      <c r="X60" s="710"/>
      <c r="Y60" s="710"/>
      <c r="Z60" s="710"/>
      <c r="AA60" s="710"/>
      <c r="AB60" s="710"/>
      <c r="AC60" s="710"/>
      <c r="AD60" s="710"/>
      <c r="AE60" s="710"/>
      <c r="AF60" s="710"/>
      <c r="AG60" s="710"/>
      <c r="AH60" s="710"/>
      <c r="AI60" s="710"/>
      <c r="AJ60" s="710"/>
      <c r="AK60" s="710"/>
      <c r="AL60" s="710"/>
      <c r="AM60" s="710"/>
      <c r="AN60" s="710"/>
      <c r="AO60" s="710"/>
      <c r="AP60" s="710"/>
      <c r="AQ60" s="710"/>
      <c r="AR60" s="710"/>
      <c r="AS60" s="710"/>
      <c r="AT60" s="710"/>
      <c r="AU60" s="710"/>
      <c r="AV60" s="710"/>
      <c r="AW60" s="710"/>
      <c r="AX60" s="710"/>
      <c r="AY60" s="710"/>
      <c r="AZ60" s="710"/>
      <c r="BA60" s="710"/>
      <c r="BB60" s="710"/>
      <c r="BC60" s="710"/>
      <c r="BD60" s="710"/>
      <c r="BE60" s="710"/>
      <c r="BF60" s="710"/>
      <c r="BG60" s="710"/>
      <c r="BH60" s="710"/>
      <c r="BI60" s="710"/>
      <c r="BJ60" s="710"/>
      <c r="BK60" s="711"/>
      <c r="BL60" s="711"/>
      <c r="BM60" s="711"/>
      <c r="BN60" s="711"/>
      <c r="BO60" s="711"/>
      <c r="BP60" s="711"/>
      <c r="BQ60" s="711"/>
      <c r="BR60" s="711"/>
      <c r="BS60" s="711"/>
      <c r="BT60" s="711"/>
      <c r="BU60" s="711"/>
      <c r="BV60" s="711"/>
      <c r="BW60" s="711"/>
      <c r="BX60" s="711"/>
      <c r="BY60" s="711"/>
      <c r="BZ60" s="711"/>
      <c r="CA60" s="711"/>
      <c r="CB60" s="711"/>
      <c r="CC60" s="711"/>
      <c r="CD60" s="711"/>
      <c r="CE60" s="711"/>
      <c r="CF60" s="711"/>
      <c r="CG60" s="711"/>
      <c r="CH60" s="711"/>
      <c r="CI60" s="711"/>
      <c r="CJ60" s="711"/>
      <c r="CK60" s="711"/>
      <c r="CL60" s="711"/>
      <c r="CM60" s="711"/>
      <c r="CN60" s="711"/>
      <c r="CO60" s="711"/>
      <c r="CP60" s="711"/>
      <c r="CQ60" s="711"/>
      <c r="CR60" s="711"/>
      <c r="CS60" s="711"/>
      <c r="CT60" s="711"/>
      <c r="CU60" s="711"/>
      <c r="CV60" s="711"/>
      <c r="CW60" s="711"/>
      <c r="CX60" s="711"/>
      <c r="CY60" s="711"/>
      <c r="CZ60" s="711"/>
      <c r="DA60" s="711"/>
      <c r="DB60" s="711"/>
      <c r="DC60" s="711"/>
      <c r="DD60" s="711"/>
      <c r="DE60" s="711"/>
      <c r="DF60" s="711"/>
      <c r="DG60" s="711"/>
      <c r="DH60" s="711"/>
      <c r="DI60" s="711"/>
      <c r="DJ60" s="711"/>
      <c r="DK60" s="711"/>
      <c r="DL60" s="711"/>
      <c r="DM60" s="711"/>
      <c r="DN60" s="711"/>
      <c r="DO60" s="711"/>
      <c r="DP60" s="711"/>
      <c r="DQ60" s="711"/>
      <c r="DR60" s="711"/>
      <c r="DS60" s="711"/>
      <c r="DT60" s="711"/>
      <c r="DU60" s="711"/>
      <c r="DV60" s="711"/>
      <c r="DW60" s="711"/>
      <c r="DX60" s="711"/>
      <c r="DY60" s="711"/>
      <c r="DZ60" s="711"/>
      <c r="EA60" s="711"/>
      <c r="EB60" s="711"/>
      <c r="EC60" s="711"/>
      <c r="ED60" s="711"/>
      <c r="EE60" s="711"/>
      <c r="EF60" s="711"/>
      <c r="EG60" s="711"/>
      <c r="EH60" s="711"/>
      <c r="EI60" s="711"/>
      <c r="EJ60" s="711"/>
      <c r="EK60" s="711"/>
      <c r="EL60" s="711"/>
      <c r="EM60" s="711"/>
      <c r="EN60" s="711"/>
      <c r="EO60" s="711"/>
      <c r="EP60" s="711"/>
      <c r="EQ60" s="711"/>
      <c r="ER60" s="711"/>
      <c r="ES60" s="711"/>
      <c r="ET60" s="711"/>
      <c r="EU60" s="711"/>
      <c r="EV60" s="711"/>
      <c r="EW60" s="711"/>
      <c r="EX60" s="711"/>
      <c r="EY60" s="711"/>
      <c r="EZ60" s="711"/>
      <c r="FA60" s="711"/>
      <c r="FB60" s="711"/>
      <c r="FC60" s="711"/>
      <c r="FD60" s="711"/>
      <c r="FE60" s="711"/>
      <c r="FF60" s="711"/>
      <c r="FG60" s="711"/>
      <c r="FH60" s="711"/>
      <c r="FI60" s="711"/>
      <c r="FJ60" s="711"/>
      <c r="FK60" s="711"/>
      <c r="FL60" s="711"/>
      <c r="FM60" s="711"/>
      <c r="FN60" s="711"/>
      <c r="FO60" s="711"/>
      <c r="FP60" s="711"/>
      <c r="FQ60" s="711"/>
      <c r="FR60" s="711"/>
      <c r="FS60" s="711"/>
      <c r="FT60" s="711"/>
      <c r="FU60" s="711"/>
      <c r="FV60" s="711"/>
      <c r="FW60" s="711"/>
      <c r="FX60" s="711"/>
      <c r="FY60" s="711"/>
      <c r="FZ60" s="711"/>
      <c r="GA60" s="711"/>
      <c r="GB60" s="711"/>
      <c r="GC60" s="711"/>
      <c r="GD60" s="711"/>
      <c r="GE60" s="711"/>
      <c r="GF60" s="711"/>
      <c r="GG60" s="711"/>
      <c r="GH60" s="711"/>
      <c r="GI60" s="711"/>
      <c r="GJ60" s="711"/>
      <c r="GK60" s="711"/>
      <c r="GL60" s="711"/>
      <c r="GM60" s="711"/>
      <c r="GN60" s="711"/>
      <c r="GO60" s="711"/>
      <c r="GP60" s="711"/>
      <c r="GQ60" s="711"/>
      <c r="GR60" s="711"/>
      <c r="GS60" s="711"/>
      <c r="GT60" s="711"/>
      <c r="GU60" s="711"/>
      <c r="GV60" s="711"/>
      <c r="GW60" s="711"/>
      <c r="GX60" s="711"/>
      <c r="GY60" s="711"/>
      <c r="GZ60" s="711"/>
      <c r="HA60" s="711"/>
      <c r="HB60" s="711"/>
      <c r="HC60" s="711"/>
      <c r="HD60" s="711"/>
      <c r="HE60" s="711"/>
      <c r="HF60" s="711"/>
      <c r="HG60" s="711"/>
      <c r="HH60" s="711"/>
      <c r="HI60" s="711"/>
      <c r="HJ60" s="711"/>
      <c r="HK60" s="711"/>
      <c r="HL60" s="711"/>
      <c r="HM60" s="711"/>
      <c r="HN60" s="711"/>
      <c r="HO60" s="711"/>
      <c r="HP60" s="711"/>
      <c r="HQ60" s="711"/>
      <c r="HR60" s="711"/>
      <c r="HS60" s="711"/>
      <c r="HT60" s="711"/>
      <c r="HU60" s="711"/>
      <c r="HV60" s="711"/>
      <c r="HW60" s="711"/>
      <c r="HX60" s="711"/>
      <c r="HY60" s="711"/>
      <c r="HZ60" s="711"/>
      <c r="IA60" s="711"/>
      <c r="IB60" s="711"/>
      <c r="IC60" s="711"/>
      <c r="ID60" s="711"/>
      <c r="IE60" s="711"/>
      <c r="IF60" s="711"/>
      <c r="IG60" s="711"/>
      <c r="IH60" s="711"/>
      <c r="II60" s="711"/>
      <c r="IJ60" s="711"/>
      <c r="IK60" s="711"/>
      <c r="IL60" s="711"/>
      <c r="IM60" s="711"/>
      <c r="IN60" s="711"/>
      <c r="IO60" s="711"/>
      <c r="IP60" s="711"/>
      <c r="IQ60" s="711"/>
      <c r="IR60" s="711"/>
      <c r="IS60" s="711"/>
      <c r="IT60" s="711"/>
      <c r="IU60" s="711"/>
      <c r="IV60" s="711"/>
      <c r="IW60" s="711"/>
      <c r="IX60" s="711"/>
      <c r="IY60" s="711"/>
      <c r="IZ60" s="711"/>
      <c r="JA60" s="711"/>
      <c r="JB60" s="711"/>
      <c r="JC60" s="711"/>
      <c r="JD60" s="711"/>
      <c r="JE60" s="711"/>
      <c r="JF60" s="711"/>
      <c r="JG60" s="711"/>
      <c r="JH60" s="711"/>
      <c r="JI60" s="711"/>
      <c r="JJ60" s="711"/>
      <c r="JK60" s="711"/>
      <c r="JL60" s="711"/>
      <c r="JM60" s="711"/>
      <c r="JN60" s="711"/>
      <c r="JO60" s="711"/>
      <c r="JP60" s="711"/>
      <c r="JQ60" s="711"/>
      <c r="JR60" s="711"/>
      <c r="JS60" s="711"/>
      <c r="JT60" s="711"/>
      <c r="JU60" s="711"/>
      <c r="JV60" s="711"/>
      <c r="JW60" s="711"/>
      <c r="JX60" s="711"/>
      <c r="JY60" s="711"/>
      <c r="JZ60" s="711"/>
      <c r="KA60" s="711"/>
      <c r="KB60" s="711"/>
      <c r="KC60" s="711"/>
      <c r="KD60" s="711"/>
      <c r="KE60" s="711"/>
      <c r="KF60" s="711"/>
      <c r="KG60" s="711"/>
      <c r="KH60" s="711"/>
      <c r="KI60" s="711"/>
      <c r="KJ60" s="711"/>
      <c r="KK60" s="711"/>
      <c r="KL60" s="711"/>
      <c r="KM60" s="711"/>
      <c r="KN60" s="711"/>
      <c r="KO60" s="711"/>
      <c r="KP60" s="711"/>
      <c r="KQ60" s="711"/>
      <c r="KR60" s="711"/>
      <c r="KS60" s="711"/>
      <c r="KT60" s="711"/>
      <c r="KU60" s="711"/>
      <c r="KV60" s="711"/>
      <c r="KW60" s="711"/>
      <c r="KX60" s="711"/>
      <c r="KY60" s="711"/>
      <c r="KZ60" s="711"/>
      <c r="LA60" s="711"/>
      <c r="LB60" s="711"/>
      <c r="LC60" s="711"/>
      <c r="LD60" s="711"/>
      <c r="LE60" s="711"/>
      <c r="LF60" s="711"/>
      <c r="LG60" s="711"/>
      <c r="LH60" s="711"/>
      <c r="LI60" s="711"/>
      <c r="LJ60" s="711"/>
      <c r="LK60" s="711"/>
      <c r="LL60" s="711"/>
      <c r="LM60" s="711"/>
      <c r="LN60" s="711"/>
      <c r="LO60" s="711"/>
      <c r="LP60" s="711"/>
      <c r="LQ60" s="711"/>
      <c r="LR60" s="711"/>
      <c r="LS60" s="711"/>
      <c r="LT60" s="711"/>
      <c r="LU60" s="711"/>
      <c r="LV60" s="711"/>
      <c r="LW60" s="711"/>
      <c r="LX60" s="711"/>
      <c r="LY60" s="711"/>
      <c r="LZ60" s="711"/>
      <c r="MA60" s="711"/>
      <c r="MB60" s="711"/>
      <c r="MC60" s="711"/>
      <c r="MD60" s="711"/>
      <c r="ME60" s="711"/>
      <c r="MF60" s="711"/>
      <c r="MG60" s="711"/>
      <c r="MH60" s="711"/>
      <c r="MI60" s="711"/>
      <c r="MJ60" s="711"/>
      <c r="MK60" s="711"/>
      <c r="ML60" s="711"/>
      <c r="MM60" s="711"/>
      <c r="MN60" s="711"/>
      <c r="MO60" s="711"/>
      <c r="MP60" s="711"/>
      <c r="MQ60" s="711"/>
      <c r="MR60" s="711"/>
      <c r="MS60" s="711"/>
      <c r="MT60" s="711"/>
      <c r="MU60" s="711"/>
      <c r="MV60" s="711"/>
      <c r="MW60" s="711"/>
      <c r="MX60" s="711"/>
      <c r="MY60" s="711"/>
      <c r="MZ60" s="711"/>
      <c r="NA60" s="711"/>
      <c r="NB60" s="711"/>
      <c r="NC60" s="711"/>
      <c r="ND60" s="711"/>
      <c r="NE60" s="711"/>
      <c r="NF60" s="711"/>
      <c r="NG60" s="711"/>
      <c r="NH60" s="711"/>
      <c r="NI60" s="711"/>
      <c r="NJ60" s="711"/>
      <c r="NK60" s="711"/>
      <c r="NL60" s="711"/>
      <c r="NM60" s="711"/>
      <c r="NN60" s="711"/>
      <c r="NO60" s="711"/>
      <c r="NP60" s="711"/>
      <c r="NQ60" s="711"/>
      <c r="NR60" s="711"/>
      <c r="NS60" s="711"/>
      <c r="NT60" s="711"/>
      <c r="NU60" s="711"/>
      <c r="NV60" s="711"/>
      <c r="NW60" s="711"/>
      <c r="NX60" s="711"/>
      <c r="NY60" s="711"/>
      <c r="NZ60" s="711"/>
      <c r="OA60" s="711"/>
      <c r="OB60" s="711"/>
      <c r="OC60" s="711"/>
      <c r="OD60" s="711"/>
      <c r="OE60" s="711"/>
      <c r="OF60" s="711"/>
      <c r="OG60" s="711"/>
      <c r="OH60" s="711"/>
      <c r="OI60" s="711"/>
      <c r="OJ60" s="711"/>
      <c r="OK60" s="711"/>
      <c r="OL60" s="711"/>
      <c r="OM60" s="711"/>
      <c r="ON60" s="711"/>
      <c r="OO60" s="711"/>
      <c r="OP60" s="711"/>
      <c r="OQ60" s="711"/>
      <c r="OR60" s="711"/>
      <c r="OS60" s="711"/>
      <c r="OT60" s="711"/>
      <c r="OU60" s="711"/>
      <c r="OV60" s="711"/>
      <c r="OW60" s="711"/>
      <c r="OX60" s="711"/>
      <c r="OY60" s="711"/>
      <c r="OZ60" s="711"/>
      <c r="PA60" s="711"/>
      <c r="PB60" s="711"/>
      <c r="PC60" s="711"/>
      <c r="PD60" s="711"/>
      <c r="PE60" s="711"/>
      <c r="PF60" s="711"/>
      <c r="PG60" s="711"/>
      <c r="PH60" s="711"/>
      <c r="PI60" s="711"/>
      <c r="PJ60" s="711"/>
      <c r="PK60" s="711"/>
      <c r="PL60" s="711"/>
      <c r="PM60" s="711"/>
      <c r="PN60" s="711"/>
      <c r="PO60" s="711"/>
      <c r="PP60" s="711"/>
      <c r="PQ60" s="711"/>
      <c r="PR60" s="711"/>
      <c r="PS60" s="711"/>
      <c r="PT60" s="711"/>
      <c r="PU60" s="711"/>
      <c r="PV60" s="711"/>
      <c r="PW60" s="711"/>
      <c r="PX60" s="711"/>
      <c r="PY60" s="711"/>
      <c r="PZ60" s="711"/>
      <c r="QA60" s="711"/>
      <c r="QB60" s="711"/>
      <c r="QC60" s="711"/>
      <c r="QD60" s="711"/>
      <c r="QE60" s="711"/>
      <c r="QF60" s="711"/>
      <c r="QG60" s="711"/>
      <c r="QH60" s="711"/>
      <c r="QI60" s="711"/>
      <c r="QJ60" s="711"/>
      <c r="QK60" s="711"/>
      <c r="QL60" s="711"/>
      <c r="QM60" s="711"/>
      <c r="QN60" s="711"/>
      <c r="QO60" s="711"/>
      <c r="QP60" s="711"/>
      <c r="QQ60" s="711"/>
      <c r="QR60" s="711"/>
      <c r="QS60" s="711"/>
      <c r="QT60" s="711"/>
      <c r="QU60" s="711"/>
      <c r="QV60" s="711"/>
      <c r="QW60" s="711"/>
      <c r="QX60" s="711"/>
      <c r="QY60" s="711"/>
      <c r="QZ60" s="711"/>
      <c r="RA60" s="711"/>
      <c r="RB60" s="711"/>
      <c r="RC60" s="711"/>
      <c r="RD60" s="711"/>
      <c r="RE60" s="711"/>
      <c r="RF60" s="711"/>
      <c r="RG60" s="711"/>
      <c r="RH60" s="711"/>
      <c r="RI60" s="711"/>
      <c r="RJ60" s="711"/>
      <c r="RK60" s="711"/>
      <c r="RL60" s="711"/>
      <c r="RM60" s="711"/>
      <c r="RN60" s="711"/>
      <c r="RO60" s="711"/>
      <c r="RP60" s="711"/>
      <c r="RQ60" s="711"/>
      <c r="RR60" s="711"/>
      <c r="RS60" s="711"/>
      <c r="RT60" s="711"/>
      <c r="RU60" s="711"/>
      <c r="RV60" s="711"/>
      <c r="RW60" s="711"/>
      <c r="RX60" s="711"/>
      <c r="RY60" s="711"/>
      <c r="RZ60" s="711"/>
      <c r="SA60" s="711"/>
      <c r="SB60" s="711"/>
      <c r="SC60" s="711"/>
      <c r="SD60" s="711"/>
      <c r="SE60" s="711"/>
      <c r="SF60" s="711"/>
      <c r="SG60" s="711"/>
      <c r="SH60" s="711"/>
      <c r="SI60" s="493"/>
      <c r="SJ60" s="474"/>
      <c r="SK60" s="462"/>
      <c r="SL60" s="462"/>
      <c r="SM60" s="462"/>
    </row>
    <row r="61" spans="1:507" outlineLevel="2" x14ac:dyDescent="0.35">
      <c r="A61" s="462"/>
      <c r="B61" s="471"/>
      <c r="C61" s="690">
        <f t="shared" si="32"/>
        <v>3</v>
      </c>
      <c r="D61" s="493"/>
      <c r="E61" s="557"/>
      <c r="F61" s="557"/>
      <c r="G61" s="493"/>
      <c r="H61" s="498" t="s">
        <v>962</v>
      </c>
      <c r="I61" s="515" t="s">
        <v>958</v>
      </c>
      <c r="J61" s="515">
        <f>J60+1</f>
        <v>4</v>
      </c>
      <c r="K61" s="516"/>
      <c r="L61" s="516"/>
      <c r="M61" s="516"/>
      <c r="N61" s="516"/>
      <c r="O61" s="516"/>
      <c r="P61" s="516"/>
      <c r="Q61" s="516"/>
      <c r="R61" s="516"/>
      <c r="S61" s="516"/>
      <c r="T61" s="516"/>
      <c r="U61" s="516"/>
      <c r="V61" s="516"/>
      <c r="W61" s="516"/>
      <c r="X61" s="516"/>
      <c r="Y61" s="516"/>
      <c r="Z61" s="516"/>
      <c r="AA61" s="516"/>
      <c r="AB61" s="516"/>
      <c r="AC61" s="516"/>
      <c r="AD61" s="516"/>
      <c r="AE61" s="516"/>
      <c r="AF61" s="516"/>
      <c r="AG61" s="516"/>
      <c r="AH61" s="516"/>
      <c r="AI61" s="516"/>
      <c r="AJ61" s="516"/>
      <c r="AK61" s="516"/>
      <c r="AL61" s="516"/>
      <c r="AM61" s="516"/>
      <c r="AN61" s="516"/>
      <c r="AO61" s="516"/>
      <c r="AP61" s="516"/>
      <c r="AQ61" s="516"/>
      <c r="AR61" s="516"/>
      <c r="AS61" s="516"/>
      <c r="AT61" s="516"/>
      <c r="AU61" s="516"/>
      <c r="AV61" s="516"/>
      <c r="AW61" s="516"/>
      <c r="AX61" s="516"/>
      <c r="AY61" s="516"/>
      <c r="AZ61" s="516"/>
      <c r="BA61" s="516"/>
      <c r="BB61" s="516"/>
      <c r="BC61" s="516"/>
      <c r="BD61" s="516"/>
      <c r="BE61" s="516"/>
      <c r="BF61" s="516"/>
      <c r="BG61" s="516"/>
      <c r="BH61" s="516"/>
      <c r="BI61" s="516"/>
      <c r="BJ61" s="516"/>
      <c r="BK61" s="711"/>
      <c r="BL61" s="711"/>
      <c r="BM61" s="711"/>
      <c r="BN61" s="711"/>
      <c r="BO61" s="711"/>
      <c r="BP61" s="711"/>
      <c r="BQ61" s="711"/>
      <c r="BR61" s="711"/>
      <c r="BS61" s="711"/>
      <c r="BT61" s="711"/>
      <c r="BU61" s="711"/>
      <c r="BV61" s="711"/>
      <c r="BW61" s="711"/>
      <c r="BX61" s="711"/>
      <c r="BY61" s="711"/>
      <c r="BZ61" s="711"/>
      <c r="CA61" s="711"/>
      <c r="CB61" s="711"/>
      <c r="CC61" s="711"/>
      <c r="CD61" s="711"/>
      <c r="CE61" s="711"/>
      <c r="CF61" s="711"/>
      <c r="CG61" s="711"/>
      <c r="CH61" s="711"/>
      <c r="CI61" s="711"/>
      <c r="CJ61" s="711"/>
      <c r="CK61" s="711"/>
      <c r="CL61" s="711"/>
      <c r="CM61" s="711"/>
      <c r="CN61" s="711"/>
      <c r="CO61" s="711"/>
      <c r="CP61" s="711"/>
      <c r="CQ61" s="711"/>
      <c r="CR61" s="711"/>
      <c r="CS61" s="711"/>
      <c r="CT61" s="711"/>
      <c r="CU61" s="711"/>
      <c r="CV61" s="711"/>
      <c r="CW61" s="711"/>
      <c r="CX61" s="711"/>
      <c r="CY61" s="711"/>
      <c r="CZ61" s="711"/>
      <c r="DA61" s="711"/>
      <c r="DB61" s="711"/>
      <c r="DC61" s="711"/>
      <c r="DD61" s="711"/>
      <c r="DE61" s="711"/>
      <c r="DF61" s="711"/>
      <c r="DG61" s="711"/>
      <c r="DH61" s="711"/>
      <c r="DI61" s="711"/>
      <c r="DJ61" s="711"/>
      <c r="DK61" s="711"/>
      <c r="DL61" s="711"/>
      <c r="DM61" s="711"/>
      <c r="DN61" s="711"/>
      <c r="DO61" s="711"/>
      <c r="DP61" s="711"/>
      <c r="DQ61" s="711"/>
      <c r="DR61" s="711"/>
      <c r="DS61" s="711"/>
      <c r="DT61" s="711"/>
      <c r="DU61" s="711"/>
      <c r="DV61" s="711"/>
      <c r="DW61" s="711"/>
      <c r="DX61" s="711"/>
      <c r="DY61" s="711"/>
      <c r="DZ61" s="711"/>
      <c r="EA61" s="711"/>
      <c r="EB61" s="711"/>
      <c r="EC61" s="711"/>
      <c r="ED61" s="711"/>
      <c r="EE61" s="711"/>
      <c r="EF61" s="711"/>
      <c r="EG61" s="711"/>
      <c r="EH61" s="711"/>
      <c r="EI61" s="711"/>
      <c r="EJ61" s="711"/>
      <c r="EK61" s="711"/>
      <c r="EL61" s="711"/>
      <c r="EM61" s="711"/>
      <c r="EN61" s="711"/>
      <c r="EO61" s="711"/>
      <c r="EP61" s="711"/>
      <c r="EQ61" s="711"/>
      <c r="ER61" s="711"/>
      <c r="ES61" s="711"/>
      <c r="ET61" s="711"/>
      <c r="EU61" s="711"/>
      <c r="EV61" s="711"/>
      <c r="EW61" s="711"/>
      <c r="EX61" s="711"/>
      <c r="EY61" s="711"/>
      <c r="EZ61" s="711"/>
      <c r="FA61" s="711"/>
      <c r="FB61" s="711"/>
      <c r="FC61" s="711"/>
      <c r="FD61" s="711"/>
      <c r="FE61" s="711"/>
      <c r="FF61" s="711"/>
      <c r="FG61" s="711"/>
      <c r="FH61" s="711"/>
      <c r="FI61" s="711"/>
      <c r="FJ61" s="711"/>
      <c r="FK61" s="711"/>
      <c r="FL61" s="711"/>
      <c r="FM61" s="711"/>
      <c r="FN61" s="711"/>
      <c r="FO61" s="711"/>
      <c r="FP61" s="711"/>
      <c r="FQ61" s="711"/>
      <c r="FR61" s="711"/>
      <c r="FS61" s="711"/>
      <c r="FT61" s="711"/>
      <c r="FU61" s="711"/>
      <c r="FV61" s="711"/>
      <c r="FW61" s="711"/>
      <c r="FX61" s="711"/>
      <c r="FY61" s="711"/>
      <c r="FZ61" s="711"/>
      <c r="GA61" s="711"/>
      <c r="GB61" s="711"/>
      <c r="GC61" s="711"/>
      <c r="GD61" s="711"/>
      <c r="GE61" s="711"/>
      <c r="GF61" s="711"/>
      <c r="GG61" s="711"/>
      <c r="GH61" s="711"/>
      <c r="GI61" s="711"/>
      <c r="GJ61" s="711"/>
      <c r="GK61" s="711"/>
      <c r="GL61" s="711"/>
      <c r="GM61" s="711"/>
      <c r="GN61" s="711"/>
      <c r="GO61" s="711"/>
      <c r="GP61" s="711"/>
      <c r="GQ61" s="711"/>
      <c r="GR61" s="711"/>
      <c r="GS61" s="711"/>
      <c r="GT61" s="711"/>
      <c r="GU61" s="711"/>
      <c r="GV61" s="711"/>
      <c r="GW61" s="711"/>
      <c r="GX61" s="711"/>
      <c r="GY61" s="711"/>
      <c r="GZ61" s="711"/>
      <c r="HA61" s="711"/>
      <c r="HB61" s="711"/>
      <c r="HC61" s="711"/>
      <c r="HD61" s="711"/>
      <c r="HE61" s="711"/>
      <c r="HF61" s="711"/>
      <c r="HG61" s="711"/>
      <c r="HH61" s="711"/>
      <c r="HI61" s="711"/>
      <c r="HJ61" s="711"/>
      <c r="HK61" s="711"/>
      <c r="HL61" s="711"/>
      <c r="HM61" s="711"/>
      <c r="HN61" s="711"/>
      <c r="HO61" s="711"/>
      <c r="HP61" s="711"/>
      <c r="HQ61" s="711"/>
      <c r="HR61" s="711"/>
      <c r="HS61" s="711"/>
      <c r="HT61" s="711"/>
      <c r="HU61" s="711"/>
      <c r="HV61" s="711"/>
      <c r="HW61" s="711"/>
      <c r="HX61" s="711"/>
      <c r="HY61" s="711"/>
      <c r="HZ61" s="711"/>
      <c r="IA61" s="711"/>
      <c r="IB61" s="711"/>
      <c r="IC61" s="711"/>
      <c r="ID61" s="711"/>
      <c r="IE61" s="711"/>
      <c r="IF61" s="711"/>
      <c r="IG61" s="711"/>
      <c r="IH61" s="711"/>
      <c r="II61" s="711"/>
      <c r="IJ61" s="711"/>
      <c r="IK61" s="711"/>
      <c r="IL61" s="711"/>
      <c r="IM61" s="711"/>
      <c r="IN61" s="711"/>
      <c r="IO61" s="711"/>
      <c r="IP61" s="711"/>
      <c r="IQ61" s="711"/>
      <c r="IR61" s="711"/>
      <c r="IS61" s="711"/>
      <c r="IT61" s="711"/>
      <c r="IU61" s="711"/>
      <c r="IV61" s="711"/>
      <c r="IW61" s="711"/>
      <c r="IX61" s="711"/>
      <c r="IY61" s="711"/>
      <c r="IZ61" s="711"/>
      <c r="JA61" s="711"/>
      <c r="JB61" s="711"/>
      <c r="JC61" s="711"/>
      <c r="JD61" s="711"/>
      <c r="JE61" s="711"/>
      <c r="JF61" s="711"/>
      <c r="JG61" s="711"/>
      <c r="JH61" s="711"/>
      <c r="JI61" s="711"/>
      <c r="JJ61" s="711"/>
      <c r="JK61" s="711"/>
      <c r="JL61" s="711"/>
      <c r="JM61" s="711"/>
      <c r="JN61" s="711"/>
      <c r="JO61" s="711"/>
      <c r="JP61" s="711"/>
      <c r="JQ61" s="711"/>
      <c r="JR61" s="711"/>
      <c r="JS61" s="711"/>
      <c r="JT61" s="711"/>
      <c r="JU61" s="711"/>
      <c r="JV61" s="711"/>
      <c r="JW61" s="711"/>
      <c r="JX61" s="711"/>
      <c r="JY61" s="711"/>
      <c r="JZ61" s="711"/>
      <c r="KA61" s="711"/>
      <c r="KB61" s="711"/>
      <c r="KC61" s="711"/>
      <c r="KD61" s="711"/>
      <c r="KE61" s="711"/>
      <c r="KF61" s="711"/>
      <c r="KG61" s="711"/>
      <c r="KH61" s="711"/>
      <c r="KI61" s="711"/>
      <c r="KJ61" s="711"/>
      <c r="KK61" s="711"/>
      <c r="KL61" s="711"/>
      <c r="KM61" s="711"/>
      <c r="KN61" s="711"/>
      <c r="KO61" s="711"/>
      <c r="KP61" s="711"/>
      <c r="KQ61" s="711"/>
      <c r="KR61" s="711"/>
      <c r="KS61" s="711"/>
      <c r="KT61" s="711"/>
      <c r="KU61" s="711"/>
      <c r="KV61" s="711"/>
      <c r="KW61" s="711"/>
      <c r="KX61" s="711"/>
      <c r="KY61" s="711"/>
      <c r="KZ61" s="711"/>
      <c r="LA61" s="711"/>
      <c r="LB61" s="711"/>
      <c r="LC61" s="711"/>
      <c r="LD61" s="711"/>
      <c r="LE61" s="711"/>
      <c r="LF61" s="711"/>
      <c r="LG61" s="711"/>
      <c r="LH61" s="711"/>
      <c r="LI61" s="711"/>
      <c r="LJ61" s="711"/>
      <c r="LK61" s="711"/>
      <c r="LL61" s="711"/>
      <c r="LM61" s="711"/>
      <c r="LN61" s="711"/>
      <c r="LO61" s="711"/>
      <c r="LP61" s="711"/>
      <c r="LQ61" s="711"/>
      <c r="LR61" s="711"/>
      <c r="LS61" s="711"/>
      <c r="LT61" s="711"/>
      <c r="LU61" s="711"/>
      <c r="LV61" s="711"/>
      <c r="LW61" s="711"/>
      <c r="LX61" s="711"/>
      <c r="LY61" s="711"/>
      <c r="LZ61" s="711"/>
      <c r="MA61" s="711"/>
      <c r="MB61" s="711"/>
      <c r="MC61" s="711"/>
      <c r="MD61" s="711"/>
      <c r="ME61" s="711"/>
      <c r="MF61" s="711"/>
      <c r="MG61" s="711"/>
      <c r="MH61" s="711"/>
      <c r="MI61" s="711"/>
      <c r="MJ61" s="711"/>
      <c r="MK61" s="711"/>
      <c r="ML61" s="711"/>
      <c r="MM61" s="711"/>
      <c r="MN61" s="711"/>
      <c r="MO61" s="711"/>
      <c r="MP61" s="711"/>
      <c r="MQ61" s="711"/>
      <c r="MR61" s="711"/>
      <c r="MS61" s="711"/>
      <c r="MT61" s="711"/>
      <c r="MU61" s="711"/>
      <c r="MV61" s="711"/>
      <c r="MW61" s="711"/>
      <c r="MX61" s="711"/>
      <c r="MY61" s="711"/>
      <c r="MZ61" s="711"/>
      <c r="NA61" s="711"/>
      <c r="NB61" s="711"/>
      <c r="NC61" s="711"/>
      <c r="ND61" s="711"/>
      <c r="NE61" s="711"/>
      <c r="NF61" s="711"/>
      <c r="NG61" s="711"/>
      <c r="NH61" s="711"/>
      <c r="NI61" s="711"/>
      <c r="NJ61" s="711"/>
      <c r="NK61" s="711"/>
      <c r="NL61" s="711"/>
      <c r="NM61" s="711"/>
      <c r="NN61" s="711"/>
      <c r="NO61" s="711"/>
      <c r="NP61" s="711"/>
      <c r="NQ61" s="711"/>
      <c r="NR61" s="711"/>
      <c r="NS61" s="711"/>
      <c r="NT61" s="711"/>
      <c r="NU61" s="711"/>
      <c r="NV61" s="711"/>
      <c r="NW61" s="711"/>
      <c r="NX61" s="711"/>
      <c r="NY61" s="711"/>
      <c r="NZ61" s="711"/>
      <c r="OA61" s="711"/>
      <c r="OB61" s="711"/>
      <c r="OC61" s="711"/>
      <c r="OD61" s="711"/>
      <c r="OE61" s="711"/>
      <c r="OF61" s="711"/>
      <c r="OG61" s="711"/>
      <c r="OH61" s="711"/>
      <c r="OI61" s="711"/>
      <c r="OJ61" s="711"/>
      <c r="OK61" s="711"/>
      <c r="OL61" s="711"/>
      <c r="OM61" s="711"/>
      <c r="ON61" s="711"/>
      <c r="OO61" s="711"/>
      <c r="OP61" s="711"/>
      <c r="OQ61" s="711"/>
      <c r="OR61" s="711"/>
      <c r="OS61" s="711"/>
      <c r="OT61" s="711"/>
      <c r="OU61" s="711"/>
      <c r="OV61" s="711"/>
      <c r="OW61" s="711"/>
      <c r="OX61" s="711"/>
      <c r="OY61" s="711"/>
      <c r="OZ61" s="711"/>
      <c r="PA61" s="711"/>
      <c r="PB61" s="711"/>
      <c r="PC61" s="711"/>
      <c r="PD61" s="711"/>
      <c r="PE61" s="711"/>
      <c r="PF61" s="711"/>
      <c r="PG61" s="711"/>
      <c r="PH61" s="711"/>
      <c r="PI61" s="711"/>
      <c r="PJ61" s="711"/>
      <c r="PK61" s="711"/>
      <c r="PL61" s="711"/>
      <c r="PM61" s="711"/>
      <c r="PN61" s="711"/>
      <c r="PO61" s="711"/>
      <c r="PP61" s="711"/>
      <c r="PQ61" s="711"/>
      <c r="PR61" s="711"/>
      <c r="PS61" s="711"/>
      <c r="PT61" s="711"/>
      <c r="PU61" s="711"/>
      <c r="PV61" s="711"/>
      <c r="PW61" s="711"/>
      <c r="PX61" s="711"/>
      <c r="PY61" s="711"/>
      <c r="PZ61" s="711"/>
      <c r="QA61" s="711"/>
      <c r="QB61" s="711"/>
      <c r="QC61" s="711"/>
      <c r="QD61" s="711"/>
      <c r="QE61" s="711"/>
      <c r="QF61" s="711"/>
      <c r="QG61" s="711"/>
      <c r="QH61" s="711"/>
      <c r="QI61" s="711"/>
      <c r="QJ61" s="711"/>
      <c r="QK61" s="711"/>
      <c r="QL61" s="711"/>
      <c r="QM61" s="711"/>
      <c r="QN61" s="711"/>
      <c r="QO61" s="711"/>
      <c r="QP61" s="711"/>
      <c r="QQ61" s="711"/>
      <c r="QR61" s="711"/>
      <c r="QS61" s="711"/>
      <c r="QT61" s="711"/>
      <c r="QU61" s="711"/>
      <c r="QV61" s="711"/>
      <c r="QW61" s="711"/>
      <c r="QX61" s="711"/>
      <c r="QY61" s="711"/>
      <c r="QZ61" s="711"/>
      <c r="RA61" s="711"/>
      <c r="RB61" s="711"/>
      <c r="RC61" s="711"/>
      <c r="RD61" s="711"/>
      <c r="RE61" s="711"/>
      <c r="RF61" s="711"/>
      <c r="RG61" s="711"/>
      <c r="RH61" s="711"/>
      <c r="RI61" s="711"/>
      <c r="RJ61" s="711"/>
      <c r="RK61" s="711"/>
      <c r="RL61" s="711"/>
      <c r="RM61" s="711"/>
      <c r="RN61" s="711"/>
      <c r="RO61" s="711"/>
      <c r="RP61" s="711"/>
      <c r="RQ61" s="711"/>
      <c r="RR61" s="711"/>
      <c r="RS61" s="711"/>
      <c r="RT61" s="711"/>
      <c r="RU61" s="711"/>
      <c r="RV61" s="711"/>
      <c r="RW61" s="711"/>
      <c r="RX61" s="711"/>
      <c r="RY61" s="711"/>
      <c r="RZ61" s="711"/>
      <c r="SA61" s="711"/>
      <c r="SB61" s="711"/>
      <c r="SC61" s="711"/>
      <c r="SD61" s="711"/>
      <c r="SE61" s="711"/>
      <c r="SF61" s="711"/>
      <c r="SG61" s="711"/>
      <c r="SH61" s="711"/>
      <c r="SI61" s="493"/>
      <c r="SJ61" s="474"/>
      <c r="SK61" s="462"/>
      <c r="SL61" s="462"/>
      <c r="SM61" s="462"/>
    </row>
    <row r="62" spans="1:507" outlineLevel="2" x14ac:dyDescent="0.35">
      <c r="A62" s="462"/>
      <c r="B62" s="471"/>
      <c r="C62" s="690">
        <f t="shared" si="32"/>
        <v>3</v>
      </c>
      <c r="D62" s="493"/>
      <c r="E62" s="557"/>
      <c r="F62" s="557"/>
      <c r="G62" s="493"/>
      <c r="H62" s="498" t="s">
        <v>963</v>
      </c>
      <c r="I62" s="515" t="s">
        <v>958</v>
      </c>
      <c r="J62" s="515">
        <f>J61+1</f>
        <v>5</v>
      </c>
      <c r="K62" s="516"/>
      <c r="L62" s="516"/>
      <c r="M62" s="516"/>
      <c r="N62" s="516"/>
      <c r="O62" s="516"/>
      <c r="P62" s="516"/>
      <c r="Q62" s="516"/>
      <c r="R62" s="516"/>
      <c r="S62" s="516"/>
      <c r="T62" s="516"/>
      <c r="U62" s="516"/>
      <c r="V62" s="516"/>
      <c r="W62" s="516"/>
      <c r="X62" s="516"/>
      <c r="Y62" s="516"/>
      <c r="Z62" s="516"/>
      <c r="AA62" s="516"/>
      <c r="AB62" s="516"/>
      <c r="AC62" s="516"/>
      <c r="AD62" s="516"/>
      <c r="AE62" s="516"/>
      <c r="AF62" s="516"/>
      <c r="AG62" s="516"/>
      <c r="AH62" s="516"/>
      <c r="AI62" s="516"/>
      <c r="AJ62" s="516"/>
      <c r="AK62" s="516"/>
      <c r="AL62" s="516"/>
      <c r="AM62" s="516"/>
      <c r="AN62" s="516"/>
      <c r="AO62" s="516"/>
      <c r="AP62" s="516"/>
      <c r="AQ62" s="516"/>
      <c r="AR62" s="516"/>
      <c r="AS62" s="516"/>
      <c r="AT62" s="516"/>
      <c r="AU62" s="516"/>
      <c r="AV62" s="516"/>
      <c r="AW62" s="516"/>
      <c r="AX62" s="516"/>
      <c r="AY62" s="516"/>
      <c r="AZ62" s="516"/>
      <c r="BA62" s="516"/>
      <c r="BB62" s="516"/>
      <c r="BC62" s="516"/>
      <c r="BD62" s="516"/>
      <c r="BE62" s="516"/>
      <c r="BF62" s="516"/>
      <c r="BG62" s="516"/>
      <c r="BH62" s="516"/>
      <c r="BI62" s="516"/>
      <c r="BJ62" s="516"/>
      <c r="BK62" s="711"/>
      <c r="BL62" s="711"/>
      <c r="BM62" s="711"/>
      <c r="BN62" s="711"/>
      <c r="BO62" s="711"/>
      <c r="BP62" s="711"/>
      <c r="BQ62" s="711"/>
      <c r="BR62" s="711"/>
      <c r="BS62" s="711"/>
      <c r="BT62" s="711"/>
      <c r="BU62" s="711"/>
      <c r="BV62" s="711"/>
      <c r="BW62" s="711"/>
      <c r="BX62" s="711"/>
      <c r="BY62" s="711"/>
      <c r="BZ62" s="711"/>
      <c r="CA62" s="711"/>
      <c r="CB62" s="711"/>
      <c r="CC62" s="711"/>
      <c r="CD62" s="711"/>
      <c r="CE62" s="711"/>
      <c r="CF62" s="711"/>
      <c r="CG62" s="711"/>
      <c r="CH62" s="711"/>
      <c r="CI62" s="711"/>
      <c r="CJ62" s="711"/>
      <c r="CK62" s="711"/>
      <c r="CL62" s="711"/>
      <c r="CM62" s="711"/>
      <c r="CN62" s="711"/>
      <c r="CO62" s="711"/>
      <c r="CP62" s="711"/>
      <c r="CQ62" s="711"/>
      <c r="CR62" s="711"/>
      <c r="CS62" s="711"/>
      <c r="CT62" s="711"/>
      <c r="CU62" s="711"/>
      <c r="CV62" s="711"/>
      <c r="CW62" s="711"/>
      <c r="CX62" s="711"/>
      <c r="CY62" s="711"/>
      <c r="CZ62" s="711"/>
      <c r="DA62" s="711"/>
      <c r="DB62" s="711"/>
      <c r="DC62" s="711"/>
      <c r="DD62" s="711"/>
      <c r="DE62" s="711"/>
      <c r="DF62" s="711"/>
      <c r="DG62" s="711"/>
      <c r="DH62" s="711"/>
      <c r="DI62" s="711"/>
      <c r="DJ62" s="711"/>
      <c r="DK62" s="711"/>
      <c r="DL62" s="711"/>
      <c r="DM62" s="711"/>
      <c r="DN62" s="711"/>
      <c r="DO62" s="711"/>
      <c r="DP62" s="711"/>
      <c r="DQ62" s="711"/>
      <c r="DR62" s="711"/>
      <c r="DS62" s="711"/>
      <c r="DT62" s="711"/>
      <c r="DU62" s="711"/>
      <c r="DV62" s="711"/>
      <c r="DW62" s="711"/>
      <c r="DX62" s="711"/>
      <c r="DY62" s="711"/>
      <c r="DZ62" s="711"/>
      <c r="EA62" s="711"/>
      <c r="EB62" s="711"/>
      <c r="EC62" s="711"/>
      <c r="ED62" s="711"/>
      <c r="EE62" s="711"/>
      <c r="EF62" s="711"/>
      <c r="EG62" s="711"/>
      <c r="EH62" s="711"/>
      <c r="EI62" s="711"/>
      <c r="EJ62" s="711"/>
      <c r="EK62" s="711"/>
      <c r="EL62" s="711"/>
      <c r="EM62" s="711"/>
      <c r="EN62" s="711"/>
      <c r="EO62" s="711"/>
      <c r="EP62" s="711"/>
      <c r="EQ62" s="711"/>
      <c r="ER62" s="711"/>
      <c r="ES62" s="711"/>
      <c r="ET62" s="711"/>
      <c r="EU62" s="711"/>
      <c r="EV62" s="711"/>
      <c r="EW62" s="711"/>
      <c r="EX62" s="711"/>
      <c r="EY62" s="711"/>
      <c r="EZ62" s="711"/>
      <c r="FA62" s="711"/>
      <c r="FB62" s="711"/>
      <c r="FC62" s="711"/>
      <c r="FD62" s="711"/>
      <c r="FE62" s="711"/>
      <c r="FF62" s="711"/>
      <c r="FG62" s="711"/>
      <c r="FH62" s="711"/>
      <c r="FI62" s="711"/>
      <c r="FJ62" s="711"/>
      <c r="FK62" s="711"/>
      <c r="FL62" s="711"/>
      <c r="FM62" s="711"/>
      <c r="FN62" s="711"/>
      <c r="FO62" s="711"/>
      <c r="FP62" s="711"/>
      <c r="FQ62" s="711"/>
      <c r="FR62" s="711"/>
      <c r="FS62" s="711"/>
      <c r="FT62" s="711"/>
      <c r="FU62" s="711"/>
      <c r="FV62" s="711"/>
      <c r="FW62" s="711"/>
      <c r="FX62" s="711"/>
      <c r="FY62" s="711"/>
      <c r="FZ62" s="711"/>
      <c r="GA62" s="711"/>
      <c r="GB62" s="711"/>
      <c r="GC62" s="711"/>
      <c r="GD62" s="711"/>
      <c r="GE62" s="711"/>
      <c r="GF62" s="711"/>
      <c r="GG62" s="711"/>
      <c r="GH62" s="711"/>
      <c r="GI62" s="711"/>
      <c r="GJ62" s="711"/>
      <c r="GK62" s="711"/>
      <c r="GL62" s="711"/>
      <c r="GM62" s="711"/>
      <c r="GN62" s="711"/>
      <c r="GO62" s="711"/>
      <c r="GP62" s="711"/>
      <c r="GQ62" s="711"/>
      <c r="GR62" s="711"/>
      <c r="GS62" s="711"/>
      <c r="GT62" s="711"/>
      <c r="GU62" s="711"/>
      <c r="GV62" s="711"/>
      <c r="GW62" s="711"/>
      <c r="GX62" s="711"/>
      <c r="GY62" s="711"/>
      <c r="GZ62" s="711"/>
      <c r="HA62" s="711"/>
      <c r="HB62" s="711"/>
      <c r="HC62" s="711"/>
      <c r="HD62" s="711"/>
      <c r="HE62" s="711"/>
      <c r="HF62" s="711"/>
      <c r="HG62" s="711"/>
      <c r="HH62" s="711"/>
      <c r="HI62" s="711"/>
      <c r="HJ62" s="711"/>
      <c r="HK62" s="711"/>
      <c r="HL62" s="711"/>
      <c r="HM62" s="711"/>
      <c r="HN62" s="711"/>
      <c r="HO62" s="711"/>
      <c r="HP62" s="711"/>
      <c r="HQ62" s="711"/>
      <c r="HR62" s="711"/>
      <c r="HS62" s="711"/>
      <c r="HT62" s="711"/>
      <c r="HU62" s="711"/>
      <c r="HV62" s="711"/>
      <c r="HW62" s="711"/>
      <c r="HX62" s="711"/>
      <c r="HY62" s="711"/>
      <c r="HZ62" s="711"/>
      <c r="IA62" s="711"/>
      <c r="IB62" s="711"/>
      <c r="IC62" s="711"/>
      <c r="ID62" s="711"/>
      <c r="IE62" s="711"/>
      <c r="IF62" s="711"/>
      <c r="IG62" s="711"/>
      <c r="IH62" s="711"/>
      <c r="II62" s="711"/>
      <c r="IJ62" s="711"/>
      <c r="IK62" s="711"/>
      <c r="IL62" s="711"/>
      <c r="IM62" s="711"/>
      <c r="IN62" s="711"/>
      <c r="IO62" s="711"/>
      <c r="IP62" s="711"/>
      <c r="IQ62" s="711"/>
      <c r="IR62" s="711"/>
      <c r="IS62" s="711"/>
      <c r="IT62" s="711"/>
      <c r="IU62" s="711"/>
      <c r="IV62" s="711"/>
      <c r="IW62" s="711"/>
      <c r="IX62" s="711"/>
      <c r="IY62" s="711"/>
      <c r="IZ62" s="711"/>
      <c r="JA62" s="711"/>
      <c r="JB62" s="711"/>
      <c r="JC62" s="711"/>
      <c r="JD62" s="711"/>
      <c r="JE62" s="711"/>
      <c r="JF62" s="711"/>
      <c r="JG62" s="711"/>
      <c r="JH62" s="711"/>
      <c r="JI62" s="711"/>
      <c r="JJ62" s="711"/>
      <c r="JK62" s="711"/>
      <c r="JL62" s="711"/>
      <c r="JM62" s="711"/>
      <c r="JN62" s="711"/>
      <c r="JO62" s="711"/>
      <c r="JP62" s="711"/>
      <c r="JQ62" s="711"/>
      <c r="JR62" s="711"/>
      <c r="JS62" s="711"/>
      <c r="JT62" s="711"/>
      <c r="JU62" s="711"/>
      <c r="JV62" s="711"/>
      <c r="JW62" s="711"/>
      <c r="JX62" s="711"/>
      <c r="JY62" s="711"/>
      <c r="JZ62" s="711"/>
      <c r="KA62" s="711"/>
      <c r="KB62" s="711"/>
      <c r="KC62" s="711"/>
      <c r="KD62" s="711"/>
      <c r="KE62" s="711"/>
      <c r="KF62" s="711"/>
      <c r="KG62" s="711"/>
      <c r="KH62" s="711"/>
      <c r="KI62" s="711"/>
      <c r="KJ62" s="711"/>
      <c r="KK62" s="711"/>
      <c r="KL62" s="711"/>
      <c r="KM62" s="711"/>
      <c r="KN62" s="711"/>
      <c r="KO62" s="711"/>
      <c r="KP62" s="711"/>
      <c r="KQ62" s="711"/>
      <c r="KR62" s="711"/>
      <c r="KS62" s="711"/>
      <c r="KT62" s="711"/>
      <c r="KU62" s="711"/>
      <c r="KV62" s="711"/>
      <c r="KW62" s="711"/>
      <c r="KX62" s="711"/>
      <c r="KY62" s="711"/>
      <c r="KZ62" s="711"/>
      <c r="LA62" s="711"/>
      <c r="LB62" s="711"/>
      <c r="LC62" s="711"/>
      <c r="LD62" s="711"/>
      <c r="LE62" s="711"/>
      <c r="LF62" s="711"/>
      <c r="LG62" s="711"/>
      <c r="LH62" s="711"/>
      <c r="LI62" s="711"/>
      <c r="LJ62" s="711"/>
      <c r="LK62" s="711"/>
      <c r="LL62" s="711"/>
      <c r="LM62" s="711"/>
      <c r="LN62" s="711"/>
      <c r="LO62" s="711"/>
      <c r="LP62" s="711"/>
      <c r="LQ62" s="711"/>
      <c r="LR62" s="711"/>
      <c r="LS62" s="711"/>
      <c r="LT62" s="711"/>
      <c r="LU62" s="711"/>
      <c r="LV62" s="711"/>
      <c r="LW62" s="711"/>
      <c r="LX62" s="711"/>
      <c r="LY62" s="711"/>
      <c r="LZ62" s="711"/>
      <c r="MA62" s="711"/>
      <c r="MB62" s="711"/>
      <c r="MC62" s="711"/>
      <c r="MD62" s="711"/>
      <c r="ME62" s="711"/>
      <c r="MF62" s="711"/>
      <c r="MG62" s="711"/>
      <c r="MH62" s="711"/>
      <c r="MI62" s="711"/>
      <c r="MJ62" s="711"/>
      <c r="MK62" s="711"/>
      <c r="ML62" s="711"/>
      <c r="MM62" s="711"/>
      <c r="MN62" s="711"/>
      <c r="MO62" s="711"/>
      <c r="MP62" s="711"/>
      <c r="MQ62" s="711"/>
      <c r="MR62" s="711"/>
      <c r="MS62" s="711"/>
      <c r="MT62" s="711"/>
      <c r="MU62" s="711"/>
      <c r="MV62" s="711"/>
      <c r="MW62" s="711"/>
      <c r="MX62" s="711"/>
      <c r="MY62" s="711"/>
      <c r="MZ62" s="711"/>
      <c r="NA62" s="711"/>
      <c r="NB62" s="711"/>
      <c r="NC62" s="711"/>
      <c r="ND62" s="711"/>
      <c r="NE62" s="711"/>
      <c r="NF62" s="711"/>
      <c r="NG62" s="711"/>
      <c r="NH62" s="711"/>
      <c r="NI62" s="711"/>
      <c r="NJ62" s="711"/>
      <c r="NK62" s="711"/>
      <c r="NL62" s="711"/>
      <c r="NM62" s="711"/>
      <c r="NN62" s="711"/>
      <c r="NO62" s="711"/>
      <c r="NP62" s="711"/>
      <c r="NQ62" s="711"/>
      <c r="NR62" s="711"/>
      <c r="NS62" s="711"/>
      <c r="NT62" s="711"/>
      <c r="NU62" s="711"/>
      <c r="NV62" s="711"/>
      <c r="NW62" s="711"/>
      <c r="NX62" s="711"/>
      <c r="NY62" s="711"/>
      <c r="NZ62" s="711"/>
      <c r="OA62" s="711"/>
      <c r="OB62" s="711"/>
      <c r="OC62" s="711"/>
      <c r="OD62" s="711"/>
      <c r="OE62" s="711"/>
      <c r="OF62" s="711"/>
      <c r="OG62" s="711"/>
      <c r="OH62" s="711"/>
      <c r="OI62" s="711"/>
      <c r="OJ62" s="711"/>
      <c r="OK62" s="711"/>
      <c r="OL62" s="711"/>
      <c r="OM62" s="711"/>
      <c r="ON62" s="711"/>
      <c r="OO62" s="711"/>
      <c r="OP62" s="711"/>
      <c r="OQ62" s="711"/>
      <c r="OR62" s="711"/>
      <c r="OS62" s="711"/>
      <c r="OT62" s="711"/>
      <c r="OU62" s="711"/>
      <c r="OV62" s="711"/>
      <c r="OW62" s="711"/>
      <c r="OX62" s="711"/>
      <c r="OY62" s="711"/>
      <c r="OZ62" s="711"/>
      <c r="PA62" s="711"/>
      <c r="PB62" s="711"/>
      <c r="PC62" s="711"/>
      <c r="PD62" s="711"/>
      <c r="PE62" s="711"/>
      <c r="PF62" s="711"/>
      <c r="PG62" s="711"/>
      <c r="PH62" s="711"/>
      <c r="PI62" s="711"/>
      <c r="PJ62" s="711"/>
      <c r="PK62" s="711"/>
      <c r="PL62" s="711"/>
      <c r="PM62" s="711"/>
      <c r="PN62" s="711"/>
      <c r="PO62" s="711"/>
      <c r="PP62" s="711"/>
      <c r="PQ62" s="711"/>
      <c r="PR62" s="711"/>
      <c r="PS62" s="711"/>
      <c r="PT62" s="711"/>
      <c r="PU62" s="711"/>
      <c r="PV62" s="711"/>
      <c r="PW62" s="711"/>
      <c r="PX62" s="711"/>
      <c r="PY62" s="711"/>
      <c r="PZ62" s="711"/>
      <c r="QA62" s="711"/>
      <c r="QB62" s="711"/>
      <c r="QC62" s="711"/>
      <c r="QD62" s="711"/>
      <c r="QE62" s="711"/>
      <c r="QF62" s="711"/>
      <c r="QG62" s="711"/>
      <c r="QH62" s="711"/>
      <c r="QI62" s="711"/>
      <c r="QJ62" s="711"/>
      <c r="QK62" s="711"/>
      <c r="QL62" s="711"/>
      <c r="QM62" s="711"/>
      <c r="QN62" s="711"/>
      <c r="QO62" s="711"/>
      <c r="QP62" s="711"/>
      <c r="QQ62" s="711"/>
      <c r="QR62" s="711"/>
      <c r="QS62" s="711"/>
      <c r="QT62" s="711"/>
      <c r="QU62" s="711"/>
      <c r="QV62" s="711"/>
      <c r="QW62" s="711"/>
      <c r="QX62" s="711"/>
      <c r="QY62" s="711"/>
      <c r="QZ62" s="711"/>
      <c r="RA62" s="711"/>
      <c r="RB62" s="711"/>
      <c r="RC62" s="711"/>
      <c r="RD62" s="711"/>
      <c r="RE62" s="711"/>
      <c r="RF62" s="711"/>
      <c r="RG62" s="711"/>
      <c r="RH62" s="711"/>
      <c r="RI62" s="711"/>
      <c r="RJ62" s="711"/>
      <c r="RK62" s="711"/>
      <c r="RL62" s="711"/>
      <c r="RM62" s="711"/>
      <c r="RN62" s="711"/>
      <c r="RO62" s="711"/>
      <c r="RP62" s="711"/>
      <c r="RQ62" s="711"/>
      <c r="RR62" s="711"/>
      <c r="RS62" s="711"/>
      <c r="RT62" s="711"/>
      <c r="RU62" s="711"/>
      <c r="RV62" s="711"/>
      <c r="RW62" s="711"/>
      <c r="RX62" s="711"/>
      <c r="RY62" s="711"/>
      <c r="RZ62" s="711"/>
      <c r="SA62" s="711"/>
      <c r="SB62" s="711"/>
      <c r="SC62" s="711"/>
      <c r="SD62" s="711"/>
      <c r="SE62" s="711"/>
      <c r="SF62" s="711"/>
      <c r="SG62" s="711"/>
      <c r="SH62" s="711"/>
      <c r="SI62" s="493"/>
      <c r="SJ62" s="474"/>
      <c r="SK62" s="462"/>
      <c r="SL62" s="462"/>
      <c r="SM62" s="462"/>
    </row>
    <row r="63" spans="1:507" ht="5.15" customHeight="1" outlineLevel="2" x14ac:dyDescent="0.35">
      <c r="A63" s="462"/>
      <c r="B63" s="471"/>
      <c r="C63" s="690">
        <f>INT($C$40)+2.005</f>
        <v>3.0049999999999999</v>
      </c>
      <c r="D63" s="493"/>
      <c r="E63" s="493"/>
      <c r="F63" s="493"/>
      <c r="G63" s="493"/>
      <c r="H63" s="493"/>
      <c r="I63" s="493"/>
      <c r="J63" s="493"/>
      <c r="K63" s="493"/>
      <c r="L63" s="493"/>
      <c r="M63" s="493"/>
      <c r="N63" s="493"/>
      <c r="O63" s="493"/>
      <c r="P63" s="493"/>
      <c r="Q63" s="493"/>
      <c r="R63" s="493"/>
      <c r="S63" s="493"/>
      <c r="T63" s="493"/>
      <c r="U63" s="493"/>
      <c r="V63" s="493"/>
      <c r="W63" s="493"/>
      <c r="X63" s="493"/>
      <c r="Y63" s="493"/>
      <c r="Z63" s="493"/>
      <c r="AA63" s="493"/>
      <c r="AB63" s="493"/>
      <c r="AC63" s="493"/>
      <c r="AD63" s="493"/>
      <c r="AE63" s="493"/>
      <c r="AF63" s="493"/>
      <c r="AG63" s="493"/>
      <c r="AH63" s="493"/>
      <c r="AI63" s="493"/>
      <c r="AJ63" s="493"/>
      <c r="AK63" s="493"/>
      <c r="AL63" s="493"/>
      <c r="AM63" s="493"/>
      <c r="AN63" s="493"/>
      <c r="AO63" s="493"/>
      <c r="AP63" s="493"/>
      <c r="AQ63" s="493"/>
      <c r="AR63" s="493"/>
      <c r="AS63" s="493"/>
      <c r="AT63" s="493"/>
      <c r="AU63" s="493"/>
      <c r="AV63" s="493"/>
      <c r="AW63" s="493"/>
      <c r="AX63" s="493"/>
      <c r="AY63" s="493"/>
      <c r="AZ63" s="493"/>
      <c r="BA63" s="493"/>
      <c r="BB63" s="493"/>
      <c r="BC63" s="493"/>
      <c r="BD63" s="493"/>
      <c r="BE63" s="493"/>
      <c r="BF63" s="493"/>
      <c r="BG63" s="493"/>
      <c r="BH63" s="493"/>
      <c r="BI63" s="493"/>
      <c r="BJ63" s="493"/>
      <c r="BK63" s="493"/>
      <c r="BL63" s="493"/>
      <c r="BM63" s="493"/>
      <c r="BN63" s="493"/>
      <c r="BO63" s="493"/>
      <c r="BP63" s="493"/>
      <c r="BQ63" s="493"/>
      <c r="BR63" s="493"/>
      <c r="BS63" s="493"/>
      <c r="BT63" s="493"/>
      <c r="BU63" s="493"/>
      <c r="BV63" s="493"/>
      <c r="BW63" s="493"/>
      <c r="BX63" s="493"/>
      <c r="BY63" s="493"/>
      <c r="BZ63" s="493"/>
      <c r="CA63" s="493"/>
      <c r="CB63" s="493"/>
      <c r="CC63" s="493"/>
      <c r="CD63" s="493"/>
      <c r="CE63" s="493"/>
      <c r="CF63" s="493"/>
      <c r="CG63" s="493"/>
      <c r="CH63" s="493"/>
      <c r="CI63" s="493"/>
      <c r="CJ63" s="493"/>
      <c r="CK63" s="493"/>
      <c r="CL63" s="493"/>
      <c r="CM63" s="493"/>
      <c r="CN63" s="493"/>
      <c r="CO63" s="493"/>
      <c r="CP63" s="493"/>
      <c r="CQ63" s="493"/>
      <c r="CR63" s="493"/>
      <c r="CS63" s="493"/>
      <c r="CT63" s="493"/>
      <c r="CU63" s="493"/>
      <c r="CV63" s="493"/>
      <c r="CW63" s="493"/>
      <c r="CX63" s="493"/>
      <c r="CY63" s="493"/>
      <c r="CZ63" s="493"/>
      <c r="DA63" s="493"/>
      <c r="DB63" s="493"/>
      <c r="DC63" s="493"/>
      <c r="DD63" s="493"/>
      <c r="DE63" s="493"/>
      <c r="DF63" s="493"/>
      <c r="DG63" s="493"/>
      <c r="DH63" s="493"/>
      <c r="DI63" s="493"/>
      <c r="DJ63" s="493"/>
      <c r="DK63" s="493"/>
      <c r="DL63" s="493"/>
      <c r="DM63" s="493"/>
      <c r="DN63" s="493"/>
      <c r="DO63" s="493"/>
      <c r="DP63" s="493"/>
      <c r="DQ63" s="493"/>
      <c r="DR63" s="493"/>
      <c r="DS63" s="493"/>
      <c r="DT63" s="493"/>
      <c r="DU63" s="493"/>
      <c r="DV63" s="493"/>
      <c r="DW63" s="493"/>
      <c r="DX63" s="493"/>
      <c r="DY63" s="493"/>
      <c r="DZ63" s="493"/>
      <c r="EA63" s="493"/>
      <c r="EB63" s="493"/>
      <c r="EC63" s="493"/>
      <c r="ED63" s="493"/>
      <c r="EE63" s="493"/>
      <c r="EF63" s="493"/>
      <c r="EG63" s="493"/>
      <c r="EH63" s="493"/>
      <c r="EI63" s="493"/>
      <c r="EJ63" s="493"/>
      <c r="EK63" s="493"/>
      <c r="EL63" s="493"/>
      <c r="EM63" s="493"/>
      <c r="EN63" s="493"/>
      <c r="EO63" s="493"/>
      <c r="EP63" s="493"/>
      <c r="EQ63" s="493"/>
      <c r="ER63" s="493"/>
      <c r="ES63" s="493"/>
      <c r="ET63" s="493"/>
      <c r="EU63" s="493"/>
      <c r="EV63" s="493"/>
      <c r="EW63" s="493"/>
      <c r="EX63" s="493"/>
      <c r="EY63" s="493"/>
      <c r="EZ63" s="493"/>
      <c r="FA63" s="493"/>
      <c r="FB63" s="493"/>
      <c r="FC63" s="493"/>
      <c r="FD63" s="493"/>
      <c r="FE63" s="493"/>
      <c r="FF63" s="493"/>
      <c r="FG63" s="493"/>
      <c r="FH63" s="493"/>
      <c r="FI63" s="493"/>
      <c r="FJ63" s="493"/>
      <c r="FK63" s="493"/>
      <c r="FL63" s="493"/>
      <c r="FM63" s="493"/>
      <c r="FN63" s="493"/>
      <c r="FO63" s="493"/>
      <c r="FP63" s="493"/>
      <c r="FQ63" s="493"/>
      <c r="FR63" s="493"/>
      <c r="FS63" s="493"/>
      <c r="FT63" s="493"/>
      <c r="FU63" s="493"/>
      <c r="FV63" s="493"/>
      <c r="FW63" s="493"/>
      <c r="FX63" s="493"/>
      <c r="FY63" s="493"/>
      <c r="FZ63" s="493"/>
      <c r="GA63" s="493"/>
      <c r="GB63" s="493"/>
      <c r="GC63" s="493"/>
      <c r="GD63" s="493"/>
      <c r="GE63" s="493"/>
      <c r="GF63" s="493"/>
      <c r="GG63" s="493"/>
      <c r="GH63" s="493"/>
      <c r="GI63" s="493"/>
      <c r="GJ63" s="493"/>
      <c r="GK63" s="493"/>
      <c r="GL63" s="493"/>
      <c r="GM63" s="493"/>
      <c r="GN63" s="493"/>
      <c r="GO63" s="493"/>
      <c r="GP63" s="493"/>
      <c r="GQ63" s="493"/>
      <c r="GR63" s="493"/>
      <c r="GS63" s="493"/>
      <c r="GT63" s="493"/>
      <c r="GU63" s="493"/>
      <c r="GV63" s="493"/>
      <c r="GW63" s="493"/>
      <c r="GX63" s="493"/>
      <c r="GY63" s="493"/>
      <c r="GZ63" s="493"/>
      <c r="HA63" s="493"/>
      <c r="HB63" s="493"/>
      <c r="HC63" s="493"/>
      <c r="HD63" s="493"/>
      <c r="HE63" s="493"/>
      <c r="HF63" s="493"/>
      <c r="HG63" s="493"/>
      <c r="HH63" s="493"/>
      <c r="HI63" s="493"/>
      <c r="HJ63" s="493"/>
      <c r="HK63" s="493"/>
      <c r="HL63" s="493"/>
      <c r="HM63" s="493"/>
      <c r="HN63" s="493"/>
      <c r="HO63" s="493"/>
      <c r="HP63" s="493"/>
      <c r="HQ63" s="493"/>
      <c r="HR63" s="493"/>
      <c r="HS63" s="493"/>
      <c r="HT63" s="493"/>
      <c r="HU63" s="493"/>
      <c r="HV63" s="493"/>
      <c r="HW63" s="493"/>
      <c r="HX63" s="493"/>
      <c r="HY63" s="493"/>
      <c r="HZ63" s="493"/>
      <c r="IA63" s="493"/>
      <c r="IB63" s="493"/>
      <c r="IC63" s="493"/>
      <c r="ID63" s="493"/>
      <c r="IE63" s="493"/>
      <c r="IF63" s="493"/>
      <c r="IG63" s="493"/>
      <c r="IH63" s="493"/>
      <c r="II63" s="493"/>
      <c r="IJ63" s="493"/>
      <c r="IK63" s="493"/>
      <c r="IL63" s="493"/>
      <c r="IM63" s="493"/>
      <c r="IN63" s="493"/>
      <c r="IO63" s="493"/>
      <c r="IP63" s="493"/>
      <c r="IQ63" s="493"/>
      <c r="IR63" s="493"/>
      <c r="IS63" s="493"/>
      <c r="IT63" s="493"/>
      <c r="IU63" s="493"/>
      <c r="IV63" s="493"/>
      <c r="IW63" s="493"/>
      <c r="IX63" s="493"/>
      <c r="IY63" s="493"/>
      <c r="IZ63" s="493"/>
      <c r="JA63" s="493"/>
      <c r="JB63" s="493"/>
      <c r="JC63" s="493"/>
      <c r="JD63" s="493"/>
      <c r="JE63" s="493"/>
      <c r="JF63" s="493"/>
      <c r="JG63" s="493"/>
      <c r="JH63" s="493"/>
      <c r="JI63" s="493"/>
      <c r="JJ63" s="493"/>
      <c r="JK63" s="493"/>
      <c r="JL63" s="493"/>
      <c r="JM63" s="493"/>
      <c r="JN63" s="493"/>
      <c r="JO63" s="493"/>
      <c r="JP63" s="493"/>
      <c r="JQ63" s="493"/>
      <c r="JR63" s="493"/>
      <c r="JS63" s="493"/>
      <c r="JT63" s="493"/>
      <c r="JU63" s="493"/>
      <c r="JV63" s="493"/>
      <c r="JW63" s="493"/>
      <c r="JX63" s="493"/>
      <c r="JY63" s="493"/>
      <c r="JZ63" s="493"/>
      <c r="KA63" s="493"/>
      <c r="KB63" s="493"/>
      <c r="KC63" s="493"/>
      <c r="KD63" s="493"/>
      <c r="KE63" s="493"/>
      <c r="KF63" s="493"/>
      <c r="KG63" s="493"/>
      <c r="KH63" s="493"/>
      <c r="KI63" s="493"/>
      <c r="KJ63" s="493"/>
      <c r="KK63" s="493"/>
      <c r="KL63" s="493"/>
      <c r="KM63" s="493"/>
      <c r="KN63" s="493"/>
      <c r="KO63" s="493"/>
      <c r="KP63" s="493"/>
      <c r="KQ63" s="493"/>
      <c r="KR63" s="493"/>
      <c r="KS63" s="493"/>
      <c r="KT63" s="493"/>
      <c r="KU63" s="493"/>
      <c r="KV63" s="493"/>
      <c r="KW63" s="493"/>
      <c r="KX63" s="493"/>
      <c r="KY63" s="493"/>
      <c r="KZ63" s="493"/>
      <c r="LA63" s="493"/>
      <c r="LB63" s="493"/>
      <c r="LC63" s="493"/>
      <c r="LD63" s="493"/>
      <c r="LE63" s="493"/>
      <c r="LF63" s="493"/>
      <c r="LG63" s="493"/>
      <c r="LH63" s="493"/>
      <c r="LI63" s="493"/>
      <c r="LJ63" s="493"/>
      <c r="LK63" s="493"/>
      <c r="LL63" s="493"/>
      <c r="LM63" s="493"/>
      <c r="LN63" s="493"/>
      <c r="LO63" s="493"/>
      <c r="LP63" s="493"/>
      <c r="LQ63" s="493"/>
      <c r="LR63" s="493"/>
      <c r="LS63" s="493"/>
      <c r="LT63" s="493"/>
      <c r="LU63" s="493"/>
      <c r="LV63" s="493"/>
      <c r="LW63" s="493"/>
      <c r="LX63" s="493"/>
      <c r="LY63" s="493"/>
      <c r="LZ63" s="493"/>
      <c r="MA63" s="493"/>
      <c r="MB63" s="493"/>
      <c r="MC63" s="493"/>
      <c r="MD63" s="493"/>
      <c r="ME63" s="493"/>
      <c r="MF63" s="493"/>
      <c r="MG63" s="493"/>
      <c r="MH63" s="493"/>
      <c r="MI63" s="493"/>
      <c r="MJ63" s="493"/>
      <c r="MK63" s="493"/>
      <c r="ML63" s="493"/>
      <c r="MM63" s="493"/>
      <c r="MN63" s="493"/>
      <c r="MO63" s="493"/>
      <c r="MP63" s="493"/>
      <c r="MQ63" s="493"/>
      <c r="MR63" s="493"/>
      <c r="MS63" s="493"/>
      <c r="MT63" s="493"/>
      <c r="MU63" s="493"/>
      <c r="MV63" s="493"/>
      <c r="MW63" s="493"/>
      <c r="MX63" s="493"/>
      <c r="MY63" s="493"/>
      <c r="MZ63" s="493"/>
      <c r="NA63" s="493"/>
      <c r="NB63" s="493"/>
      <c r="NC63" s="493"/>
      <c r="ND63" s="493"/>
      <c r="NE63" s="493"/>
      <c r="NF63" s="493"/>
      <c r="NG63" s="493"/>
      <c r="NH63" s="493"/>
      <c r="NI63" s="493"/>
      <c r="NJ63" s="493"/>
      <c r="NK63" s="493"/>
      <c r="NL63" s="493"/>
      <c r="NM63" s="493"/>
      <c r="NN63" s="493"/>
      <c r="NO63" s="493"/>
      <c r="NP63" s="493"/>
      <c r="NQ63" s="493"/>
      <c r="NR63" s="493"/>
      <c r="NS63" s="493"/>
      <c r="NT63" s="493"/>
      <c r="NU63" s="493"/>
      <c r="NV63" s="493"/>
      <c r="NW63" s="493"/>
      <c r="NX63" s="493"/>
      <c r="NY63" s="493"/>
      <c r="NZ63" s="493"/>
      <c r="OA63" s="493"/>
      <c r="OB63" s="493"/>
      <c r="OC63" s="493"/>
      <c r="OD63" s="493"/>
      <c r="OE63" s="493"/>
      <c r="OF63" s="493"/>
      <c r="OG63" s="493"/>
      <c r="OH63" s="493"/>
      <c r="OI63" s="493"/>
      <c r="OJ63" s="493"/>
      <c r="OK63" s="493"/>
      <c r="OL63" s="493"/>
      <c r="OM63" s="493"/>
      <c r="ON63" s="493"/>
      <c r="OO63" s="493"/>
      <c r="OP63" s="493"/>
      <c r="OQ63" s="493"/>
      <c r="OR63" s="493"/>
      <c r="OS63" s="493"/>
      <c r="OT63" s="493"/>
      <c r="OU63" s="493"/>
      <c r="OV63" s="493"/>
      <c r="OW63" s="493"/>
      <c r="OX63" s="493"/>
      <c r="OY63" s="493"/>
      <c r="OZ63" s="493"/>
      <c r="PA63" s="493"/>
      <c r="PB63" s="493"/>
      <c r="PC63" s="493"/>
      <c r="PD63" s="493"/>
      <c r="PE63" s="493"/>
      <c r="PF63" s="493"/>
      <c r="PG63" s="493"/>
      <c r="PH63" s="493"/>
      <c r="PI63" s="493"/>
      <c r="PJ63" s="493"/>
      <c r="PK63" s="493"/>
      <c r="PL63" s="493"/>
      <c r="PM63" s="493"/>
      <c r="PN63" s="493"/>
      <c r="PO63" s="493"/>
      <c r="PP63" s="493"/>
      <c r="PQ63" s="493"/>
      <c r="PR63" s="493"/>
      <c r="PS63" s="493"/>
      <c r="PT63" s="493"/>
      <c r="PU63" s="493"/>
      <c r="PV63" s="493"/>
      <c r="PW63" s="493"/>
      <c r="PX63" s="493"/>
      <c r="PY63" s="493"/>
      <c r="PZ63" s="493"/>
      <c r="QA63" s="493"/>
      <c r="QB63" s="493"/>
      <c r="QC63" s="493"/>
      <c r="QD63" s="493"/>
      <c r="QE63" s="493"/>
      <c r="QF63" s="493"/>
      <c r="QG63" s="493"/>
      <c r="QH63" s="493"/>
      <c r="QI63" s="493"/>
      <c r="QJ63" s="493"/>
      <c r="QK63" s="493"/>
      <c r="QL63" s="493"/>
      <c r="QM63" s="493"/>
      <c r="QN63" s="493"/>
      <c r="QO63" s="493"/>
      <c r="QP63" s="493"/>
      <c r="QQ63" s="493"/>
      <c r="QR63" s="493"/>
      <c r="QS63" s="493"/>
      <c r="QT63" s="493"/>
      <c r="QU63" s="493"/>
      <c r="QV63" s="493"/>
      <c r="QW63" s="493"/>
      <c r="QX63" s="493"/>
      <c r="QY63" s="493"/>
      <c r="QZ63" s="493"/>
      <c r="RA63" s="493"/>
      <c r="RB63" s="493"/>
      <c r="RC63" s="493"/>
      <c r="RD63" s="493"/>
      <c r="RE63" s="493"/>
      <c r="RF63" s="493"/>
      <c r="RG63" s="493"/>
      <c r="RH63" s="493"/>
      <c r="RI63" s="493"/>
      <c r="RJ63" s="493"/>
      <c r="RK63" s="493"/>
      <c r="RL63" s="493"/>
      <c r="RM63" s="493"/>
      <c r="RN63" s="493"/>
      <c r="RO63" s="493"/>
      <c r="RP63" s="493"/>
      <c r="RQ63" s="493"/>
      <c r="RR63" s="493"/>
      <c r="RS63" s="493"/>
      <c r="RT63" s="493"/>
      <c r="RU63" s="493"/>
      <c r="RV63" s="493"/>
      <c r="RW63" s="493"/>
      <c r="RX63" s="493"/>
      <c r="RY63" s="493"/>
      <c r="RZ63" s="493"/>
      <c r="SA63" s="493"/>
      <c r="SB63" s="493"/>
      <c r="SC63" s="493"/>
      <c r="SD63" s="493"/>
      <c r="SE63" s="493"/>
      <c r="SF63" s="493"/>
      <c r="SG63" s="493"/>
      <c r="SH63" s="493"/>
      <c r="SI63" s="493" t="s">
        <v>554</v>
      </c>
      <c r="SJ63" s="474"/>
      <c r="SK63" s="462"/>
      <c r="SL63" s="462"/>
      <c r="SM63" s="462"/>
    </row>
    <row r="64" spans="1:507" outlineLevel="1" x14ac:dyDescent="0.35">
      <c r="A64" s="462"/>
      <c r="B64" s="471"/>
      <c r="C64" s="690">
        <f>INT($C$40)+1</f>
        <v>2</v>
      </c>
      <c r="D64" s="493"/>
      <c r="E64" s="557"/>
      <c r="F64" s="557"/>
      <c r="G64" s="493"/>
      <c r="H64" s="560" t="s">
        <v>964</v>
      </c>
      <c r="I64" s="512" t="s">
        <v>976</v>
      </c>
      <c r="J64" s="512"/>
      <c r="K64" s="480"/>
      <c r="L64" s="480"/>
      <c r="M64" s="480"/>
      <c r="N64" s="480"/>
      <c r="O64" s="480"/>
      <c r="P64" s="480"/>
      <c r="Q64" s="480"/>
      <c r="R64" s="480"/>
      <c r="S64" s="480"/>
      <c r="T64" s="480"/>
      <c r="U64" s="480"/>
      <c r="V64" s="480"/>
      <c r="W64" s="480"/>
      <c r="X64" s="480"/>
      <c r="Y64" s="480"/>
      <c r="Z64" s="480"/>
      <c r="AA64" s="480"/>
      <c r="AB64" s="480"/>
      <c r="AC64" s="480"/>
      <c r="AD64" s="480"/>
      <c r="AE64" s="480"/>
      <c r="AF64" s="480"/>
      <c r="AG64" s="480"/>
      <c r="AH64" s="480"/>
      <c r="AI64" s="480"/>
      <c r="AJ64" s="480"/>
      <c r="AK64" s="480"/>
      <c r="AL64" s="480"/>
      <c r="AM64" s="480"/>
      <c r="AN64" s="480"/>
      <c r="AO64" s="480"/>
      <c r="AP64" s="480"/>
      <c r="AQ64" s="480"/>
      <c r="AR64" s="480"/>
      <c r="AS64" s="480"/>
      <c r="AT64" s="480"/>
      <c r="AU64" s="480"/>
      <c r="AV64" s="480"/>
      <c r="AW64" s="480"/>
      <c r="AX64" s="480"/>
      <c r="AY64" s="480"/>
      <c r="AZ64" s="480"/>
      <c r="BA64" s="480"/>
      <c r="BB64" s="480"/>
      <c r="BC64" s="480"/>
      <c r="BD64" s="480"/>
      <c r="BE64" s="480"/>
      <c r="BF64" s="480"/>
      <c r="BG64" s="480"/>
      <c r="BH64" s="480"/>
      <c r="BI64" s="480"/>
      <c r="BJ64" s="480"/>
      <c r="BK64" s="480"/>
      <c r="BL64" s="480"/>
      <c r="BM64" s="480"/>
      <c r="BN64" s="480"/>
      <c r="BO64" s="480"/>
      <c r="BP64" s="480"/>
      <c r="BQ64" s="480"/>
      <c r="BR64" s="480"/>
      <c r="BS64" s="480"/>
      <c r="BT64" s="480"/>
      <c r="BU64" s="480"/>
      <c r="BV64" s="480"/>
      <c r="BW64" s="480"/>
      <c r="BX64" s="480"/>
      <c r="BY64" s="480"/>
      <c r="BZ64" s="480"/>
      <c r="CA64" s="480"/>
      <c r="CB64" s="480"/>
      <c r="CC64" s="480"/>
      <c r="CD64" s="480"/>
      <c r="CE64" s="480"/>
      <c r="CF64" s="480"/>
      <c r="CG64" s="480"/>
      <c r="CH64" s="480"/>
      <c r="CI64" s="480"/>
      <c r="CJ64" s="480"/>
      <c r="CK64" s="480"/>
      <c r="CL64" s="480"/>
      <c r="CM64" s="480"/>
      <c r="CN64" s="480"/>
      <c r="CO64" s="480"/>
      <c r="CP64" s="480"/>
      <c r="CQ64" s="548"/>
      <c r="CR64" s="548"/>
      <c r="CS64" s="548"/>
      <c r="CT64" s="548"/>
      <c r="CU64" s="548"/>
      <c r="CV64" s="548"/>
      <c r="CW64" s="548"/>
      <c r="CX64" s="548"/>
      <c r="CY64" s="548"/>
      <c r="CZ64" s="548"/>
      <c r="DA64" s="548"/>
      <c r="DB64" s="548"/>
      <c r="DC64" s="548"/>
      <c r="DD64" s="548"/>
      <c r="DE64" s="548"/>
      <c r="DF64" s="548"/>
      <c r="DG64" s="548"/>
      <c r="DH64" s="548"/>
      <c r="DI64" s="548"/>
      <c r="DJ64" s="548"/>
      <c r="DK64" s="548"/>
      <c r="DL64" s="548"/>
      <c r="DM64" s="548"/>
      <c r="DN64" s="548"/>
      <c r="DO64" s="548"/>
      <c r="DP64" s="548"/>
      <c r="DQ64" s="548"/>
      <c r="DR64" s="548"/>
      <c r="DS64" s="548"/>
      <c r="DT64" s="548"/>
      <c r="DU64" s="548"/>
      <c r="DV64" s="548"/>
      <c r="DW64" s="548"/>
      <c r="DX64" s="548"/>
      <c r="DY64" s="548"/>
      <c r="DZ64" s="548"/>
      <c r="EA64" s="548"/>
      <c r="EB64" s="548"/>
      <c r="EC64" s="548"/>
      <c r="ED64" s="548"/>
      <c r="EE64" s="548"/>
      <c r="EF64" s="548"/>
      <c r="EG64" s="548"/>
      <c r="EH64" s="548"/>
      <c r="EI64" s="548"/>
      <c r="EJ64" s="548"/>
      <c r="EK64" s="548"/>
      <c r="EL64" s="548"/>
      <c r="EM64" s="548"/>
      <c r="EN64" s="548"/>
      <c r="EO64" s="548"/>
      <c r="EP64" s="548"/>
      <c r="EQ64" s="548"/>
      <c r="ER64" s="548"/>
      <c r="ES64" s="548"/>
      <c r="ET64" s="548"/>
      <c r="EU64" s="548"/>
      <c r="EV64" s="548"/>
      <c r="EW64" s="548"/>
      <c r="EX64" s="548"/>
      <c r="EY64" s="548"/>
      <c r="EZ64" s="548"/>
      <c r="FA64" s="548"/>
      <c r="FB64" s="548"/>
      <c r="FC64" s="548"/>
      <c r="FD64" s="548"/>
      <c r="FE64" s="548"/>
      <c r="FF64" s="548"/>
      <c r="FG64" s="548"/>
      <c r="FH64" s="548"/>
      <c r="FI64" s="548"/>
      <c r="FJ64" s="548"/>
      <c r="FK64" s="548"/>
      <c r="FL64" s="548"/>
      <c r="FM64" s="548"/>
      <c r="FN64" s="548"/>
      <c r="FO64" s="548"/>
      <c r="FP64" s="548"/>
      <c r="FQ64" s="548"/>
      <c r="FR64" s="548"/>
      <c r="FS64" s="548"/>
      <c r="FT64" s="548"/>
      <c r="FU64" s="548"/>
      <c r="FV64" s="548"/>
      <c r="FW64" s="548"/>
      <c r="FX64" s="548"/>
      <c r="FY64" s="548"/>
      <c r="FZ64" s="548"/>
      <c r="GA64" s="548"/>
      <c r="GB64" s="548"/>
      <c r="GC64" s="548"/>
      <c r="GD64" s="548"/>
      <c r="GE64" s="548"/>
      <c r="GF64" s="548"/>
      <c r="GG64" s="548"/>
      <c r="GH64" s="548"/>
      <c r="GI64" s="548"/>
      <c r="GJ64" s="548"/>
      <c r="GK64" s="548"/>
      <c r="GL64" s="548"/>
      <c r="GM64" s="548"/>
      <c r="GN64" s="548"/>
      <c r="GO64" s="548"/>
      <c r="GP64" s="548"/>
      <c r="GQ64" s="548"/>
      <c r="GR64" s="548"/>
      <c r="GS64" s="548"/>
      <c r="GT64" s="548"/>
      <c r="GU64" s="548"/>
      <c r="GV64" s="548"/>
      <c r="GW64" s="548"/>
      <c r="GX64" s="548"/>
      <c r="GY64" s="548"/>
      <c r="GZ64" s="548"/>
      <c r="HA64" s="548"/>
      <c r="HB64" s="548"/>
      <c r="HC64" s="548"/>
      <c r="HD64" s="548"/>
      <c r="HE64" s="548"/>
      <c r="HF64" s="548"/>
      <c r="HG64" s="548"/>
      <c r="HH64" s="548"/>
      <c r="HI64" s="548"/>
      <c r="HJ64" s="548"/>
      <c r="HK64" s="548"/>
      <c r="HL64" s="548"/>
      <c r="HM64" s="548"/>
      <c r="HN64" s="548"/>
      <c r="HO64" s="548"/>
      <c r="HP64" s="548"/>
      <c r="HQ64" s="548"/>
      <c r="HR64" s="548"/>
      <c r="HS64" s="548"/>
      <c r="HT64" s="548"/>
      <c r="HU64" s="548"/>
      <c r="HV64" s="548"/>
      <c r="HW64" s="548"/>
      <c r="HX64" s="548"/>
      <c r="HY64" s="548"/>
      <c r="HZ64" s="548"/>
      <c r="IA64" s="548"/>
      <c r="IB64" s="548"/>
      <c r="IC64" s="548"/>
      <c r="ID64" s="548"/>
      <c r="IE64" s="548"/>
      <c r="IF64" s="548"/>
      <c r="IG64" s="548"/>
      <c r="IH64" s="548"/>
      <c r="II64" s="548"/>
      <c r="IJ64" s="548"/>
      <c r="IK64" s="548"/>
      <c r="IL64" s="548"/>
      <c r="IM64" s="548"/>
      <c r="IN64" s="548"/>
      <c r="IO64" s="548"/>
      <c r="IP64" s="548"/>
      <c r="IQ64" s="548"/>
      <c r="IR64" s="548"/>
      <c r="IS64" s="548"/>
      <c r="IT64" s="548"/>
      <c r="IU64" s="548"/>
      <c r="IV64" s="548"/>
      <c r="IW64" s="548"/>
      <c r="IX64" s="548"/>
      <c r="IY64" s="548"/>
      <c r="IZ64" s="548"/>
      <c r="JA64" s="548"/>
      <c r="JB64" s="548"/>
      <c r="JC64" s="548"/>
      <c r="JD64" s="548"/>
      <c r="JE64" s="548"/>
      <c r="JF64" s="548"/>
      <c r="JG64" s="548"/>
      <c r="JH64" s="548"/>
      <c r="JI64" s="548"/>
      <c r="JJ64" s="548"/>
      <c r="JK64" s="548"/>
      <c r="JL64" s="548"/>
      <c r="JM64" s="548"/>
      <c r="JN64" s="548"/>
      <c r="JO64" s="548"/>
      <c r="JP64" s="548"/>
      <c r="JQ64" s="548"/>
      <c r="JR64" s="548"/>
      <c r="JS64" s="548"/>
      <c r="JT64" s="548"/>
      <c r="JU64" s="548"/>
      <c r="JV64" s="548"/>
      <c r="JW64" s="548"/>
      <c r="JX64" s="548"/>
      <c r="JY64" s="548"/>
      <c r="JZ64" s="548"/>
      <c r="KA64" s="548"/>
      <c r="KB64" s="548"/>
      <c r="KC64" s="548"/>
      <c r="KD64" s="548"/>
      <c r="KE64" s="548"/>
      <c r="KF64" s="548"/>
      <c r="KG64" s="548"/>
      <c r="KH64" s="548"/>
      <c r="KI64" s="548"/>
      <c r="KJ64" s="548"/>
      <c r="KK64" s="548"/>
      <c r="KL64" s="548"/>
      <c r="KM64" s="548"/>
      <c r="KN64" s="548"/>
      <c r="KO64" s="548"/>
      <c r="KP64" s="548"/>
      <c r="KQ64" s="548"/>
      <c r="KR64" s="548"/>
      <c r="KS64" s="548"/>
      <c r="KT64" s="548"/>
      <c r="KU64" s="548"/>
      <c r="KV64" s="548"/>
      <c r="KW64" s="548"/>
      <c r="KX64" s="548"/>
      <c r="KY64" s="548"/>
      <c r="KZ64" s="548"/>
      <c r="LA64" s="548"/>
      <c r="LB64" s="548"/>
      <c r="LC64" s="548"/>
      <c r="LD64" s="548"/>
      <c r="LE64" s="548"/>
      <c r="LF64" s="548"/>
      <c r="LG64" s="548"/>
      <c r="LH64" s="548"/>
      <c r="LI64" s="548"/>
      <c r="LJ64" s="548"/>
      <c r="LK64" s="548"/>
      <c r="LL64" s="548"/>
      <c r="LM64" s="548"/>
      <c r="LN64" s="548"/>
      <c r="LO64" s="548"/>
      <c r="LP64" s="548"/>
      <c r="LQ64" s="548"/>
      <c r="LR64" s="548"/>
      <c r="LS64" s="548"/>
      <c r="LT64" s="548"/>
      <c r="LU64" s="548"/>
      <c r="LV64" s="548"/>
      <c r="LW64" s="548"/>
      <c r="LX64" s="548"/>
      <c r="LY64" s="548"/>
      <c r="LZ64" s="548"/>
      <c r="MA64" s="548"/>
      <c r="MB64" s="548"/>
      <c r="MC64" s="548"/>
      <c r="MD64" s="548"/>
      <c r="ME64" s="548"/>
      <c r="MF64" s="548"/>
      <c r="MG64" s="548"/>
      <c r="MH64" s="548"/>
      <c r="MI64" s="548"/>
      <c r="MJ64" s="548"/>
      <c r="MK64" s="548"/>
      <c r="ML64" s="548"/>
      <c r="MM64" s="548"/>
      <c r="MN64" s="548"/>
      <c r="MO64" s="548"/>
      <c r="MP64" s="548"/>
      <c r="MQ64" s="548"/>
      <c r="MR64" s="548"/>
      <c r="MS64" s="548"/>
      <c r="MT64" s="548"/>
      <c r="MU64" s="548"/>
      <c r="MV64" s="548"/>
      <c r="MW64" s="548"/>
      <c r="MX64" s="548"/>
      <c r="MY64" s="548"/>
      <c r="MZ64" s="548"/>
      <c r="NA64" s="548"/>
      <c r="NB64" s="548"/>
      <c r="NC64" s="548"/>
      <c r="ND64" s="548"/>
      <c r="NE64" s="548"/>
      <c r="NF64" s="548"/>
      <c r="NG64" s="548"/>
      <c r="NH64" s="548"/>
      <c r="NI64" s="548"/>
      <c r="NJ64" s="548"/>
      <c r="NK64" s="548"/>
      <c r="NL64" s="548"/>
      <c r="NM64" s="548"/>
      <c r="NN64" s="548"/>
      <c r="NO64" s="548"/>
      <c r="NP64" s="548"/>
      <c r="NQ64" s="548"/>
      <c r="NR64" s="548"/>
      <c r="NS64" s="548"/>
      <c r="NT64" s="548"/>
      <c r="NU64" s="548"/>
      <c r="NV64" s="548"/>
      <c r="NW64" s="548"/>
      <c r="NX64" s="548"/>
      <c r="NY64" s="548"/>
      <c r="NZ64" s="548"/>
      <c r="OA64" s="548"/>
      <c r="OB64" s="548"/>
      <c r="OC64" s="548"/>
      <c r="OD64" s="548"/>
      <c r="OE64" s="548"/>
      <c r="OF64" s="548"/>
      <c r="OG64" s="548"/>
      <c r="OH64" s="548"/>
      <c r="OI64" s="548"/>
      <c r="OJ64" s="548"/>
      <c r="OK64" s="548"/>
      <c r="OL64" s="548"/>
      <c r="OM64" s="548"/>
      <c r="ON64" s="548"/>
      <c r="OO64" s="548"/>
      <c r="OP64" s="548"/>
      <c r="OQ64" s="548"/>
      <c r="OR64" s="548"/>
      <c r="OS64" s="548"/>
      <c r="OT64" s="548"/>
      <c r="OU64" s="548"/>
      <c r="OV64" s="548"/>
      <c r="OW64" s="548"/>
      <c r="OX64" s="548"/>
      <c r="OY64" s="548"/>
      <c r="OZ64" s="548"/>
      <c r="PA64" s="548"/>
      <c r="PB64" s="548"/>
      <c r="PC64" s="548"/>
      <c r="PD64" s="548"/>
      <c r="PE64" s="548"/>
      <c r="PF64" s="548"/>
      <c r="PG64" s="548"/>
      <c r="PH64" s="548"/>
      <c r="PI64" s="548"/>
      <c r="PJ64" s="548"/>
      <c r="PK64" s="548"/>
      <c r="PL64" s="548"/>
      <c r="PM64" s="548"/>
      <c r="PN64" s="548"/>
      <c r="PO64" s="548"/>
      <c r="PP64" s="548"/>
      <c r="PQ64" s="548"/>
      <c r="PR64" s="548"/>
      <c r="PS64" s="548"/>
      <c r="PT64" s="548"/>
      <c r="PU64" s="548"/>
      <c r="PV64" s="548"/>
      <c r="PW64" s="548"/>
      <c r="PX64" s="548"/>
      <c r="PY64" s="548"/>
      <c r="PZ64" s="548"/>
      <c r="QA64" s="548"/>
      <c r="QB64" s="548"/>
      <c r="QC64" s="548"/>
      <c r="QD64" s="548"/>
      <c r="QE64" s="548"/>
      <c r="QF64" s="548"/>
      <c r="QG64" s="548"/>
      <c r="QH64" s="548"/>
      <c r="QI64" s="548"/>
      <c r="QJ64" s="548"/>
      <c r="QK64" s="548"/>
      <c r="QL64" s="548"/>
      <c r="QM64" s="548"/>
      <c r="QN64" s="548"/>
      <c r="QO64" s="548"/>
      <c r="QP64" s="548"/>
      <c r="QQ64" s="548"/>
      <c r="QR64" s="548"/>
      <c r="QS64" s="548"/>
      <c r="QT64" s="548"/>
      <c r="QU64" s="548"/>
      <c r="QV64" s="548"/>
      <c r="QW64" s="548"/>
      <c r="QX64" s="548"/>
      <c r="QY64" s="548"/>
      <c r="QZ64" s="548"/>
      <c r="RA64" s="548"/>
      <c r="RB64" s="548"/>
      <c r="RC64" s="548"/>
      <c r="RD64" s="548"/>
      <c r="RE64" s="548"/>
      <c r="RF64" s="548"/>
      <c r="RG64" s="548"/>
      <c r="RH64" s="548"/>
      <c r="RI64" s="548"/>
      <c r="RJ64" s="548"/>
      <c r="RK64" s="548"/>
      <c r="RL64" s="548"/>
      <c r="RM64" s="548"/>
      <c r="RN64" s="548"/>
      <c r="RO64" s="548"/>
      <c r="RP64" s="548"/>
      <c r="RQ64" s="548"/>
      <c r="RR64" s="548"/>
      <c r="RS64" s="548"/>
      <c r="RT64" s="548"/>
      <c r="RU64" s="548"/>
      <c r="RV64" s="548"/>
      <c r="RW64" s="548"/>
      <c r="RX64" s="548"/>
      <c r="RY64" s="548"/>
      <c r="RZ64" s="548"/>
      <c r="SA64" s="548"/>
      <c r="SB64" s="548"/>
      <c r="SC64" s="548"/>
      <c r="SD64" s="548"/>
      <c r="SE64" s="548"/>
      <c r="SF64" s="548"/>
      <c r="SG64" s="548"/>
      <c r="SH64" s="548"/>
      <c r="SI64" s="493"/>
      <c r="SJ64" s="474"/>
      <c r="SK64" s="462"/>
      <c r="SL64" s="462"/>
      <c r="SM64" s="462"/>
    </row>
    <row r="65" spans="1:507" outlineLevel="1" x14ac:dyDescent="0.35">
      <c r="A65" s="462"/>
      <c r="B65" s="471"/>
      <c r="C65" s="690"/>
      <c r="D65" s="493"/>
      <c r="E65" s="557"/>
      <c r="F65" s="557"/>
      <c r="G65" s="493"/>
      <c r="H65" s="707" t="s">
        <v>544</v>
      </c>
      <c r="I65" s="707" t="s">
        <v>222</v>
      </c>
      <c r="J65" s="712">
        <f>COUNT($J$67:$J$85)</f>
        <v>6</v>
      </c>
      <c r="K65" s="502">
        <f>COUNTA($I$67:$I$85)/J65</f>
        <v>3</v>
      </c>
      <c r="L65" s="502">
        <v>0</v>
      </c>
      <c r="M65" s="480"/>
      <c r="N65" s="480"/>
      <c r="O65" s="480"/>
      <c r="P65" s="480"/>
      <c r="Q65" s="480"/>
      <c r="R65" s="480"/>
      <c r="S65" s="480"/>
      <c r="T65" s="480"/>
      <c r="U65" s="480"/>
      <c r="V65" s="480"/>
      <c r="W65" s="480"/>
      <c r="X65" s="480"/>
      <c r="Y65" s="480"/>
      <c r="Z65" s="480"/>
      <c r="AA65" s="480"/>
      <c r="AB65" s="480"/>
      <c r="AC65" s="480"/>
      <c r="AD65" s="480"/>
      <c r="AE65" s="480"/>
      <c r="AF65" s="480"/>
      <c r="AG65" s="480"/>
      <c r="AH65" s="480"/>
      <c r="AI65" s="480"/>
      <c r="AJ65" s="480"/>
      <c r="AK65" s="480"/>
      <c r="AL65" s="480"/>
      <c r="AM65" s="480"/>
      <c r="AN65" s="480"/>
      <c r="AO65" s="480"/>
      <c r="AP65" s="480"/>
      <c r="AQ65" s="480"/>
      <c r="AR65" s="480"/>
      <c r="AS65" s="480"/>
      <c r="AT65" s="480"/>
      <c r="AU65" s="480"/>
      <c r="AV65" s="480"/>
      <c r="AW65" s="480"/>
      <c r="AX65" s="480"/>
      <c r="AY65" s="480"/>
      <c r="AZ65" s="480"/>
      <c r="BA65" s="480"/>
      <c r="BB65" s="480"/>
      <c r="BC65" s="480"/>
      <c r="BD65" s="480"/>
      <c r="BE65" s="480"/>
      <c r="BF65" s="480"/>
      <c r="BG65" s="480"/>
      <c r="BH65" s="480"/>
      <c r="BI65" s="480"/>
      <c r="BJ65" s="480"/>
      <c r="BK65" s="480"/>
      <c r="BL65" s="480"/>
      <c r="BM65" s="480"/>
      <c r="BN65" s="480"/>
      <c r="BO65" s="480"/>
      <c r="BP65" s="480"/>
      <c r="BQ65" s="480"/>
      <c r="BR65" s="480"/>
      <c r="BS65" s="480"/>
      <c r="BT65" s="480"/>
      <c r="BU65" s="480"/>
      <c r="BV65" s="480"/>
      <c r="BW65" s="480"/>
      <c r="BX65" s="480"/>
      <c r="BY65" s="480"/>
      <c r="BZ65" s="480"/>
      <c r="CA65" s="480"/>
      <c r="CB65" s="480"/>
      <c r="CC65" s="480"/>
      <c r="CD65" s="480"/>
      <c r="CE65" s="480"/>
      <c r="CF65" s="480"/>
      <c r="CG65" s="480"/>
      <c r="CH65" s="480"/>
      <c r="CI65" s="480"/>
      <c r="CJ65" s="480"/>
      <c r="CK65" s="480"/>
      <c r="CL65" s="480"/>
      <c r="CM65" s="480"/>
      <c r="CN65" s="480"/>
      <c r="CO65" s="480"/>
      <c r="CP65" s="480"/>
      <c r="CQ65" s="548"/>
      <c r="CR65" s="548"/>
      <c r="CS65" s="548"/>
      <c r="CT65" s="548"/>
      <c r="CU65" s="548"/>
      <c r="CV65" s="548"/>
      <c r="CW65" s="548"/>
      <c r="CX65" s="548"/>
      <c r="CY65" s="548"/>
      <c r="CZ65" s="548"/>
      <c r="DA65" s="548"/>
      <c r="DB65" s="548"/>
      <c r="DC65" s="548"/>
      <c r="DD65" s="548"/>
      <c r="DE65" s="548"/>
      <c r="DF65" s="548"/>
      <c r="DG65" s="548"/>
      <c r="DH65" s="548"/>
      <c r="DI65" s="548"/>
      <c r="DJ65" s="548"/>
      <c r="DK65" s="548"/>
      <c r="DL65" s="548"/>
      <c r="DM65" s="548"/>
      <c r="DN65" s="548"/>
      <c r="DO65" s="548"/>
      <c r="DP65" s="548"/>
      <c r="DQ65" s="548"/>
      <c r="DR65" s="548"/>
      <c r="DS65" s="548"/>
      <c r="DT65" s="548"/>
      <c r="DU65" s="548"/>
      <c r="DV65" s="548"/>
      <c r="DW65" s="548"/>
      <c r="DX65" s="548"/>
      <c r="DY65" s="548"/>
      <c r="DZ65" s="548"/>
      <c r="EA65" s="548"/>
      <c r="EB65" s="548"/>
      <c r="EC65" s="548"/>
      <c r="ED65" s="548"/>
      <c r="EE65" s="548"/>
      <c r="EF65" s="548"/>
      <c r="EG65" s="548"/>
      <c r="EH65" s="548"/>
      <c r="EI65" s="548"/>
      <c r="EJ65" s="548"/>
      <c r="EK65" s="548"/>
      <c r="EL65" s="548"/>
      <c r="EM65" s="548"/>
      <c r="EN65" s="548"/>
      <c r="EO65" s="548"/>
      <c r="EP65" s="548"/>
      <c r="EQ65" s="548"/>
      <c r="ER65" s="548"/>
      <c r="ES65" s="548"/>
      <c r="ET65" s="548"/>
      <c r="EU65" s="548"/>
      <c r="EV65" s="548"/>
      <c r="EW65" s="548"/>
      <c r="EX65" s="548"/>
      <c r="EY65" s="548"/>
      <c r="EZ65" s="548"/>
      <c r="FA65" s="548"/>
      <c r="FB65" s="548"/>
      <c r="FC65" s="548"/>
      <c r="FD65" s="548"/>
      <c r="FE65" s="548"/>
      <c r="FF65" s="548"/>
      <c r="FG65" s="548"/>
      <c r="FH65" s="548"/>
      <c r="FI65" s="548"/>
      <c r="FJ65" s="548"/>
      <c r="FK65" s="548"/>
      <c r="FL65" s="548"/>
      <c r="FM65" s="548"/>
      <c r="FN65" s="548"/>
      <c r="FO65" s="548"/>
      <c r="FP65" s="548"/>
      <c r="FQ65" s="548"/>
      <c r="FR65" s="548"/>
      <c r="FS65" s="548"/>
      <c r="FT65" s="548"/>
      <c r="FU65" s="548"/>
      <c r="FV65" s="548"/>
      <c r="FW65" s="548"/>
      <c r="FX65" s="548"/>
      <c r="FY65" s="548"/>
      <c r="FZ65" s="548"/>
      <c r="GA65" s="548"/>
      <c r="GB65" s="548"/>
      <c r="GC65" s="548"/>
      <c r="GD65" s="548"/>
      <c r="GE65" s="548"/>
      <c r="GF65" s="548"/>
      <c r="GG65" s="548"/>
      <c r="GH65" s="548"/>
      <c r="GI65" s="548"/>
      <c r="GJ65" s="548"/>
      <c r="GK65" s="548"/>
      <c r="GL65" s="548"/>
      <c r="GM65" s="548"/>
      <c r="GN65" s="548"/>
      <c r="GO65" s="548"/>
      <c r="GP65" s="548"/>
      <c r="GQ65" s="548"/>
      <c r="GR65" s="548"/>
      <c r="GS65" s="548"/>
      <c r="GT65" s="548"/>
      <c r="GU65" s="548"/>
      <c r="GV65" s="548"/>
      <c r="GW65" s="548"/>
      <c r="GX65" s="548"/>
      <c r="GY65" s="548"/>
      <c r="GZ65" s="548"/>
      <c r="HA65" s="548"/>
      <c r="HB65" s="548"/>
      <c r="HC65" s="548"/>
      <c r="HD65" s="548"/>
      <c r="HE65" s="548"/>
      <c r="HF65" s="548"/>
      <c r="HG65" s="548"/>
      <c r="HH65" s="548"/>
      <c r="HI65" s="548"/>
      <c r="HJ65" s="548"/>
      <c r="HK65" s="548"/>
      <c r="HL65" s="548"/>
      <c r="HM65" s="548"/>
      <c r="HN65" s="548"/>
      <c r="HO65" s="548"/>
      <c r="HP65" s="548"/>
      <c r="HQ65" s="548"/>
      <c r="HR65" s="548"/>
      <c r="HS65" s="548"/>
      <c r="HT65" s="548"/>
      <c r="HU65" s="548"/>
      <c r="HV65" s="548"/>
      <c r="HW65" s="548"/>
      <c r="HX65" s="548"/>
      <c r="HY65" s="548"/>
      <c r="HZ65" s="548"/>
      <c r="IA65" s="548"/>
      <c r="IB65" s="548"/>
      <c r="IC65" s="548"/>
      <c r="ID65" s="548"/>
      <c r="IE65" s="548"/>
      <c r="IF65" s="548"/>
      <c r="IG65" s="548"/>
      <c r="IH65" s="548"/>
      <c r="II65" s="548"/>
      <c r="IJ65" s="548"/>
      <c r="IK65" s="548"/>
      <c r="IL65" s="548"/>
      <c r="IM65" s="548"/>
      <c r="IN65" s="548"/>
      <c r="IO65" s="548"/>
      <c r="IP65" s="548"/>
      <c r="IQ65" s="548"/>
      <c r="IR65" s="548"/>
      <c r="IS65" s="548"/>
      <c r="IT65" s="548"/>
      <c r="IU65" s="548"/>
      <c r="IV65" s="548"/>
      <c r="IW65" s="548"/>
      <c r="IX65" s="548"/>
      <c r="IY65" s="548"/>
      <c r="IZ65" s="548"/>
      <c r="JA65" s="548"/>
      <c r="JB65" s="548"/>
      <c r="JC65" s="548"/>
      <c r="JD65" s="548"/>
      <c r="JE65" s="548"/>
      <c r="JF65" s="548"/>
      <c r="JG65" s="548"/>
      <c r="JH65" s="548"/>
      <c r="JI65" s="548"/>
      <c r="JJ65" s="548"/>
      <c r="JK65" s="548"/>
      <c r="JL65" s="548"/>
      <c r="JM65" s="548"/>
      <c r="JN65" s="548"/>
      <c r="JO65" s="548"/>
      <c r="JP65" s="548"/>
      <c r="JQ65" s="548"/>
      <c r="JR65" s="548"/>
      <c r="JS65" s="548"/>
      <c r="JT65" s="548"/>
      <c r="JU65" s="548"/>
      <c r="JV65" s="548"/>
      <c r="JW65" s="548"/>
      <c r="JX65" s="548"/>
      <c r="JY65" s="548"/>
      <c r="JZ65" s="548"/>
      <c r="KA65" s="548"/>
      <c r="KB65" s="548"/>
      <c r="KC65" s="548"/>
      <c r="KD65" s="548"/>
      <c r="KE65" s="548"/>
      <c r="KF65" s="548"/>
      <c r="KG65" s="548"/>
      <c r="KH65" s="548"/>
      <c r="KI65" s="548"/>
      <c r="KJ65" s="548"/>
      <c r="KK65" s="548"/>
      <c r="KL65" s="548"/>
      <c r="KM65" s="548"/>
      <c r="KN65" s="548"/>
      <c r="KO65" s="548"/>
      <c r="KP65" s="548"/>
      <c r="KQ65" s="548"/>
      <c r="KR65" s="548"/>
      <c r="KS65" s="548"/>
      <c r="KT65" s="548"/>
      <c r="KU65" s="548"/>
      <c r="KV65" s="548"/>
      <c r="KW65" s="548"/>
      <c r="KX65" s="548"/>
      <c r="KY65" s="548"/>
      <c r="KZ65" s="548"/>
      <c r="LA65" s="548"/>
      <c r="LB65" s="548"/>
      <c r="LC65" s="548"/>
      <c r="LD65" s="548"/>
      <c r="LE65" s="548"/>
      <c r="LF65" s="548"/>
      <c r="LG65" s="548"/>
      <c r="LH65" s="548"/>
      <c r="LI65" s="548"/>
      <c r="LJ65" s="548"/>
      <c r="LK65" s="548"/>
      <c r="LL65" s="548"/>
      <c r="LM65" s="548"/>
      <c r="LN65" s="548"/>
      <c r="LO65" s="548"/>
      <c r="LP65" s="548"/>
      <c r="LQ65" s="548"/>
      <c r="LR65" s="548"/>
      <c r="LS65" s="548"/>
      <c r="LT65" s="548"/>
      <c r="LU65" s="548"/>
      <c r="LV65" s="548"/>
      <c r="LW65" s="548"/>
      <c r="LX65" s="548"/>
      <c r="LY65" s="548"/>
      <c r="LZ65" s="548"/>
      <c r="MA65" s="548"/>
      <c r="MB65" s="548"/>
      <c r="MC65" s="548"/>
      <c r="MD65" s="548"/>
      <c r="ME65" s="548"/>
      <c r="MF65" s="548"/>
      <c r="MG65" s="548"/>
      <c r="MH65" s="548"/>
      <c r="MI65" s="548"/>
      <c r="MJ65" s="548"/>
      <c r="MK65" s="548"/>
      <c r="ML65" s="548"/>
      <c r="MM65" s="548"/>
      <c r="MN65" s="548"/>
      <c r="MO65" s="548"/>
      <c r="MP65" s="548"/>
      <c r="MQ65" s="548"/>
      <c r="MR65" s="548"/>
      <c r="MS65" s="548"/>
      <c r="MT65" s="548"/>
      <c r="MU65" s="548"/>
      <c r="MV65" s="548"/>
      <c r="MW65" s="548"/>
      <c r="MX65" s="548"/>
      <c r="MY65" s="548"/>
      <c r="MZ65" s="548"/>
      <c r="NA65" s="548"/>
      <c r="NB65" s="548"/>
      <c r="NC65" s="548"/>
      <c r="ND65" s="548"/>
      <c r="NE65" s="548"/>
      <c r="NF65" s="548"/>
      <c r="NG65" s="548"/>
      <c r="NH65" s="548"/>
      <c r="NI65" s="548"/>
      <c r="NJ65" s="548"/>
      <c r="NK65" s="548"/>
      <c r="NL65" s="548"/>
      <c r="NM65" s="548"/>
      <c r="NN65" s="548"/>
      <c r="NO65" s="548"/>
      <c r="NP65" s="548"/>
      <c r="NQ65" s="548"/>
      <c r="NR65" s="548"/>
      <c r="NS65" s="548"/>
      <c r="NT65" s="548"/>
      <c r="NU65" s="548"/>
      <c r="NV65" s="548"/>
      <c r="NW65" s="548"/>
      <c r="NX65" s="548"/>
      <c r="NY65" s="548"/>
      <c r="NZ65" s="548"/>
      <c r="OA65" s="548"/>
      <c r="OB65" s="548"/>
      <c r="OC65" s="548"/>
      <c r="OD65" s="548"/>
      <c r="OE65" s="548"/>
      <c r="OF65" s="548"/>
      <c r="OG65" s="548"/>
      <c r="OH65" s="548"/>
      <c r="OI65" s="548"/>
      <c r="OJ65" s="548"/>
      <c r="OK65" s="548"/>
      <c r="OL65" s="548"/>
      <c r="OM65" s="548"/>
      <c r="ON65" s="548"/>
      <c r="OO65" s="548"/>
      <c r="OP65" s="548"/>
      <c r="OQ65" s="548"/>
      <c r="OR65" s="548"/>
      <c r="OS65" s="548"/>
      <c r="OT65" s="548"/>
      <c r="OU65" s="548"/>
      <c r="OV65" s="548"/>
      <c r="OW65" s="548"/>
      <c r="OX65" s="548"/>
      <c r="OY65" s="548"/>
      <c r="OZ65" s="548"/>
      <c r="PA65" s="548"/>
      <c r="PB65" s="548"/>
      <c r="PC65" s="548"/>
      <c r="PD65" s="548"/>
      <c r="PE65" s="548"/>
      <c r="PF65" s="548"/>
      <c r="PG65" s="548"/>
      <c r="PH65" s="548"/>
      <c r="PI65" s="548"/>
      <c r="PJ65" s="548"/>
      <c r="PK65" s="548"/>
      <c r="PL65" s="548"/>
      <c r="PM65" s="548"/>
      <c r="PN65" s="548"/>
      <c r="PO65" s="548"/>
      <c r="PP65" s="548"/>
      <c r="PQ65" s="548"/>
      <c r="PR65" s="548"/>
      <c r="PS65" s="548"/>
      <c r="PT65" s="548"/>
      <c r="PU65" s="548"/>
      <c r="PV65" s="548"/>
      <c r="PW65" s="548"/>
      <c r="PX65" s="548"/>
      <c r="PY65" s="548"/>
      <c r="PZ65" s="548"/>
      <c r="QA65" s="548"/>
      <c r="QB65" s="548"/>
      <c r="QC65" s="548"/>
      <c r="QD65" s="548"/>
      <c r="QE65" s="548"/>
      <c r="QF65" s="548"/>
      <c r="QG65" s="548"/>
      <c r="QH65" s="548"/>
      <c r="QI65" s="548"/>
      <c r="QJ65" s="548"/>
      <c r="QK65" s="548"/>
      <c r="QL65" s="548"/>
      <c r="QM65" s="548"/>
      <c r="QN65" s="548"/>
      <c r="QO65" s="548"/>
      <c r="QP65" s="548"/>
      <c r="QQ65" s="548"/>
      <c r="QR65" s="548"/>
      <c r="QS65" s="548"/>
      <c r="QT65" s="548"/>
      <c r="QU65" s="548"/>
      <c r="QV65" s="548"/>
      <c r="QW65" s="548"/>
      <c r="QX65" s="548"/>
      <c r="QY65" s="548"/>
      <c r="QZ65" s="548"/>
      <c r="RA65" s="548"/>
      <c r="RB65" s="548"/>
      <c r="RC65" s="548"/>
      <c r="RD65" s="548"/>
      <c r="RE65" s="548"/>
      <c r="RF65" s="548"/>
      <c r="RG65" s="548"/>
      <c r="RH65" s="548"/>
      <c r="RI65" s="548"/>
      <c r="RJ65" s="548"/>
      <c r="RK65" s="548"/>
      <c r="RL65" s="548"/>
      <c r="RM65" s="548"/>
      <c r="RN65" s="548"/>
      <c r="RO65" s="548"/>
      <c r="RP65" s="548"/>
      <c r="RQ65" s="548"/>
      <c r="RR65" s="548"/>
      <c r="RS65" s="548"/>
      <c r="RT65" s="548"/>
      <c r="RU65" s="548"/>
      <c r="RV65" s="548"/>
      <c r="RW65" s="548"/>
      <c r="RX65" s="548"/>
      <c r="RY65" s="548"/>
      <c r="RZ65" s="548"/>
      <c r="SA65" s="548"/>
      <c r="SB65" s="548"/>
      <c r="SC65" s="548"/>
      <c r="SD65" s="548"/>
      <c r="SE65" s="548"/>
      <c r="SF65" s="548"/>
      <c r="SG65" s="548"/>
      <c r="SH65" s="548"/>
      <c r="SI65" s="493"/>
      <c r="SJ65" s="474"/>
      <c r="SK65" s="462"/>
      <c r="SL65" s="462"/>
      <c r="SM65" s="462"/>
    </row>
    <row r="66" spans="1:507" ht="5.15" customHeight="1" outlineLevel="3" x14ac:dyDescent="0.35">
      <c r="A66" s="462"/>
      <c r="B66" s="471"/>
      <c r="C66" s="690">
        <f>INT($C$40)+3.005</f>
        <v>4.0049999999999999</v>
      </c>
      <c r="D66" s="493" t="s">
        <v>548</v>
      </c>
      <c r="E66" s="493"/>
      <c r="F66" s="493"/>
      <c r="G66" s="493"/>
      <c r="H66" s="672"/>
      <c r="I66" s="672"/>
      <c r="J66" s="672"/>
      <c r="K66" s="672"/>
      <c r="L66" s="672"/>
      <c r="M66" s="672"/>
      <c r="N66" s="672"/>
      <c r="O66" s="672"/>
      <c r="P66" s="672"/>
      <c r="Q66" s="672"/>
      <c r="R66" s="672"/>
      <c r="S66" s="672"/>
      <c r="T66" s="672"/>
      <c r="U66" s="672"/>
      <c r="V66" s="672"/>
      <c r="W66" s="672"/>
      <c r="X66" s="672"/>
      <c r="Y66" s="672"/>
      <c r="Z66" s="672"/>
      <c r="AA66" s="672"/>
      <c r="AB66" s="672"/>
      <c r="AC66" s="672"/>
      <c r="AD66" s="672"/>
      <c r="AE66" s="672"/>
      <c r="AF66" s="672"/>
      <c r="AG66" s="672"/>
      <c r="AH66" s="672"/>
      <c r="AI66" s="672"/>
      <c r="AJ66" s="672"/>
      <c r="AK66" s="672"/>
      <c r="AL66" s="672"/>
      <c r="AM66" s="672"/>
      <c r="AN66" s="672"/>
      <c r="AO66" s="672"/>
      <c r="AP66" s="672"/>
      <c r="AQ66" s="672"/>
      <c r="AR66" s="672"/>
      <c r="AS66" s="672"/>
      <c r="AT66" s="672"/>
      <c r="AU66" s="672"/>
      <c r="AV66" s="672"/>
      <c r="AW66" s="672"/>
      <c r="AX66" s="672"/>
      <c r="AY66" s="672"/>
      <c r="AZ66" s="672"/>
      <c r="BA66" s="672"/>
      <c r="BB66" s="672"/>
      <c r="BC66" s="672"/>
      <c r="BD66" s="672"/>
      <c r="BE66" s="672"/>
      <c r="BF66" s="672"/>
      <c r="BG66" s="672"/>
      <c r="BH66" s="672"/>
      <c r="BI66" s="672"/>
      <c r="BJ66" s="672"/>
      <c r="BK66" s="672"/>
      <c r="BL66" s="672"/>
      <c r="BM66" s="672"/>
      <c r="BN66" s="672"/>
      <c r="BO66" s="672"/>
      <c r="BP66" s="672"/>
      <c r="BQ66" s="672"/>
      <c r="BR66" s="672"/>
      <c r="BS66" s="672"/>
      <c r="BT66" s="672"/>
      <c r="BU66" s="672"/>
      <c r="BV66" s="672"/>
      <c r="BW66" s="672"/>
      <c r="BX66" s="672"/>
      <c r="BY66" s="672"/>
      <c r="BZ66" s="672"/>
      <c r="CA66" s="672"/>
      <c r="CB66" s="672"/>
      <c r="CC66" s="672"/>
      <c r="CD66" s="672"/>
      <c r="CE66" s="672"/>
      <c r="CF66" s="672"/>
      <c r="CG66" s="672"/>
      <c r="CH66" s="672"/>
      <c r="CI66" s="672"/>
      <c r="CJ66" s="672"/>
      <c r="CK66" s="672"/>
      <c r="CL66" s="672"/>
      <c r="CM66" s="672"/>
      <c r="CN66" s="672"/>
      <c r="CO66" s="672"/>
      <c r="CP66" s="672"/>
      <c r="CQ66" s="672"/>
      <c r="CR66" s="672"/>
      <c r="CS66" s="672"/>
      <c r="CT66" s="672"/>
      <c r="CU66" s="672"/>
      <c r="CV66" s="672"/>
      <c r="CW66" s="672"/>
      <c r="CX66" s="672"/>
      <c r="CY66" s="672"/>
      <c r="CZ66" s="672"/>
      <c r="DA66" s="672"/>
      <c r="DB66" s="672"/>
      <c r="DC66" s="672"/>
      <c r="DD66" s="672"/>
      <c r="DE66" s="672"/>
      <c r="DF66" s="672"/>
      <c r="DG66" s="672"/>
      <c r="DH66" s="672"/>
      <c r="DI66" s="672"/>
      <c r="DJ66" s="672"/>
      <c r="DK66" s="672"/>
      <c r="DL66" s="672"/>
      <c r="DM66" s="672"/>
      <c r="DN66" s="672"/>
      <c r="DO66" s="672"/>
      <c r="DP66" s="672"/>
      <c r="DQ66" s="672"/>
      <c r="DR66" s="672"/>
      <c r="DS66" s="672"/>
      <c r="DT66" s="672"/>
      <c r="DU66" s="672"/>
      <c r="DV66" s="672"/>
      <c r="DW66" s="672"/>
      <c r="DX66" s="672"/>
      <c r="DY66" s="672"/>
      <c r="DZ66" s="672"/>
      <c r="EA66" s="672"/>
      <c r="EB66" s="672"/>
      <c r="EC66" s="672"/>
      <c r="ED66" s="672"/>
      <c r="EE66" s="672"/>
      <c r="EF66" s="672"/>
      <c r="EG66" s="672"/>
      <c r="EH66" s="672"/>
      <c r="EI66" s="672"/>
      <c r="EJ66" s="672"/>
      <c r="EK66" s="672"/>
      <c r="EL66" s="672"/>
      <c r="EM66" s="672"/>
      <c r="EN66" s="672"/>
      <c r="EO66" s="672"/>
      <c r="EP66" s="672"/>
      <c r="EQ66" s="672"/>
      <c r="ER66" s="672"/>
      <c r="ES66" s="672"/>
      <c r="ET66" s="672"/>
      <c r="EU66" s="672"/>
      <c r="EV66" s="672"/>
      <c r="EW66" s="672"/>
      <c r="EX66" s="672"/>
      <c r="EY66" s="672"/>
      <c r="EZ66" s="672"/>
      <c r="FA66" s="672"/>
      <c r="FB66" s="672"/>
      <c r="FC66" s="672"/>
      <c r="FD66" s="672"/>
      <c r="FE66" s="672"/>
      <c r="FF66" s="672"/>
      <c r="FG66" s="672"/>
      <c r="FH66" s="672"/>
      <c r="FI66" s="672"/>
      <c r="FJ66" s="672"/>
      <c r="FK66" s="672"/>
      <c r="FL66" s="672"/>
      <c r="FM66" s="672"/>
      <c r="FN66" s="672"/>
      <c r="FO66" s="672"/>
      <c r="FP66" s="672"/>
      <c r="FQ66" s="672"/>
      <c r="FR66" s="672"/>
      <c r="FS66" s="672"/>
      <c r="FT66" s="672"/>
      <c r="FU66" s="672"/>
      <c r="FV66" s="672"/>
      <c r="FW66" s="672"/>
      <c r="FX66" s="672"/>
      <c r="FY66" s="672"/>
      <c r="FZ66" s="672"/>
      <c r="GA66" s="672"/>
      <c r="GB66" s="672"/>
      <c r="GC66" s="672"/>
      <c r="GD66" s="672"/>
      <c r="GE66" s="672"/>
      <c r="GF66" s="672"/>
      <c r="GG66" s="672"/>
      <c r="GH66" s="672"/>
      <c r="GI66" s="672"/>
      <c r="GJ66" s="672"/>
      <c r="GK66" s="672"/>
      <c r="GL66" s="672"/>
      <c r="GM66" s="672"/>
      <c r="GN66" s="672"/>
      <c r="GO66" s="672"/>
      <c r="GP66" s="672"/>
      <c r="GQ66" s="672"/>
      <c r="GR66" s="672"/>
      <c r="GS66" s="672"/>
      <c r="GT66" s="672"/>
      <c r="GU66" s="672"/>
      <c r="GV66" s="672"/>
      <c r="GW66" s="672"/>
      <c r="GX66" s="672"/>
      <c r="GY66" s="672"/>
      <c r="GZ66" s="672"/>
      <c r="HA66" s="672"/>
      <c r="HB66" s="672"/>
      <c r="HC66" s="672"/>
      <c r="HD66" s="672"/>
      <c r="HE66" s="672"/>
      <c r="HF66" s="672"/>
      <c r="HG66" s="672"/>
      <c r="HH66" s="672"/>
      <c r="HI66" s="672"/>
      <c r="HJ66" s="672"/>
      <c r="HK66" s="672"/>
      <c r="HL66" s="672"/>
      <c r="HM66" s="672"/>
      <c r="HN66" s="672"/>
      <c r="HO66" s="672"/>
      <c r="HP66" s="672"/>
      <c r="HQ66" s="672"/>
      <c r="HR66" s="672"/>
      <c r="HS66" s="672"/>
      <c r="HT66" s="672"/>
      <c r="HU66" s="672"/>
      <c r="HV66" s="672"/>
      <c r="HW66" s="672"/>
      <c r="HX66" s="672"/>
      <c r="HY66" s="672"/>
      <c r="HZ66" s="672"/>
      <c r="IA66" s="672"/>
      <c r="IB66" s="672"/>
      <c r="IC66" s="672"/>
      <c r="ID66" s="672"/>
      <c r="IE66" s="672"/>
      <c r="IF66" s="672"/>
      <c r="IG66" s="672"/>
      <c r="IH66" s="672"/>
      <c r="II66" s="672"/>
      <c r="IJ66" s="672"/>
      <c r="IK66" s="672"/>
      <c r="IL66" s="672"/>
      <c r="IM66" s="672"/>
      <c r="IN66" s="672"/>
      <c r="IO66" s="672"/>
      <c r="IP66" s="672"/>
      <c r="IQ66" s="672"/>
      <c r="IR66" s="672"/>
      <c r="IS66" s="672"/>
      <c r="IT66" s="672"/>
      <c r="IU66" s="672"/>
      <c r="IV66" s="672"/>
      <c r="IW66" s="672"/>
      <c r="IX66" s="672"/>
      <c r="IY66" s="672"/>
      <c r="IZ66" s="672"/>
      <c r="JA66" s="672"/>
      <c r="JB66" s="672"/>
      <c r="JC66" s="672"/>
      <c r="JD66" s="672"/>
      <c r="JE66" s="672"/>
      <c r="JF66" s="672"/>
      <c r="JG66" s="672"/>
      <c r="JH66" s="672"/>
      <c r="JI66" s="672"/>
      <c r="JJ66" s="672"/>
      <c r="JK66" s="672"/>
      <c r="JL66" s="672"/>
      <c r="JM66" s="672"/>
      <c r="JN66" s="672"/>
      <c r="JO66" s="672"/>
      <c r="JP66" s="672"/>
      <c r="JQ66" s="672"/>
      <c r="JR66" s="672"/>
      <c r="JS66" s="672"/>
      <c r="JT66" s="672"/>
      <c r="JU66" s="672"/>
      <c r="JV66" s="672"/>
      <c r="JW66" s="672"/>
      <c r="JX66" s="672"/>
      <c r="JY66" s="672"/>
      <c r="JZ66" s="672"/>
      <c r="KA66" s="672"/>
      <c r="KB66" s="672"/>
      <c r="KC66" s="672"/>
      <c r="KD66" s="672"/>
      <c r="KE66" s="672"/>
      <c r="KF66" s="672"/>
      <c r="KG66" s="672"/>
      <c r="KH66" s="672"/>
      <c r="KI66" s="672"/>
      <c r="KJ66" s="672"/>
      <c r="KK66" s="672"/>
      <c r="KL66" s="672"/>
      <c r="KM66" s="672"/>
      <c r="KN66" s="672"/>
      <c r="KO66" s="672"/>
      <c r="KP66" s="672"/>
      <c r="KQ66" s="672"/>
      <c r="KR66" s="672"/>
      <c r="KS66" s="672"/>
      <c r="KT66" s="672"/>
      <c r="KU66" s="672"/>
      <c r="KV66" s="672"/>
      <c r="KW66" s="672"/>
      <c r="KX66" s="672"/>
      <c r="KY66" s="672"/>
      <c r="KZ66" s="672"/>
      <c r="LA66" s="672"/>
      <c r="LB66" s="672"/>
      <c r="LC66" s="672"/>
      <c r="LD66" s="672"/>
      <c r="LE66" s="672"/>
      <c r="LF66" s="672"/>
      <c r="LG66" s="672"/>
      <c r="LH66" s="672"/>
      <c r="LI66" s="672"/>
      <c r="LJ66" s="672"/>
      <c r="LK66" s="672"/>
      <c r="LL66" s="672"/>
      <c r="LM66" s="672"/>
      <c r="LN66" s="672"/>
      <c r="LO66" s="672"/>
      <c r="LP66" s="672"/>
      <c r="LQ66" s="672"/>
      <c r="LR66" s="672"/>
      <c r="LS66" s="672"/>
      <c r="LT66" s="672"/>
      <c r="LU66" s="672"/>
      <c r="LV66" s="672"/>
      <c r="LW66" s="672"/>
      <c r="LX66" s="672"/>
      <c r="LY66" s="672"/>
      <c r="LZ66" s="672"/>
      <c r="MA66" s="672"/>
      <c r="MB66" s="672"/>
      <c r="MC66" s="672"/>
      <c r="MD66" s="672"/>
      <c r="ME66" s="672"/>
      <c r="MF66" s="672"/>
      <c r="MG66" s="672"/>
      <c r="MH66" s="672"/>
      <c r="MI66" s="672"/>
      <c r="MJ66" s="672"/>
      <c r="MK66" s="672"/>
      <c r="ML66" s="672"/>
      <c r="MM66" s="672"/>
      <c r="MN66" s="672"/>
      <c r="MO66" s="672"/>
      <c r="MP66" s="672"/>
      <c r="MQ66" s="672"/>
      <c r="MR66" s="672"/>
      <c r="MS66" s="672"/>
      <c r="MT66" s="672"/>
      <c r="MU66" s="672"/>
      <c r="MV66" s="672"/>
      <c r="MW66" s="672"/>
      <c r="MX66" s="672"/>
      <c r="MY66" s="672"/>
      <c r="MZ66" s="672"/>
      <c r="NA66" s="672"/>
      <c r="NB66" s="672"/>
      <c r="NC66" s="672"/>
      <c r="ND66" s="672"/>
      <c r="NE66" s="672"/>
      <c r="NF66" s="672"/>
      <c r="NG66" s="672"/>
      <c r="NH66" s="672"/>
      <c r="NI66" s="672"/>
      <c r="NJ66" s="672"/>
      <c r="NK66" s="672"/>
      <c r="NL66" s="672"/>
      <c r="NM66" s="672"/>
      <c r="NN66" s="672"/>
      <c r="NO66" s="672"/>
      <c r="NP66" s="672"/>
      <c r="NQ66" s="672"/>
      <c r="NR66" s="672"/>
      <c r="NS66" s="672"/>
      <c r="NT66" s="672"/>
      <c r="NU66" s="672"/>
      <c r="NV66" s="672"/>
      <c r="NW66" s="672"/>
      <c r="NX66" s="672"/>
      <c r="NY66" s="672"/>
      <c r="NZ66" s="672"/>
      <c r="OA66" s="672"/>
      <c r="OB66" s="672"/>
      <c r="OC66" s="672"/>
      <c r="OD66" s="672"/>
      <c r="OE66" s="672"/>
      <c r="OF66" s="672"/>
      <c r="OG66" s="672"/>
      <c r="OH66" s="672"/>
      <c r="OI66" s="672"/>
      <c r="OJ66" s="672"/>
      <c r="OK66" s="672"/>
      <c r="OL66" s="672"/>
      <c r="OM66" s="672"/>
      <c r="ON66" s="672"/>
      <c r="OO66" s="672"/>
      <c r="OP66" s="672"/>
      <c r="OQ66" s="672"/>
      <c r="OR66" s="672"/>
      <c r="OS66" s="672"/>
      <c r="OT66" s="672"/>
      <c r="OU66" s="672"/>
      <c r="OV66" s="672"/>
      <c r="OW66" s="672"/>
      <c r="OX66" s="672"/>
      <c r="OY66" s="672"/>
      <c r="OZ66" s="672"/>
      <c r="PA66" s="672"/>
      <c r="PB66" s="672"/>
      <c r="PC66" s="672"/>
      <c r="PD66" s="672"/>
      <c r="PE66" s="672"/>
      <c r="PF66" s="672"/>
      <c r="PG66" s="672"/>
      <c r="PH66" s="672"/>
      <c r="PI66" s="672"/>
      <c r="PJ66" s="672"/>
      <c r="PK66" s="672"/>
      <c r="PL66" s="672"/>
      <c r="PM66" s="672"/>
      <c r="PN66" s="672"/>
      <c r="PO66" s="672"/>
      <c r="PP66" s="672"/>
      <c r="PQ66" s="672"/>
      <c r="PR66" s="672"/>
      <c r="PS66" s="672"/>
      <c r="PT66" s="672"/>
      <c r="PU66" s="672"/>
      <c r="PV66" s="672"/>
      <c r="PW66" s="672"/>
      <c r="PX66" s="672"/>
      <c r="PY66" s="672"/>
      <c r="PZ66" s="672"/>
      <c r="QA66" s="672"/>
      <c r="QB66" s="672"/>
      <c r="QC66" s="672"/>
      <c r="QD66" s="672"/>
      <c r="QE66" s="672"/>
      <c r="QF66" s="672"/>
      <c r="QG66" s="672"/>
      <c r="QH66" s="672"/>
      <c r="QI66" s="672"/>
      <c r="QJ66" s="672"/>
      <c r="QK66" s="672"/>
      <c r="QL66" s="672"/>
      <c r="QM66" s="672"/>
      <c r="QN66" s="672"/>
      <c r="QO66" s="672"/>
      <c r="QP66" s="672"/>
      <c r="QQ66" s="672"/>
      <c r="QR66" s="672"/>
      <c r="QS66" s="672"/>
      <c r="QT66" s="672"/>
      <c r="QU66" s="672"/>
      <c r="QV66" s="672"/>
      <c r="QW66" s="672"/>
      <c r="QX66" s="672"/>
      <c r="QY66" s="672"/>
      <c r="QZ66" s="672"/>
      <c r="RA66" s="672"/>
      <c r="RB66" s="672"/>
      <c r="RC66" s="672"/>
      <c r="RD66" s="672"/>
      <c r="RE66" s="672"/>
      <c r="RF66" s="672"/>
      <c r="RG66" s="672"/>
      <c r="RH66" s="672"/>
      <c r="RI66" s="672"/>
      <c r="RJ66" s="672"/>
      <c r="RK66" s="672"/>
      <c r="RL66" s="672"/>
      <c r="RM66" s="672"/>
      <c r="RN66" s="672"/>
      <c r="RO66" s="672"/>
      <c r="RP66" s="672"/>
      <c r="RQ66" s="672"/>
      <c r="RR66" s="672"/>
      <c r="RS66" s="672"/>
      <c r="RT66" s="672"/>
      <c r="RU66" s="672"/>
      <c r="RV66" s="672"/>
      <c r="RW66" s="672"/>
      <c r="RX66" s="672"/>
      <c r="RY66" s="672"/>
      <c r="RZ66" s="672"/>
      <c r="SA66" s="672"/>
      <c r="SB66" s="672"/>
      <c r="SC66" s="672"/>
      <c r="SD66" s="672"/>
      <c r="SE66" s="672"/>
      <c r="SF66" s="672"/>
      <c r="SG66" s="672"/>
      <c r="SH66" s="672"/>
      <c r="SI66" s="493"/>
      <c r="SJ66" s="474"/>
      <c r="SK66" s="462"/>
      <c r="SL66" s="462"/>
      <c r="SM66" s="462"/>
    </row>
    <row r="67" spans="1:507" outlineLevel="2" x14ac:dyDescent="0.35">
      <c r="A67" s="462"/>
      <c r="B67" s="471"/>
      <c r="C67" s="690">
        <f>INT($C$40)+2</f>
        <v>3</v>
      </c>
      <c r="D67" s="493"/>
      <c r="E67" s="557">
        <v>1</v>
      </c>
      <c r="F67" s="557"/>
      <c r="G67" s="493"/>
      <c r="H67" s="708" t="s">
        <v>957</v>
      </c>
      <c r="I67" s="709" t="s">
        <v>958</v>
      </c>
      <c r="J67" s="709">
        <v>0</v>
      </c>
      <c r="K67" s="710">
        <v>1.9</v>
      </c>
      <c r="L67" s="710">
        <v>1.9</v>
      </c>
      <c r="M67" s="710">
        <v>1.9</v>
      </c>
      <c r="N67" s="710">
        <v>1.9</v>
      </c>
      <c r="O67" s="710">
        <v>2</v>
      </c>
      <c r="P67" s="710">
        <v>2.0299999999999998</v>
      </c>
      <c r="Q67" s="710">
        <f t="shared" ref="Q67:AC68" si="33">P67+0.01</f>
        <v>2.0399999999999996</v>
      </c>
      <c r="R67" s="710">
        <f t="shared" si="33"/>
        <v>2.0499999999999994</v>
      </c>
      <c r="S67" s="710">
        <f t="shared" si="33"/>
        <v>2.0599999999999992</v>
      </c>
      <c r="T67" s="710">
        <f t="shared" si="33"/>
        <v>2.069999999999999</v>
      </c>
      <c r="U67" s="710">
        <f t="shared" si="33"/>
        <v>2.0799999999999987</v>
      </c>
      <c r="V67" s="710">
        <f t="shared" si="33"/>
        <v>2.0899999999999985</v>
      </c>
      <c r="W67" s="710">
        <f t="shared" si="33"/>
        <v>2.0999999999999983</v>
      </c>
      <c r="X67" s="710">
        <f t="shared" si="33"/>
        <v>2.1099999999999981</v>
      </c>
      <c r="Y67" s="710">
        <f t="shared" si="33"/>
        <v>2.1199999999999979</v>
      </c>
      <c r="Z67" s="710">
        <f t="shared" si="33"/>
        <v>2.1299999999999977</v>
      </c>
      <c r="AA67" s="710">
        <f t="shared" si="33"/>
        <v>2.1399999999999975</v>
      </c>
      <c r="AB67" s="710">
        <f t="shared" si="33"/>
        <v>2.1499999999999972</v>
      </c>
      <c r="AC67" s="710">
        <f t="shared" si="33"/>
        <v>2.159999999999997</v>
      </c>
      <c r="AD67" s="710">
        <v>2.2000000000000002</v>
      </c>
      <c r="AE67" s="710">
        <f t="shared" ref="AE67:AL67" si="34">AD67</f>
        <v>2.2000000000000002</v>
      </c>
      <c r="AF67" s="710">
        <f t="shared" si="34"/>
        <v>2.2000000000000002</v>
      </c>
      <c r="AG67" s="710">
        <f t="shared" si="34"/>
        <v>2.2000000000000002</v>
      </c>
      <c r="AH67" s="710">
        <f t="shared" si="34"/>
        <v>2.2000000000000002</v>
      </c>
      <c r="AI67" s="710">
        <f t="shared" si="34"/>
        <v>2.2000000000000002</v>
      </c>
      <c r="AJ67" s="710">
        <f t="shared" si="34"/>
        <v>2.2000000000000002</v>
      </c>
      <c r="AK67" s="710">
        <f t="shared" si="34"/>
        <v>2.2000000000000002</v>
      </c>
      <c r="AL67" s="710">
        <f t="shared" si="34"/>
        <v>2.2000000000000002</v>
      </c>
      <c r="AM67" s="710">
        <f>AL67</f>
        <v>2.2000000000000002</v>
      </c>
      <c r="AN67" s="710">
        <v>1.85</v>
      </c>
      <c r="AO67" s="710">
        <v>1.85</v>
      </c>
      <c r="AP67" s="710">
        <v>1.85</v>
      </c>
      <c r="AQ67" s="710">
        <v>1.85</v>
      </c>
      <c r="AR67" s="710">
        <v>1.85</v>
      </c>
      <c r="AS67" s="710">
        <v>1.85</v>
      </c>
      <c r="AT67" s="710">
        <v>1.85</v>
      </c>
      <c r="AU67" s="710">
        <v>1.85</v>
      </c>
      <c r="AV67" s="710">
        <v>1.85</v>
      </c>
      <c r="AW67" s="710">
        <v>1.85</v>
      </c>
      <c r="AX67" s="710">
        <v>1.85</v>
      </c>
      <c r="AY67" s="710">
        <v>1.85</v>
      </c>
      <c r="AZ67" s="710">
        <v>1.85</v>
      </c>
      <c r="BA67" s="710">
        <v>1.8</v>
      </c>
      <c r="BB67" s="710">
        <v>1.8</v>
      </c>
      <c r="BC67" s="710">
        <v>1.8</v>
      </c>
      <c r="BD67" s="710">
        <v>1.8</v>
      </c>
      <c r="BE67" s="710">
        <v>1.8</v>
      </c>
      <c r="BF67" s="710">
        <v>1.8</v>
      </c>
      <c r="BG67" s="710">
        <v>1.8</v>
      </c>
      <c r="BH67" s="710">
        <v>1.9</v>
      </c>
      <c r="BI67" s="710">
        <v>1.9</v>
      </c>
      <c r="BJ67" s="710">
        <v>1.9</v>
      </c>
      <c r="BK67" s="710">
        <f t="shared" ref="BK67:BZ69" si="35">K67</f>
        <v>1.9</v>
      </c>
      <c r="BL67" s="710">
        <f t="shared" si="35"/>
        <v>1.9</v>
      </c>
      <c r="BM67" s="710">
        <f t="shared" si="35"/>
        <v>1.9</v>
      </c>
      <c r="BN67" s="710">
        <f t="shared" si="35"/>
        <v>1.9</v>
      </c>
      <c r="BO67" s="710">
        <f t="shared" si="35"/>
        <v>2</v>
      </c>
      <c r="BP67" s="710">
        <f t="shared" si="35"/>
        <v>2.0299999999999998</v>
      </c>
      <c r="BQ67" s="710">
        <f t="shared" si="35"/>
        <v>2.0399999999999996</v>
      </c>
      <c r="BR67" s="710">
        <f t="shared" si="35"/>
        <v>2.0499999999999994</v>
      </c>
      <c r="BS67" s="710">
        <f t="shared" si="35"/>
        <v>2.0599999999999992</v>
      </c>
      <c r="BT67" s="710">
        <f t="shared" si="35"/>
        <v>2.069999999999999</v>
      </c>
      <c r="BU67" s="710">
        <f t="shared" si="35"/>
        <v>2.0799999999999987</v>
      </c>
      <c r="BV67" s="710">
        <f t="shared" si="35"/>
        <v>2.0899999999999985</v>
      </c>
      <c r="BW67" s="710">
        <f t="shared" si="35"/>
        <v>2.0999999999999983</v>
      </c>
      <c r="BX67" s="710">
        <f t="shared" si="35"/>
        <v>2.1099999999999981</v>
      </c>
      <c r="BY67" s="710">
        <f t="shared" si="35"/>
        <v>2.1199999999999979</v>
      </c>
      <c r="BZ67" s="710">
        <f t="shared" si="35"/>
        <v>2.1299999999999977</v>
      </c>
      <c r="CA67" s="710">
        <f t="shared" ref="CA67:CP69" si="36">AA67</f>
        <v>2.1399999999999975</v>
      </c>
      <c r="CB67" s="710">
        <f t="shared" si="36"/>
        <v>2.1499999999999972</v>
      </c>
      <c r="CC67" s="710">
        <f t="shared" si="36"/>
        <v>2.159999999999997</v>
      </c>
      <c r="CD67" s="710">
        <f t="shared" si="36"/>
        <v>2.2000000000000002</v>
      </c>
      <c r="CE67" s="710">
        <f t="shared" si="36"/>
        <v>2.2000000000000002</v>
      </c>
      <c r="CF67" s="710">
        <f t="shared" si="36"/>
        <v>2.2000000000000002</v>
      </c>
      <c r="CG67" s="710">
        <f t="shared" si="36"/>
        <v>2.2000000000000002</v>
      </c>
      <c r="CH67" s="710">
        <f t="shared" si="36"/>
        <v>2.2000000000000002</v>
      </c>
      <c r="CI67" s="710">
        <f t="shared" si="36"/>
        <v>2.2000000000000002</v>
      </c>
      <c r="CJ67" s="710">
        <f t="shared" si="36"/>
        <v>2.2000000000000002</v>
      </c>
      <c r="CK67" s="710">
        <f t="shared" si="36"/>
        <v>2.2000000000000002</v>
      </c>
      <c r="CL67" s="710">
        <f t="shared" si="36"/>
        <v>2.2000000000000002</v>
      </c>
      <c r="CM67" s="710">
        <f t="shared" si="36"/>
        <v>2.2000000000000002</v>
      </c>
      <c r="CN67" s="710">
        <f t="shared" si="36"/>
        <v>1.85</v>
      </c>
      <c r="CO67" s="710">
        <f t="shared" si="36"/>
        <v>1.85</v>
      </c>
      <c r="CP67" s="710">
        <f t="shared" si="36"/>
        <v>1.85</v>
      </c>
      <c r="CQ67" s="710">
        <f t="shared" ref="CQ67:DF69" si="37">AQ67</f>
        <v>1.85</v>
      </c>
      <c r="CR67" s="710">
        <f t="shared" si="37"/>
        <v>1.85</v>
      </c>
      <c r="CS67" s="710">
        <f t="shared" si="37"/>
        <v>1.85</v>
      </c>
      <c r="CT67" s="710">
        <f t="shared" si="37"/>
        <v>1.85</v>
      </c>
      <c r="CU67" s="710">
        <f t="shared" si="37"/>
        <v>1.85</v>
      </c>
      <c r="CV67" s="710">
        <f t="shared" si="37"/>
        <v>1.85</v>
      </c>
      <c r="CW67" s="710">
        <f t="shared" si="37"/>
        <v>1.85</v>
      </c>
      <c r="CX67" s="710">
        <f t="shared" si="37"/>
        <v>1.85</v>
      </c>
      <c r="CY67" s="710">
        <f t="shared" si="37"/>
        <v>1.85</v>
      </c>
      <c r="CZ67" s="710">
        <f t="shared" si="37"/>
        <v>1.85</v>
      </c>
      <c r="DA67" s="710">
        <f t="shared" si="37"/>
        <v>1.8</v>
      </c>
      <c r="DB67" s="710">
        <f t="shared" si="37"/>
        <v>1.8</v>
      </c>
      <c r="DC67" s="710">
        <f t="shared" si="37"/>
        <v>1.8</v>
      </c>
      <c r="DD67" s="710">
        <f t="shared" si="37"/>
        <v>1.8</v>
      </c>
      <c r="DE67" s="710">
        <f t="shared" si="37"/>
        <v>1.8</v>
      </c>
      <c r="DF67" s="710">
        <f t="shared" si="37"/>
        <v>1.8</v>
      </c>
      <c r="DG67" s="710">
        <f t="shared" ref="DG67:DV69" si="38">BG67</f>
        <v>1.8</v>
      </c>
      <c r="DH67" s="710">
        <f t="shared" si="38"/>
        <v>1.9</v>
      </c>
      <c r="DI67" s="710">
        <f t="shared" si="38"/>
        <v>1.9</v>
      </c>
      <c r="DJ67" s="710">
        <f t="shared" si="38"/>
        <v>1.9</v>
      </c>
      <c r="DK67" s="710">
        <f t="shared" si="38"/>
        <v>1.9</v>
      </c>
      <c r="DL67" s="710">
        <f t="shared" si="38"/>
        <v>1.9</v>
      </c>
      <c r="DM67" s="710">
        <f t="shared" si="38"/>
        <v>1.9</v>
      </c>
      <c r="DN67" s="710">
        <f t="shared" si="38"/>
        <v>1.9</v>
      </c>
      <c r="DO67" s="710">
        <f t="shared" si="38"/>
        <v>2</v>
      </c>
      <c r="DP67" s="710">
        <f t="shared" si="38"/>
        <v>2.0299999999999998</v>
      </c>
      <c r="DQ67" s="710">
        <f t="shared" si="38"/>
        <v>2.0399999999999996</v>
      </c>
      <c r="DR67" s="710">
        <f t="shared" si="38"/>
        <v>2.0499999999999994</v>
      </c>
      <c r="DS67" s="710">
        <f t="shared" si="38"/>
        <v>2.0599999999999992</v>
      </c>
      <c r="DT67" s="710">
        <f t="shared" si="38"/>
        <v>2.069999999999999</v>
      </c>
      <c r="DU67" s="710">
        <f t="shared" si="38"/>
        <v>2.0799999999999987</v>
      </c>
      <c r="DV67" s="710">
        <f t="shared" si="38"/>
        <v>2.0899999999999985</v>
      </c>
      <c r="DW67" s="710">
        <f t="shared" ref="DW67:EL69" si="39">BW67</f>
        <v>2.0999999999999983</v>
      </c>
      <c r="DX67" s="710">
        <f t="shared" si="39"/>
        <v>2.1099999999999981</v>
      </c>
      <c r="DY67" s="710">
        <f t="shared" si="39"/>
        <v>2.1199999999999979</v>
      </c>
      <c r="DZ67" s="710">
        <f t="shared" si="39"/>
        <v>2.1299999999999977</v>
      </c>
      <c r="EA67" s="710">
        <f t="shared" si="39"/>
        <v>2.1399999999999975</v>
      </c>
      <c r="EB67" s="710">
        <f t="shared" si="39"/>
        <v>2.1499999999999972</v>
      </c>
      <c r="EC67" s="710">
        <f t="shared" si="39"/>
        <v>2.159999999999997</v>
      </c>
      <c r="ED67" s="710">
        <f t="shared" si="39"/>
        <v>2.2000000000000002</v>
      </c>
      <c r="EE67" s="710">
        <f t="shared" si="39"/>
        <v>2.2000000000000002</v>
      </c>
      <c r="EF67" s="710">
        <f t="shared" si="39"/>
        <v>2.2000000000000002</v>
      </c>
      <c r="EG67" s="710">
        <f t="shared" si="39"/>
        <v>2.2000000000000002</v>
      </c>
      <c r="EH67" s="710">
        <f t="shared" si="39"/>
        <v>2.2000000000000002</v>
      </c>
      <c r="EI67" s="710">
        <f t="shared" si="39"/>
        <v>2.2000000000000002</v>
      </c>
      <c r="EJ67" s="710">
        <f t="shared" si="39"/>
        <v>2.2000000000000002</v>
      </c>
      <c r="EK67" s="710">
        <f t="shared" si="39"/>
        <v>2.2000000000000002</v>
      </c>
      <c r="EL67" s="710">
        <f t="shared" si="39"/>
        <v>2.2000000000000002</v>
      </c>
      <c r="EM67" s="710">
        <f t="shared" ref="EM67:FB69" si="40">CM67</f>
        <v>2.2000000000000002</v>
      </c>
      <c r="EN67" s="710">
        <f t="shared" si="40"/>
        <v>1.85</v>
      </c>
      <c r="EO67" s="710">
        <f t="shared" si="40"/>
        <v>1.85</v>
      </c>
      <c r="EP67" s="710">
        <f t="shared" si="40"/>
        <v>1.85</v>
      </c>
      <c r="EQ67" s="710">
        <f t="shared" si="40"/>
        <v>1.85</v>
      </c>
      <c r="ER67" s="710">
        <f t="shared" si="40"/>
        <v>1.85</v>
      </c>
      <c r="ES67" s="710">
        <f t="shared" si="40"/>
        <v>1.85</v>
      </c>
      <c r="ET67" s="710">
        <f t="shared" si="40"/>
        <v>1.85</v>
      </c>
      <c r="EU67" s="710">
        <f t="shared" si="40"/>
        <v>1.85</v>
      </c>
      <c r="EV67" s="710">
        <f t="shared" si="40"/>
        <v>1.85</v>
      </c>
      <c r="EW67" s="710">
        <f t="shared" si="40"/>
        <v>1.85</v>
      </c>
      <c r="EX67" s="710">
        <f t="shared" si="40"/>
        <v>1.85</v>
      </c>
      <c r="EY67" s="710">
        <f t="shared" si="40"/>
        <v>1.85</v>
      </c>
      <c r="EZ67" s="710">
        <f t="shared" si="40"/>
        <v>1.85</v>
      </c>
      <c r="FA67" s="710">
        <f t="shared" si="40"/>
        <v>1.8</v>
      </c>
      <c r="FB67" s="710">
        <f t="shared" si="40"/>
        <v>1.8</v>
      </c>
      <c r="FC67" s="710">
        <f t="shared" ref="FC67:FR69" si="41">DC67</f>
        <v>1.8</v>
      </c>
      <c r="FD67" s="710">
        <f t="shared" si="41"/>
        <v>1.8</v>
      </c>
      <c r="FE67" s="710">
        <f t="shared" si="41"/>
        <v>1.8</v>
      </c>
      <c r="FF67" s="710">
        <f t="shared" si="41"/>
        <v>1.8</v>
      </c>
      <c r="FG67" s="710">
        <f t="shared" si="41"/>
        <v>1.8</v>
      </c>
      <c r="FH67" s="710">
        <f t="shared" si="41"/>
        <v>1.9</v>
      </c>
      <c r="FI67" s="710">
        <f t="shared" si="41"/>
        <v>1.9</v>
      </c>
      <c r="FJ67" s="710">
        <f t="shared" si="41"/>
        <v>1.9</v>
      </c>
      <c r="FK67" s="710">
        <f t="shared" si="41"/>
        <v>1.9</v>
      </c>
      <c r="FL67" s="710">
        <f t="shared" si="41"/>
        <v>1.9</v>
      </c>
      <c r="FM67" s="710">
        <f t="shared" si="41"/>
        <v>1.9</v>
      </c>
      <c r="FN67" s="710">
        <f t="shared" si="41"/>
        <v>1.9</v>
      </c>
      <c r="FO67" s="710">
        <f t="shared" si="41"/>
        <v>2</v>
      </c>
      <c r="FP67" s="710">
        <f t="shared" si="41"/>
        <v>2.0299999999999998</v>
      </c>
      <c r="FQ67" s="710">
        <f t="shared" si="41"/>
        <v>2.0399999999999996</v>
      </c>
      <c r="FR67" s="710">
        <f t="shared" si="41"/>
        <v>2.0499999999999994</v>
      </c>
      <c r="FS67" s="710">
        <f t="shared" ref="FS67:GH69" si="42">DS67</f>
        <v>2.0599999999999992</v>
      </c>
      <c r="FT67" s="710">
        <f t="shared" si="42"/>
        <v>2.069999999999999</v>
      </c>
      <c r="FU67" s="710">
        <f t="shared" si="42"/>
        <v>2.0799999999999987</v>
      </c>
      <c r="FV67" s="710">
        <f t="shared" si="42"/>
        <v>2.0899999999999985</v>
      </c>
      <c r="FW67" s="710">
        <f t="shared" si="42"/>
        <v>2.0999999999999983</v>
      </c>
      <c r="FX67" s="710">
        <f t="shared" si="42"/>
        <v>2.1099999999999981</v>
      </c>
      <c r="FY67" s="710">
        <f t="shared" si="42"/>
        <v>2.1199999999999979</v>
      </c>
      <c r="FZ67" s="710">
        <f t="shared" si="42"/>
        <v>2.1299999999999977</v>
      </c>
      <c r="GA67" s="710">
        <f t="shared" si="42"/>
        <v>2.1399999999999975</v>
      </c>
      <c r="GB67" s="710">
        <f t="shared" si="42"/>
        <v>2.1499999999999972</v>
      </c>
      <c r="GC67" s="710">
        <f t="shared" si="42"/>
        <v>2.159999999999997</v>
      </c>
      <c r="GD67" s="710">
        <f t="shared" si="42"/>
        <v>2.2000000000000002</v>
      </c>
      <c r="GE67" s="710">
        <f t="shared" si="42"/>
        <v>2.2000000000000002</v>
      </c>
      <c r="GF67" s="710">
        <f t="shared" si="42"/>
        <v>2.2000000000000002</v>
      </c>
      <c r="GG67" s="710">
        <f t="shared" si="42"/>
        <v>2.2000000000000002</v>
      </c>
      <c r="GH67" s="710">
        <f t="shared" si="42"/>
        <v>2.2000000000000002</v>
      </c>
      <c r="GI67" s="710">
        <f t="shared" ref="GI67:GX69" si="43">EI67</f>
        <v>2.2000000000000002</v>
      </c>
      <c r="GJ67" s="710">
        <f t="shared" si="43"/>
        <v>2.2000000000000002</v>
      </c>
      <c r="GK67" s="710">
        <f t="shared" si="43"/>
        <v>2.2000000000000002</v>
      </c>
      <c r="GL67" s="710">
        <f t="shared" si="43"/>
        <v>2.2000000000000002</v>
      </c>
      <c r="GM67" s="710">
        <f t="shared" si="43"/>
        <v>2.2000000000000002</v>
      </c>
      <c r="GN67" s="710">
        <f t="shared" si="43"/>
        <v>1.85</v>
      </c>
      <c r="GO67" s="710">
        <f t="shared" si="43"/>
        <v>1.85</v>
      </c>
      <c r="GP67" s="710">
        <f t="shared" si="43"/>
        <v>1.85</v>
      </c>
      <c r="GQ67" s="710">
        <f t="shared" si="43"/>
        <v>1.85</v>
      </c>
      <c r="GR67" s="710">
        <f t="shared" si="43"/>
        <v>1.85</v>
      </c>
      <c r="GS67" s="710">
        <f t="shared" si="43"/>
        <v>1.85</v>
      </c>
      <c r="GT67" s="710">
        <f t="shared" si="43"/>
        <v>1.85</v>
      </c>
      <c r="GU67" s="710">
        <f t="shared" si="43"/>
        <v>1.85</v>
      </c>
      <c r="GV67" s="710">
        <f t="shared" si="43"/>
        <v>1.85</v>
      </c>
      <c r="GW67" s="710">
        <f t="shared" si="43"/>
        <v>1.85</v>
      </c>
      <c r="GX67" s="710">
        <f t="shared" si="43"/>
        <v>1.85</v>
      </c>
      <c r="GY67" s="710">
        <f t="shared" ref="GY67:HN69" si="44">EY67</f>
        <v>1.85</v>
      </c>
      <c r="GZ67" s="710">
        <f t="shared" si="44"/>
        <v>1.85</v>
      </c>
      <c r="HA67" s="710">
        <f t="shared" si="44"/>
        <v>1.8</v>
      </c>
      <c r="HB67" s="710">
        <f t="shared" si="44"/>
        <v>1.8</v>
      </c>
      <c r="HC67" s="710">
        <f t="shared" si="44"/>
        <v>1.8</v>
      </c>
      <c r="HD67" s="710">
        <f t="shared" si="44"/>
        <v>1.8</v>
      </c>
      <c r="HE67" s="710">
        <f t="shared" si="44"/>
        <v>1.8</v>
      </c>
      <c r="HF67" s="710">
        <f t="shared" si="44"/>
        <v>1.8</v>
      </c>
      <c r="HG67" s="710">
        <f t="shared" si="44"/>
        <v>1.8</v>
      </c>
      <c r="HH67" s="710">
        <f t="shared" si="44"/>
        <v>1.9</v>
      </c>
      <c r="HI67" s="710">
        <f t="shared" si="44"/>
        <v>1.9</v>
      </c>
      <c r="HJ67" s="710">
        <f t="shared" si="44"/>
        <v>1.9</v>
      </c>
      <c r="HK67" s="710">
        <f t="shared" si="44"/>
        <v>1.9</v>
      </c>
      <c r="HL67" s="710">
        <f t="shared" si="44"/>
        <v>1.9</v>
      </c>
      <c r="HM67" s="710">
        <f t="shared" si="44"/>
        <v>1.9</v>
      </c>
      <c r="HN67" s="710">
        <f t="shared" si="44"/>
        <v>1.9</v>
      </c>
      <c r="HO67" s="710">
        <f t="shared" ref="HO67:ID69" si="45">FO67</f>
        <v>2</v>
      </c>
      <c r="HP67" s="710">
        <f t="shared" si="45"/>
        <v>2.0299999999999998</v>
      </c>
      <c r="HQ67" s="710">
        <f t="shared" si="45"/>
        <v>2.0399999999999996</v>
      </c>
      <c r="HR67" s="710">
        <f t="shared" si="45"/>
        <v>2.0499999999999994</v>
      </c>
      <c r="HS67" s="710">
        <f t="shared" si="45"/>
        <v>2.0599999999999992</v>
      </c>
      <c r="HT67" s="710">
        <f t="shared" si="45"/>
        <v>2.069999999999999</v>
      </c>
      <c r="HU67" s="710">
        <f t="shared" si="45"/>
        <v>2.0799999999999987</v>
      </c>
      <c r="HV67" s="710">
        <f t="shared" si="45"/>
        <v>2.0899999999999985</v>
      </c>
      <c r="HW67" s="710">
        <f t="shared" si="45"/>
        <v>2.0999999999999983</v>
      </c>
      <c r="HX67" s="710">
        <f t="shared" si="45"/>
        <v>2.1099999999999981</v>
      </c>
      <c r="HY67" s="710">
        <f t="shared" si="45"/>
        <v>2.1199999999999979</v>
      </c>
      <c r="HZ67" s="710">
        <f t="shared" si="45"/>
        <v>2.1299999999999977</v>
      </c>
      <c r="IA67" s="710">
        <f t="shared" si="45"/>
        <v>2.1399999999999975</v>
      </c>
      <c r="IB67" s="710">
        <f t="shared" si="45"/>
        <v>2.1499999999999972</v>
      </c>
      <c r="IC67" s="710">
        <f t="shared" si="45"/>
        <v>2.159999999999997</v>
      </c>
      <c r="ID67" s="710">
        <f t="shared" si="45"/>
        <v>2.2000000000000002</v>
      </c>
      <c r="IE67" s="710">
        <f t="shared" ref="IE67:IT69" si="46">GE67</f>
        <v>2.2000000000000002</v>
      </c>
      <c r="IF67" s="710">
        <f t="shared" si="46"/>
        <v>2.2000000000000002</v>
      </c>
      <c r="IG67" s="710">
        <f t="shared" si="46"/>
        <v>2.2000000000000002</v>
      </c>
      <c r="IH67" s="710">
        <f t="shared" si="46"/>
        <v>2.2000000000000002</v>
      </c>
      <c r="II67" s="710">
        <f t="shared" si="46"/>
        <v>2.2000000000000002</v>
      </c>
      <c r="IJ67" s="710">
        <f t="shared" si="46"/>
        <v>2.2000000000000002</v>
      </c>
      <c r="IK67" s="710">
        <f t="shared" si="46"/>
        <v>2.2000000000000002</v>
      </c>
      <c r="IL67" s="710">
        <f t="shared" si="46"/>
        <v>2.2000000000000002</v>
      </c>
      <c r="IM67" s="710">
        <f t="shared" si="46"/>
        <v>2.2000000000000002</v>
      </c>
      <c r="IN67" s="710">
        <f t="shared" si="46"/>
        <v>1.85</v>
      </c>
      <c r="IO67" s="710">
        <f t="shared" si="46"/>
        <v>1.85</v>
      </c>
      <c r="IP67" s="710">
        <f t="shared" si="46"/>
        <v>1.85</v>
      </c>
      <c r="IQ67" s="710">
        <f t="shared" si="46"/>
        <v>1.85</v>
      </c>
      <c r="IR67" s="710">
        <f t="shared" si="46"/>
        <v>1.85</v>
      </c>
      <c r="IS67" s="710">
        <f t="shared" si="46"/>
        <v>1.85</v>
      </c>
      <c r="IT67" s="710">
        <f t="shared" si="46"/>
        <v>1.85</v>
      </c>
      <c r="IU67" s="710">
        <f t="shared" ref="IU67:JJ69" si="47">GU67</f>
        <v>1.85</v>
      </c>
      <c r="IV67" s="710">
        <f t="shared" si="47"/>
        <v>1.85</v>
      </c>
      <c r="IW67" s="710">
        <f t="shared" si="47"/>
        <v>1.85</v>
      </c>
      <c r="IX67" s="710">
        <f t="shared" si="47"/>
        <v>1.85</v>
      </c>
      <c r="IY67" s="710">
        <f t="shared" si="47"/>
        <v>1.85</v>
      </c>
      <c r="IZ67" s="710">
        <f t="shared" si="47"/>
        <v>1.85</v>
      </c>
      <c r="JA67" s="710">
        <f t="shared" si="47"/>
        <v>1.8</v>
      </c>
      <c r="JB67" s="710">
        <f t="shared" si="47"/>
        <v>1.8</v>
      </c>
      <c r="JC67" s="710">
        <f t="shared" si="47"/>
        <v>1.8</v>
      </c>
      <c r="JD67" s="710">
        <f t="shared" si="47"/>
        <v>1.8</v>
      </c>
      <c r="JE67" s="710">
        <f t="shared" si="47"/>
        <v>1.8</v>
      </c>
      <c r="JF67" s="710">
        <f t="shared" si="47"/>
        <v>1.8</v>
      </c>
      <c r="JG67" s="710">
        <f t="shared" si="47"/>
        <v>1.8</v>
      </c>
      <c r="JH67" s="710">
        <f t="shared" si="47"/>
        <v>1.9</v>
      </c>
      <c r="JI67" s="710">
        <f t="shared" si="47"/>
        <v>1.9</v>
      </c>
      <c r="JJ67" s="710">
        <f t="shared" si="47"/>
        <v>1.9</v>
      </c>
      <c r="JK67" s="710">
        <f t="shared" ref="JK67:JZ69" si="48">HK67</f>
        <v>1.9</v>
      </c>
      <c r="JL67" s="710">
        <f t="shared" si="48"/>
        <v>1.9</v>
      </c>
      <c r="JM67" s="710">
        <f t="shared" si="48"/>
        <v>1.9</v>
      </c>
      <c r="JN67" s="710">
        <f t="shared" si="48"/>
        <v>1.9</v>
      </c>
      <c r="JO67" s="710">
        <f t="shared" si="48"/>
        <v>2</v>
      </c>
      <c r="JP67" s="710">
        <f t="shared" si="48"/>
        <v>2.0299999999999998</v>
      </c>
      <c r="JQ67" s="710">
        <f t="shared" si="48"/>
        <v>2.0399999999999996</v>
      </c>
      <c r="JR67" s="710">
        <f t="shared" si="48"/>
        <v>2.0499999999999994</v>
      </c>
      <c r="JS67" s="710">
        <f t="shared" si="48"/>
        <v>2.0599999999999992</v>
      </c>
      <c r="JT67" s="710">
        <f t="shared" si="48"/>
        <v>2.069999999999999</v>
      </c>
      <c r="JU67" s="710">
        <f t="shared" si="48"/>
        <v>2.0799999999999987</v>
      </c>
      <c r="JV67" s="710">
        <f t="shared" si="48"/>
        <v>2.0899999999999985</v>
      </c>
      <c r="JW67" s="710">
        <f t="shared" si="48"/>
        <v>2.0999999999999983</v>
      </c>
      <c r="JX67" s="710">
        <f t="shared" si="48"/>
        <v>2.1099999999999981</v>
      </c>
      <c r="JY67" s="710">
        <f t="shared" si="48"/>
        <v>2.1199999999999979</v>
      </c>
      <c r="JZ67" s="710">
        <f t="shared" si="48"/>
        <v>2.1299999999999977</v>
      </c>
      <c r="KA67" s="710">
        <f t="shared" ref="KA67:KP69" si="49">IA67</f>
        <v>2.1399999999999975</v>
      </c>
      <c r="KB67" s="710">
        <f t="shared" si="49"/>
        <v>2.1499999999999972</v>
      </c>
      <c r="KC67" s="710">
        <f t="shared" si="49"/>
        <v>2.159999999999997</v>
      </c>
      <c r="KD67" s="710">
        <f t="shared" si="49"/>
        <v>2.2000000000000002</v>
      </c>
      <c r="KE67" s="710">
        <f t="shared" si="49"/>
        <v>2.2000000000000002</v>
      </c>
      <c r="KF67" s="710">
        <f t="shared" si="49"/>
        <v>2.2000000000000002</v>
      </c>
      <c r="KG67" s="710">
        <f t="shared" si="49"/>
        <v>2.2000000000000002</v>
      </c>
      <c r="KH67" s="710">
        <f t="shared" si="49"/>
        <v>2.2000000000000002</v>
      </c>
      <c r="KI67" s="710">
        <f t="shared" si="49"/>
        <v>2.2000000000000002</v>
      </c>
      <c r="KJ67" s="710">
        <f t="shared" si="49"/>
        <v>2.2000000000000002</v>
      </c>
      <c r="KK67" s="710">
        <f t="shared" si="49"/>
        <v>2.2000000000000002</v>
      </c>
      <c r="KL67" s="710">
        <f t="shared" si="49"/>
        <v>2.2000000000000002</v>
      </c>
      <c r="KM67" s="710">
        <f t="shared" si="49"/>
        <v>2.2000000000000002</v>
      </c>
      <c r="KN67" s="710">
        <f t="shared" si="49"/>
        <v>1.85</v>
      </c>
      <c r="KO67" s="710">
        <f t="shared" si="49"/>
        <v>1.85</v>
      </c>
      <c r="KP67" s="710">
        <f t="shared" si="49"/>
        <v>1.85</v>
      </c>
      <c r="KQ67" s="710">
        <f t="shared" ref="KQ67:LF69" si="50">IQ67</f>
        <v>1.85</v>
      </c>
      <c r="KR67" s="710">
        <f t="shared" si="50"/>
        <v>1.85</v>
      </c>
      <c r="KS67" s="710">
        <f t="shared" si="50"/>
        <v>1.85</v>
      </c>
      <c r="KT67" s="710">
        <f t="shared" si="50"/>
        <v>1.85</v>
      </c>
      <c r="KU67" s="710">
        <f t="shared" si="50"/>
        <v>1.85</v>
      </c>
      <c r="KV67" s="710">
        <f t="shared" si="50"/>
        <v>1.85</v>
      </c>
      <c r="KW67" s="710">
        <f t="shared" si="50"/>
        <v>1.85</v>
      </c>
      <c r="KX67" s="710">
        <f t="shared" si="50"/>
        <v>1.85</v>
      </c>
      <c r="KY67" s="710">
        <f t="shared" si="50"/>
        <v>1.85</v>
      </c>
      <c r="KZ67" s="710">
        <f t="shared" si="50"/>
        <v>1.85</v>
      </c>
      <c r="LA67" s="710">
        <f t="shared" si="50"/>
        <v>1.8</v>
      </c>
      <c r="LB67" s="710">
        <f t="shared" si="50"/>
        <v>1.8</v>
      </c>
      <c r="LC67" s="710">
        <f t="shared" si="50"/>
        <v>1.8</v>
      </c>
      <c r="LD67" s="710">
        <f t="shared" si="50"/>
        <v>1.8</v>
      </c>
      <c r="LE67" s="710">
        <f t="shared" si="50"/>
        <v>1.8</v>
      </c>
      <c r="LF67" s="710">
        <f t="shared" si="50"/>
        <v>1.8</v>
      </c>
      <c r="LG67" s="710">
        <f t="shared" ref="LG67:LV69" si="51">JG67</f>
        <v>1.8</v>
      </c>
      <c r="LH67" s="710">
        <f t="shared" si="51"/>
        <v>1.9</v>
      </c>
      <c r="LI67" s="710">
        <f t="shared" si="51"/>
        <v>1.9</v>
      </c>
      <c r="LJ67" s="710">
        <f t="shared" si="51"/>
        <v>1.9</v>
      </c>
      <c r="LK67" s="710">
        <f t="shared" si="51"/>
        <v>1.9</v>
      </c>
      <c r="LL67" s="710">
        <f t="shared" si="51"/>
        <v>1.9</v>
      </c>
      <c r="LM67" s="710">
        <f t="shared" si="51"/>
        <v>1.9</v>
      </c>
      <c r="LN67" s="710">
        <f t="shared" si="51"/>
        <v>1.9</v>
      </c>
      <c r="LO67" s="710">
        <f t="shared" si="51"/>
        <v>2</v>
      </c>
      <c r="LP67" s="710">
        <f t="shared" si="51"/>
        <v>2.0299999999999998</v>
      </c>
      <c r="LQ67" s="710">
        <f t="shared" si="51"/>
        <v>2.0399999999999996</v>
      </c>
      <c r="LR67" s="710">
        <f t="shared" si="51"/>
        <v>2.0499999999999994</v>
      </c>
      <c r="LS67" s="710">
        <f t="shared" si="51"/>
        <v>2.0599999999999992</v>
      </c>
      <c r="LT67" s="710">
        <f t="shared" si="51"/>
        <v>2.069999999999999</v>
      </c>
      <c r="LU67" s="710">
        <f t="shared" si="51"/>
        <v>2.0799999999999987</v>
      </c>
      <c r="LV67" s="710">
        <f t="shared" si="51"/>
        <v>2.0899999999999985</v>
      </c>
      <c r="LW67" s="710">
        <f t="shared" ref="LW67:ML69" si="52">JW67</f>
        <v>2.0999999999999983</v>
      </c>
      <c r="LX67" s="710">
        <f t="shared" si="52"/>
        <v>2.1099999999999981</v>
      </c>
      <c r="LY67" s="710">
        <f t="shared" si="52"/>
        <v>2.1199999999999979</v>
      </c>
      <c r="LZ67" s="710">
        <f t="shared" si="52"/>
        <v>2.1299999999999977</v>
      </c>
      <c r="MA67" s="710">
        <f t="shared" si="52"/>
        <v>2.1399999999999975</v>
      </c>
      <c r="MB67" s="710">
        <f t="shared" si="52"/>
        <v>2.1499999999999972</v>
      </c>
      <c r="MC67" s="710">
        <f t="shared" si="52"/>
        <v>2.159999999999997</v>
      </c>
      <c r="MD67" s="710">
        <f t="shared" si="52"/>
        <v>2.2000000000000002</v>
      </c>
      <c r="ME67" s="710">
        <f t="shared" si="52"/>
        <v>2.2000000000000002</v>
      </c>
      <c r="MF67" s="710">
        <f t="shared" si="52"/>
        <v>2.2000000000000002</v>
      </c>
      <c r="MG67" s="710">
        <f t="shared" si="52"/>
        <v>2.2000000000000002</v>
      </c>
      <c r="MH67" s="710">
        <f t="shared" si="52"/>
        <v>2.2000000000000002</v>
      </c>
      <c r="MI67" s="710">
        <f t="shared" si="52"/>
        <v>2.2000000000000002</v>
      </c>
      <c r="MJ67" s="710">
        <f t="shared" si="52"/>
        <v>2.2000000000000002</v>
      </c>
      <c r="MK67" s="710">
        <f t="shared" si="52"/>
        <v>2.2000000000000002</v>
      </c>
      <c r="ML67" s="710">
        <f t="shared" si="52"/>
        <v>2.2000000000000002</v>
      </c>
      <c r="MM67" s="710">
        <f t="shared" ref="MM67:NB69" si="53">KM67</f>
        <v>2.2000000000000002</v>
      </c>
      <c r="MN67" s="710">
        <f t="shared" si="53"/>
        <v>1.85</v>
      </c>
      <c r="MO67" s="710">
        <f t="shared" si="53"/>
        <v>1.85</v>
      </c>
      <c r="MP67" s="710">
        <f t="shared" si="53"/>
        <v>1.85</v>
      </c>
      <c r="MQ67" s="710">
        <f t="shared" si="53"/>
        <v>1.85</v>
      </c>
      <c r="MR67" s="710">
        <f t="shared" si="53"/>
        <v>1.85</v>
      </c>
      <c r="MS67" s="710">
        <f t="shared" si="53"/>
        <v>1.85</v>
      </c>
      <c r="MT67" s="710">
        <f t="shared" si="53"/>
        <v>1.85</v>
      </c>
      <c r="MU67" s="710">
        <f t="shared" si="53"/>
        <v>1.85</v>
      </c>
      <c r="MV67" s="710">
        <f t="shared" si="53"/>
        <v>1.85</v>
      </c>
      <c r="MW67" s="710">
        <f t="shared" si="53"/>
        <v>1.85</v>
      </c>
      <c r="MX67" s="710">
        <f t="shared" si="53"/>
        <v>1.85</v>
      </c>
      <c r="MY67" s="710">
        <f t="shared" si="53"/>
        <v>1.85</v>
      </c>
      <c r="MZ67" s="710">
        <f t="shared" si="53"/>
        <v>1.85</v>
      </c>
      <c r="NA67" s="710">
        <f t="shared" si="53"/>
        <v>1.8</v>
      </c>
      <c r="NB67" s="710">
        <f t="shared" si="53"/>
        <v>1.8</v>
      </c>
      <c r="NC67" s="710">
        <f t="shared" ref="NC67:NR69" si="54">LC67</f>
        <v>1.8</v>
      </c>
      <c r="ND67" s="710">
        <f t="shared" si="54"/>
        <v>1.8</v>
      </c>
      <c r="NE67" s="710">
        <f t="shared" si="54"/>
        <v>1.8</v>
      </c>
      <c r="NF67" s="710">
        <f t="shared" si="54"/>
        <v>1.8</v>
      </c>
      <c r="NG67" s="710">
        <f t="shared" si="54"/>
        <v>1.8</v>
      </c>
      <c r="NH67" s="710">
        <f t="shared" si="54"/>
        <v>1.9</v>
      </c>
      <c r="NI67" s="710">
        <f t="shared" si="54"/>
        <v>1.9</v>
      </c>
      <c r="NJ67" s="710">
        <f t="shared" si="54"/>
        <v>1.9</v>
      </c>
      <c r="NK67" s="710">
        <f t="shared" si="54"/>
        <v>1.9</v>
      </c>
      <c r="NL67" s="710">
        <f t="shared" si="54"/>
        <v>1.9</v>
      </c>
      <c r="NM67" s="710">
        <f t="shared" si="54"/>
        <v>1.9</v>
      </c>
      <c r="NN67" s="710">
        <f t="shared" si="54"/>
        <v>1.9</v>
      </c>
      <c r="NO67" s="710">
        <f t="shared" si="54"/>
        <v>2</v>
      </c>
      <c r="NP67" s="710">
        <f t="shared" si="54"/>
        <v>2.0299999999999998</v>
      </c>
      <c r="NQ67" s="710">
        <f t="shared" si="54"/>
        <v>2.0399999999999996</v>
      </c>
      <c r="NR67" s="710">
        <f t="shared" si="54"/>
        <v>2.0499999999999994</v>
      </c>
      <c r="NS67" s="710">
        <f t="shared" ref="NS67:OH69" si="55">LS67</f>
        <v>2.0599999999999992</v>
      </c>
      <c r="NT67" s="710">
        <f t="shared" si="55"/>
        <v>2.069999999999999</v>
      </c>
      <c r="NU67" s="710">
        <f t="shared" si="55"/>
        <v>2.0799999999999987</v>
      </c>
      <c r="NV67" s="710">
        <f t="shared" si="55"/>
        <v>2.0899999999999985</v>
      </c>
      <c r="NW67" s="710">
        <f t="shared" si="55"/>
        <v>2.0999999999999983</v>
      </c>
      <c r="NX67" s="710">
        <f t="shared" si="55"/>
        <v>2.1099999999999981</v>
      </c>
      <c r="NY67" s="710">
        <f t="shared" si="55"/>
        <v>2.1199999999999979</v>
      </c>
      <c r="NZ67" s="710">
        <f t="shared" si="55"/>
        <v>2.1299999999999977</v>
      </c>
      <c r="OA67" s="710">
        <f t="shared" si="55"/>
        <v>2.1399999999999975</v>
      </c>
      <c r="OB67" s="710">
        <f t="shared" si="55"/>
        <v>2.1499999999999972</v>
      </c>
      <c r="OC67" s="710">
        <f t="shared" si="55"/>
        <v>2.159999999999997</v>
      </c>
      <c r="OD67" s="710">
        <f t="shared" si="55"/>
        <v>2.2000000000000002</v>
      </c>
      <c r="OE67" s="710">
        <f t="shared" si="55"/>
        <v>2.2000000000000002</v>
      </c>
      <c r="OF67" s="710">
        <f t="shared" si="55"/>
        <v>2.2000000000000002</v>
      </c>
      <c r="OG67" s="710">
        <f t="shared" si="55"/>
        <v>2.2000000000000002</v>
      </c>
      <c r="OH67" s="710">
        <f t="shared" si="55"/>
        <v>2.2000000000000002</v>
      </c>
      <c r="OI67" s="710">
        <f t="shared" ref="OI67:OX69" si="56">MI67</f>
        <v>2.2000000000000002</v>
      </c>
      <c r="OJ67" s="710">
        <f t="shared" si="56"/>
        <v>2.2000000000000002</v>
      </c>
      <c r="OK67" s="710">
        <f t="shared" si="56"/>
        <v>2.2000000000000002</v>
      </c>
      <c r="OL67" s="710">
        <f t="shared" si="56"/>
        <v>2.2000000000000002</v>
      </c>
      <c r="OM67" s="710">
        <f t="shared" si="56"/>
        <v>2.2000000000000002</v>
      </c>
      <c r="ON67" s="710">
        <f t="shared" si="56"/>
        <v>1.85</v>
      </c>
      <c r="OO67" s="710">
        <f t="shared" si="56"/>
        <v>1.85</v>
      </c>
      <c r="OP67" s="710">
        <f t="shared" si="56"/>
        <v>1.85</v>
      </c>
      <c r="OQ67" s="710">
        <f t="shared" si="56"/>
        <v>1.85</v>
      </c>
      <c r="OR67" s="710">
        <f t="shared" si="56"/>
        <v>1.85</v>
      </c>
      <c r="OS67" s="710">
        <f t="shared" si="56"/>
        <v>1.85</v>
      </c>
      <c r="OT67" s="710">
        <f t="shared" si="56"/>
        <v>1.85</v>
      </c>
      <c r="OU67" s="710">
        <f t="shared" si="56"/>
        <v>1.85</v>
      </c>
      <c r="OV67" s="710">
        <f t="shared" si="56"/>
        <v>1.85</v>
      </c>
      <c r="OW67" s="710">
        <f t="shared" si="56"/>
        <v>1.85</v>
      </c>
      <c r="OX67" s="710">
        <f t="shared" si="56"/>
        <v>1.85</v>
      </c>
      <c r="OY67" s="710">
        <f t="shared" ref="OY67:PN69" si="57">MY67</f>
        <v>1.85</v>
      </c>
      <c r="OZ67" s="710">
        <f t="shared" si="57"/>
        <v>1.85</v>
      </c>
      <c r="PA67" s="710">
        <f t="shared" si="57"/>
        <v>1.8</v>
      </c>
      <c r="PB67" s="710">
        <f t="shared" si="57"/>
        <v>1.8</v>
      </c>
      <c r="PC67" s="710">
        <f t="shared" si="57"/>
        <v>1.8</v>
      </c>
      <c r="PD67" s="710">
        <f t="shared" si="57"/>
        <v>1.8</v>
      </c>
      <c r="PE67" s="710">
        <f t="shared" si="57"/>
        <v>1.8</v>
      </c>
      <c r="PF67" s="710">
        <f t="shared" si="57"/>
        <v>1.8</v>
      </c>
      <c r="PG67" s="710">
        <f t="shared" si="57"/>
        <v>1.8</v>
      </c>
      <c r="PH67" s="710">
        <f t="shared" si="57"/>
        <v>1.9</v>
      </c>
      <c r="PI67" s="710">
        <f t="shared" si="57"/>
        <v>1.9</v>
      </c>
      <c r="PJ67" s="710">
        <f t="shared" si="57"/>
        <v>1.9</v>
      </c>
      <c r="PK67" s="710">
        <f t="shared" si="57"/>
        <v>1.9</v>
      </c>
      <c r="PL67" s="710">
        <f t="shared" si="57"/>
        <v>1.9</v>
      </c>
      <c r="PM67" s="710">
        <f t="shared" si="57"/>
        <v>1.9</v>
      </c>
      <c r="PN67" s="710">
        <f t="shared" si="57"/>
        <v>1.9</v>
      </c>
      <c r="PO67" s="710">
        <f t="shared" ref="PO67:QD69" si="58">NO67</f>
        <v>2</v>
      </c>
      <c r="PP67" s="710">
        <f t="shared" si="58"/>
        <v>2.0299999999999998</v>
      </c>
      <c r="PQ67" s="710">
        <f t="shared" si="58"/>
        <v>2.0399999999999996</v>
      </c>
      <c r="PR67" s="710">
        <f t="shared" si="58"/>
        <v>2.0499999999999994</v>
      </c>
      <c r="PS67" s="710">
        <f t="shared" si="58"/>
        <v>2.0599999999999992</v>
      </c>
      <c r="PT67" s="710">
        <f t="shared" si="58"/>
        <v>2.069999999999999</v>
      </c>
      <c r="PU67" s="710">
        <f t="shared" si="58"/>
        <v>2.0799999999999987</v>
      </c>
      <c r="PV67" s="710">
        <f t="shared" si="58"/>
        <v>2.0899999999999985</v>
      </c>
      <c r="PW67" s="710">
        <f t="shared" si="58"/>
        <v>2.0999999999999983</v>
      </c>
      <c r="PX67" s="710">
        <f t="shared" si="58"/>
        <v>2.1099999999999981</v>
      </c>
      <c r="PY67" s="710">
        <f t="shared" si="58"/>
        <v>2.1199999999999979</v>
      </c>
      <c r="PZ67" s="710">
        <f t="shared" si="58"/>
        <v>2.1299999999999977</v>
      </c>
      <c r="QA67" s="710">
        <f t="shared" si="58"/>
        <v>2.1399999999999975</v>
      </c>
      <c r="QB67" s="710">
        <f t="shared" si="58"/>
        <v>2.1499999999999972</v>
      </c>
      <c r="QC67" s="710">
        <f t="shared" si="58"/>
        <v>2.159999999999997</v>
      </c>
      <c r="QD67" s="710">
        <f t="shared" si="58"/>
        <v>2.2000000000000002</v>
      </c>
      <c r="QE67" s="710">
        <f t="shared" ref="QE67:QT69" si="59">OE67</f>
        <v>2.2000000000000002</v>
      </c>
      <c r="QF67" s="710">
        <f t="shared" si="59"/>
        <v>2.2000000000000002</v>
      </c>
      <c r="QG67" s="710">
        <f t="shared" si="59"/>
        <v>2.2000000000000002</v>
      </c>
      <c r="QH67" s="710">
        <f t="shared" si="59"/>
        <v>2.2000000000000002</v>
      </c>
      <c r="QI67" s="710">
        <f t="shared" si="59"/>
        <v>2.2000000000000002</v>
      </c>
      <c r="QJ67" s="710">
        <f t="shared" si="59"/>
        <v>2.2000000000000002</v>
      </c>
      <c r="QK67" s="710">
        <f t="shared" si="59"/>
        <v>2.2000000000000002</v>
      </c>
      <c r="QL67" s="710">
        <f t="shared" si="59"/>
        <v>2.2000000000000002</v>
      </c>
      <c r="QM67" s="710">
        <f t="shared" si="59"/>
        <v>2.2000000000000002</v>
      </c>
      <c r="QN67" s="710">
        <f t="shared" si="59"/>
        <v>1.85</v>
      </c>
      <c r="QO67" s="710">
        <f t="shared" si="59"/>
        <v>1.85</v>
      </c>
      <c r="QP67" s="710">
        <f t="shared" si="59"/>
        <v>1.85</v>
      </c>
      <c r="QQ67" s="710">
        <f t="shared" si="59"/>
        <v>1.85</v>
      </c>
      <c r="QR67" s="710">
        <f t="shared" si="59"/>
        <v>1.85</v>
      </c>
      <c r="QS67" s="710">
        <f t="shared" si="59"/>
        <v>1.85</v>
      </c>
      <c r="QT67" s="710">
        <f t="shared" si="59"/>
        <v>1.85</v>
      </c>
      <c r="QU67" s="710">
        <f t="shared" ref="QU67:RJ69" si="60">OU67</f>
        <v>1.85</v>
      </c>
      <c r="QV67" s="710">
        <f t="shared" si="60"/>
        <v>1.85</v>
      </c>
      <c r="QW67" s="710">
        <f t="shared" si="60"/>
        <v>1.85</v>
      </c>
      <c r="QX67" s="710">
        <f t="shared" si="60"/>
        <v>1.85</v>
      </c>
      <c r="QY67" s="710">
        <f t="shared" si="60"/>
        <v>1.85</v>
      </c>
      <c r="QZ67" s="710">
        <f t="shared" si="60"/>
        <v>1.85</v>
      </c>
      <c r="RA67" s="710">
        <f t="shared" si="60"/>
        <v>1.8</v>
      </c>
      <c r="RB67" s="710">
        <f t="shared" si="60"/>
        <v>1.8</v>
      </c>
      <c r="RC67" s="710">
        <f t="shared" si="60"/>
        <v>1.8</v>
      </c>
      <c r="RD67" s="710">
        <f t="shared" si="60"/>
        <v>1.8</v>
      </c>
      <c r="RE67" s="710">
        <f t="shared" si="60"/>
        <v>1.8</v>
      </c>
      <c r="RF67" s="710">
        <f t="shared" si="60"/>
        <v>1.8</v>
      </c>
      <c r="RG67" s="710">
        <f t="shared" si="60"/>
        <v>1.8</v>
      </c>
      <c r="RH67" s="710">
        <f t="shared" si="60"/>
        <v>1.9</v>
      </c>
      <c r="RI67" s="710">
        <f t="shared" si="60"/>
        <v>1.9</v>
      </c>
      <c r="RJ67" s="710">
        <f t="shared" si="60"/>
        <v>1.9</v>
      </c>
      <c r="RK67" s="710">
        <f t="shared" ref="RK67:RZ69" si="61">PK67</f>
        <v>1.9</v>
      </c>
      <c r="RL67" s="710">
        <f t="shared" si="61"/>
        <v>1.9</v>
      </c>
      <c r="RM67" s="710">
        <f t="shared" si="61"/>
        <v>1.9</v>
      </c>
      <c r="RN67" s="710">
        <f t="shared" si="61"/>
        <v>1.9</v>
      </c>
      <c r="RO67" s="710">
        <f t="shared" si="61"/>
        <v>2</v>
      </c>
      <c r="RP67" s="710">
        <f t="shared" si="61"/>
        <v>2.0299999999999998</v>
      </c>
      <c r="RQ67" s="710">
        <f t="shared" si="61"/>
        <v>2.0399999999999996</v>
      </c>
      <c r="RR67" s="710">
        <f t="shared" si="61"/>
        <v>2.0499999999999994</v>
      </c>
      <c r="RS67" s="710">
        <f t="shared" si="61"/>
        <v>2.0599999999999992</v>
      </c>
      <c r="RT67" s="710">
        <f t="shared" si="61"/>
        <v>2.069999999999999</v>
      </c>
      <c r="RU67" s="710">
        <f t="shared" si="61"/>
        <v>2.0799999999999987</v>
      </c>
      <c r="RV67" s="710">
        <f t="shared" si="61"/>
        <v>2.0899999999999985</v>
      </c>
      <c r="RW67" s="710">
        <f t="shared" si="61"/>
        <v>2.0999999999999983</v>
      </c>
      <c r="RX67" s="710">
        <f t="shared" si="61"/>
        <v>2.1099999999999981</v>
      </c>
      <c r="RY67" s="710">
        <f t="shared" si="61"/>
        <v>2.1199999999999979</v>
      </c>
      <c r="RZ67" s="710">
        <f t="shared" si="61"/>
        <v>2.1299999999999977</v>
      </c>
      <c r="SA67" s="710">
        <f t="shared" ref="RY67:SH69" si="62">QA67</f>
        <v>2.1399999999999975</v>
      </c>
      <c r="SB67" s="710">
        <f t="shared" si="62"/>
        <v>2.1499999999999972</v>
      </c>
      <c r="SC67" s="710">
        <f t="shared" si="62"/>
        <v>2.159999999999997</v>
      </c>
      <c r="SD67" s="710">
        <f t="shared" si="62"/>
        <v>2.2000000000000002</v>
      </c>
      <c r="SE67" s="710">
        <f t="shared" si="62"/>
        <v>2.2000000000000002</v>
      </c>
      <c r="SF67" s="710">
        <f t="shared" si="62"/>
        <v>2.2000000000000002</v>
      </c>
      <c r="SG67" s="710">
        <f t="shared" si="62"/>
        <v>2.2000000000000002</v>
      </c>
      <c r="SH67" s="710">
        <f t="shared" si="62"/>
        <v>2.2000000000000002</v>
      </c>
      <c r="SI67" s="493"/>
      <c r="SJ67" s="474"/>
      <c r="SK67" s="462"/>
      <c r="SL67" s="462"/>
      <c r="SM67" s="462"/>
    </row>
    <row r="68" spans="1:507" outlineLevel="3" x14ac:dyDescent="0.35">
      <c r="A68" s="462"/>
      <c r="B68" s="471"/>
      <c r="C68" s="690">
        <f t="shared" ref="C68:C84" si="63">INT($C$40)+3</f>
        <v>4</v>
      </c>
      <c r="D68" s="493"/>
      <c r="E68" s="557"/>
      <c r="F68" s="557"/>
      <c r="G68" s="493"/>
      <c r="H68" s="501"/>
      <c r="I68" s="515" t="s">
        <v>265</v>
      </c>
      <c r="J68" s="713"/>
      <c r="K68" s="516">
        <v>1.8</v>
      </c>
      <c r="L68" s="516">
        <v>1.8</v>
      </c>
      <c r="M68" s="516">
        <v>1.8</v>
      </c>
      <c r="N68" s="516">
        <v>1.8</v>
      </c>
      <c r="O68" s="516">
        <v>1.8</v>
      </c>
      <c r="P68" s="516">
        <v>1.9</v>
      </c>
      <c r="Q68" s="516">
        <v>1.9</v>
      </c>
      <c r="R68" s="516">
        <v>1.9</v>
      </c>
      <c r="S68" s="516">
        <v>1.9</v>
      </c>
      <c r="T68" s="516">
        <v>1.9</v>
      </c>
      <c r="U68" s="516">
        <v>2</v>
      </c>
      <c r="V68" s="516">
        <f t="shared" si="33"/>
        <v>2.0099999999999998</v>
      </c>
      <c r="W68" s="516">
        <f t="shared" si="33"/>
        <v>2.0199999999999996</v>
      </c>
      <c r="X68" s="516">
        <f t="shared" si="33"/>
        <v>2.0299999999999994</v>
      </c>
      <c r="Y68" s="516">
        <f t="shared" si="33"/>
        <v>2.0399999999999991</v>
      </c>
      <c r="Z68" s="516">
        <f t="shared" si="33"/>
        <v>2.0499999999999989</v>
      </c>
      <c r="AA68" s="516">
        <f t="shared" si="33"/>
        <v>2.0599999999999987</v>
      </c>
      <c r="AB68" s="516">
        <f t="shared" si="33"/>
        <v>2.0699999999999985</v>
      </c>
      <c r="AC68" s="516">
        <f t="shared" si="33"/>
        <v>2.0799999999999983</v>
      </c>
      <c r="AD68" s="516">
        <f t="shared" ref="AD68:AL69" si="64">AC68</f>
        <v>2.0799999999999983</v>
      </c>
      <c r="AE68" s="516">
        <f t="shared" si="64"/>
        <v>2.0799999999999983</v>
      </c>
      <c r="AF68" s="516">
        <f t="shared" si="64"/>
        <v>2.0799999999999983</v>
      </c>
      <c r="AG68" s="516">
        <f t="shared" si="64"/>
        <v>2.0799999999999983</v>
      </c>
      <c r="AH68" s="516">
        <f t="shared" si="64"/>
        <v>2.0799999999999983</v>
      </c>
      <c r="AI68" s="516">
        <f t="shared" si="64"/>
        <v>2.0799999999999983</v>
      </c>
      <c r="AJ68" s="516">
        <f t="shared" si="64"/>
        <v>2.0799999999999983</v>
      </c>
      <c r="AK68" s="516">
        <f t="shared" si="64"/>
        <v>2.0799999999999983</v>
      </c>
      <c r="AL68" s="516">
        <f t="shared" si="64"/>
        <v>2.0799999999999983</v>
      </c>
      <c r="AM68" s="516">
        <f>AL68</f>
        <v>2.0799999999999983</v>
      </c>
      <c r="AN68" s="516">
        <v>1.7</v>
      </c>
      <c r="AO68" s="516">
        <v>1.7</v>
      </c>
      <c r="AP68" s="516">
        <v>1.7</v>
      </c>
      <c r="AQ68" s="516">
        <v>1.7</v>
      </c>
      <c r="AR68" s="516">
        <v>1.7</v>
      </c>
      <c r="AS68" s="516">
        <v>1.7</v>
      </c>
      <c r="AT68" s="516">
        <v>1.7</v>
      </c>
      <c r="AU68" s="516">
        <v>1.7</v>
      </c>
      <c r="AV68" s="516">
        <v>1.5</v>
      </c>
      <c r="AW68" s="516">
        <v>1.5</v>
      </c>
      <c r="AX68" s="516">
        <v>1.5</v>
      </c>
      <c r="AY68" s="516">
        <v>1.5</v>
      </c>
      <c r="AZ68" s="516">
        <v>1.5</v>
      </c>
      <c r="BA68" s="516">
        <v>1.5</v>
      </c>
      <c r="BB68" s="516">
        <v>1.6</v>
      </c>
      <c r="BC68" s="516">
        <v>1.6</v>
      </c>
      <c r="BD68" s="516">
        <v>1.6</v>
      </c>
      <c r="BE68" s="516">
        <v>1.6</v>
      </c>
      <c r="BF68" s="516">
        <v>1.6</v>
      </c>
      <c r="BG68" s="516">
        <v>1.6</v>
      </c>
      <c r="BH68" s="516">
        <v>1.7</v>
      </c>
      <c r="BI68" s="516">
        <v>1.7</v>
      </c>
      <c r="BJ68" s="516">
        <v>1.7</v>
      </c>
      <c r="BK68" s="516">
        <f t="shared" si="35"/>
        <v>1.8</v>
      </c>
      <c r="BL68" s="516">
        <f t="shared" si="35"/>
        <v>1.8</v>
      </c>
      <c r="BM68" s="516">
        <f t="shared" si="35"/>
        <v>1.8</v>
      </c>
      <c r="BN68" s="516">
        <f t="shared" si="35"/>
        <v>1.8</v>
      </c>
      <c r="BO68" s="516">
        <f t="shared" si="35"/>
        <v>1.8</v>
      </c>
      <c r="BP68" s="516">
        <f t="shared" si="35"/>
        <v>1.9</v>
      </c>
      <c r="BQ68" s="516">
        <f t="shared" si="35"/>
        <v>1.9</v>
      </c>
      <c r="BR68" s="516">
        <f t="shared" si="35"/>
        <v>1.9</v>
      </c>
      <c r="BS68" s="516">
        <f t="shared" si="35"/>
        <v>1.9</v>
      </c>
      <c r="BT68" s="516">
        <f t="shared" si="35"/>
        <v>1.9</v>
      </c>
      <c r="BU68" s="516">
        <f t="shared" si="35"/>
        <v>2</v>
      </c>
      <c r="BV68" s="516">
        <f t="shared" si="35"/>
        <v>2.0099999999999998</v>
      </c>
      <c r="BW68" s="516">
        <f t="shared" si="35"/>
        <v>2.0199999999999996</v>
      </c>
      <c r="BX68" s="516">
        <f t="shared" si="35"/>
        <v>2.0299999999999994</v>
      </c>
      <c r="BY68" s="516">
        <f t="shared" si="35"/>
        <v>2.0399999999999991</v>
      </c>
      <c r="BZ68" s="516">
        <f t="shared" si="35"/>
        <v>2.0499999999999989</v>
      </c>
      <c r="CA68" s="516">
        <f t="shared" si="36"/>
        <v>2.0599999999999987</v>
      </c>
      <c r="CB68" s="516">
        <f t="shared" si="36"/>
        <v>2.0699999999999985</v>
      </c>
      <c r="CC68" s="516">
        <f t="shared" si="36"/>
        <v>2.0799999999999983</v>
      </c>
      <c r="CD68" s="516">
        <f t="shared" si="36"/>
        <v>2.0799999999999983</v>
      </c>
      <c r="CE68" s="516">
        <f t="shared" si="36"/>
        <v>2.0799999999999983</v>
      </c>
      <c r="CF68" s="516">
        <f t="shared" si="36"/>
        <v>2.0799999999999983</v>
      </c>
      <c r="CG68" s="516">
        <f t="shared" si="36"/>
        <v>2.0799999999999983</v>
      </c>
      <c r="CH68" s="516">
        <f t="shared" si="36"/>
        <v>2.0799999999999983</v>
      </c>
      <c r="CI68" s="516">
        <f t="shared" si="36"/>
        <v>2.0799999999999983</v>
      </c>
      <c r="CJ68" s="516">
        <f t="shared" si="36"/>
        <v>2.0799999999999983</v>
      </c>
      <c r="CK68" s="516">
        <f t="shared" si="36"/>
        <v>2.0799999999999983</v>
      </c>
      <c r="CL68" s="516">
        <f t="shared" si="36"/>
        <v>2.0799999999999983</v>
      </c>
      <c r="CM68" s="516">
        <f t="shared" si="36"/>
        <v>2.0799999999999983</v>
      </c>
      <c r="CN68" s="516">
        <f t="shared" si="36"/>
        <v>1.7</v>
      </c>
      <c r="CO68" s="516">
        <f t="shared" si="36"/>
        <v>1.7</v>
      </c>
      <c r="CP68" s="516">
        <f t="shared" si="36"/>
        <v>1.7</v>
      </c>
      <c r="CQ68" s="516">
        <f t="shared" si="37"/>
        <v>1.7</v>
      </c>
      <c r="CR68" s="516">
        <f t="shared" si="37"/>
        <v>1.7</v>
      </c>
      <c r="CS68" s="516">
        <f t="shared" si="37"/>
        <v>1.7</v>
      </c>
      <c r="CT68" s="516">
        <f t="shared" si="37"/>
        <v>1.7</v>
      </c>
      <c r="CU68" s="516">
        <f t="shared" si="37"/>
        <v>1.7</v>
      </c>
      <c r="CV68" s="516">
        <f t="shared" si="37"/>
        <v>1.5</v>
      </c>
      <c r="CW68" s="516">
        <f t="shared" si="37"/>
        <v>1.5</v>
      </c>
      <c r="CX68" s="516">
        <f t="shared" si="37"/>
        <v>1.5</v>
      </c>
      <c r="CY68" s="516">
        <f t="shared" si="37"/>
        <v>1.5</v>
      </c>
      <c r="CZ68" s="516">
        <f t="shared" si="37"/>
        <v>1.5</v>
      </c>
      <c r="DA68" s="516">
        <f t="shared" si="37"/>
        <v>1.5</v>
      </c>
      <c r="DB68" s="516">
        <f t="shared" si="37"/>
        <v>1.6</v>
      </c>
      <c r="DC68" s="516">
        <f t="shared" si="37"/>
        <v>1.6</v>
      </c>
      <c r="DD68" s="516">
        <f t="shared" si="37"/>
        <v>1.6</v>
      </c>
      <c r="DE68" s="516">
        <f t="shared" si="37"/>
        <v>1.6</v>
      </c>
      <c r="DF68" s="516">
        <f t="shared" si="37"/>
        <v>1.6</v>
      </c>
      <c r="DG68" s="516">
        <f t="shared" si="38"/>
        <v>1.6</v>
      </c>
      <c r="DH68" s="516">
        <f t="shared" si="38"/>
        <v>1.7</v>
      </c>
      <c r="DI68" s="516">
        <f t="shared" si="38"/>
        <v>1.7</v>
      </c>
      <c r="DJ68" s="516">
        <f t="shared" si="38"/>
        <v>1.7</v>
      </c>
      <c r="DK68" s="516">
        <f t="shared" si="38"/>
        <v>1.8</v>
      </c>
      <c r="DL68" s="516">
        <f t="shared" si="38"/>
        <v>1.8</v>
      </c>
      <c r="DM68" s="516">
        <f t="shared" si="38"/>
        <v>1.8</v>
      </c>
      <c r="DN68" s="516">
        <f t="shared" si="38"/>
        <v>1.8</v>
      </c>
      <c r="DO68" s="516">
        <f t="shared" si="38"/>
        <v>1.8</v>
      </c>
      <c r="DP68" s="516">
        <f t="shared" si="38"/>
        <v>1.9</v>
      </c>
      <c r="DQ68" s="516">
        <f t="shared" si="38"/>
        <v>1.9</v>
      </c>
      <c r="DR68" s="516">
        <f t="shared" si="38"/>
        <v>1.9</v>
      </c>
      <c r="DS68" s="516">
        <f t="shared" si="38"/>
        <v>1.9</v>
      </c>
      <c r="DT68" s="516">
        <f t="shared" si="38"/>
        <v>1.9</v>
      </c>
      <c r="DU68" s="516">
        <f t="shared" si="38"/>
        <v>2</v>
      </c>
      <c r="DV68" s="516">
        <f t="shared" si="38"/>
        <v>2.0099999999999998</v>
      </c>
      <c r="DW68" s="516">
        <f t="shared" si="39"/>
        <v>2.0199999999999996</v>
      </c>
      <c r="DX68" s="516">
        <f t="shared" si="39"/>
        <v>2.0299999999999994</v>
      </c>
      <c r="DY68" s="516">
        <f t="shared" si="39"/>
        <v>2.0399999999999991</v>
      </c>
      <c r="DZ68" s="516">
        <f t="shared" si="39"/>
        <v>2.0499999999999989</v>
      </c>
      <c r="EA68" s="516">
        <f t="shared" si="39"/>
        <v>2.0599999999999987</v>
      </c>
      <c r="EB68" s="516">
        <f t="shared" si="39"/>
        <v>2.0699999999999985</v>
      </c>
      <c r="EC68" s="516">
        <f t="shared" si="39"/>
        <v>2.0799999999999983</v>
      </c>
      <c r="ED68" s="516">
        <f t="shared" si="39"/>
        <v>2.0799999999999983</v>
      </c>
      <c r="EE68" s="516">
        <f t="shared" si="39"/>
        <v>2.0799999999999983</v>
      </c>
      <c r="EF68" s="516">
        <f t="shared" si="39"/>
        <v>2.0799999999999983</v>
      </c>
      <c r="EG68" s="516">
        <f t="shared" si="39"/>
        <v>2.0799999999999983</v>
      </c>
      <c r="EH68" s="516">
        <f t="shared" si="39"/>
        <v>2.0799999999999983</v>
      </c>
      <c r="EI68" s="516">
        <f t="shared" si="39"/>
        <v>2.0799999999999983</v>
      </c>
      <c r="EJ68" s="516">
        <f t="shared" si="39"/>
        <v>2.0799999999999983</v>
      </c>
      <c r="EK68" s="516">
        <f t="shared" si="39"/>
        <v>2.0799999999999983</v>
      </c>
      <c r="EL68" s="516">
        <f t="shared" si="39"/>
        <v>2.0799999999999983</v>
      </c>
      <c r="EM68" s="516">
        <f t="shared" si="40"/>
        <v>2.0799999999999983</v>
      </c>
      <c r="EN68" s="516">
        <f t="shared" si="40"/>
        <v>1.7</v>
      </c>
      <c r="EO68" s="516">
        <f t="shared" si="40"/>
        <v>1.7</v>
      </c>
      <c r="EP68" s="516">
        <f t="shared" si="40"/>
        <v>1.7</v>
      </c>
      <c r="EQ68" s="516">
        <f t="shared" si="40"/>
        <v>1.7</v>
      </c>
      <c r="ER68" s="516">
        <f t="shared" si="40"/>
        <v>1.7</v>
      </c>
      <c r="ES68" s="516">
        <f t="shared" si="40"/>
        <v>1.7</v>
      </c>
      <c r="ET68" s="516">
        <f t="shared" si="40"/>
        <v>1.7</v>
      </c>
      <c r="EU68" s="516">
        <f t="shared" si="40"/>
        <v>1.7</v>
      </c>
      <c r="EV68" s="516">
        <f t="shared" si="40"/>
        <v>1.5</v>
      </c>
      <c r="EW68" s="516">
        <f t="shared" si="40"/>
        <v>1.5</v>
      </c>
      <c r="EX68" s="516">
        <f t="shared" si="40"/>
        <v>1.5</v>
      </c>
      <c r="EY68" s="516">
        <f t="shared" si="40"/>
        <v>1.5</v>
      </c>
      <c r="EZ68" s="516">
        <f t="shared" si="40"/>
        <v>1.5</v>
      </c>
      <c r="FA68" s="516">
        <f t="shared" si="40"/>
        <v>1.5</v>
      </c>
      <c r="FB68" s="516">
        <f t="shared" si="40"/>
        <v>1.6</v>
      </c>
      <c r="FC68" s="516">
        <f t="shared" si="41"/>
        <v>1.6</v>
      </c>
      <c r="FD68" s="516">
        <f t="shared" si="41"/>
        <v>1.6</v>
      </c>
      <c r="FE68" s="516">
        <f t="shared" si="41"/>
        <v>1.6</v>
      </c>
      <c r="FF68" s="516">
        <f t="shared" si="41"/>
        <v>1.6</v>
      </c>
      <c r="FG68" s="516">
        <f t="shared" si="41"/>
        <v>1.6</v>
      </c>
      <c r="FH68" s="516">
        <f t="shared" si="41"/>
        <v>1.7</v>
      </c>
      <c r="FI68" s="516">
        <f t="shared" si="41"/>
        <v>1.7</v>
      </c>
      <c r="FJ68" s="516">
        <f t="shared" si="41"/>
        <v>1.7</v>
      </c>
      <c r="FK68" s="516">
        <f t="shared" si="41"/>
        <v>1.8</v>
      </c>
      <c r="FL68" s="516">
        <f t="shared" si="41"/>
        <v>1.8</v>
      </c>
      <c r="FM68" s="516">
        <f t="shared" si="41"/>
        <v>1.8</v>
      </c>
      <c r="FN68" s="516">
        <f t="shared" si="41"/>
        <v>1.8</v>
      </c>
      <c r="FO68" s="516">
        <f t="shared" si="41"/>
        <v>1.8</v>
      </c>
      <c r="FP68" s="516">
        <f t="shared" si="41"/>
        <v>1.9</v>
      </c>
      <c r="FQ68" s="516">
        <f t="shared" si="41"/>
        <v>1.9</v>
      </c>
      <c r="FR68" s="516">
        <f t="shared" si="41"/>
        <v>1.9</v>
      </c>
      <c r="FS68" s="516">
        <f t="shared" si="42"/>
        <v>1.9</v>
      </c>
      <c r="FT68" s="516">
        <f t="shared" si="42"/>
        <v>1.9</v>
      </c>
      <c r="FU68" s="516">
        <f t="shared" si="42"/>
        <v>2</v>
      </c>
      <c r="FV68" s="516">
        <f t="shared" si="42"/>
        <v>2.0099999999999998</v>
      </c>
      <c r="FW68" s="516">
        <f t="shared" si="42"/>
        <v>2.0199999999999996</v>
      </c>
      <c r="FX68" s="516">
        <f t="shared" si="42"/>
        <v>2.0299999999999994</v>
      </c>
      <c r="FY68" s="516">
        <f t="shared" si="42"/>
        <v>2.0399999999999991</v>
      </c>
      <c r="FZ68" s="516">
        <f t="shared" si="42"/>
        <v>2.0499999999999989</v>
      </c>
      <c r="GA68" s="516">
        <f t="shared" si="42"/>
        <v>2.0599999999999987</v>
      </c>
      <c r="GB68" s="516">
        <f t="shared" si="42"/>
        <v>2.0699999999999985</v>
      </c>
      <c r="GC68" s="516">
        <f t="shared" si="42"/>
        <v>2.0799999999999983</v>
      </c>
      <c r="GD68" s="516">
        <f t="shared" si="42"/>
        <v>2.0799999999999983</v>
      </c>
      <c r="GE68" s="516">
        <f t="shared" si="42"/>
        <v>2.0799999999999983</v>
      </c>
      <c r="GF68" s="516">
        <f t="shared" si="42"/>
        <v>2.0799999999999983</v>
      </c>
      <c r="GG68" s="516">
        <f t="shared" si="42"/>
        <v>2.0799999999999983</v>
      </c>
      <c r="GH68" s="516">
        <f t="shared" si="42"/>
        <v>2.0799999999999983</v>
      </c>
      <c r="GI68" s="516">
        <f t="shared" si="43"/>
        <v>2.0799999999999983</v>
      </c>
      <c r="GJ68" s="516">
        <f t="shared" si="43"/>
        <v>2.0799999999999983</v>
      </c>
      <c r="GK68" s="516">
        <f t="shared" si="43"/>
        <v>2.0799999999999983</v>
      </c>
      <c r="GL68" s="516">
        <f t="shared" si="43"/>
        <v>2.0799999999999983</v>
      </c>
      <c r="GM68" s="516">
        <f t="shared" si="43"/>
        <v>2.0799999999999983</v>
      </c>
      <c r="GN68" s="516">
        <f t="shared" si="43"/>
        <v>1.7</v>
      </c>
      <c r="GO68" s="516">
        <f t="shared" si="43"/>
        <v>1.7</v>
      </c>
      <c r="GP68" s="516">
        <f t="shared" si="43"/>
        <v>1.7</v>
      </c>
      <c r="GQ68" s="516">
        <f t="shared" si="43"/>
        <v>1.7</v>
      </c>
      <c r="GR68" s="516">
        <f t="shared" si="43"/>
        <v>1.7</v>
      </c>
      <c r="GS68" s="516">
        <f t="shared" si="43"/>
        <v>1.7</v>
      </c>
      <c r="GT68" s="516">
        <f t="shared" si="43"/>
        <v>1.7</v>
      </c>
      <c r="GU68" s="516">
        <f t="shared" si="43"/>
        <v>1.7</v>
      </c>
      <c r="GV68" s="516">
        <f t="shared" si="43"/>
        <v>1.5</v>
      </c>
      <c r="GW68" s="516">
        <f t="shared" si="43"/>
        <v>1.5</v>
      </c>
      <c r="GX68" s="516">
        <f t="shared" si="43"/>
        <v>1.5</v>
      </c>
      <c r="GY68" s="516">
        <f t="shared" si="44"/>
        <v>1.5</v>
      </c>
      <c r="GZ68" s="516">
        <f t="shared" si="44"/>
        <v>1.5</v>
      </c>
      <c r="HA68" s="516">
        <f t="shared" si="44"/>
        <v>1.5</v>
      </c>
      <c r="HB68" s="516">
        <f t="shared" si="44"/>
        <v>1.6</v>
      </c>
      <c r="HC68" s="516">
        <f t="shared" si="44"/>
        <v>1.6</v>
      </c>
      <c r="HD68" s="516">
        <f t="shared" si="44"/>
        <v>1.6</v>
      </c>
      <c r="HE68" s="516">
        <f t="shared" si="44"/>
        <v>1.6</v>
      </c>
      <c r="HF68" s="516">
        <f t="shared" si="44"/>
        <v>1.6</v>
      </c>
      <c r="HG68" s="516">
        <f t="shared" si="44"/>
        <v>1.6</v>
      </c>
      <c r="HH68" s="516">
        <f t="shared" si="44"/>
        <v>1.7</v>
      </c>
      <c r="HI68" s="516">
        <f t="shared" si="44"/>
        <v>1.7</v>
      </c>
      <c r="HJ68" s="516">
        <f t="shared" si="44"/>
        <v>1.7</v>
      </c>
      <c r="HK68" s="516">
        <f t="shared" si="44"/>
        <v>1.8</v>
      </c>
      <c r="HL68" s="516">
        <f t="shared" si="44"/>
        <v>1.8</v>
      </c>
      <c r="HM68" s="516">
        <f t="shared" si="44"/>
        <v>1.8</v>
      </c>
      <c r="HN68" s="516">
        <f t="shared" si="44"/>
        <v>1.8</v>
      </c>
      <c r="HO68" s="516">
        <f t="shared" si="45"/>
        <v>1.8</v>
      </c>
      <c r="HP68" s="516">
        <f t="shared" si="45"/>
        <v>1.9</v>
      </c>
      <c r="HQ68" s="516">
        <f t="shared" si="45"/>
        <v>1.9</v>
      </c>
      <c r="HR68" s="516">
        <f t="shared" si="45"/>
        <v>1.9</v>
      </c>
      <c r="HS68" s="516">
        <f t="shared" si="45"/>
        <v>1.9</v>
      </c>
      <c r="HT68" s="516">
        <f t="shared" si="45"/>
        <v>1.9</v>
      </c>
      <c r="HU68" s="516">
        <f t="shared" si="45"/>
        <v>2</v>
      </c>
      <c r="HV68" s="516">
        <f t="shared" si="45"/>
        <v>2.0099999999999998</v>
      </c>
      <c r="HW68" s="516">
        <f t="shared" si="45"/>
        <v>2.0199999999999996</v>
      </c>
      <c r="HX68" s="516">
        <f t="shared" si="45"/>
        <v>2.0299999999999994</v>
      </c>
      <c r="HY68" s="516">
        <f t="shared" si="45"/>
        <v>2.0399999999999991</v>
      </c>
      <c r="HZ68" s="516">
        <f t="shared" si="45"/>
        <v>2.0499999999999989</v>
      </c>
      <c r="IA68" s="516">
        <f t="shared" si="45"/>
        <v>2.0599999999999987</v>
      </c>
      <c r="IB68" s="516">
        <f t="shared" si="45"/>
        <v>2.0699999999999985</v>
      </c>
      <c r="IC68" s="516">
        <f t="shared" si="45"/>
        <v>2.0799999999999983</v>
      </c>
      <c r="ID68" s="516">
        <f t="shared" si="45"/>
        <v>2.0799999999999983</v>
      </c>
      <c r="IE68" s="516">
        <f t="shared" si="46"/>
        <v>2.0799999999999983</v>
      </c>
      <c r="IF68" s="516">
        <f t="shared" si="46"/>
        <v>2.0799999999999983</v>
      </c>
      <c r="IG68" s="516">
        <f t="shared" si="46"/>
        <v>2.0799999999999983</v>
      </c>
      <c r="IH68" s="516">
        <f t="shared" si="46"/>
        <v>2.0799999999999983</v>
      </c>
      <c r="II68" s="516">
        <f t="shared" si="46"/>
        <v>2.0799999999999983</v>
      </c>
      <c r="IJ68" s="516">
        <f t="shared" si="46"/>
        <v>2.0799999999999983</v>
      </c>
      <c r="IK68" s="516">
        <f t="shared" si="46"/>
        <v>2.0799999999999983</v>
      </c>
      <c r="IL68" s="516">
        <f t="shared" si="46"/>
        <v>2.0799999999999983</v>
      </c>
      <c r="IM68" s="516">
        <f t="shared" si="46"/>
        <v>2.0799999999999983</v>
      </c>
      <c r="IN68" s="516">
        <f t="shared" si="46"/>
        <v>1.7</v>
      </c>
      <c r="IO68" s="516">
        <f t="shared" si="46"/>
        <v>1.7</v>
      </c>
      <c r="IP68" s="516">
        <f t="shared" si="46"/>
        <v>1.7</v>
      </c>
      <c r="IQ68" s="516">
        <f t="shared" si="46"/>
        <v>1.7</v>
      </c>
      <c r="IR68" s="516">
        <f t="shared" si="46"/>
        <v>1.7</v>
      </c>
      <c r="IS68" s="516">
        <f t="shared" si="46"/>
        <v>1.7</v>
      </c>
      <c r="IT68" s="516">
        <f t="shared" si="46"/>
        <v>1.7</v>
      </c>
      <c r="IU68" s="516">
        <f t="shared" si="47"/>
        <v>1.7</v>
      </c>
      <c r="IV68" s="516">
        <f t="shared" si="47"/>
        <v>1.5</v>
      </c>
      <c r="IW68" s="516">
        <f t="shared" si="47"/>
        <v>1.5</v>
      </c>
      <c r="IX68" s="516">
        <f t="shared" si="47"/>
        <v>1.5</v>
      </c>
      <c r="IY68" s="516">
        <f t="shared" si="47"/>
        <v>1.5</v>
      </c>
      <c r="IZ68" s="516">
        <f t="shared" si="47"/>
        <v>1.5</v>
      </c>
      <c r="JA68" s="516">
        <f t="shared" si="47"/>
        <v>1.5</v>
      </c>
      <c r="JB68" s="516">
        <f t="shared" si="47"/>
        <v>1.6</v>
      </c>
      <c r="JC68" s="516">
        <f t="shared" si="47"/>
        <v>1.6</v>
      </c>
      <c r="JD68" s="516">
        <f t="shared" si="47"/>
        <v>1.6</v>
      </c>
      <c r="JE68" s="516">
        <f t="shared" si="47"/>
        <v>1.6</v>
      </c>
      <c r="JF68" s="516">
        <f t="shared" si="47"/>
        <v>1.6</v>
      </c>
      <c r="JG68" s="516">
        <f t="shared" si="47"/>
        <v>1.6</v>
      </c>
      <c r="JH68" s="516">
        <f t="shared" si="47"/>
        <v>1.7</v>
      </c>
      <c r="JI68" s="516">
        <f t="shared" si="47"/>
        <v>1.7</v>
      </c>
      <c r="JJ68" s="516">
        <f t="shared" si="47"/>
        <v>1.7</v>
      </c>
      <c r="JK68" s="516">
        <f t="shared" si="48"/>
        <v>1.8</v>
      </c>
      <c r="JL68" s="516">
        <f t="shared" si="48"/>
        <v>1.8</v>
      </c>
      <c r="JM68" s="516">
        <f t="shared" si="48"/>
        <v>1.8</v>
      </c>
      <c r="JN68" s="516">
        <f t="shared" si="48"/>
        <v>1.8</v>
      </c>
      <c r="JO68" s="516">
        <f t="shared" si="48"/>
        <v>1.8</v>
      </c>
      <c r="JP68" s="516">
        <f t="shared" si="48"/>
        <v>1.9</v>
      </c>
      <c r="JQ68" s="516">
        <f t="shared" si="48"/>
        <v>1.9</v>
      </c>
      <c r="JR68" s="516">
        <f t="shared" si="48"/>
        <v>1.9</v>
      </c>
      <c r="JS68" s="516">
        <f t="shared" si="48"/>
        <v>1.9</v>
      </c>
      <c r="JT68" s="516">
        <f t="shared" si="48"/>
        <v>1.9</v>
      </c>
      <c r="JU68" s="516">
        <f t="shared" si="48"/>
        <v>2</v>
      </c>
      <c r="JV68" s="516">
        <f t="shared" si="48"/>
        <v>2.0099999999999998</v>
      </c>
      <c r="JW68" s="516">
        <f t="shared" si="48"/>
        <v>2.0199999999999996</v>
      </c>
      <c r="JX68" s="516">
        <f t="shared" si="48"/>
        <v>2.0299999999999994</v>
      </c>
      <c r="JY68" s="516">
        <f t="shared" si="48"/>
        <v>2.0399999999999991</v>
      </c>
      <c r="JZ68" s="516">
        <f t="shared" si="48"/>
        <v>2.0499999999999989</v>
      </c>
      <c r="KA68" s="516">
        <f t="shared" si="49"/>
        <v>2.0599999999999987</v>
      </c>
      <c r="KB68" s="516">
        <f t="shared" si="49"/>
        <v>2.0699999999999985</v>
      </c>
      <c r="KC68" s="516">
        <f t="shared" si="49"/>
        <v>2.0799999999999983</v>
      </c>
      <c r="KD68" s="516">
        <f t="shared" si="49"/>
        <v>2.0799999999999983</v>
      </c>
      <c r="KE68" s="516">
        <f t="shared" si="49"/>
        <v>2.0799999999999983</v>
      </c>
      <c r="KF68" s="516">
        <f t="shared" si="49"/>
        <v>2.0799999999999983</v>
      </c>
      <c r="KG68" s="516">
        <f t="shared" si="49"/>
        <v>2.0799999999999983</v>
      </c>
      <c r="KH68" s="516">
        <f t="shared" si="49"/>
        <v>2.0799999999999983</v>
      </c>
      <c r="KI68" s="516">
        <f t="shared" si="49"/>
        <v>2.0799999999999983</v>
      </c>
      <c r="KJ68" s="516">
        <f t="shared" si="49"/>
        <v>2.0799999999999983</v>
      </c>
      <c r="KK68" s="516">
        <f t="shared" si="49"/>
        <v>2.0799999999999983</v>
      </c>
      <c r="KL68" s="516">
        <f t="shared" si="49"/>
        <v>2.0799999999999983</v>
      </c>
      <c r="KM68" s="516">
        <f t="shared" si="49"/>
        <v>2.0799999999999983</v>
      </c>
      <c r="KN68" s="516">
        <f t="shared" si="49"/>
        <v>1.7</v>
      </c>
      <c r="KO68" s="516">
        <f t="shared" si="49"/>
        <v>1.7</v>
      </c>
      <c r="KP68" s="516">
        <f t="shared" si="49"/>
        <v>1.7</v>
      </c>
      <c r="KQ68" s="516">
        <f t="shared" si="50"/>
        <v>1.7</v>
      </c>
      <c r="KR68" s="516">
        <f t="shared" si="50"/>
        <v>1.7</v>
      </c>
      <c r="KS68" s="516">
        <f t="shared" si="50"/>
        <v>1.7</v>
      </c>
      <c r="KT68" s="516">
        <f t="shared" si="50"/>
        <v>1.7</v>
      </c>
      <c r="KU68" s="516">
        <f t="shared" si="50"/>
        <v>1.7</v>
      </c>
      <c r="KV68" s="516">
        <f t="shared" si="50"/>
        <v>1.5</v>
      </c>
      <c r="KW68" s="516">
        <f t="shared" si="50"/>
        <v>1.5</v>
      </c>
      <c r="KX68" s="516">
        <f t="shared" si="50"/>
        <v>1.5</v>
      </c>
      <c r="KY68" s="516">
        <f t="shared" si="50"/>
        <v>1.5</v>
      </c>
      <c r="KZ68" s="516">
        <f t="shared" si="50"/>
        <v>1.5</v>
      </c>
      <c r="LA68" s="516">
        <f t="shared" si="50"/>
        <v>1.5</v>
      </c>
      <c r="LB68" s="516">
        <f t="shared" si="50"/>
        <v>1.6</v>
      </c>
      <c r="LC68" s="516">
        <f t="shared" si="50"/>
        <v>1.6</v>
      </c>
      <c r="LD68" s="516">
        <f t="shared" si="50"/>
        <v>1.6</v>
      </c>
      <c r="LE68" s="516">
        <f t="shared" si="50"/>
        <v>1.6</v>
      </c>
      <c r="LF68" s="516">
        <f t="shared" si="50"/>
        <v>1.6</v>
      </c>
      <c r="LG68" s="516">
        <f t="shared" si="51"/>
        <v>1.6</v>
      </c>
      <c r="LH68" s="516">
        <f t="shared" si="51"/>
        <v>1.7</v>
      </c>
      <c r="LI68" s="516">
        <f t="shared" si="51"/>
        <v>1.7</v>
      </c>
      <c r="LJ68" s="516">
        <f t="shared" si="51"/>
        <v>1.7</v>
      </c>
      <c r="LK68" s="516">
        <f t="shared" si="51"/>
        <v>1.8</v>
      </c>
      <c r="LL68" s="516">
        <f t="shared" si="51"/>
        <v>1.8</v>
      </c>
      <c r="LM68" s="516">
        <f t="shared" si="51"/>
        <v>1.8</v>
      </c>
      <c r="LN68" s="516">
        <f t="shared" si="51"/>
        <v>1.8</v>
      </c>
      <c r="LO68" s="516">
        <f t="shared" si="51"/>
        <v>1.8</v>
      </c>
      <c r="LP68" s="516">
        <f t="shared" si="51"/>
        <v>1.9</v>
      </c>
      <c r="LQ68" s="516">
        <f t="shared" si="51"/>
        <v>1.9</v>
      </c>
      <c r="LR68" s="516">
        <f t="shared" si="51"/>
        <v>1.9</v>
      </c>
      <c r="LS68" s="516">
        <f t="shared" si="51"/>
        <v>1.9</v>
      </c>
      <c r="LT68" s="516">
        <f t="shared" si="51"/>
        <v>1.9</v>
      </c>
      <c r="LU68" s="516">
        <f t="shared" si="51"/>
        <v>2</v>
      </c>
      <c r="LV68" s="516">
        <f t="shared" si="51"/>
        <v>2.0099999999999998</v>
      </c>
      <c r="LW68" s="516">
        <f t="shared" si="52"/>
        <v>2.0199999999999996</v>
      </c>
      <c r="LX68" s="516">
        <f t="shared" si="52"/>
        <v>2.0299999999999994</v>
      </c>
      <c r="LY68" s="516">
        <f t="shared" si="52"/>
        <v>2.0399999999999991</v>
      </c>
      <c r="LZ68" s="516">
        <f t="shared" si="52"/>
        <v>2.0499999999999989</v>
      </c>
      <c r="MA68" s="516">
        <f t="shared" si="52"/>
        <v>2.0599999999999987</v>
      </c>
      <c r="MB68" s="516">
        <f t="shared" si="52"/>
        <v>2.0699999999999985</v>
      </c>
      <c r="MC68" s="516">
        <f t="shared" si="52"/>
        <v>2.0799999999999983</v>
      </c>
      <c r="MD68" s="516">
        <f t="shared" si="52"/>
        <v>2.0799999999999983</v>
      </c>
      <c r="ME68" s="516">
        <f t="shared" si="52"/>
        <v>2.0799999999999983</v>
      </c>
      <c r="MF68" s="516">
        <f t="shared" si="52"/>
        <v>2.0799999999999983</v>
      </c>
      <c r="MG68" s="516">
        <f t="shared" si="52"/>
        <v>2.0799999999999983</v>
      </c>
      <c r="MH68" s="516">
        <f t="shared" si="52"/>
        <v>2.0799999999999983</v>
      </c>
      <c r="MI68" s="516">
        <f t="shared" si="52"/>
        <v>2.0799999999999983</v>
      </c>
      <c r="MJ68" s="516">
        <f t="shared" si="52"/>
        <v>2.0799999999999983</v>
      </c>
      <c r="MK68" s="516">
        <f t="shared" si="52"/>
        <v>2.0799999999999983</v>
      </c>
      <c r="ML68" s="516">
        <f t="shared" si="52"/>
        <v>2.0799999999999983</v>
      </c>
      <c r="MM68" s="516">
        <f t="shared" si="53"/>
        <v>2.0799999999999983</v>
      </c>
      <c r="MN68" s="516">
        <f t="shared" si="53"/>
        <v>1.7</v>
      </c>
      <c r="MO68" s="516">
        <f t="shared" si="53"/>
        <v>1.7</v>
      </c>
      <c r="MP68" s="516">
        <f t="shared" si="53"/>
        <v>1.7</v>
      </c>
      <c r="MQ68" s="516">
        <f t="shared" si="53"/>
        <v>1.7</v>
      </c>
      <c r="MR68" s="516">
        <f t="shared" si="53"/>
        <v>1.7</v>
      </c>
      <c r="MS68" s="516">
        <f t="shared" si="53"/>
        <v>1.7</v>
      </c>
      <c r="MT68" s="516">
        <f t="shared" si="53"/>
        <v>1.7</v>
      </c>
      <c r="MU68" s="516">
        <f t="shared" si="53"/>
        <v>1.7</v>
      </c>
      <c r="MV68" s="516">
        <f t="shared" si="53"/>
        <v>1.5</v>
      </c>
      <c r="MW68" s="516">
        <f t="shared" si="53"/>
        <v>1.5</v>
      </c>
      <c r="MX68" s="516">
        <f t="shared" si="53"/>
        <v>1.5</v>
      </c>
      <c r="MY68" s="516">
        <f t="shared" si="53"/>
        <v>1.5</v>
      </c>
      <c r="MZ68" s="516">
        <f t="shared" si="53"/>
        <v>1.5</v>
      </c>
      <c r="NA68" s="516">
        <f t="shared" si="53"/>
        <v>1.5</v>
      </c>
      <c r="NB68" s="516">
        <f t="shared" si="53"/>
        <v>1.6</v>
      </c>
      <c r="NC68" s="516">
        <f t="shared" si="54"/>
        <v>1.6</v>
      </c>
      <c r="ND68" s="516">
        <f t="shared" si="54"/>
        <v>1.6</v>
      </c>
      <c r="NE68" s="516">
        <f t="shared" si="54"/>
        <v>1.6</v>
      </c>
      <c r="NF68" s="516">
        <f t="shared" si="54"/>
        <v>1.6</v>
      </c>
      <c r="NG68" s="516">
        <f t="shared" si="54"/>
        <v>1.6</v>
      </c>
      <c r="NH68" s="516">
        <f t="shared" si="54"/>
        <v>1.7</v>
      </c>
      <c r="NI68" s="516">
        <f t="shared" si="54"/>
        <v>1.7</v>
      </c>
      <c r="NJ68" s="516">
        <f t="shared" si="54"/>
        <v>1.7</v>
      </c>
      <c r="NK68" s="516">
        <f t="shared" si="54"/>
        <v>1.8</v>
      </c>
      <c r="NL68" s="516">
        <f t="shared" si="54"/>
        <v>1.8</v>
      </c>
      <c r="NM68" s="516">
        <f t="shared" si="54"/>
        <v>1.8</v>
      </c>
      <c r="NN68" s="516">
        <f t="shared" si="54"/>
        <v>1.8</v>
      </c>
      <c r="NO68" s="516">
        <f t="shared" si="54"/>
        <v>1.8</v>
      </c>
      <c r="NP68" s="516">
        <f t="shared" si="54"/>
        <v>1.9</v>
      </c>
      <c r="NQ68" s="516">
        <f t="shared" si="54"/>
        <v>1.9</v>
      </c>
      <c r="NR68" s="516">
        <f t="shared" si="54"/>
        <v>1.9</v>
      </c>
      <c r="NS68" s="516">
        <f t="shared" si="55"/>
        <v>1.9</v>
      </c>
      <c r="NT68" s="516">
        <f t="shared" si="55"/>
        <v>1.9</v>
      </c>
      <c r="NU68" s="516">
        <f t="shared" si="55"/>
        <v>2</v>
      </c>
      <c r="NV68" s="516">
        <f t="shared" si="55"/>
        <v>2.0099999999999998</v>
      </c>
      <c r="NW68" s="516">
        <f t="shared" si="55"/>
        <v>2.0199999999999996</v>
      </c>
      <c r="NX68" s="516">
        <f t="shared" si="55"/>
        <v>2.0299999999999994</v>
      </c>
      <c r="NY68" s="516">
        <f t="shared" si="55"/>
        <v>2.0399999999999991</v>
      </c>
      <c r="NZ68" s="516">
        <f t="shared" si="55"/>
        <v>2.0499999999999989</v>
      </c>
      <c r="OA68" s="516">
        <f t="shared" si="55"/>
        <v>2.0599999999999987</v>
      </c>
      <c r="OB68" s="516">
        <f t="shared" si="55"/>
        <v>2.0699999999999985</v>
      </c>
      <c r="OC68" s="516">
        <f t="shared" si="55"/>
        <v>2.0799999999999983</v>
      </c>
      <c r="OD68" s="516">
        <f t="shared" si="55"/>
        <v>2.0799999999999983</v>
      </c>
      <c r="OE68" s="516">
        <f t="shared" si="55"/>
        <v>2.0799999999999983</v>
      </c>
      <c r="OF68" s="516">
        <f t="shared" si="55"/>
        <v>2.0799999999999983</v>
      </c>
      <c r="OG68" s="516">
        <f t="shared" si="55"/>
        <v>2.0799999999999983</v>
      </c>
      <c r="OH68" s="516">
        <f t="shared" si="55"/>
        <v>2.0799999999999983</v>
      </c>
      <c r="OI68" s="516">
        <f t="shared" si="56"/>
        <v>2.0799999999999983</v>
      </c>
      <c r="OJ68" s="516">
        <f t="shared" si="56"/>
        <v>2.0799999999999983</v>
      </c>
      <c r="OK68" s="516">
        <f t="shared" si="56"/>
        <v>2.0799999999999983</v>
      </c>
      <c r="OL68" s="516">
        <f t="shared" si="56"/>
        <v>2.0799999999999983</v>
      </c>
      <c r="OM68" s="516">
        <f t="shared" si="56"/>
        <v>2.0799999999999983</v>
      </c>
      <c r="ON68" s="516">
        <f t="shared" si="56"/>
        <v>1.7</v>
      </c>
      <c r="OO68" s="516">
        <f t="shared" si="56"/>
        <v>1.7</v>
      </c>
      <c r="OP68" s="516">
        <f t="shared" si="56"/>
        <v>1.7</v>
      </c>
      <c r="OQ68" s="516">
        <f t="shared" si="56"/>
        <v>1.7</v>
      </c>
      <c r="OR68" s="516">
        <f t="shared" si="56"/>
        <v>1.7</v>
      </c>
      <c r="OS68" s="516">
        <f t="shared" si="56"/>
        <v>1.7</v>
      </c>
      <c r="OT68" s="516">
        <f t="shared" si="56"/>
        <v>1.7</v>
      </c>
      <c r="OU68" s="516">
        <f t="shared" si="56"/>
        <v>1.7</v>
      </c>
      <c r="OV68" s="516">
        <f t="shared" si="56"/>
        <v>1.5</v>
      </c>
      <c r="OW68" s="516">
        <f t="shared" si="56"/>
        <v>1.5</v>
      </c>
      <c r="OX68" s="516">
        <f t="shared" si="56"/>
        <v>1.5</v>
      </c>
      <c r="OY68" s="516">
        <f t="shared" si="57"/>
        <v>1.5</v>
      </c>
      <c r="OZ68" s="516">
        <f t="shared" si="57"/>
        <v>1.5</v>
      </c>
      <c r="PA68" s="516">
        <f t="shared" si="57"/>
        <v>1.5</v>
      </c>
      <c r="PB68" s="516">
        <f t="shared" si="57"/>
        <v>1.6</v>
      </c>
      <c r="PC68" s="516">
        <f t="shared" si="57"/>
        <v>1.6</v>
      </c>
      <c r="PD68" s="516">
        <f t="shared" si="57"/>
        <v>1.6</v>
      </c>
      <c r="PE68" s="516">
        <f t="shared" si="57"/>
        <v>1.6</v>
      </c>
      <c r="PF68" s="516">
        <f t="shared" si="57"/>
        <v>1.6</v>
      </c>
      <c r="PG68" s="516">
        <f t="shared" si="57"/>
        <v>1.6</v>
      </c>
      <c r="PH68" s="516">
        <f t="shared" si="57"/>
        <v>1.7</v>
      </c>
      <c r="PI68" s="516">
        <f t="shared" si="57"/>
        <v>1.7</v>
      </c>
      <c r="PJ68" s="516">
        <f t="shared" si="57"/>
        <v>1.7</v>
      </c>
      <c r="PK68" s="516">
        <f t="shared" si="57"/>
        <v>1.8</v>
      </c>
      <c r="PL68" s="516">
        <f t="shared" si="57"/>
        <v>1.8</v>
      </c>
      <c r="PM68" s="516">
        <f t="shared" si="57"/>
        <v>1.8</v>
      </c>
      <c r="PN68" s="516">
        <f t="shared" si="57"/>
        <v>1.8</v>
      </c>
      <c r="PO68" s="516">
        <f t="shared" si="58"/>
        <v>1.8</v>
      </c>
      <c r="PP68" s="516">
        <f t="shared" si="58"/>
        <v>1.9</v>
      </c>
      <c r="PQ68" s="516">
        <f t="shared" si="58"/>
        <v>1.9</v>
      </c>
      <c r="PR68" s="516">
        <f t="shared" si="58"/>
        <v>1.9</v>
      </c>
      <c r="PS68" s="516">
        <f t="shared" si="58"/>
        <v>1.9</v>
      </c>
      <c r="PT68" s="516">
        <f t="shared" si="58"/>
        <v>1.9</v>
      </c>
      <c r="PU68" s="516">
        <f t="shared" si="58"/>
        <v>2</v>
      </c>
      <c r="PV68" s="516">
        <f t="shared" si="58"/>
        <v>2.0099999999999998</v>
      </c>
      <c r="PW68" s="516">
        <f t="shared" si="58"/>
        <v>2.0199999999999996</v>
      </c>
      <c r="PX68" s="516">
        <f t="shared" si="58"/>
        <v>2.0299999999999994</v>
      </c>
      <c r="PY68" s="516">
        <f t="shared" si="58"/>
        <v>2.0399999999999991</v>
      </c>
      <c r="PZ68" s="516">
        <f t="shared" si="58"/>
        <v>2.0499999999999989</v>
      </c>
      <c r="QA68" s="516">
        <f t="shared" si="58"/>
        <v>2.0599999999999987</v>
      </c>
      <c r="QB68" s="516">
        <f t="shared" si="58"/>
        <v>2.0699999999999985</v>
      </c>
      <c r="QC68" s="516">
        <f t="shared" si="58"/>
        <v>2.0799999999999983</v>
      </c>
      <c r="QD68" s="516">
        <f t="shared" si="58"/>
        <v>2.0799999999999983</v>
      </c>
      <c r="QE68" s="516">
        <f t="shared" si="59"/>
        <v>2.0799999999999983</v>
      </c>
      <c r="QF68" s="516">
        <f t="shared" si="59"/>
        <v>2.0799999999999983</v>
      </c>
      <c r="QG68" s="516">
        <f t="shared" si="59"/>
        <v>2.0799999999999983</v>
      </c>
      <c r="QH68" s="516">
        <f t="shared" si="59"/>
        <v>2.0799999999999983</v>
      </c>
      <c r="QI68" s="516">
        <f t="shared" si="59"/>
        <v>2.0799999999999983</v>
      </c>
      <c r="QJ68" s="516">
        <f t="shared" si="59"/>
        <v>2.0799999999999983</v>
      </c>
      <c r="QK68" s="516">
        <f t="shared" si="59"/>
        <v>2.0799999999999983</v>
      </c>
      <c r="QL68" s="516">
        <f t="shared" si="59"/>
        <v>2.0799999999999983</v>
      </c>
      <c r="QM68" s="516">
        <f t="shared" si="59"/>
        <v>2.0799999999999983</v>
      </c>
      <c r="QN68" s="516">
        <f t="shared" si="59"/>
        <v>1.7</v>
      </c>
      <c r="QO68" s="516">
        <f t="shared" si="59"/>
        <v>1.7</v>
      </c>
      <c r="QP68" s="516">
        <f t="shared" si="59"/>
        <v>1.7</v>
      </c>
      <c r="QQ68" s="516">
        <f t="shared" si="59"/>
        <v>1.7</v>
      </c>
      <c r="QR68" s="516">
        <f t="shared" si="59"/>
        <v>1.7</v>
      </c>
      <c r="QS68" s="516">
        <f t="shared" si="59"/>
        <v>1.7</v>
      </c>
      <c r="QT68" s="516">
        <f t="shared" si="59"/>
        <v>1.7</v>
      </c>
      <c r="QU68" s="516">
        <f t="shared" si="60"/>
        <v>1.7</v>
      </c>
      <c r="QV68" s="516">
        <f t="shared" si="60"/>
        <v>1.5</v>
      </c>
      <c r="QW68" s="516">
        <f t="shared" si="60"/>
        <v>1.5</v>
      </c>
      <c r="QX68" s="516">
        <f t="shared" si="60"/>
        <v>1.5</v>
      </c>
      <c r="QY68" s="516">
        <f t="shared" si="60"/>
        <v>1.5</v>
      </c>
      <c r="QZ68" s="516">
        <f t="shared" si="60"/>
        <v>1.5</v>
      </c>
      <c r="RA68" s="516">
        <f t="shared" si="60"/>
        <v>1.5</v>
      </c>
      <c r="RB68" s="516">
        <f t="shared" si="60"/>
        <v>1.6</v>
      </c>
      <c r="RC68" s="516">
        <f t="shared" si="60"/>
        <v>1.6</v>
      </c>
      <c r="RD68" s="516">
        <f t="shared" si="60"/>
        <v>1.6</v>
      </c>
      <c r="RE68" s="516">
        <f t="shared" si="60"/>
        <v>1.6</v>
      </c>
      <c r="RF68" s="516">
        <f t="shared" si="60"/>
        <v>1.6</v>
      </c>
      <c r="RG68" s="516">
        <f t="shared" si="60"/>
        <v>1.6</v>
      </c>
      <c r="RH68" s="516">
        <f t="shared" si="60"/>
        <v>1.7</v>
      </c>
      <c r="RI68" s="516">
        <f t="shared" si="60"/>
        <v>1.7</v>
      </c>
      <c r="RJ68" s="516">
        <f t="shared" si="60"/>
        <v>1.7</v>
      </c>
      <c r="RK68" s="516">
        <f t="shared" si="61"/>
        <v>1.8</v>
      </c>
      <c r="RL68" s="516">
        <f t="shared" si="61"/>
        <v>1.8</v>
      </c>
      <c r="RM68" s="516">
        <f t="shared" si="61"/>
        <v>1.8</v>
      </c>
      <c r="RN68" s="516">
        <f t="shared" si="61"/>
        <v>1.8</v>
      </c>
      <c r="RO68" s="516">
        <f t="shared" si="61"/>
        <v>1.8</v>
      </c>
      <c r="RP68" s="516">
        <f t="shared" si="61"/>
        <v>1.9</v>
      </c>
      <c r="RQ68" s="516">
        <f t="shared" si="61"/>
        <v>1.9</v>
      </c>
      <c r="RR68" s="516">
        <f t="shared" si="61"/>
        <v>1.9</v>
      </c>
      <c r="RS68" s="516">
        <f t="shared" si="61"/>
        <v>1.9</v>
      </c>
      <c r="RT68" s="516">
        <f t="shared" si="61"/>
        <v>1.9</v>
      </c>
      <c r="RU68" s="516">
        <f t="shared" si="61"/>
        <v>2</v>
      </c>
      <c r="RV68" s="516">
        <f t="shared" si="61"/>
        <v>2.0099999999999998</v>
      </c>
      <c r="RW68" s="516">
        <f t="shared" si="61"/>
        <v>2.0199999999999996</v>
      </c>
      <c r="RX68" s="516">
        <f t="shared" si="61"/>
        <v>2.0299999999999994</v>
      </c>
      <c r="RY68" s="516">
        <f t="shared" si="62"/>
        <v>2.0399999999999991</v>
      </c>
      <c r="RZ68" s="516">
        <f t="shared" si="62"/>
        <v>2.0499999999999989</v>
      </c>
      <c r="SA68" s="516">
        <f t="shared" si="62"/>
        <v>2.0599999999999987</v>
      </c>
      <c r="SB68" s="516">
        <f t="shared" si="62"/>
        <v>2.0699999999999985</v>
      </c>
      <c r="SC68" s="516">
        <f t="shared" si="62"/>
        <v>2.0799999999999983</v>
      </c>
      <c r="SD68" s="516">
        <f t="shared" si="62"/>
        <v>2.0799999999999983</v>
      </c>
      <c r="SE68" s="516">
        <f t="shared" si="62"/>
        <v>2.0799999999999983</v>
      </c>
      <c r="SF68" s="516">
        <f t="shared" si="62"/>
        <v>2.0799999999999983</v>
      </c>
      <c r="SG68" s="516">
        <f t="shared" si="62"/>
        <v>2.0799999999999983</v>
      </c>
      <c r="SH68" s="516">
        <f t="shared" si="62"/>
        <v>2.0799999999999983</v>
      </c>
      <c r="SI68" s="493"/>
      <c r="SJ68" s="474"/>
      <c r="SK68" s="462"/>
      <c r="SL68" s="462"/>
      <c r="SM68" s="462"/>
    </row>
    <row r="69" spans="1:507" outlineLevel="3" x14ac:dyDescent="0.35">
      <c r="A69" s="462"/>
      <c r="B69" s="471"/>
      <c r="C69" s="690">
        <f t="shared" si="63"/>
        <v>4</v>
      </c>
      <c r="D69" s="493"/>
      <c r="E69" s="557"/>
      <c r="F69" s="557"/>
      <c r="G69" s="493"/>
      <c r="H69" s="714"/>
      <c r="I69" s="715" t="s">
        <v>266</v>
      </c>
      <c r="J69" s="716"/>
      <c r="K69" s="717">
        <v>2.0299999999999998</v>
      </c>
      <c r="L69" s="717">
        <f>K69+0.01</f>
        <v>2.0399999999999996</v>
      </c>
      <c r="M69" s="717">
        <f>L69+0.01</f>
        <v>2.0499999999999994</v>
      </c>
      <c r="N69" s="717">
        <f>M69+0.01</f>
        <v>2.0599999999999992</v>
      </c>
      <c r="O69" s="717">
        <f>N69+0.01</f>
        <v>2.069999999999999</v>
      </c>
      <c r="P69" s="717">
        <f>O69+0.02</f>
        <v>2.089999999999999</v>
      </c>
      <c r="Q69" s="717">
        <f t="shared" ref="Q69:AC69" si="65">P69+0.02</f>
        <v>2.109999999999999</v>
      </c>
      <c r="R69" s="717">
        <f t="shared" si="65"/>
        <v>2.129999999999999</v>
      </c>
      <c r="S69" s="717">
        <f t="shared" si="65"/>
        <v>2.149999999999999</v>
      </c>
      <c r="T69" s="717">
        <f t="shared" si="65"/>
        <v>2.169999999999999</v>
      </c>
      <c r="U69" s="717">
        <f t="shared" si="65"/>
        <v>2.1899999999999991</v>
      </c>
      <c r="V69" s="717">
        <f t="shared" si="65"/>
        <v>2.2099999999999991</v>
      </c>
      <c r="W69" s="717">
        <f t="shared" si="65"/>
        <v>2.2299999999999991</v>
      </c>
      <c r="X69" s="717">
        <f t="shared" si="65"/>
        <v>2.2499999999999991</v>
      </c>
      <c r="Y69" s="717">
        <f t="shared" si="65"/>
        <v>2.2699999999999991</v>
      </c>
      <c r="Z69" s="717">
        <f t="shared" si="65"/>
        <v>2.2899999999999991</v>
      </c>
      <c r="AA69" s="717">
        <f t="shared" si="65"/>
        <v>2.3099999999999992</v>
      </c>
      <c r="AB69" s="717">
        <f t="shared" si="65"/>
        <v>2.3299999999999992</v>
      </c>
      <c r="AC69" s="717">
        <f t="shared" si="65"/>
        <v>2.3499999999999992</v>
      </c>
      <c r="AD69" s="717">
        <f>AC69</f>
        <v>2.3499999999999992</v>
      </c>
      <c r="AE69" s="717">
        <f>AD69</f>
        <v>2.3499999999999992</v>
      </c>
      <c r="AF69" s="717">
        <f t="shared" si="64"/>
        <v>2.3499999999999992</v>
      </c>
      <c r="AG69" s="717">
        <f t="shared" si="64"/>
        <v>2.3499999999999992</v>
      </c>
      <c r="AH69" s="717">
        <f t="shared" si="64"/>
        <v>2.3499999999999992</v>
      </c>
      <c r="AI69" s="717">
        <f t="shared" si="64"/>
        <v>2.3499999999999992</v>
      </c>
      <c r="AJ69" s="717">
        <f t="shared" si="64"/>
        <v>2.3499999999999992</v>
      </c>
      <c r="AK69" s="717">
        <f t="shared" si="64"/>
        <v>2.3499999999999992</v>
      </c>
      <c r="AL69" s="717">
        <f t="shared" si="64"/>
        <v>2.3499999999999992</v>
      </c>
      <c r="AM69" s="717">
        <f>AL69</f>
        <v>2.3499999999999992</v>
      </c>
      <c r="AN69" s="717">
        <v>2</v>
      </c>
      <c r="AO69" s="717">
        <v>2</v>
      </c>
      <c r="AP69" s="717">
        <v>2</v>
      </c>
      <c r="AQ69" s="717">
        <v>2</v>
      </c>
      <c r="AR69" s="717">
        <v>2</v>
      </c>
      <c r="AS69" s="717">
        <v>2</v>
      </c>
      <c r="AT69" s="717">
        <v>2</v>
      </c>
      <c r="AU69" s="717">
        <v>2</v>
      </c>
      <c r="AV69" s="717">
        <v>2</v>
      </c>
      <c r="AW69" s="717">
        <v>2</v>
      </c>
      <c r="AX69" s="717">
        <v>2</v>
      </c>
      <c r="AY69" s="717">
        <v>2</v>
      </c>
      <c r="AZ69" s="717">
        <v>2</v>
      </c>
      <c r="BA69" s="717">
        <v>2</v>
      </c>
      <c r="BB69" s="717">
        <v>2</v>
      </c>
      <c r="BC69" s="717">
        <v>2</v>
      </c>
      <c r="BD69" s="717">
        <v>2</v>
      </c>
      <c r="BE69" s="717">
        <v>2</v>
      </c>
      <c r="BF69" s="717">
        <v>2</v>
      </c>
      <c r="BG69" s="717">
        <v>2</v>
      </c>
      <c r="BH69" s="717">
        <v>2</v>
      </c>
      <c r="BI69" s="717">
        <v>2</v>
      </c>
      <c r="BJ69" s="717">
        <v>2</v>
      </c>
      <c r="BK69" s="717">
        <f t="shared" si="35"/>
        <v>2.0299999999999998</v>
      </c>
      <c r="BL69" s="717">
        <f t="shared" si="35"/>
        <v>2.0399999999999996</v>
      </c>
      <c r="BM69" s="717">
        <f t="shared" si="35"/>
        <v>2.0499999999999994</v>
      </c>
      <c r="BN69" s="717">
        <f t="shared" si="35"/>
        <v>2.0599999999999992</v>
      </c>
      <c r="BO69" s="717">
        <f t="shared" si="35"/>
        <v>2.069999999999999</v>
      </c>
      <c r="BP69" s="717">
        <f t="shared" si="35"/>
        <v>2.089999999999999</v>
      </c>
      <c r="BQ69" s="717">
        <f t="shared" si="35"/>
        <v>2.109999999999999</v>
      </c>
      <c r="BR69" s="717">
        <f t="shared" si="35"/>
        <v>2.129999999999999</v>
      </c>
      <c r="BS69" s="717">
        <f t="shared" si="35"/>
        <v>2.149999999999999</v>
      </c>
      <c r="BT69" s="717">
        <f t="shared" si="35"/>
        <v>2.169999999999999</v>
      </c>
      <c r="BU69" s="717">
        <f t="shared" si="35"/>
        <v>2.1899999999999991</v>
      </c>
      <c r="BV69" s="717">
        <f t="shared" si="35"/>
        <v>2.2099999999999991</v>
      </c>
      <c r="BW69" s="717">
        <f t="shared" si="35"/>
        <v>2.2299999999999991</v>
      </c>
      <c r="BX69" s="717">
        <f t="shared" si="35"/>
        <v>2.2499999999999991</v>
      </c>
      <c r="BY69" s="717">
        <f t="shared" si="35"/>
        <v>2.2699999999999991</v>
      </c>
      <c r="BZ69" s="717">
        <f t="shared" si="35"/>
        <v>2.2899999999999991</v>
      </c>
      <c r="CA69" s="717">
        <f t="shared" si="36"/>
        <v>2.3099999999999992</v>
      </c>
      <c r="CB69" s="717">
        <f t="shared" si="36"/>
        <v>2.3299999999999992</v>
      </c>
      <c r="CC69" s="717">
        <f t="shared" si="36"/>
        <v>2.3499999999999992</v>
      </c>
      <c r="CD69" s="717">
        <f t="shared" si="36"/>
        <v>2.3499999999999992</v>
      </c>
      <c r="CE69" s="717">
        <f t="shared" si="36"/>
        <v>2.3499999999999992</v>
      </c>
      <c r="CF69" s="717">
        <f t="shared" si="36"/>
        <v>2.3499999999999992</v>
      </c>
      <c r="CG69" s="717">
        <f t="shared" si="36"/>
        <v>2.3499999999999992</v>
      </c>
      <c r="CH69" s="717">
        <f t="shared" si="36"/>
        <v>2.3499999999999992</v>
      </c>
      <c r="CI69" s="717">
        <f t="shared" si="36"/>
        <v>2.3499999999999992</v>
      </c>
      <c r="CJ69" s="717">
        <f t="shared" si="36"/>
        <v>2.3499999999999992</v>
      </c>
      <c r="CK69" s="717">
        <f t="shared" si="36"/>
        <v>2.3499999999999992</v>
      </c>
      <c r="CL69" s="717">
        <f t="shared" si="36"/>
        <v>2.3499999999999992</v>
      </c>
      <c r="CM69" s="717">
        <f t="shared" si="36"/>
        <v>2.3499999999999992</v>
      </c>
      <c r="CN69" s="717">
        <f t="shared" si="36"/>
        <v>2</v>
      </c>
      <c r="CO69" s="717">
        <f t="shared" si="36"/>
        <v>2</v>
      </c>
      <c r="CP69" s="717">
        <f t="shared" si="36"/>
        <v>2</v>
      </c>
      <c r="CQ69" s="717">
        <f t="shared" si="37"/>
        <v>2</v>
      </c>
      <c r="CR69" s="717">
        <f t="shared" si="37"/>
        <v>2</v>
      </c>
      <c r="CS69" s="717">
        <f t="shared" si="37"/>
        <v>2</v>
      </c>
      <c r="CT69" s="717">
        <f t="shared" si="37"/>
        <v>2</v>
      </c>
      <c r="CU69" s="717">
        <f t="shared" si="37"/>
        <v>2</v>
      </c>
      <c r="CV69" s="717">
        <f t="shared" si="37"/>
        <v>2</v>
      </c>
      <c r="CW69" s="717">
        <f t="shared" si="37"/>
        <v>2</v>
      </c>
      <c r="CX69" s="717">
        <f t="shared" si="37"/>
        <v>2</v>
      </c>
      <c r="CY69" s="717">
        <f t="shared" si="37"/>
        <v>2</v>
      </c>
      <c r="CZ69" s="717">
        <f t="shared" si="37"/>
        <v>2</v>
      </c>
      <c r="DA69" s="717">
        <f t="shared" si="37"/>
        <v>2</v>
      </c>
      <c r="DB69" s="717">
        <f t="shared" si="37"/>
        <v>2</v>
      </c>
      <c r="DC69" s="717">
        <f t="shared" si="37"/>
        <v>2</v>
      </c>
      <c r="DD69" s="717">
        <f t="shared" si="37"/>
        <v>2</v>
      </c>
      <c r="DE69" s="717">
        <f t="shared" si="37"/>
        <v>2</v>
      </c>
      <c r="DF69" s="717">
        <f t="shared" si="37"/>
        <v>2</v>
      </c>
      <c r="DG69" s="717">
        <f t="shared" si="38"/>
        <v>2</v>
      </c>
      <c r="DH69" s="717">
        <f t="shared" si="38"/>
        <v>2</v>
      </c>
      <c r="DI69" s="717">
        <f t="shared" si="38"/>
        <v>2</v>
      </c>
      <c r="DJ69" s="717">
        <f t="shared" si="38"/>
        <v>2</v>
      </c>
      <c r="DK69" s="717">
        <f t="shared" si="38"/>
        <v>2.0299999999999998</v>
      </c>
      <c r="DL69" s="717">
        <f t="shared" si="38"/>
        <v>2.0399999999999996</v>
      </c>
      <c r="DM69" s="717">
        <f t="shared" si="38"/>
        <v>2.0499999999999994</v>
      </c>
      <c r="DN69" s="717">
        <f t="shared" si="38"/>
        <v>2.0599999999999992</v>
      </c>
      <c r="DO69" s="717">
        <f t="shared" si="38"/>
        <v>2.069999999999999</v>
      </c>
      <c r="DP69" s="717">
        <f t="shared" si="38"/>
        <v>2.089999999999999</v>
      </c>
      <c r="DQ69" s="717">
        <f t="shared" si="38"/>
        <v>2.109999999999999</v>
      </c>
      <c r="DR69" s="717">
        <f t="shared" si="38"/>
        <v>2.129999999999999</v>
      </c>
      <c r="DS69" s="717">
        <f t="shared" si="38"/>
        <v>2.149999999999999</v>
      </c>
      <c r="DT69" s="717">
        <f t="shared" si="38"/>
        <v>2.169999999999999</v>
      </c>
      <c r="DU69" s="717">
        <f t="shared" si="38"/>
        <v>2.1899999999999991</v>
      </c>
      <c r="DV69" s="717">
        <f t="shared" si="38"/>
        <v>2.2099999999999991</v>
      </c>
      <c r="DW69" s="717">
        <f t="shared" si="39"/>
        <v>2.2299999999999991</v>
      </c>
      <c r="DX69" s="717">
        <f t="shared" si="39"/>
        <v>2.2499999999999991</v>
      </c>
      <c r="DY69" s="717">
        <f t="shared" si="39"/>
        <v>2.2699999999999991</v>
      </c>
      <c r="DZ69" s="717">
        <f t="shared" si="39"/>
        <v>2.2899999999999991</v>
      </c>
      <c r="EA69" s="717">
        <f t="shared" si="39"/>
        <v>2.3099999999999992</v>
      </c>
      <c r="EB69" s="717">
        <f t="shared" si="39"/>
        <v>2.3299999999999992</v>
      </c>
      <c r="EC69" s="717">
        <f t="shared" si="39"/>
        <v>2.3499999999999992</v>
      </c>
      <c r="ED69" s="717">
        <f t="shared" si="39"/>
        <v>2.3499999999999992</v>
      </c>
      <c r="EE69" s="717">
        <f t="shared" si="39"/>
        <v>2.3499999999999992</v>
      </c>
      <c r="EF69" s="717">
        <f t="shared" si="39"/>
        <v>2.3499999999999992</v>
      </c>
      <c r="EG69" s="717">
        <f t="shared" si="39"/>
        <v>2.3499999999999992</v>
      </c>
      <c r="EH69" s="717">
        <f t="shared" si="39"/>
        <v>2.3499999999999992</v>
      </c>
      <c r="EI69" s="717">
        <f t="shared" si="39"/>
        <v>2.3499999999999992</v>
      </c>
      <c r="EJ69" s="717">
        <f t="shared" si="39"/>
        <v>2.3499999999999992</v>
      </c>
      <c r="EK69" s="717">
        <f t="shared" si="39"/>
        <v>2.3499999999999992</v>
      </c>
      <c r="EL69" s="717">
        <f t="shared" si="39"/>
        <v>2.3499999999999992</v>
      </c>
      <c r="EM69" s="717">
        <f t="shared" si="40"/>
        <v>2.3499999999999992</v>
      </c>
      <c r="EN69" s="717">
        <f t="shared" si="40"/>
        <v>2</v>
      </c>
      <c r="EO69" s="717">
        <f t="shared" si="40"/>
        <v>2</v>
      </c>
      <c r="EP69" s="717">
        <f t="shared" si="40"/>
        <v>2</v>
      </c>
      <c r="EQ69" s="717">
        <f t="shared" si="40"/>
        <v>2</v>
      </c>
      <c r="ER69" s="717">
        <f t="shared" si="40"/>
        <v>2</v>
      </c>
      <c r="ES69" s="717">
        <f t="shared" si="40"/>
        <v>2</v>
      </c>
      <c r="ET69" s="717">
        <f t="shared" si="40"/>
        <v>2</v>
      </c>
      <c r="EU69" s="717">
        <f t="shared" si="40"/>
        <v>2</v>
      </c>
      <c r="EV69" s="717">
        <f t="shared" si="40"/>
        <v>2</v>
      </c>
      <c r="EW69" s="717">
        <f t="shared" si="40"/>
        <v>2</v>
      </c>
      <c r="EX69" s="717">
        <f t="shared" si="40"/>
        <v>2</v>
      </c>
      <c r="EY69" s="717">
        <f t="shared" si="40"/>
        <v>2</v>
      </c>
      <c r="EZ69" s="717">
        <f t="shared" si="40"/>
        <v>2</v>
      </c>
      <c r="FA69" s="717">
        <f t="shared" si="40"/>
        <v>2</v>
      </c>
      <c r="FB69" s="717">
        <f t="shared" si="40"/>
        <v>2</v>
      </c>
      <c r="FC69" s="717">
        <f t="shared" si="41"/>
        <v>2</v>
      </c>
      <c r="FD69" s="717">
        <f t="shared" si="41"/>
        <v>2</v>
      </c>
      <c r="FE69" s="717">
        <f t="shared" si="41"/>
        <v>2</v>
      </c>
      <c r="FF69" s="717">
        <f t="shared" si="41"/>
        <v>2</v>
      </c>
      <c r="FG69" s="717">
        <f t="shared" si="41"/>
        <v>2</v>
      </c>
      <c r="FH69" s="717">
        <f t="shared" si="41"/>
        <v>2</v>
      </c>
      <c r="FI69" s="717">
        <f t="shared" si="41"/>
        <v>2</v>
      </c>
      <c r="FJ69" s="717">
        <f t="shared" si="41"/>
        <v>2</v>
      </c>
      <c r="FK69" s="717">
        <f t="shared" si="41"/>
        <v>2.0299999999999998</v>
      </c>
      <c r="FL69" s="717">
        <f t="shared" si="41"/>
        <v>2.0399999999999996</v>
      </c>
      <c r="FM69" s="717">
        <f t="shared" si="41"/>
        <v>2.0499999999999994</v>
      </c>
      <c r="FN69" s="717">
        <f t="shared" si="41"/>
        <v>2.0599999999999992</v>
      </c>
      <c r="FO69" s="717">
        <f t="shared" si="41"/>
        <v>2.069999999999999</v>
      </c>
      <c r="FP69" s="717">
        <f t="shared" si="41"/>
        <v>2.089999999999999</v>
      </c>
      <c r="FQ69" s="717">
        <f t="shared" si="41"/>
        <v>2.109999999999999</v>
      </c>
      <c r="FR69" s="717">
        <f t="shared" si="41"/>
        <v>2.129999999999999</v>
      </c>
      <c r="FS69" s="717">
        <f t="shared" si="42"/>
        <v>2.149999999999999</v>
      </c>
      <c r="FT69" s="717">
        <f t="shared" si="42"/>
        <v>2.169999999999999</v>
      </c>
      <c r="FU69" s="717">
        <f t="shared" si="42"/>
        <v>2.1899999999999991</v>
      </c>
      <c r="FV69" s="717">
        <f t="shared" si="42"/>
        <v>2.2099999999999991</v>
      </c>
      <c r="FW69" s="717">
        <f t="shared" si="42"/>
        <v>2.2299999999999991</v>
      </c>
      <c r="FX69" s="717">
        <f t="shared" si="42"/>
        <v>2.2499999999999991</v>
      </c>
      <c r="FY69" s="717">
        <f t="shared" si="42"/>
        <v>2.2699999999999991</v>
      </c>
      <c r="FZ69" s="717">
        <f t="shared" si="42"/>
        <v>2.2899999999999991</v>
      </c>
      <c r="GA69" s="717">
        <f t="shared" si="42"/>
        <v>2.3099999999999992</v>
      </c>
      <c r="GB69" s="717">
        <f t="shared" si="42"/>
        <v>2.3299999999999992</v>
      </c>
      <c r="GC69" s="717">
        <f t="shared" si="42"/>
        <v>2.3499999999999992</v>
      </c>
      <c r="GD69" s="717">
        <f t="shared" si="42"/>
        <v>2.3499999999999992</v>
      </c>
      <c r="GE69" s="717">
        <f t="shared" si="42"/>
        <v>2.3499999999999992</v>
      </c>
      <c r="GF69" s="717">
        <f t="shared" si="42"/>
        <v>2.3499999999999992</v>
      </c>
      <c r="GG69" s="717">
        <f t="shared" si="42"/>
        <v>2.3499999999999992</v>
      </c>
      <c r="GH69" s="717">
        <f t="shared" si="42"/>
        <v>2.3499999999999992</v>
      </c>
      <c r="GI69" s="717">
        <f t="shared" si="43"/>
        <v>2.3499999999999992</v>
      </c>
      <c r="GJ69" s="717">
        <f t="shared" si="43"/>
        <v>2.3499999999999992</v>
      </c>
      <c r="GK69" s="717">
        <f t="shared" si="43"/>
        <v>2.3499999999999992</v>
      </c>
      <c r="GL69" s="717">
        <f t="shared" si="43"/>
        <v>2.3499999999999992</v>
      </c>
      <c r="GM69" s="717">
        <f t="shared" si="43"/>
        <v>2.3499999999999992</v>
      </c>
      <c r="GN69" s="717">
        <f t="shared" si="43"/>
        <v>2</v>
      </c>
      <c r="GO69" s="717">
        <f t="shared" si="43"/>
        <v>2</v>
      </c>
      <c r="GP69" s="717">
        <f t="shared" si="43"/>
        <v>2</v>
      </c>
      <c r="GQ69" s="717">
        <f t="shared" si="43"/>
        <v>2</v>
      </c>
      <c r="GR69" s="717">
        <f t="shared" si="43"/>
        <v>2</v>
      </c>
      <c r="GS69" s="717">
        <f t="shared" si="43"/>
        <v>2</v>
      </c>
      <c r="GT69" s="717">
        <f t="shared" si="43"/>
        <v>2</v>
      </c>
      <c r="GU69" s="717">
        <f t="shared" si="43"/>
        <v>2</v>
      </c>
      <c r="GV69" s="717">
        <f t="shared" si="43"/>
        <v>2</v>
      </c>
      <c r="GW69" s="717">
        <f t="shared" si="43"/>
        <v>2</v>
      </c>
      <c r="GX69" s="717">
        <f t="shared" si="43"/>
        <v>2</v>
      </c>
      <c r="GY69" s="717">
        <f t="shared" si="44"/>
        <v>2</v>
      </c>
      <c r="GZ69" s="717">
        <f t="shared" si="44"/>
        <v>2</v>
      </c>
      <c r="HA69" s="717">
        <f t="shared" si="44"/>
        <v>2</v>
      </c>
      <c r="HB69" s="717">
        <f t="shared" si="44"/>
        <v>2</v>
      </c>
      <c r="HC69" s="717">
        <f t="shared" si="44"/>
        <v>2</v>
      </c>
      <c r="HD69" s="717">
        <f t="shared" si="44"/>
        <v>2</v>
      </c>
      <c r="HE69" s="717">
        <f t="shared" si="44"/>
        <v>2</v>
      </c>
      <c r="HF69" s="717">
        <f t="shared" si="44"/>
        <v>2</v>
      </c>
      <c r="HG69" s="717">
        <f t="shared" si="44"/>
        <v>2</v>
      </c>
      <c r="HH69" s="717">
        <f t="shared" si="44"/>
        <v>2</v>
      </c>
      <c r="HI69" s="717">
        <f t="shared" si="44"/>
        <v>2</v>
      </c>
      <c r="HJ69" s="717">
        <f t="shared" si="44"/>
        <v>2</v>
      </c>
      <c r="HK69" s="717">
        <f t="shared" si="44"/>
        <v>2.0299999999999998</v>
      </c>
      <c r="HL69" s="717">
        <f t="shared" si="44"/>
        <v>2.0399999999999996</v>
      </c>
      <c r="HM69" s="717">
        <f t="shared" si="44"/>
        <v>2.0499999999999994</v>
      </c>
      <c r="HN69" s="717">
        <f t="shared" si="44"/>
        <v>2.0599999999999992</v>
      </c>
      <c r="HO69" s="717">
        <f t="shared" si="45"/>
        <v>2.069999999999999</v>
      </c>
      <c r="HP69" s="717">
        <f t="shared" si="45"/>
        <v>2.089999999999999</v>
      </c>
      <c r="HQ69" s="717">
        <f t="shared" si="45"/>
        <v>2.109999999999999</v>
      </c>
      <c r="HR69" s="717">
        <f t="shared" si="45"/>
        <v>2.129999999999999</v>
      </c>
      <c r="HS69" s="717">
        <f t="shared" si="45"/>
        <v>2.149999999999999</v>
      </c>
      <c r="HT69" s="717">
        <f t="shared" si="45"/>
        <v>2.169999999999999</v>
      </c>
      <c r="HU69" s="717">
        <f t="shared" si="45"/>
        <v>2.1899999999999991</v>
      </c>
      <c r="HV69" s="717">
        <f t="shared" si="45"/>
        <v>2.2099999999999991</v>
      </c>
      <c r="HW69" s="717">
        <f t="shared" si="45"/>
        <v>2.2299999999999991</v>
      </c>
      <c r="HX69" s="717">
        <f t="shared" si="45"/>
        <v>2.2499999999999991</v>
      </c>
      <c r="HY69" s="717">
        <f t="shared" si="45"/>
        <v>2.2699999999999991</v>
      </c>
      <c r="HZ69" s="717">
        <f t="shared" si="45"/>
        <v>2.2899999999999991</v>
      </c>
      <c r="IA69" s="717">
        <f t="shared" si="45"/>
        <v>2.3099999999999992</v>
      </c>
      <c r="IB69" s="717">
        <f t="shared" si="45"/>
        <v>2.3299999999999992</v>
      </c>
      <c r="IC69" s="717">
        <f t="shared" si="45"/>
        <v>2.3499999999999992</v>
      </c>
      <c r="ID69" s="717">
        <f t="shared" si="45"/>
        <v>2.3499999999999992</v>
      </c>
      <c r="IE69" s="717">
        <f t="shared" si="46"/>
        <v>2.3499999999999992</v>
      </c>
      <c r="IF69" s="717">
        <f t="shared" si="46"/>
        <v>2.3499999999999992</v>
      </c>
      <c r="IG69" s="717">
        <f t="shared" si="46"/>
        <v>2.3499999999999992</v>
      </c>
      <c r="IH69" s="717">
        <f t="shared" si="46"/>
        <v>2.3499999999999992</v>
      </c>
      <c r="II69" s="717">
        <f t="shared" si="46"/>
        <v>2.3499999999999992</v>
      </c>
      <c r="IJ69" s="717">
        <f t="shared" si="46"/>
        <v>2.3499999999999992</v>
      </c>
      <c r="IK69" s="717">
        <f t="shared" si="46"/>
        <v>2.3499999999999992</v>
      </c>
      <c r="IL69" s="717">
        <f t="shared" si="46"/>
        <v>2.3499999999999992</v>
      </c>
      <c r="IM69" s="717">
        <f t="shared" si="46"/>
        <v>2.3499999999999992</v>
      </c>
      <c r="IN69" s="717">
        <f t="shared" si="46"/>
        <v>2</v>
      </c>
      <c r="IO69" s="717">
        <f t="shared" si="46"/>
        <v>2</v>
      </c>
      <c r="IP69" s="717">
        <f t="shared" si="46"/>
        <v>2</v>
      </c>
      <c r="IQ69" s="717">
        <f t="shared" si="46"/>
        <v>2</v>
      </c>
      <c r="IR69" s="717">
        <f t="shared" si="46"/>
        <v>2</v>
      </c>
      <c r="IS69" s="717">
        <f t="shared" si="46"/>
        <v>2</v>
      </c>
      <c r="IT69" s="717">
        <f t="shared" si="46"/>
        <v>2</v>
      </c>
      <c r="IU69" s="717">
        <f t="shared" si="47"/>
        <v>2</v>
      </c>
      <c r="IV69" s="717">
        <f t="shared" si="47"/>
        <v>2</v>
      </c>
      <c r="IW69" s="717">
        <f t="shared" si="47"/>
        <v>2</v>
      </c>
      <c r="IX69" s="717">
        <f t="shared" si="47"/>
        <v>2</v>
      </c>
      <c r="IY69" s="717">
        <f t="shared" si="47"/>
        <v>2</v>
      </c>
      <c r="IZ69" s="717">
        <f t="shared" si="47"/>
        <v>2</v>
      </c>
      <c r="JA69" s="717">
        <f t="shared" si="47"/>
        <v>2</v>
      </c>
      <c r="JB69" s="717">
        <f t="shared" si="47"/>
        <v>2</v>
      </c>
      <c r="JC69" s="717">
        <f t="shared" si="47"/>
        <v>2</v>
      </c>
      <c r="JD69" s="717">
        <f t="shared" si="47"/>
        <v>2</v>
      </c>
      <c r="JE69" s="717">
        <f t="shared" si="47"/>
        <v>2</v>
      </c>
      <c r="JF69" s="717">
        <f t="shared" si="47"/>
        <v>2</v>
      </c>
      <c r="JG69" s="717">
        <f t="shared" si="47"/>
        <v>2</v>
      </c>
      <c r="JH69" s="717">
        <f t="shared" si="47"/>
        <v>2</v>
      </c>
      <c r="JI69" s="717">
        <f t="shared" si="47"/>
        <v>2</v>
      </c>
      <c r="JJ69" s="717">
        <f t="shared" si="47"/>
        <v>2</v>
      </c>
      <c r="JK69" s="717">
        <f t="shared" si="48"/>
        <v>2.0299999999999998</v>
      </c>
      <c r="JL69" s="717">
        <f t="shared" si="48"/>
        <v>2.0399999999999996</v>
      </c>
      <c r="JM69" s="717">
        <f t="shared" si="48"/>
        <v>2.0499999999999994</v>
      </c>
      <c r="JN69" s="717">
        <f t="shared" si="48"/>
        <v>2.0599999999999992</v>
      </c>
      <c r="JO69" s="717">
        <f t="shared" si="48"/>
        <v>2.069999999999999</v>
      </c>
      <c r="JP69" s="717">
        <f t="shared" si="48"/>
        <v>2.089999999999999</v>
      </c>
      <c r="JQ69" s="717">
        <f t="shared" si="48"/>
        <v>2.109999999999999</v>
      </c>
      <c r="JR69" s="717">
        <f t="shared" si="48"/>
        <v>2.129999999999999</v>
      </c>
      <c r="JS69" s="717">
        <f t="shared" si="48"/>
        <v>2.149999999999999</v>
      </c>
      <c r="JT69" s="717">
        <f t="shared" si="48"/>
        <v>2.169999999999999</v>
      </c>
      <c r="JU69" s="717">
        <f t="shared" si="48"/>
        <v>2.1899999999999991</v>
      </c>
      <c r="JV69" s="717">
        <f t="shared" si="48"/>
        <v>2.2099999999999991</v>
      </c>
      <c r="JW69" s="717">
        <f t="shared" si="48"/>
        <v>2.2299999999999991</v>
      </c>
      <c r="JX69" s="717">
        <f t="shared" si="48"/>
        <v>2.2499999999999991</v>
      </c>
      <c r="JY69" s="717">
        <f t="shared" si="48"/>
        <v>2.2699999999999991</v>
      </c>
      <c r="JZ69" s="717">
        <f t="shared" si="48"/>
        <v>2.2899999999999991</v>
      </c>
      <c r="KA69" s="717">
        <f t="shared" si="49"/>
        <v>2.3099999999999992</v>
      </c>
      <c r="KB69" s="717">
        <f t="shared" si="49"/>
        <v>2.3299999999999992</v>
      </c>
      <c r="KC69" s="717">
        <f t="shared" si="49"/>
        <v>2.3499999999999992</v>
      </c>
      <c r="KD69" s="717">
        <f t="shared" si="49"/>
        <v>2.3499999999999992</v>
      </c>
      <c r="KE69" s="717">
        <f t="shared" si="49"/>
        <v>2.3499999999999992</v>
      </c>
      <c r="KF69" s="717">
        <f t="shared" si="49"/>
        <v>2.3499999999999992</v>
      </c>
      <c r="KG69" s="717">
        <f t="shared" si="49"/>
        <v>2.3499999999999992</v>
      </c>
      <c r="KH69" s="717">
        <f t="shared" si="49"/>
        <v>2.3499999999999992</v>
      </c>
      <c r="KI69" s="717">
        <f t="shared" si="49"/>
        <v>2.3499999999999992</v>
      </c>
      <c r="KJ69" s="717">
        <f t="shared" si="49"/>
        <v>2.3499999999999992</v>
      </c>
      <c r="KK69" s="717">
        <f t="shared" si="49"/>
        <v>2.3499999999999992</v>
      </c>
      <c r="KL69" s="717">
        <f t="shared" si="49"/>
        <v>2.3499999999999992</v>
      </c>
      <c r="KM69" s="717">
        <f t="shared" si="49"/>
        <v>2.3499999999999992</v>
      </c>
      <c r="KN69" s="717">
        <f t="shared" si="49"/>
        <v>2</v>
      </c>
      <c r="KO69" s="717">
        <f t="shared" si="49"/>
        <v>2</v>
      </c>
      <c r="KP69" s="717">
        <f t="shared" si="49"/>
        <v>2</v>
      </c>
      <c r="KQ69" s="717">
        <f t="shared" si="50"/>
        <v>2</v>
      </c>
      <c r="KR69" s="717">
        <f t="shared" si="50"/>
        <v>2</v>
      </c>
      <c r="KS69" s="717">
        <f t="shared" si="50"/>
        <v>2</v>
      </c>
      <c r="KT69" s="717">
        <f t="shared" si="50"/>
        <v>2</v>
      </c>
      <c r="KU69" s="717">
        <f t="shared" si="50"/>
        <v>2</v>
      </c>
      <c r="KV69" s="717">
        <f t="shared" si="50"/>
        <v>2</v>
      </c>
      <c r="KW69" s="717">
        <f t="shared" si="50"/>
        <v>2</v>
      </c>
      <c r="KX69" s="717">
        <f t="shared" si="50"/>
        <v>2</v>
      </c>
      <c r="KY69" s="717">
        <f t="shared" si="50"/>
        <v>2</v>
      </c>
      <c r="KZ69" s="717">
        <f t="shared" si="50"/>
        <v>2</v>
      </c>
      <c r="LA69" s="717">
        <f t="shared" si="50"/>
        <v>2</v>
      </c>
      <c r="LB69" s="717">
        <f t="shared" si="50"/>
        <v>2</v>
      </c>
      <c r="LC69" s="717">
        <f t="shared" si="50"/>
        <v>2</v>
      </c>
      <c r="LD69" s="717">
        <f t="shared" si="50"/>
        <v>2</v>
      </c>
      <c r="LE69" s="717">
        <f t="shared" si="50"/>
        <v>2</v>
      </c>
      <c r="LF69" s="717">
        <f t="shared" si="50"/>
        <v>2</v>
      </c>
      <c r="LG69" s="717">
        <f t="shared" si="51"/>
        <v>2</v>
      </c>
      <c r="LH69" s="717">
        <f t="shared" si="51"/>
        <v>2</v>
      </c>
      <c r="LI69" s="717">
        <f t="shared" si="51"/>
        <v>2</v>
      </c>
      <c r="LJ69" s="717">
        <f t="shared" si="51"/>
        <v>2</v>
      </c>
      <c r="LK69" s="717">
        <f t="shared" si="51"/>
        <v>2.0299999999999998</v>
      </c>
      <c r="LL69" s="717">
        <f t="shared" si="51"/>
        <v>2.0399999999999996</v>
      </c>
      <c r="LM69" s="717">
        <f t="shared" si="51"/>
        <v>2.0499999999999994</v>
      </c>
      <c r="LN69" s="717">
        <f t="shared" si="51"/>
        <v>2.0599999999999992</v>
      </c>
      <c r="LO69" s="717">
        <f t="shared" si="51"/>
        <v>2.069999999999999</v>
      </c>
      <c r="LP69" s="717">
        <f t="shared" si="51"/>
        <v>2.089999999999999</v>
      </c>
      <c r="LQ69" s="717">
        <f t="shared" si="51"/>
        <v>2.109999999999999</v>
      </c>
      <c r="LR69" s="717">
        <f t="shared" si="51"/>
        <v>2.129999999999999</v>
      </c>
      <c r="LS69" s="717">
        <f t="shared" si="51"/>
        <v>2.149999999999999</v>
      </c>
      <c r="LT69" s="717">
        <f t="shared" si="51"/>
        <v>2.169999999999999</v>
      </c>
      <c r="LU69" s="717">
        <f t="shared" si="51"/>
        <v>2.1899999999999991</v>
      </c>
      <c r="LV69" s="717">
        <f t="shared" si="51"/>
        <v>2.2099999999999991</v>
      </c>
      <c r="LW69" s="717">
        <f t="shared" si="52"/>
        <v>2.2299999999999991</v>
      </c>
      <c r="LX69" s="717">
        <f t="shared" si="52"/>
        <v>2.2499999999999991</v>
      </c>
      <c r="LY69" s="717">
        <f t="shared" si="52"/>
        <v>2.2699999999999991</v>
      </c>
      <c r="LZ69" s="717">
        <f t="shared" si="52"/>
        <v>2.2899999999999991</v>
      </c>
      <c r="MA69" s="717">
        <f t="shared" si="52"/>
        <v>2.3099999999999992</v>
      </c>
      <c r="MB69" s="717">
        <f t="shared" si="52"/>
        <v>2.3299999999999992</v>
      </c>
      <c r="MC69" s="717">
        <f t="shared" si="52"/>
        <v>2.3499999999999992</v>
      </c>
      <c r="MD69" s="717">
        <f t="shared" si="52"/>
        <v>2.3499999999999992</v>
      </c>
      <c r="ME69" s="717">
        <f t="shared" si="52"/>
        <v>2.3499999999999992</v>
      </c>
      <c r="MF69" s="717">
        <f t="shared" si="52"/>
        <v>2.3499999999999992</v>
      </c>
      <c r="MG69" s="717">
        <f t="shared" si="52"/>
        <v>2.3499999999999992</v>
      </c>
      <c r="MH69" s="717">
        <f t="shared" si="52"/>
        <v>2.3499999999999992</v>
      </c>
      <c r="MI69" s="717">
        <f t="shared" si="52"/>
        <v>2.3499999999999992</v>
      </c>
      <c r="MJ69" s="717">
        <f t="shared" si="52"/>
        <v>2.3499999999999992</v>
      </c>
      <c r="MK69" s="717">
        <f t="shared" si="52"/>
        <v>2.3499999999999992</v>
      </c>
      <c r="ML69" s="717">
        <f t="shared" si="52"/>
        <v>2.3499999999999992</v>
      </c>
      <c r="MM69" s="717">
        <f t="shared" si="53"/>
        <v>2.3499999999999992</v>
      </c>
      <c r="MN69" s="717">
        <f t="shared" si="53"/>
        <v>2</v>
      </c>
      <c r="MO69" s="717">
        <f t="shared" si="53"/>
        <v>2</v>
      </c>
      <c r="MP69" s="717">
        <f t="shared" si="53"/>
        <v>2</v>
      </c>
      <c r="MQ69" s="717">
        <f t="shared" si="53"/>
        <v>2</v>
      </c>
      <c r="MR69" s="717">
        <f t="shared" si="53"/>
        <v>2</v>
      </c>
      <c r="MS69" s="717">
        <f t="shared" si="53"/>
        <v>2</v>
      </c>
      <c r="MT69" s="717">
        <f t="shared" si="53"/>
        <v>2</v>
      </c>
      <c r="MU69" s="717">
        <f t="shared" si="53"/>
        <v>2</v>
      </c>
      <c r="MV69" s="717">
        <f t="shared" si="53"/>
        <v>2</v>
      </c>
      <c r="MW69" s="717">
        <f t="shared" si="53"/>
        <v>2</v>
      </c>
      <c r="MX69" s="717">
        <f t="shared" si="53"/>
        <v>2</v>
      </c>
      <c r="MY69" s="717">
        <f t="shared" si="53"/>
        <v>2</v>
      </c>
      <c r="MZ69" s="717">
        <f t="shared" si="53"/>
        <v>2</v>
      </c>
      <c r="NA69" s="717">
        <f t="shared" si="53"/>
        <v>2</v>
      </c>
      <c r="NB69" s="717">
        <f t="shared" si="53"/>
        <v>2</v>
      </c>
      <c r="NC69" s="717">
        <f t="shared" si="54"/>
        <v>2</v>
      </c>
      <c r="ND69" s="717">
        <f t="shared" si="54"/>
        <v>2</v>
      </c>
      <c r="NE69" s="717">
        <f t="shared" si="54"/>
        <v>2</v>
      </c>
      <c r="NF69" s="717">
        <f t="shared" si="54"/>
        <v>2</v>
      </c>
      <c r="NG69" s="717">
        <f t="shared" si="54"/>
        <v>2</v>
      </c>
      <c r="NH69" s="717">
        <f t="shared" si="54"/>
        <v>2</v>
      </c>
      <c r="NI69" s="717">
        <f t="shared" si="54"/>
        <v>2</v>
      </c>
      <c r="NJ69" s="717">
        <f t="shared" si="54"/>
        <v>2</v>
      </c>
      <c r="NK69" s="717">
        <f t="shared" si="54"/>
        <v>2.0299999999999998</v>
      </c>
      <c r="NL69" s="717">
        <f t="shared" si="54"/>
        <v>2.0399999999999996</v>
      </c>
      <c r="NM69" s="717">
        <f t="shared" si="54"/>
        <v>2.0499999999999994</v>
      </c>
      <c r="NN69" s="717">
        <f t="shared" si="54"/>
        <v>2.0599999999999992</v>
      </c>
      <c r="NO69" s="717">
        <f t="shared" si="54"/>
        <v>2.069999999999999</v>
      </c>
      <c r="NP69" s="717">
        <f t="shared" si="54"/>
        <v>2.089999999999999</v>
      </c>
      <c r="NQ69" s="717">
        <f t="shared" si="54"/>
        <v>2.109999999999999</v>
      </c>
      <c r="NR69" s="717">
        <f t="shared" si="54"/>
        <v>2.129999999999999</v>
      </c>
      <c r="NS69" s="717">
        <f t="shared" si="55"/>
        <v>2.149999999999999</v>
      </c>
      <c r="NT69" s="717">
        <f t="shared" si="55"/>
        <v>2.169999999999999</v>
      </c>
      <c r="NU69" s="717">
        <f t="shared" si="55"/>
        <v>2.1899999999999991</v>
      </c>
      <c r="NV69" s="717">
        <f t="shared" si="55"/>
        <v>2.2099999999999991</v>
      </c>
      <c r="NW69" s="717">
        <f t="shared" si="55"/>
        <v>2.2299999999999991</v>
      </c>
      <c r="NX69" s="717">
        <f t="shared" si="55"/>
        <v>2.2499999999999991</v>
      </c>
      <c r="NY69" s="717">
        <f t="shared" si="55"/>
        <v>2.2699999999999991</v>
      </c>
      <c r="NZ69" s="717">
        <f t="shared" si="55"/>
        <v>2.2899999999999991</v>
      </c>
      <c r="OA69" s="717">
        <f t="shared" si="55"/>
        <v>2.3099999999999992</v>
      </c>
      <c r="OB69" s="717">
        <f t="shared" si="55"/>
        <v>2.3299999999999992</v>
      </c>
      <c r="OC69" s="717">
        <f t="shared" si="55"/>
        <v>2.3499999999999992</v>
      </c>
      <c r="OD69" s="717">
        <f t="shared" si="55"/>
        <v>2.3499999999999992</v>
      </c>
      <c r="OE69" s="717">
        <f t="shared" si="55"/>
        <v>2.3499999999999992</v>
      </c>
      <c r="OF69" s="717">
        <f t="shared" si="55"/>
        <v>2.3499999999999992</v>
      </c>
      <c r="OG69" s="717">
        <f t="shared" si="55"/>
        <v>2.3499999999999992</v>
      </c>
      <c r="OH69" s="717">
        <f t="shared" si="55"/>
        <v>2.3499999999999992</v>
      </c>
      <c r="OI69" s="717">
        <f t="shared" si="56"/>
        <v>2.3499999999999992</v>
      </c>
      <c r="OJ69" s="717">
        <f t="shared" si="56"/>
        <v>2.3499999999999992</v>
      </c>
      <c r="OK69" s="717">
        <f t="shared" si="56"/>
        <v>2.3499999999999992</v>
      </c>
      <c r="OL69" s="717">
        <f t="shared" si="56"/>
        <v>2.3499999999999992</v>
      </c>
      <c r="OM69" s="717">
        <f t="shared" si="56"/>
        <v>2.3499999999999992</v>
      </c>
      <c r="ON69" s="717">
        <f t="shared" si="56"/>
        <v>2</v>
      </c>
      <c r="OO69" s="717">
        <f t="shared" si="56"/>
        <v>2</v>
      </c>
      <c r="OP69" s="717">
        <f t="shared" si="56"/>
        <v>2</v>
      </c>
      <c r="OQ69" s="717">
        <f t="shared" si="56"/>
        <v>2</v>
      </c>
      <c r="OR69" s="717">
        <f t="shared" si="56"/>
        <v>2</v>
      </c>
      <c r="OS69" s="717">
        <f t="shared" si="56"/>
        <v>2</v>
      </c>
      <c r="OT69" s="717">
        <f t="shared" si="56"/>
        <v>2</v>
      </c>
      <c r="OU69" s="717">
        <f t="shared" si="56"/>
        <v>2</v>
      </c>
      <c r="OV69" s="717">
        <f t="shared" si="56"/>
        <v>2</v>
      </c>
      <c r="OW69" s="717">
        <f t="shared" si="56"/>
        <v>2</v>
      </c>
      <c r="OX69" s="717">
        <f t="shared" si="56"/>
        <v>2</v>
      </c>
      <c r="OY69" s="717">
        <f t="shared" si="57"/>
        <v>2</v>
      </c>
      <c r="OZ69" s="717">
        <f t="shared" si="57"/>
        <v>2</v>
      </c>
      <c r="PA69" s="717">
        <f t="shared" si="57"/>
        <v>2</v>
      </c>
      <c r="PB69" s="717">
        <f t="shared" si="57"/>
        <v>2</v>
      </c>
      <c r="PC69" s="717">
        <f t="shared" si="57"/>
        <v>2</v>
      </c>
      <c r="PD69" s="717">
        <f t="shared" si="57"/>
        <v>2</v>
      </c>
      <c r="PE69" s="717">
        <f t="shared" si="57"/>
        <v>2</v>
      </c>
      <c r="PF69" s="717">
        <f t="shared" si="57"/>
        <v>2</v>
      </c>
      <c r="PG69" s="717">
        <f t="shared" si="57"/>
        <v>2</v>
      </c>
      <c r="PH69" s="717">
        <f t="shared" si="57"/>
        <v>2</v>
      </c>
      <c r="PI69" s="717">
        <f t="shared" si="57"/>
        <v>2</v>
      </c>
      <c r="PJ69" s="717">
        <f t="shared" si="57"/>
        <v>2</v>
      </c>
      <c r="PK69" s="717">
        <f t="shared" si="57"/>
        <v>2.0299999999999998</v>
      </c>
      <c r="PL69" s="717">
        <f t="shared" si="57"/>
        <v>2.0399999999999996</v>
      </c>
      <c r="PM69" s="717">
        <f t="shared" si="57"/>
        <v>2.0499999999999994</v>
      </c>
      <c r="PN69" s="717">
        <f t="shared" si="57"/>
        <v>2.0599999999999992</v>
      </c>
      <c r="PO69" s="717">
        <f t="shared" si="58"/>
        <v>2.069999999999999</v>
      </c>
      <c r="PP69" s="717">
        <f t="shared" si="58"/>
        <v>2.089999999999999</v>
      </c>
      <c r="PQ69" s="717">
        <f t="shared" si="58"/>
        <v>2.109999999999999</v>
      </c>
      <c r="PR69" s="717">
        <f t="shared" si="58"/>
        <v>2.129999999999999</v>
      </c>
      <c r="PS69" s="717">
        <f t="shared" si="58"/>
        <v>2.149999999999999</v>
      </c>
      <c r="PT69" s="717">
        <f t="shared" si="58"/>
        <v>2.169999999999999</v>
      </c>
      <c r="PU69" s="717">
        <f t="shared" si="58"/>
        <v>2.1899999999999991</v>
      </c>
      <c r="PV69" s="717">
        <f t="shared" si="58"/>
        <v>2.2099999999999991</v>
      </c>
      <c r="PW69" s="717">
        <f t="shared" si="58"/>
        <v>2.2299999999999991</v>
      </c>
      <c r="PX69" s="717">
        <f t="shared" si="58"/>
        <v>2.2499999999999991</v>
      </c>
      <c r="PY69" s="717">
        <f t="shared" si="58"/>
        <v>2.2699999999999991</v>
      </c>
      <c r="PZ69" s="717">
        <f t="shared" si="58"/>
        <v>2.2899999999999991</v>
      </c>
      <c r="QA69" s="717">
        <f t="shared" si="58"/>
        <v>2.3099999999999992</v>
      </c>
      <c r="QB69" s="717">
        <f t="shared" si="58"/>
        <v>2.3299999999999992</v>
      </c>
      <c r="QC69" s="717">
        <f t="shared" si="58"/>
        <v>2.3499999999999992</v>
      </c>
      <c r="QD69" s="717">
        <f t="shared" si="58"/>
        <v>2.3499999999999992</v>
      </c>
      <c r="QE69" s="717">
        <f t="shared" si="59"/>
        <v>2.3499999999999992</v>
      </c>
      <c r="QF69" s="717">
        <f t="shared" si="59"/>
        <v>2.3499999999999992</v>
      </c>
      <c r="QG69" s="717">
        <f t="shared" si="59"/>
        <v>2.3499999999999992</v>
      </c>
      <c r="QH69" s="717">
        <f t="shared" si="59"/>
        <v>2.3499999999999992</v>
      </c>
      <c r="QI69" s="717">
        <f t="shared" si="59"/>
        <v>2.3499999999999992</v>
      </c>
      <c r="QJ69" s="717">
        <f t="shared" si="59"/>
        <v>2.3499999999999992</v>
      </c>
      <c r="QK69" s="717">
        <f t="shared" si="59"/>
        <v>2.3499999999999992</v>
      </c>
      <c r="QL69" s="717">
        <f t="shared" si="59"/>
        <v>2.3499999999999992</v>
      </c>
      <c r="QM69" s="717">
        <f t="shared" si="59"/>
        <v>2.3499999999999992</v>
      </c>
      <c r="QN69" s="717">
        <f t="shared" si="59"/>
        <v>2</v>
      </c>
      <c r="QO69" s="717">
        <f t="shared" si="59"/>
        <v>2</v>
      </c>
      <c r="QP69" s="717">
        <f t="shared" si="59"/>
        <v>2</v>
      </c>
      <c r="QQ69" s="717">
        <f t="shared" si="59"/>
        <v>2</v>
      </c>
      <c r="QR69" s="717">
        <f t="shared" si="59"/>
        <v>2</v>
      </c>
      <c r="QS69" s="717">
        <f t="shared" si="59"/>
        <v>2</v>
      </c>
      <c r="QT69" s="717">
        <f t="shared" si="59"/>
        <v>2</v>
      </c>
      <c r="QU69" s="717">
        <f t="shared" si="60"/>
        <v>2</v>
      </c>
      <c r="QV69" s="717">
        <f t="shared" si="60"/>
        <v>2</v>
      </c>
      <c r="QW69" s="717">
        <f t="shared" si="60"/>
        <v>2</v>
      </c>
      <c r="QX69" s="717">
        <f t="shared" si="60"/>
        <v>2</v>
      </c>
      <c r="QY69" s="717">
        <f t="shared" si="60"/>
        <v>2</v>
      </c>
      <c r="QZ69" s="717">
        <f t="shared" si="60"/>
        <v>2</v>
      </c>
      <c r="RA69" s="717">
        <f t="shared" si="60"/>
        <v>2</v>
      </c>
      <c r="RB69" s="717">
        <f t="shared" si="60"/>
        <v>2</v>
      </c>
      <c r="RC69" s="717">
        <f t="shared" si="60"/>
        <v>2</v>
      </c>
      <c r="RD69" s="717">
        <f t="shared" si="60"/>
        <v>2</v>
      </c>
      <c r="RE69" s="717">
        <f t="shared" si="60"/>
        <v>2</v>
      </c>
      <c r="RF69" s="717">
        <f t="shared" si="60"/>
        <v>2</v>
      </c>
      <c r="RG69" s="717">
        <f t="shared" si="60"/>
        <v>2</v>
      </c>
      <c r="RH69" s="717">
        <f t="shared" si="60"/>
        <v>2</v>
      </c>
      <c r="RI69" s="717">
        <f t="shared" si="60"/>
        <v>2</v>
      </c>
      <c r="RJ69" s="717">
        <f t="shared" si="60"/>
        <v>2</v>
      </c>
      <c r="RK69" s="717">
        <f t="shared" si="61"/>
        <v>2.0299999999999998</v>
      </c>
      <c r="RL69" s="717">
        <f t="shared" si="61"/>
        <v>2.0399999999999996</v>
      </c>
      <c r="RM69" s="717">
        <f t="shared" si="61"/>
        <v>2.0499999999999994</v>
      </c>
      <c r="RN69" s="717">
        <f t="shared" si="61"/>
        <v>2.0599999999999992</v>
      </c>
      <c r="RO69" s="717">
        <f t="shared" si="61"/>
        <v>2.069999999999999</v>
      </c>
      <c r="RP69" s="717">
        <f t="shared" si="61"/>
        <v>2.089999999999999</v>
      </c>
      <c r="RQ69" s="717">
        <f t="shared" si="61"/>
        <v>2.109999999999999</v>
      </c>
      <c r="RR69" s="717">
        <f t="shared" si="61"/>
        <v>2.129999999999999</v>
      </c>
      <c r="RS69" s="717">
        <f t="shared" si="61"/>
        <v>2.149999999999999</v>
      </c>
      <c r="RT69" s="717">
        <f t="shared" si="61"/>
        <v>2.169999999999999</v>
      </c>
      <c r="RU69" s="717">
        <f t="shared" si="61"/>
        <v>2.1899999999999991</v>
      </c>
      <c r="RV69" s="717">
        <f t="shared" si="61"/>
        <v>2.2099999999999991</v>
      </c>
      <c r="RW69" s="717">
        <f t="shared" si="61"/>
        <v>2.2299999999999991</v>
      </c>
      <c r="RX69" s="717">
        <f t="shared" si="61"/>
        <v>2.2499999999999991</v>
      </c>
      <c r="RY69" s="717">
        <f t="shared" si="62"/>
        <v>2.2699999999999991</v>
      </c>
      <c r="RZ69" s="717">
        <f t="shared" si="62"/>
        <v>2.2899999999999991</v>
      </c>
      <c r="SA69" s="717">
        <f t="shared" si="62"/>
        <v>2.3099999999999992</v>
      </c>
      <c r="SB69" s="717">
        <f t="shared" si="62"/>
        <v>2.3299999999999992</v>
      </c>
      <c r="SC69" s="717">
        <f t="shared" si="62"/>
        <v>2.3499999999999992</v>
      </c>
      <c r="SD69" s="717">
        <f t="shared" si="62"/>
        <v>2.3499999999999992</v>
      </c>
      <c r="SE69" s="717">
        <f t="shared" si="62"/>
        <v>2.3499999999999992</v>
      </c>
      <c r="SF69" s="717">
        <f t="shared" si="62"/>
        <v>2.3499999999999992</v>
      </c>
      <c r="SG69" s="717">
        <f t="shared" si="62"/>
        <v>2.3499999999999992</v>
      </c>
      <c r="SH69" s="717">
        <f t="shared" si="62"/>
        <v>2.3499999999999992</v>
      </c>
      <c r="SI69" s="493"/>
      <c r="SJ69" s="474"/>
      <c r="SK69" s="462"/>
      <c r="SL69" s="462"/>
      <c r="SM69" s="462"/>
    </row>
    <row r="70" spans="1:507" outlineLevel="2" x14ac:dyDescent="0.35">
      <c r="A70" s="462"/>
      <c r="B70" s="471"/>
      <c r="C70" s="690">
        <f>INT($C$40)+2</f>
        <v>3</v>
      </c>
      <c r="D70" s="493"/>
      <c r="E70" s="557">
        <v>2</v>
      </c>
      <c r="F70" s="557"/>
      <c r="G70" s="493"/>
      <c r="H70" s="498" t="s">
        <v>959</v>
      </c>
      <c r="I70" s="515" t="s">
        <v>958</v>
      </c>
      <c r="J70" s="515">
        <f>J67+1</f>
        <v>1</v>
      </c>
      <c r="K70" s="516">
        <f t="shared" ref="K70:AP70" si="66">K67</f>
        <v>1.9</v>
      </c>
      <c r="L70" s="516">
        <f t="shared" si="66"/>
        <v>1.9</v>
      </c>
      <c r="M70" s="516">
        <f t="shared" si="66"/>
        <v>1.9</v>
      </c>
      <c r="N70" s="516">
        <f t="shared" si="66"/>
        <v>1.9</v>
      </c>
      <c r="O70" s="516">
        <f t="shared" si="66"/>
        <v>2</v>
      </c>
      <c r="P70" s="516">
        <f t="shared" si="66"/>
        <v>2.0299999999999998</v>
      </c>
      <c r="Q70" s="516">
        <f t="shared" si="66"/>
        <v>2.0399999999999996</v>
      </c>
      <c r="R70" s="516">
        <f t="shared" si="66"/>
        <v>2.0499999999999994</v>
      </c>
      <c r="S70" s="516">
        <f t="shared" si="66"/>
        <v>2.0599999999999992</v>
      </c>
      <c r="T70" s="516">
        <f t="shared" si="66"/>
        <v>2.069999999999999</v>
      </c>
      <c r="U70" s="516">
        <f t="shared" si="66"/>
        <v>2.0799999999999987</v>
      </c>
      <c r="V70" s="516">
        <f t="shared" si="66"/>
        <v>2.0899999999999985</v>
      </c>
      <c r="W70" s="516">
        <f t="shared" si="66"/>
        <v>2.0999999999999983</v>
      </c>
      <c r="X70" s="516">
        <f t="shared" si="66"/>
        <v>2.1099999999999981</v>
      </c>
      <c r="Y70" s="516">
        <f t="shared" si="66"/>
        <v>2.1199999999999979</v>
      </c>
      <c r="Z70" s="516">
        <f t="shared" si="66"/>
        <v>2.1299999999999977</v>
      </c>
      <c r="AA70" s="516">
        <f t="shared" si="66"/>
        <v>2.1399999999999975</v>
      </c>
      <c r="AB70" s="516">
        <f t="shared" si="66"/>
        <v>2.1499999999999972</v>
      </c>
      <c r="AC70" s="516">
        <f t="shared" si="66"/>
        <v>2.159999999999997</v>
      </c>
      <c r="AD70" s="516">
        <f t="shared" si="66"/>
        <v>2.2000000000000002</v>
      </c>
      <c r="AE70" s="516">
        <f t="shared" si="66"/>
        <v>2.2000000000000002</v>
      </c>
      <c r="AF70" s="516">
        <f t="shared" si="66"/>
        <v>2.2000000000000002</v>
      </c>
      <c r="AG70" s="516">
        <f t="shared" si="66"/>
        <v>2.2000000000000002</v>
      </c>
      <c r="AH70" s="516">
        <f t="shared" si="66"/>
        <v>2.2000000000000002</v>
      </c>
      <c r="AI70" s="516">
        <f t="shared" si="66"/>
        <v>2.2000000000000002</v>
      </c>
      <c r="AJ70" s="516">
        <f t="shared" si="66"/>
        <v>2.2000000000000002</v>
      </c>
      <c r="AK70" s="516">
        <f t="shared" si="66"/>
        <v>2.2000000000000002</v>
      </c>
      <c r="AL70" s="516">
        <f t="shared" si="66"/>
        <v>2.2000000000000002</v>
      </c>
      <c r="AM70" s="516">
        <f t="shared" si="66"/>
        <v>2.2000000000000002</v>
      </c>
      <c r="AN70" s="516">
        <f t="shared" si="66"/>
        <v>1.85</v>
      </c>
      <c r="AO70" s="516">
        <f t="shared" si="66"/>
        <v>1.85</v>
      </c>
      <c r="AP70" s="516">
        <f t="shared" si="66"/>
        <v>1.85</v>
      </c>
      <c r="AQ70" s="516">
        <f t="shared" ref="AQ70:BW70" si="67">AQ67</f>
        <v>1.85</v>
      </c>
      <c r="AR70" s="516">
        <f t="shared" si="67"/>
        <v>1.85</v>
      </c>
      <c r="AS70" s="516">
        <f t="shared" si="67"/>
        <v>1.85</v>
      </c>
      <c r="AT70" s="516">
        <f t="shared" si="67"/>
        <v>1.85</v>
      </c>
      <c r="AU70" s="516">
        <f t="shared" si="67"/>
        <v>1.85</v>
      </c>
      <c r="AV70" s="516">
        <f t="shared" si="67"/>
        <v>1.85</v>
      </c>
      <c r="AW70" s="516">
        <f t="shared" si="67"/>
        <v>1.85</v>
      </c>
      <c r="AX70" s="516">
        <f t="shared" si="67"/>
        <v>1.85</v>
      </c>
      <c r="AY70" s="516">
        <f t="shared" si="67"/>
        <v>1.85</v>
      </c>
      <c r="AZ70" s="516">
        <f t="shared" si="67"/>
        <v>1.85</v>
      </c>
      <c r="BA70" s="516">
        <f t="shared" si="67"/>
        <v>1.8</v>
      </c>
      <c r="BB70" s="516">
        <f t="shared" si="67"/>
        <v>1.8</v>
      </c>
      <c r="BC70" s="516">
        <f t="shared" si="67"/>
        <v>1.8</v>
      </c>
      <c r="BD70" s="516">
        <f t="shared" si="67"/>
        <v>1.8</v>
      </c>
      <c r="BE70" s="516">
        <f t="shared" si="67"/>
        <v>1.8</v>
      </c>
      <c r="BF70" s="516">
        <f t="shared" si="67"/>
        <v>1.8</v>
      </c>
      <c r="BG70" s="516">
        <f t="shared" si="67"/>
        <v>1.8</v>
      </c>
      <c r="BH70" s="516">
        <f t="shared" si="67"/>
        <v>1.9</v>
      </c>
      <c r="BI70" s="516">
        <f t="shared" si="67"/>
        <v>1.9</v>
      </c>
      <c r="BJ70" s="516">
        <f t="shared" si="67"/>
        <v>1.9</v>
      </c>
      <c r="BK70" s="711">
        <f t="shared" si="67"/>
        <v>1.9</v>
      </c>
      <c r="BL70" s="711">
        <f t="shared" si="67"/>
        <v>1.9</v>
      </c>
      <c r="BM70" s="711">
        <f t="shared" si="67"/>
        <v>1.9</v>
      </c>
      <c r="BN70" s="711">
        <f t="shared" si="67"/>
        <v>1.9</v>
      </c>
      <c r="BO70" s="711">
        <f t="shared" si="67"/>
        <v>2</v>
      </c>
      <c r="BP70" s="711">
        <f t="shared" si="67"/>
        <v>2.0299999999999998</v>
      </c>
      <c r="BQ70" s="711">
        <f t="shared" si="67"/>
        <v>2.0399999999999996</v>
      </c>
      <c r="BR70" s="711">
        <f t="shared" si="67"/>
        <v>2.0499999999999994</v>
      </c>
      <c r="BS70" s="711">
        <f t="shared" si="67"/>
        <v>2.0599999999999992</v>
      </c>
      <c r="BT70" s="711">
        <f t="shared" si="67"/>
        <v>2.069999999999999</v>
      </c>
      <c r="BU70" s="711">
        <f t="shared" si="67"/>
        <v>2.0799999999999987</v>
      </c>
      <c r="BV70" s="711">
        <f t="shared" si="67"/>
        <v>2.0899999999999985</v>
      </c>
      <c r="BW70" s="711">
        <f t="shared" si="67"/>
        <v>2.0999999999999983</v>
      </c>
      <c r="BX70" s="711">
        <f t="shared" ref="BX70:EI73" si="68">BX67</f>
        <v>2.1099999999999981</v>
      </c>
      <c r="BY70" s="711">
        <f t="shared" si="68"/>
        <v>2.1199999999999979</v>
      </c>
      <c r="BZ70" s="711">
        <f t="shared" si="68"/>
        <v>2.1299999999999977</v>
      </c>
      <c r="CA70" s="711">
        <f t="shared" si="68"/>
        <v>2.1399999999999975</v>
      </c>
      <c r="CB70" s="711">
        <f t="shared" si="68"/>
        <v>2.1499999999999972</v>
      </c>
      <c r="CC70" s="711">
        <f t="shared" si="68"/>
        <v>2.159999999999997</v>
      </c>
      <c r="CD70" s="711">
        <f t="shared" si="68"/>
        <v>2.2000000000000002</v>
      </c>
      <c r="CE70" s="711">
        <f t="shared" si="68"/>
        <v>2.2000000000000002</v>
      </c>
      <c r="CF70" s="711">
        <f t="shared" si="68"/>
        <v>2.2000000000000002</v>
      </c>
      <c r="CG70" s="711">
        <f t="shared" si="68"/>
        <v>2.2000000000000002</v>
      </c>
      <c r="CH70" s="711">
        <f t="shared" si="68"/>
        <v>2.2000000000000002</v>
      </c>
      <c r="CI70" s="711">
        <f t="shared" si="68"/>
        <v>2.2000000000000002</v>
      </c>
      <c r="CJ70" s="711">
        <f t="shared" si="68"/>
        <v>2.2000000000000002</v>
      </c>
      <c r="CK70" s="711">
        <f t="shared" si="68"/>
        <v>2.2000000000000002</v>
      </c>
      <c r="CL70" s="711">
        <f t="shared" si="68"/>
        <v>2.2000000000000002</v>
      </c>
      <c r="CM70" s="711">
        <f t="shared" si="68"/>
        <v>2.2000000000000002</v>
      </c>
      <c r="CN70" s="711">
        <f t="shared" si="68"/>
        <v>1.85</v>
      </c>
      <c r="CO70" s="711">
        <f t="shared" si="68"/>
        <v>1.85</v>
      </c>
      <c r="CP70" s="711">
        <f t="shared" si="68"/>
        <v>1.85</v>
      </c>
      <c r="CQ70" s="711">
        <f t="shared" si="68"/>
        <v>1.85</v>
      </c>
      <c r="CR70" s="711">
        <f t="shared" si="68"/>
        <v>1.85</v>
      </c>
      <c r="CS70" s="711">
        <f t="shared" si="68"/>
        <v>1.85</v>
      </c>
      <c r="CT70" s="711">
        <f t="shared" si="68"/>
        <v>1.85</v>
      </c>
      <c r="CU70" s="711">
        <f t="shared" si="68"/>
        <v>1.85</v>
      </c>
      <c r="CV70" s="711">
        <f t="shared" si="68"/>
        <v>1.85</v>
      </c>
      <c r="CW70" s="711">
        <f t="shared" si="68"/>
        <v>1.85</v>
      </c>
      <c r="CX70" s="711">
        <f t="shared" si="68"/>
        <v>1.85</v>
      </c>
      <c r="CY70" s="711">
        <f t="shared" si="68"/>
        <v>1.85</v>
      </c>
      <c r="CZ70" s="711">
        <f t="shared" si="68"/>
        <v>1.85</v>
      </c>
      <c r="DA70" s="711">
        <f t="shared" si="68"/>
        <v>1.8</v>
      </c>
      <c r="DB70" s="711">
        <f t="shared" si="68"/>
        <v>1.8</v>
      </c>
      <c r="DC70" s="711">
        <f t="shared" si="68"/>
        <v>1.8</v>
      </c>
      <c r="DD70" s="711">
        <f t="shared" si="68"/>
        <v>1.8</v>
      </c>
      <c r="DE70" s="711">
        <f t="shared" si="68"/>
        <v>1.8</v>
      </c>
      <c r="DF70" s="711">
        <f t="shared" si="68"/>
        <v>1.8</v>
      </c>
      <c r="DG70" s="711">
        <f t="shared" si="68"/>
        <v>1.8</v>
      </c>
      <c r="DH70" s="711">
        <f t="shared" si="68"/>
        <v>1.9</v>
      </c>
      <c r="DI70" s="711">
        <f t="shared" si="68"/>
        <v>1.9</v>
      </c>
      <c r="DJ70" s="711">
        <f t="shared" si="68"/>
        <v>1.9</v>
      </c>
      <c r="DK70" s="711">
        <f t="shared" si="68"/>
        <v>1.9</v>
      </c>
      <c r="DL70" s="711">
        <f t="shared" si="68"/>
        <v>1.9</v>
      </c>
      <c r="DM70" s="711">
        <f t="shared" si="68"/>
        <v>1.9</v>
      </c>
      <c r="DN70" s="711">
        <f t="shared" si="68"/>
        <v>1.9</v>
      </c>
      <c r="DO70" s="711">
        <f t="shared" si="68"/>
        <v>2</v>
      </c>
      <c r="DP70" s="711">
        <f t="shared" si="68"/>
        <v>2.0299999999999998</v>
      </c>
      <c r="DQ70" s="711">
        <f t="shared" si="68"/>
        <v>2.0399999999999996</v>
      </c>
      <c r="DR70" s="711">
        <f t="shared" si="68"/>
        <v>2.0499999999999994</v>
      </c>
      <c r="DS70" s="711">
        <f t="shared" si="68"/>
        <v>2.0599999999999992</v>
      </c>
      <c r="DT70" s="711">
        <f t="shared" si="68"/>
        <v>2.069999999999999</v>
      </c>
      <c r="DU70" s="711">
        <f t="shared" si="68"/>
        <v>2.0799999999999987</v>
      </c>
      <c r="DV70" s="711">
        <f t="shared" si="68"/>
        <v>2.0899999999999985</v>
      </c>
      <c r="DW70" s="711">
        <f t="shared" si="68"/>
        <v>2.0999999999999983</v>
      </c>
      <c r="DX70" s="711">
        <f t="shared" si="68"/>
        <v>2.1099999999999981</v>
      </c>
      <c r="DY70" s="711">
        <f t="shared" si="68"/>
        <v>2.1199999999999979</v>
      </c>
      <c r="DZ70" s="711">
        <f t="shared" si="68"/>
        <v>2.1299999999999977</v>
      </c>
      <c r="EA70" s="711">
        <f t="shared" si="68"/>
        <v>2.1399999999999975</v>
      </c>
      <c r="EB70" s="711">
        <f t="shared" si="68"/>
        <v>2.1499999999999972</v>
      </c>
      <c r="EC70" s="711">
        <f t="shared" si="68"/>
        <v>2.159999999999997</v>
      </c>
      <c r="ED70" s="711">
        <f t="shared" si="68"/>
        <v>2.2000000000000002</v>
      </c>
      <c r="EE70" s="711">
        <f t="shared" si="68"/>
        <v>2.2000000000000002</v>
      </c>
      <c r="EF70" s="711">
        <f t="shared" si="68"/>
        <v>2.2000000000000002</v>
      </c>
      <c r="EG70" s="711">
        <f t="shared" si="68"/>
        <v>2.2000000000000002</v>
      </c>
      <c r="EH70" s="711">
        <f t="shared" si="68"/>
        <v>2.2000000000000002</v>
      </c>
      <c r="EI70" s="711">
        <f t="shared" si="68"/>
        <v>2.2000000000000002</v>
      </c>
      <c r="EJ70" s="711">
        <f t="shared" ref="EJ70:GU75" si="69">EJ67</f>
        <v>2.2000000000000002</v>
      </c>
      <c r="EK70" s="711">
        <f t="shared" si="69"/>
        <v>2.2000000000000002</v>
      </c>
      <c r="EL70" s="711">
        <f t="shared" si="69"/>
        <v>2.2000000000000002</v>
      </c>
      <c r="EM70" s="711">
        <f t="shared" si="69"/>
        <v>2.2000000000000002</v>
      </c>
      <c r="EN70" s="711">
        <f t="shared" si="69"/>
        <v>1.85</v>
      </c>
      <c r="EO70" s="711">
        <f t="shared" si="69"/>
        <v>1.85</v>
      </c>
      <c r="EP70" s="711">
        <f t="shared" si="69"/>
        <v>1.85</v>
      </c>
      <c r="EQ70" s="711">
        <f t="shared" si="69"/>
        <v>1.85</v>
      </c>
      <c r="ER70" s="711">
        <f t="shared" si="69"/>
        <v>1.85</v>
      </c>
      <c r="ES70" s="711">
        <f t="shared" si="69"/>
        <v>1.85</v>
      </c>
      <c r="ET70" s="711">
        <f t="shared" si="69"/>
        <v>1.85</v>
      </c>
      <c r="EU70" s="711">
        <f t="shared" si="69"/>
        <v>1.85</v>
      </c>
      <c r="EV70" s="711">
        <f t="shared" si="69"/>
        <v>1.85</v>
      </c>
      <c r="EW70" s="711">
        <f t="shared" si="69"/>
        <v>1.85</v>
      </c>
      <c r="EX70" s="711">
        <f t="shared" si="69"/>
        <v>1.85</v>
      </c>
      <c r="EY70" s="711">
        <f t="shared" si="69"/>
        <v>1.85</v>
      </c>
      <c r="EZ70" s="711">
        <f t="shared" si="69"/>
        <v>1.85</v>
      </c>
      <c r="FA70" s="711">
        <f t="shared" si="69"/>
        <v>1.8</v>
      </c>
      <c r="FB70" s="711">
        <f t="shared" si="69"/>
        <v>1.8</v>
      </c>
      <c r="FC70" s="711">
        <f t="shared" si="69"/>
        <v>1.8</v>
      </c>
      <c r="FD70" s="711">
        <f t="shared" si="69"/>
        <v>1.8</v>
      </c>
      <c r="FE70" s="711">
        <f t="shared" si="69"/>
        <v>1.8</v>
      </c>
      <c r="FF70" s="711">
        <f t="shared" si="69"/>
        <v>1.8</v>
      </c>
      <c r="FG70" s="711">
        <f t="shared" si="69"/>
        <v>1.8</v>
      </c>
      <c r="FH70" s="711">
        <f t="shared" si="69"/>
        <v>1.9</v>
      </c>
      <c r="FI70" s="711">
        <f t="shared" si="69"/>
        <v>1.9</v>
      </c>
      <c r="FJ70" s="711">
        <f t="shared" si="69"/>
        <v>1.9</v>
      </c>
      <c r="FK70" s="711">
        <f t="shared" si="69"/>
        <v>1.9</v>
      </c>
      <c r="FL70" s="711">
        <f t="shared" si="69"/>
        <v>1.9</v>
      </c>
      <c r="FM70" s="711">
        <f t="shared" si="69"/>
        <v>1.9</v>
      </c>
      <c r="FN70" s="711">
        <f t="shared" si="69"/>
        <v>1.9</v>
      </c>
      <c r="FO70" s="711">
        <f t="shared" si="69"/>
        <v>2</v>
      </c>
      <c r="FP70" s="711">
        <f t="shared" si="69"/>
        <v>2.0299999999999998</v>
      </c>
      <c r="FQ70" s="711">
        <f t="shared" si="69"/>
        <v>2.0399999999999996</v>
      </c>
      <c r="FR70" s="711">
        <f t="shared" si="69"/>
        <v>2.0499999999999994</v>
      </c>
      <c r="FS70" s="711">
        <f t="shared" si="69"/>
        <v>2.0599999999999992</v>
      </c>
      <c r="FT70" s="711">
        <f t="shared" si="69"/>
        <v>2.069999999999999</v>
      </c>
      <c r="FU70" s="711">
        <f t="shared" si="69"/>
        <v>2.0799999999999987</v>
      </c>
      <c r="FV70" s="711">
        <f t="shared" si="69"/>
        <v>2.0899999999999985</v>
      </c>
      <c r="FW70" s="711">
        <f t="shared" si="69"/>
        <v>2.0999999999999983</v>
      </c>
      <c r="FX70" s="711">
        <f t="shared" si="69"/>
        <v>2.1099999999999981</v>
      </c>
      <c r="FY70" s="711">
        <f t="shared" si="69"/>
        <v>2.1199999999999979</v>
      </c>
      <c r="FZ70" s="711">
        <f t="shared" si="69"/>
        <v>2.1299999999999977</v>
      </c>
      <c r="GA70" s="711">
        <f t="shared" si="69"/>
        <v>2.1399999999999975</v>
      </c>
      <c r="GB70" s="711">
        <f t="shared" si="69"/>
        <v>2.1499999999999972</v>
      </c>
      <c r="GC70" s="711">
        <f t="shared" si="69"/>
        <v>2.159999999999997</v>
      </c>
      <c r="GD70" s="711">
        <f t="shared" si="69"/>
        <v>2.2000000000000002</v>
      </c>
      <c r="GE70" s="711">
        <f t="shared" si="69"/>
        <v>2.2000000000000002</v>
      </c>
      <c r="GF70" s="711">
        <f t="shared" si="69"/>
        <v>2.2000000000000002</v>
      </c>
      <c r="GG70" s="711">
        <f t="shared" si="69"/>
        <v>2.2000000000000002</v>
      </c>
      <c r="GH70" s="711">
        <f t="shared" si="69"/>
        <v>2.2000000000000002</v>
      </c>
      <c r="GI70" s="711">
        <f t="shared" si="69"/>
        <v>2.2000000000000002</v>
      </c>
      <c r="GJ70" s="711">
        <f t="shared" si="69"/>
        <v>2.2000000000000002</v>
      </c>
      <c r="GK70" s="711">
        <f t="shared" si="69"/>
        <v>2.2000000000000002</v>
      </c>
      <c r="GL70" s="711">
        <f t="shared" si="69"/>
        <v>2.2000000000000002</v>
      </c>
      <c r="GM70" s="711">
        <f t="shared" si="69"/>
        <v>2.2000000000000002</v>
      </c>
      <c r="GN70" s="711">
        <f t="shared" si="69"/>
        <v>1.85</v>
      </c>
      <c r="GO70" s="711">
        <f t="shared" si="69"/>
        <v>1.85</v>
      </c>
      <c r="GP70" s="711">
        <f t="shared" si="69"/>
        <v>1.85</v>
      </c>
      <c r="GQ70" s="711">
        <f t="shared" si="69"/>
        <v>1.85</v>
      </c>
      <c r="GR70" s="711">
        <f t="shared" si="69"/>
        <v>1.85</v>
      </c>
      <c r="GS70" s="711">
        <f t="shared" si="69"/>
        <v>1.85</v>
      </c>
      <c r="GT70" s="711">
        <f t="shared" si="69"/>
        <v>1.85</v>
      </c>
      <c r="GU70" s="711">
        <f t="shared" si="69"/>
        <v>1.85</v>
      </c>
      <c r="GV70" s="711">
        <f t="shared" ref="GV70:JG73" si="70">GV67</f>
        <v>1.85</v>
      </c>
      <c r="GW70" s="711">
        <f t="shared" si="70"/>
        <v>1.85</v>
      </c>
      <c r="GX70" s="711">
        <f t="shared" si="70"/>
        <v>1.85</v>
      </c>
      <c r="GY70" s="711">
        <f t="shared" si="70"/>
        <v>1.85</v>
      </c>
      <c r="GZ70" s="711">
        <f t="shared" si="70"/>
        <v>1.85</v>
      </c>
      <c r="HA70" s="711">
        <f t="shared" si="70"/>
        <v>1.8</v>
      </c>
      <c r="HB70" s="711">
        <f t="shared" si="70"/>
        <v>1.8</v>
      </c>
      <c r="HC70" s="711">
        <f t="shared" si="70"/>
        <v>1.8</v>
      </c>
      <c r="HD70" s="711">
        <f t="shared" si="70"/>
        <v>1.8</v>
      </c>
      <c r="HE70" s="711">
        <f t="shared" si="70"/>
        <v>1.8</v>
      </c>
      <c r="HF70" s="711">
        <f t="shared" si="70"/>
        <v>1.8</v>
      </c>
      <c r="HG70" s="711">
        <f t="shared" si="70"/>
        <v>1.8</v>
      </c>
      <c r="HH70" s="711">
        <f t="shared" si="70"/>
        <v>1.9</v>
      </c>
      <c r="HI70" s="711">
        <f t="shared" si="70"/>
        <v>1.9</v>
      </c>
      <c r="HJ70" s="711">
        <f t="shared" si="70"/>
        <v>1.9</v>
      </c>
      <c r="HK70" s="711">
        <f t="shared" si="70"/>
        <v>1.9</v>
      </c>
      <c r="HL70" s="711">
        <f t="shared" si="70"/>
        <v>1.9</v>
      </c>
      <c r="HM70" s="711">
        <f t="shared" si="70"/>
        <v>1.9</v>
      </c>
      <c r="HN70" s="711">
        <f t="shared" si="70"/>
        <v>1.9</v>
      </c>
      <c r="HO70" s="711">
        <f t="shared" si="70"/>
        <v>2</v>
      </c>
      <c r="HP70" s="711">
        <f t="shared" si="70"/>
        <v>2.0299999999999998</v>
      </c>
      <c r="HQ70" s="711">
        <f t="shared" si="70"/>
        <v>2.0399999999999996</v>
      </c>
      <c r="HR70" s="711">
        <f t="shared" si="70"/>
        <v>2.0499999999999994</v>
      </c>
      <c r="HS70" s="711">
        <f t="shared" si="70"/>
        <v>2.0599999999999992</v>
      </c>
      <c r="HT70" s="711">
        <f t="shared" si="70"/>
        <v>2.069999999999999</v>
      </c>
      <c r="HU70" s="711">
        <f t="shared" si="70"/>
        <v>2.0799999999999987</v>
      </c>
      <c r="HV70" s="711">
        <f t="shared" si="70"/>
        <v>2.0899999999999985</v>
      </c>
      <c r="HW70" s="711">
        <f t="shared" si="70"/>
        <v>2.0999999999999983</v>
      </c>
      <c r="HX70" s="711">
        <f t="shared" si="70"/>
        <v>2.1099999999999981</v>
      </c>
      <c r="HY70" s="711">
        <f t="shared" si="70"/>
        <v>2.1199999999999979</v>
      </c>
      <c r="HZ70" s="711">
        <f t="shared" si="70"/>
        <v>2.1299999999999977</v>
      </c>
      <c r="IA70" s="711">
        <f t="shared" si="70"/>
        <v>2.1399999999999975</v>
      </c>
      <c r="IB70" s="711">
        <f t="shared" si="70"/>
        <v>2.1499999999999972</v>
      </c>
      <c r="IC70" s="711">
        <f t="shared" si="70"/>
        <v>2.159999999999997</v>
      </c>
      <c r="ID70" s="711">
        <f t="shared" si="70"/>
        <v>2.2000000000000002</v>
      </c>
      <c r="IE70" s="711">
        <f t="shared" si="70"/>
        <v>2.2000000000000002</v>
      </c>
      <c r="IF70" s="711">
        <f t="shared" si="70"/>
        <v>2.2000000000000002</v>
      </c>
      <c r="IG70" s="711">
        <f t="shared" si="70"/>
        <v>2.2000000000000002</v>
      </c>
      <c r="IH70" s="711">
        <f t="shared" si="70"/>
        <v>2.2000000000000002</v>
      </c>
      <c r="II70" s="711">
        <f t="shared" si="70"/>
        <v>2.2000000000000002</v>
      </c>
      <c r="IJ70" s="711">
        <f t="shared" si="70"/>
        <v>2.2000000000000002</v>
      </c>
      <c r="IK70" s="711">
        <f t="shared" si="70"/>
        <v>2.2000000000000002</v>
      </c>
      <c r="IL70" s="711">
        <f t="shared" si="70"/>
        <v>2.2000000000000002</v>
      </c>
      <c r="IM70" s="711">
        <f t="shared" si="70"/>
        <v>2.2000000000000002</v>
      </c>
      <c r="IN70" s="711">
        <f t="shared" si="70"/>
        <v>1.85</v>
      </c>
      <c r="IO70" s="711">
        <f t="shared" si="70"/>
        <v>1.85</v>
      </c>
      <c r="IP70" s="711">
        <f t="shared" si="70"/>
        <v>1.85</v>
      </c>
      <c r="IQ70" s="711">
        <f t="shared" si="70"/>
        <v>1.85</v>
      </c>
      <c r="IR70" s="711">
        <f t="shared" si="70"/>
        <v>1.85</v>
      </c>
      <c r="IS70" s="711">
        <f t="shared" si="70"/>
        <v>1.85</v>
      </c>
      <c r="IT70" s="711">
        <f t="shared" si="70"/>
        <v>1.85</v>
      </c>
      <c r="IU70" s="711">
        <f t="shared" si="70"/>
        <v>1.85</v>
      </c>
      <c r="IV70" s="711">
        <f t="shared" si="70"/>
        <v>1.85</v>
      </c>
      <c r="IW70" s="711">
        <f t="shared" si="70"/>
        <v>1.85</v>
      </c>
      <c r="IX70" s="711">
        <f t="shared" si="70"/>
        <v>1.85</v>
      </c>
      <c r="IY70" s="711">
        <f t="shared" si="70"/>
        <v>1.85</v>
      </c>
      <c r="IZ70" s="711">
        <f t="shared" si="70"/>
        <v>1.85</v>
      </c>
      <c r="JA70" s="711">
        <f t="shared" si="70"/>
        <v>1.8</v>
      </c>
      <c r="JB70" s="711">
        <f t="shared" si="70"/>
        <v>1.8</v>
      </c>
      <c r="JC70" s="711">
        <f t="shared" si="70"/>
        <v>1.8</v>
      </c>
      <c r="JD70" s="711">
        <f t="shared" si="70"/>
        <v>1.8</v>
      </c>
      <c r="JE70" s="711">
        <f t="shared" si="70"/>
        <v>1.8</v>
      </c>
      <c r="JF70" s="711">
        <f t="shared" si="70"/>
        <v>1.8</v>
      </c>
      <c r="JG70" s="711">
        <f t="shared" si="70"/>
        <v>1.8</v>
      </c>
      <c r="JH70" s="711">
        <f t="shared" ref="JH70:LS75" si="71">JH67</f>
        <v>1.9</v>
      </c>
      <c r="JI70" s="711">
        <f t="shared" si="71"/>
        <v>1.9</v>
      </c>
      <c r="JJ70" s="711">
        <f t="shared" si="71"/>
        <v>1.9</v>
      </c>
      <c r="JK70" s="711">
        <f t="shared" si="71"/>
        <v>1.9</v>
      </c>
      <c r="JL70" s="711">
        <f t="shared" si="71"/>
        <v>1.9</v>
      </c>
      <c r="JM70" s="711">
        <f t="shared" si="71"/>
        <v>1.9</v>
      </c>
      <c r="JN70" s="711">
        <f t="shared" si="71"/>
        <v>1.9</v>
      </c>
      <c r="JO70" s="711">
        <f t="shared" si="71"/>
        <v>2</v>
      </c>
      <c r="JP70" s="711">
        <f t="shared" si="71"/>
        <v>2.0299999999999998</v>
      </c>
      <c r="JQ70" s="711">
        <f t="shared" si="71"/>
        <v>2.0399999999999996</v>
      </c>
      <c r="JR70" s="711">
        <f t="shared" si="71"/>
        <v>2.0499999999999994</v>
      </c>
      <c r="JS70" s="711">
        <f t="shared" si="71"/>
        <v>2.0599999999999992</v>
      </c>
      <c r="JT70" s="711">
        <f t="shared" si="71"/>
        <v>2.069999999999999</v>
      </c>
      <c r="JU70" s="711">
        <f t="shared" si="71"/>
        <v>2.0799999999999987</v>
      </c>
      <c r="JV70" s="711">
        <f t="shared" si="71"/>
        <v>2.0899999999999985</v>
      </c>
      <c r="JW70" s="711">
        <f t="shared" si="71"/>
        <v>2.0999999999999983</v>
      </c>
      <c r="JX70" s="711">
        <f t="shared" si="71"/>
        <v>2.1099999999999981</v>
      </c>
      <c r="JY70" s="711">
        <f t="shared" si="71"/>
        <v>2.1199999999999979</v>
      </c>
      <c r="JZ70" s="711">
        <f t="shared" si="71"/>
        <v>2.1299999999999977</v>
      </c>
      <c r="KA70" s="711">
        <f t="shared" si="71"/>
        <v>2.1399999999999975</v>
      </c>
      <c r="KB70" s="711">
        <f t="shared" si="71"/>
        <v>2.1499999999999972</v>
      </c>
      <c r="KC70" s="711">
        <f t="shared" si="71"/>
        <v>2.159999999999997</v>
      </c>
      <c r="KD70" s="711">
        <f t="shared" si="71"/>
        <v>2.2000000000000002</v>
      </c>
      <c r="KE70" s="711">
        <f t="shared" si="71"/>
        <v>2.2000000000000002</v>
      </c>
      <c r="KF70" s="711">
        <f t="shared" si="71"/>
        <v>2.2000000000000002</v>
      </c>
      <c r="KG70" s="711">
        <f t="shared" si="71"/>
        <v>2.2000000000000002</v>
      </c>
      <c r="KH70" s="711">
        <f t="shared" si="71"/>
        <v>2.2000000000000002</v>
      </c>
      <c r="KI70" s="711">
        <f t="shared" si="71"/>
        <v>2.2000000000000002</v>
      </c>
      <c r="KJ70" s="711">
        <f t="shared" si="71"/>
        <v>2.2000000000000002</v>
      </c>
      <c r="KK70" s="711">
        <f t="shared" si="71"/>
        <v>2.2000000000000002</v>
      </c>
      <c r="KL70" s="711">
        <f t="shared" si="71"/>
        <v>2.2000000000000002</v>
      </c>
      <c r="KM70" s="711">
        <f t="shared" si="71"/>
        <v>2.2000000000000002</v>
      </c>
      <c r="KN70" s="711">
        <f t="shared" si="71"/>
        <v>1.85</v>
      </c>
      <c r="KO70" s="711">
        <f t="shared" si="71"/>
        <v>1.85</v>
      </c>
      <c r="KP70" s="711">
        <f t="shared" si="71"/>
        <v>1.85</v>
      </c>
      <c r="KQ70" s="711">
        <f t="shared" si="71"/>
        <v>1.85</v>
      </c>
      <c r="KR70" s="711">
        <f t="shared" si="71"/>
        <v>1.85</v>
      </c>
      <c r="KS70" s="711">
        <f t="shared" si="71"/>
        <v>1.85</v>
      </c>
      <c r="KT70" s="711">
        <f t="shared" si="71"/>
        <v>1.85</v>
      </c>
      <c r="KU70" s="711">
        <f t="shared" si="71"/>
        <v>1.85</v>
      </c>
      <c r="KV70" s="711">
        <f t="shared" si="71"/>
        <v>1.85</v>
      </c>
      <c r="KW70" s="711">
        <f t="shared" si="71"/>
        <v>1.85</v>
      </c>
      <c r="KX70" s="711">
        <f t="shared" si="71"/>
        <v>1.85</v>
      </c>
      <c r="KY70" s="711">
        <f t="shared" si="71"/>
        <v>1.85</v>
      </c>
      <c r="KZ70" s="711">
        <f t="shared" si="71"/>
        <v>1.85</v>
      </c>
      <c r="LA70" s="711">
        <f t="shared" si="71"/>
        <v>1.8</v>
      </c>
      <c r="LB70" s="711">
        <f t="shared" si="71"/>
        <v>1.8</v>
      </c>
      <c r="LC70" s="711">
        <f t="shared" si="71"/>
        <v>1.8</v>
      </c>
      <c r="LD70" s="711">
        <f t="shared" si="71"/>
        <v>1.8</v>
      </c>
      <c r="LE70" s="711">
        <f t="shared" si="71"/>
        <v>1.8</v>
      </c>
      <c r="LF70" s="711">
        <f t="shared" si="71"/>
        <v>1.8</v>
      </c>
      <c r="LG70" s="711">
        <f t="shared" si="71"/>
        <v>1.8</v>
      </c>
      <c r="LH70" s="711">
        <f t="shared" si="71"/>
        <v>1.9</v>
      </c>
      <c r="LI70" s="711">
        <f t="shared" si="71"/>
        <v>1.9</v>
      </c>
      <c r="LJ70" s="711">
        <f t="shared" si="71"/>
        <v>1.9</v>
      </c>
      <c r="LK70" s="711">
        <f t="shared" si="71"/>
        <v>1.9</v>
      </c>
      <c r="LL70" s="711">
        <f t="shared" si="71"/>
        <v>1.9</v>
      </c>
      <c r="LM70" s="711">
        <f t="shared" si="71"/>
        <v>1.9</v>
      </c>
      <c r="LN70" s="711">
        <f t="shared" si="71"/>
        <v>1.9</v>
      </c>
      <c r="LO70" s="711">
        <f t="shared" si="71"/>
        <v>2</v>
      </c>
      <c r="LP70" s="711">
        <f t="shared" si="71"/>
        <v>2.0299999999999998</v>
      </c>
      <c r="LQ70" s="711">
        <f t="shared" si="71"/>
        <v>2.0399999999999996</v>
      </c>
      <c r="LR70" s="711">
        <f t="shared" si="71"/>
        <v>2.0499999999999994</v>
      </c>
      <c r="LS70" s="711">
        <f t="shared" si="71"/>
        <v>2.0599999999999992</v>
      </c>
      <c r="LT70" s="711">
        <f t="shared" ref="LT70:OE73" si="72">LT67</f>
        <v>2.069999999999999</v>
      </c>
      <c r="LU70" s="711">
        <f t="shared" si="72"/>
        <v>2.0799999999999987</v>
      </c>
      <c r="LV70" s="711">
        <f t="shared" si="72"/>
        <v>2.0899999999999985</v>
      </c>
      <c r="LW70" s="711">
        <f t="shared" si="72"/>
        <v>2.0999999999999983</v>
      </c>
      <c r="LX70" s="711">
        <f t="shared" si="72"/>
        <v>2.1099999999999981</v>
      </c>
      <c r="LY70" s="711">
        <f t="shared" si="72"/>
        <v>2.1199999999999979</v>
      </c>
      <c r="LZ70" s="711">
        <f t="shared" si="72"/>
        <v>2.1299999999999977</v>
      </c>
      <c r="MA70" s="711">
        <f t="shared" si="72"/>
        <v>2.1399999999999975</v>
      </c>
      <c r="MB70" s="711">
        <f t="shared" si="72"/>
        <v>2.1499999999999972</v>
      </c>
      <c r="MC70" s="711">
        <f t="shared" si="72"/>
        <v>2.159999999999997</v>
      </c>
      <c r="MD70" s="711">
        <f t="shared" si="72"/>
        <v>2.2000000000000002</v>
      </c>
      <c r="ME70" s="711">
        <f t="shared" si="72"/>
        <v>2.2000000000000002</v>
      </c>
      <c r="MF70" s="711">
        <f t="shared" si="72"/>
        <v>2.2000000000000002</v>
      </c>
      <c r="MG70" s="711">
        <f t="shared" si="72"/>
        <v>2.2000000000000002</v>
      </c>
      <c r="MH70" s="711">
        <f t="shared" si="72"/>
        <v>2.2000000000000002</v>
      </c>
      <c r="MI70" s="711">
        <f t="shared" si="72"/>
        <v>2.2000000000000002</v>
      </c>
      <c r="MJ70" s="711">
        <f t="shared" si="72"/>
        <v>2.2000000000000002</v>
      </c>
      <c r="MK70" s="711">
        <f t="shared" si="72"/>
        <v>2.2000000000000002</v>
      </c>
      <c r="ML70" s="711">
        <f t="shared" si="72"/>
        <v>2.2000000000000002</v>
      </c>
      <c r="MM70" s="711">
        <f t="shared" si="72"/>
        <v>2.2000000000000002</v>
      </c>
      <c r="MN70" s="711">
        <f t="shared" si="72"/>
        <v>1.85</v>
      </c>
      <c r="MO70" s="711">
        <f t="shared" si="72"/>
        <v>1.85</v>
      </c>
      <c r="MP70" s="711">
        <f t="shared" si="72"/>
        <v>1.85</v>
      </c>
      <c r="MQ70" s="711">
        <f t="shared" si="72"/>
        <v>1.85</v>
      </c>
      <c r="MR70" s="711">
        <f t="shared" si="72"/>
        <v>1.85</v>
      </c>
      <c r="MS70" s="711">
        <f t="shared" si="72"/>
        <v>1.85</v>
      </c>
      <c r="MT70" s="711">
        <f t="shared" si="72"/>
        <v>1.85</v>
      </c>
      <c r="MU70" s="711">
        <f t="shared" si="72"/>
        <v>1.85</v>
      </c>
      <c r="MV70" s="711">
        <f t="shared" si="72"/>
        <v>1.85</v>
      </c>
      <c r="MW70" s="711">
        <f t="shared" si="72"/>
        <v>1.85</v>
      </c>
      <c r="MX70" s="711">
        <f t="shared" si="72"/>
        <v>1.85</v>
      </c>
      <c r="MY70" s="711">
        <f t="shared" si="72"/>
        <v>1.85</v>
      </c>
      <c r="MZ70" s="711">
        <f t="shared" si="72"/>
        <v>1.85</v>
      </c>
      <c r="NA70" s="711">
        <f t="shared" si="72"/>
        <v>1.8</v>
      </c>
      <c r="NB70" s="711">
        <f t="shared" si="72"/>
        <v>1.8</v>
      </c>
      <c r="NC70" s="711">
        <f t="shared" si="72"/>
        <v>1.8</v>
      </c>
      <c r="ND70" s="711">
        <f t="shared" si="72"/>
        <v>1.8</v>
      </c>
      <c r="NE70" s="711">
        <f t="shared" si="72"/>
        <v>1.8</v>
      </c>
      <c r="NF70" s="711">
        <f t="shared" si="72"/>
        <v>1.8</v>
      </c>
      <c r="NG70" s="711">
        <f t="shared" si="72"/>
        <v>1.8</v>
      </c>
      <c r="NH70" s="711">
        <f t="shared" si="72"/>
        <v>1.9</v>
      </c>
      <c r="NI70" s="711">
        <f t="shared" si="72"/>
        <v>1.9</v>
      </c>
      <c r="NJ70" s="711">
        <f t="shared" si="72"/>
        <v>1.9</v>
      </c>
      <c r="NK70" s="711">
        <f t="shared" si="72"/>
        <v>1.9</v>
      </c>
      <c r="NL70" s="711">
        <f t="shared" si="72"/>
        <v>1.9</v>
      </c>
      <c r="NM70" s="711">
        <f t="shared" si="72"/>
        <v>1.9</v>
      </c>
      <c r="NN70" s="711">
        <f t="shared" si="72"/>
        <v>1.9</v>
      </c>
      <c r="NO70" s="711">
        <f t="shared" si="72"/>
        <v>2</v>
      </c>
      <c r="NP70" s="711">
        <f t="shared" si="72"/>
        <v>2.0299999999999998</v>
      </c>
      <c r="NQ70" s="711">
        <f t="shared" si="72"/>
        <v>2.0399999999999996</v>
      </c>
      <c r="NR70" s="711">
        <f t="shared" si="72"/>
        <v>2.0499999999999994</v>
      </c>
      <c r="NS70" s="711">
        <f t="shared" si="72"/>
        <v>2.0599999999999992</v>
      </c>
      <c r="NT70" s="711">
        <f t="shared" si="72"/>
        <v>2.069999999999999</v>
      </c>
      <c r="NU70" s="711">
        <f t="shared" si="72"/>
        <v>2.0799999999999987</v>
      </c>
      <c r="NV70" s="711">
        <f t="shared" si="72"/>
        <v>2.0899999999999985</v>
      </c>
      <c r="NW70" s="711">
        <f t="shared" si="72"/>
        <v>2.0999999999999983</v>
      </c>
      <c r="NX70" s="711">
        <f t="shared" si="72"/>
        <v>2.1099999999999981</v>
      </c>
      <c r="NY70" s="711">
        <f t="shared" si="72"/>
        <v>2.1199999999999979</v>
      </c>
      <c r="NZ70" s="711">
        <f t="shared" si="72"/>
        <v>2.1299999999999977</v>
      </c>
      <c r="OA70" s="711">
        <f t="shared" si="72"/>
        <v>2.1399999999999975</v>
      </c>
      <c r="OB70" s="711">
        <f t="shared" si="72"/>
        <v>2.1499999999999972</v>
      </c>
      <c r="OC70" s="711">
        <f t="shared" si="72"/>
        <v>2.159999999999997</v>
      </c>
      <c r="OD70" s="711">
        <f t="shared" si="72"/>
        <v>2.2000000000000002</v>
      </c>
      <c r="OE70" s="711">
        <f t="shared" si="72"/>
        <v>2.2000000000000002</v>
      </c>
      <c r="OF70" s="711">
        <f t="shared" ref="OF70:QQ75" si="73">OF67</f>
        <v>2.2000000000000002</v>
      </c>
      <c r="OG70" s="711">
        <f t="shared" si="73"/>
        <v>2.2000000000000002</v>
      </c>
      <c r="OH70" s="711">
        <f t="shared" si="73"/>
        <v>2.2000000000000002</v>
      </c>
      <c r="OI70" s="711">
        <f t="shared" si="73"/>
        <v>2.2000000000000002</v>
      </c>
      <c r="OJ70" s="711">
        <f t="shared" si="73"/>
        <v>2.2000000000000002</v>
      </c>
      <c r="OK70" s="711">
        <f t="shared" si="73"/>
        <v>2.2000000000000002</v>
      </c>
      <c r="OL70" s="711">
        <f t="shared" si="73"/>
        <v>2.2000000000000002</v>
      </c>
      <c r="OM70" s="711">
        <f t="shared" si="73"/>
        <v>2.2000000000000002</v>
      </c>
      <c r="ON70" s="711">
        <f t="shared" si="73"/>
        <v>1.85</v>
      </c>
      <c r="OO70" s="711">
        <f t="shared" si="73"/>
        <v>1.85</v>
      </c>
      <c r="OP70" s="711">
        <f t="shared" si="73"/>
        <v>1.85</v>
      </c>
      <c r="OQ70" s="711">
        <f t="shared" si="73"/>
        <v>1.85</v>
      </c>
      <c r="OR70" s="711">
        <f t="shared" si="73"/>
        <v>1.85</v>
      </c>
      <c r="OS70" s="711">
        <f t="shared" si="73"/>
        <v>1.85</v>
      </c>
      <c r="OT70" s="711">
        <f t="shared" si="73"/>
        <v>1.85</v>
      </c>
      <c r="OU70" s="711">
        <f t="shared" si="73"/>
        <v>1.85</v>
      </c>
      <c r="OV70" s="711">
        <f t="shared" si="73"/>
        <v>1.85</v>
      </c>
      <c r="OW70" s="711">
        <f t="shared" si="73"/>
        <v>1.85</v>
      </c>
      <c r="OX70" s="711">
        <f t="shared" si="73"/>
        <v>1.85</v>
      </c>
      <c r="OY70" s="711">
        <f t="shared" si="73"/>
        <v>1.85</v>
      </c>
      <c r="OZ70" s="711">
        <f t="shared" si="73"/>
        <v>1.85</v>
      </c>
      <c r="PA70" s="711">
        <f t="shared" si="73"/>
        <v>1.8</v>
      </c>
      <c r="PB70" s="711">
        <f t="shared" si="73"/>
        <v>1.8</v>
      </c>
      <c r="PC70" s="711">
        <f t="shared" si="73"/>
        <v>1.8</v>
      </c>
      <c r="PD70" s="711">
        <f t="shared" si="73"/>
        <v>1.8</v>
      </c>
      <c r="PE70" s="711">
        <f t="shared" si="73"/>
        <v>1.8</v>
      </c>
      <c r="PF70" s="711">
        <f t="shared" si="73"/>
        <v>1.8</v>
      </c>
      <c r="PG70" s="711">
        <f t="shared" si="73"/>
        <v>1.8</v>
      </c>
      <c r="PH70" s="711">
        <f t="shared" si="73"/>
        <v>1.9</v>
      </c>
      <c r="PI70" s="711">
        <f t="shared" si="73"/>
        <v>1.9</v>
      </c>
      <c r="PJ70" s="711">
        <f t="shared" si="73"/>
        <v>1.9</v>
      </c>
      <c r="PK70" s="711">
        <f t="shared" si="73"/>
        <v>1.9</v>
      </c>
      <c r="PL70" s="711">
        <f t="shared" si="73"/>
        <v>1.9</v>
      </c>
      <c r="PM70" s="711">
        <f t="shared" si="73"/>
        <v>1.9</v>
      </c>
      <c r="PN70" s="711">
        <f t="shared" si="73"/>
        <v>1.9</v>
      </c>
      <c r="PO70" s="711">
        <f t="shared" si="73"/>
        <v>2</v>
      </c>
      <c r="PP70" s="711">
        <f t="shared" si="73"/>
        <v>2.0299999999999998</v>
      </c>
      <c r="PQ70" s="711">
        <f t="shared" si="73"/>
        <v>2.0399999999999996</v>
      </c>
      <c r="PR70" s="711">
        <f t="shared" si="73"/>
        <v>2.0499999999999994</v>
      </c>
      <c r="PS70" s="711">
        <f t="shared" si="73"/>
        <v>2.0599999999999992</v>
      </c>
      <c r="PT70" s="711">
        <f t="shared" si="73"/>
        <v>2.069999999999999</v>
      </c>
      <c r="PU70" s="711">
        <f t="shared" si="73"/>
        <v>2.0799999999999987</v>
      </c>
      <c r="PV70" s="711">
        <f t="shared" si="73"/>
        <v>2.0899999999999985</v>
      </c>
      <c r="PW70" s="711">
        <f t="shared" si="73"/>
        <v>2.0999999999999983</v>
      </c>
      <c r="PX70" s="711">
        <f t="shared" si="73"/>
        <v>2.1099999999999981</v>
      </c>
      <c r="PY70" s="711">
        <f t="shared" si="73"/>
        <v>2.1199999999999979</v>
      </c>
      <c r="PZ70" s="711">
        <f t="shared" si="73"/>
        <v>2.1299999999999977</v>
      </c>
      <c r="QA70" s="711">
        <f t="shared" si="73"/>
        <v>2.1399999999999975</v>
      </c>
      <c r="QB70" s="711">
        <f t="shared" si="73"/>
        <v>2.1499999999999972</v>
      </c>
      <c r="QC70" s="711">
        <f t="shared" si="73"/>
        <v>2.159999999999997</v>
      </c>
      <c r="QD70" s="711">
        <f t="shared" si="73"/>
        <v>2.2000000000000002</v>
      </c>
      <c r="QE70" s="711">
        <f t="shared" si="73"/>
        <v>2.2000000000000002</v>
      </c>
      <c r="QF70" s="711">
        <f t="shared" si="73"/>
        <v>2.2000000000000002</v>
      </c>
      <c r="QG70" s="711">
        <f t="shared" si="73"/>
        <v>2.2000000000000002</v>
      </c>
      <c r="QH70" s="711">
        <f t="shared" si="73"/>
        <v>2.2000000000000002</v>
      </c>
      <c r="QI70" s="711">
        <f t="shared" si="73"/>
        <v>2.2000000000000002</v>
      </c>
      <c r="QJ70" s="711">
        <f t="shared" si="73"/>
        <v>2.2000000000000002</v>
      </c>
      <c r="QK70" s="711">
        <f t="shared" si="73"/>
        <v>2.2000000000000002</v>
      </c>
      <c r="QL70" s="711">
        <f t="shared" si="73"/>
        <v>2.2000000000000002</v>
      </c>
      <c r="QM70" s="711">
        <f t="shared" si="73"/>
        <v>2.2000000000000002</v>
      </c>
      <c r="QN70" s="711">
        <f t="shared" si="73"/>
        <v>1.85</v>
      </c>
      <c r="QO70" s="711">
        <f t="shared" si="73"/>
        <v>1.85</v>
      </c>
      <c r="QP70" s="711">
        <f t="shared" si="73"/>
        <v>1.85</v>
      </c>
      <c r="QQ70" s="711">
        <f t="shared" si="73"/>
        <v>1.85</v>
      </c>
      <c r="QR70" s="711">
        <f t="shared" ref="QR70:SH75" si="74">QR67</f>
        <v>1.85</v>
      </c>
      <c r="QS70" s="711">
        <f t="shared" si="74"/>
        <v>1.85</v>
      </c>
      <c r="QT70" s="711">
        <f t="shared" si="74"/>
        <v>1.85</v>
      </c>
      <c r="QU70" s="711">
        <f t="shared" si="74"/>
        <v>1.85</v>
      </c>
      <c r="QV70" s="711">
        <f t="shared" si="74"/>
        <v>1.85</v>
      </c>
      <c r="QW70" s="711">
        <f t="shared" si="74"/>
        <v>1.85</v>
      </c>
      <c r="QX70" s="711">
        <f t="shared" si="74"/>
        <v>1.85</v>
      </c>
      <c r="QY70" s="711">
        <f t="shared" si="74"/>
        <v>1.85</v>
      </c>
      <c r="QZ70" s="711">
        <f t="shared" si="74"/>
        <v>1.85</v>
      </c>
      <c r="RA70" s="711">
        <f t="shared" si="74"/>
        <v>1.8</v>
      </c>
      <c r="RB70" s="711">
        <f t="shared" si="74"/>
        <v>1.8</v>
      </c>
      <c r="RC70" s="711">
        <f t="shared" si="74"/>
        <v>1.8</v>
      </c>
      <c r="RD70" s="711">
        <f t="shared" si="74"/>
        <v>1.8</v>
      </c>
      <c r="RE70" s="711">
        <f t="shared" si="74"/>
        <v>1.8</v>
      </c>
      <c r="RF70" s="711">
        <f t="shared" si="74"/>
        <v>1.8</v>
      </c>
      <c r="RG70" s="711">
        <f t="shared" si="74"/>
        <v>1.8</v>
      </c>
      <c r="RH70" s="711">
        <f t="shared" si="74"/>
        <v>1.9</v>
      </c>
      <c r="RI70" s="711">
        <f t="shared" si="74"/>
        <v>1.9</v>
      </c>
      <c r="RJ70" s="711">
        <f t="shared" si="74"/>
        <v>1.9</v>
      </c>
      <c r="RK70" s="711">
        <f t="shared" si="74"/>
        <v>1.9</v>
      </c>
      <c r="RL70" s="711">
        <f t="shared" si="74"/>
        <v>1.9</v>
      </c>
      <c r="RM70" s="711">
        <f t="shared" si="74"/>
        <v>1.9</v>
      </c>
      <c r="RN70" s="711">
        <f t="shared" si="74"/>
        <v>1.9</v>
      </c>
      <c r="RO70" s="711">
        <f t="shared" si="74"/>
        <v>2</v>
      </c>
      <c r="RP70" s="711">
        <f t="shared" si="74"/>
        <v>2.0299999999999998</v>
      </c>
      <c r="RQ70" s="711">
        <f t="shared" si="74"/>
        <v>2.0399999999999996</v>
      </c>
      <c r="RR70" s="711">
        <f t="shared" si="74"/>
        <v>2.0499999999999994</v>
      </c>
      <c r="RS70" s="711">
        <f t="shared" si="74"/>
        <v>2.0599999999999992</v>
      </c>
      <c r="RT70" s="711">
        <f t="shared" si="74"/>
        <v>2.069999999999999</v>
      </c>
      <c r="RU70" s="711">
        <f t="shared" si="74"/>
        <v>2.0799999999999987</v>
      </c>
      <c r="RV70" s="711">
        <f t="shared" si="74"/>
        <v>2.0899999999999985</v>
      </c>
      <c r="RW70" s="711">
        <f t="shared" si="74"/>
        <v>2.0999999999999983</v>
      </c>
      <c r="RX70" s="711">
        <f t="shared" si="74"/>
        <v>2.1099999999999981</v>
      </c>
      <c r="RY70" s="711">
        <f t="shared" si="74"/>
        <v>2.1199999999999979</v>
      </c>
      <c r="RZ70" s="711">
        <f t="shared" si="74"/>
        <v>2.1299999999999977</v>
      </c>
      <c r="SA70" s="711">
        <f t="shared" si="74"/>
        <v>2.1399999999999975</v>
      </c>
      <c r="SB70" s="711">
        <f t="shared" si="74"/>
        <v>2.1499999999999972</v>
      </c>
      <c r="SC70" s="711">
        <f t="shared" si="74"/>
        <v>2.159999999999997</v>
      </c>
      <c r="SD70" s="711">
        <f t="shared" si="74"/>
        <v>2.2000000000000002</v>
      </c>
      <c r="SE70" s="711">
        <f t="shared" si="74"/>
        <v>2.2000000000000002</v>
      </c>
      <c r="SF70" s="711">
        <f t="shared" si="74"/>
        <v>2.2000000000000002</v>
      </c>
      <c r="SG70" s="711">
        <f t="shared" si="74"/>
        <v>2.2000000000000002</v>
      </c>
      <c r="SH70" s="711">
        <f t="shared" si="74"/>
        <v>2.2000000000000002</v>
      </c>
      <c r="SI70" s="493"/>
      <c r="SJ70" s="474"/>
      <c r="SK70" s="462"/>
      <c r="SL70" s="462"/>
      <c r="SM70" s="462"/>
    </row>
    <row r="71" spans="1:507" outlineLevel="3" x14ac:dyDescent="0.35">
      <c r="A71" s="462"/>
      <c r="B71" s="471"/>
      <c r="C71" s="690">
        <f t="shared" si="63"/>
        <v>4</v>
      </c>
      <c r="D71" s="493"/>
      <c r="E71" s="557"/>
      <c r="F71" s="557"/>
      <c r="G71" s="493"/>
      <c r="H71" s="501"/>
      <c r="I71" s="515" t="s">
        <v>265</v>
      </c>
      <c r="J71" s="713"/>
      <c r="K71" s="516">
        <f t="shared" ref="K71:BV74" si="75">K68</f>
        <v>1.8</v>
      </c>
      <c r="L71" s="516">
        <f t="shared" si="75"/>
        <v>1.8</v>
      </c>
      <c r="M71" s="516">
        <f t="shared" si="75"/>
        <v>1.8</v>
      </c>
      <c r="N71" s="516">
        <f t="shared" si="75"/>
        <v>1.8</v>
      </c>
      <c r="O71" s="516">
        <f t="shared" si="75"/>
        <v>1.8</v>
      </c>
      <c r="P71" s="516">
        <f t="shared" si="75"/>
        <v>1.9</v>
      </c>
      <c r="Q71" s="516">
        <f t="shared" si="75"/>
        <v>1.9</v>
      </c>
      <c r="R71" s="516">
        <f t="shared" si="75"/>
        <v>1.9</v>
      </c>
      <c r="S71" s="516">
        <f t="shared" si="75"/>
        <v>1.9</v>
      </c>
      <c r="T71" s="516">
        <f t="shared" si="75"/>
        <v>1.9</v>
      </c>
      <c r="U71" s="516">
        <f t="shared" si="75"/>
        <v>2</v>
      </c>
      <c r="V71" s="516">
        <f t="shared" si="75"/>
        <v>2.0099999999999998</v>
      </c>
      <c r="W71" s="516">
        <f t="shared" si="75"/>
        <v>2.0199999999999996</v>
      </c>
      <c r="X71" s="516">
        <f t="shared" si="75"/>
        <v>2.0299999999999994</v>
      </c>
      <c r="Y71" s="516">
        <f t="shared" si="75"/>
        <v>2.0399999999999991</v>
      </c>
      <c r="Z71" s="516">
        <f t="shared" si="75"/>
        <v>2.0499999999999989</v>
      </c>
      <c r="AA71" s="516">
        <f t="shared" si="75"/>
        <v>2.0599999999999987</v>
      </c>
      <c r="AB71" s="516">
        <f t="shared" si="75"/>
        <v>2.0699999999999985</v>
      </c>
      <c r="AC71" s="516">
        <f t="shared" si="75"/>
        <v>2.0799999999999983</v>
      </c>
      <c r="AD71" s="516">
        <f t="shared" si="75"/>
        <v>2.0799999999999983</v>
      </c>
      <c r="AE71" s="516">
        <f t="shared" si="75"/>
        <v>2.0799999999999983</v>
      </c>
      <c r="AF71" s="516">
        <f t="shared" si="75"/>
        <v>2.0799999999999983</v>
      </c>
      <c r="AG71" s="516">
        <f t="shared" si="75"/>
        <v>2.0799999999999983</v>
      </c>
      <c r="AH71" s="516">
        <f t="shared" si="75"/>
        <v>2.0799999999999983</v>
      </c>
      <c r="AI71" s="516">
        <f t="shared" si="75"/>
        <v>2.0799999999999983</v>
      </c>
      <c r="AJ71" s="516">
        <f t="shared" si="75"/>
        <v>2.0799999999999983</v>
      </c>
      <c r="AK71" s="516">
        <f t="shared" si="75"/>
        <v>2.0799999999999983</v>
      </c>
      <c r="AL71" s="516">
        <f t="shared" si="75"/>
        <v>2.0799999999999983</v>
      </c>
      <c r="AM71" s="516">
        <f t="shared" si="75"/>
        <v>2.0799999999999983</v>
      </c>
      <c r="AN71" s="516">
        <f t="shared" si="75"/>
        <v>1.7</v>
      </c>
      <c r="AO71" s="516">
        <f t="shared" si="75"/>
        <v>1.7</v>
      </c>
      <c r="AP71" s="516">
        <f t="shared" si="75"/>
        <v>1.7</v>
      </c>
      <c r="AQ71" s="516">
        <f t="shared" si="75"/>
        <v>1.7</v>
      </c>
      <c r="AR71" s="516">
        <f t="shared" si="75"/>
        <v>1.7</v>
      </c>
      <c r="AS71" s="516">
        <f t="shared" si="75"/>
        <v>1.7</v>
      </c>
      <c r="AT71" s="516">
        <f t="shared" si="75"/>
        <v>1.7</v>
      </c>
      <c r="AU71" s="516">
        <f t="shared" si="75"/>
        <v>1.7</v>
      </c>
      <c r="AV71" s="516">
        <f t="shared" si="75"/>
        <v>1.5</v>
      </c>
      <c r="AW71" s="516">
        <f t="shared" si="75"/>
        <v>1.5</v>
      </c>
      <c r="AX71" s="516">
        <f t="shared" si="75"/>
        <v>1.5</v>
      </c>
      <c r="AY71" s="516">
        <f t="shared" si="75"/>
        <v>1.5</v>
      </c>
      <c r="AZ71" s="516">
        <f t="shared" si="75"/>
        <v>1.5</v>
      </c>
      <c r="BA71" s="516">
        <f t="shared" si="75"/>
        <v>1.5</v>
      </c>
      <c r="BB71" s="516">
        <f t="shared" si="75"/>
        <v>1.6</v>
      </c>
      <c r="BC71" s="516">
        <f t="shared" si="75"/>
        <v>1.6</v>
      </c>
      <c r="BD71" s="516">
        <f t="shared" si="75"/>
        <v>1.6</v>
      </c>
      <c r="BE71" s="516">
        <f t="shared" si="75"/>
        <v>1.6</v>
      </c>
      <c r="BF71" s="516">
        <f t="shared" si="75"/>
        <v>1.6</v>
      </c>
      <c r="BG71" s="516">
        <f t="shared" si="75"/>
        <v>1.6</v>
      </c>
      <c r="BH71" s="516">
        <f t="shared" si="75"/>
        <v>1.7</v>
      </c>
      <c r="BI71" s="516">
        <f t="shared" si="75"/>
        <v>1.7</v>
      </c>
      <c r="BJ71" s="516">
        <f t="shared" si="75"/>
        <v>1.7</v>
      </c>
      <c r="BK71" s="711">
        <f t="shared" si="75"/>
        <v>1.8</v>
      </c>
      <c r="BL71" s="711">
        <f t="shared" si="75"/>
        <v>1.8</v>
      </c>
      <c r="BM71" s="711">
        <f t="shared" si="75"/>
        <v>1.8</v>
      </c>
      <c r="BN71" s="711">
        <f t="shared" si="75"/>
        <v>1.8</v>
      </c>
      <c r="BO71" s="711">
        <f t="shared" si="75"/>
        <v>1.8</v>
      </c>
      <c r="BP71" s="711">
        <f t="shared" si="75"/>
        <v>1.9</v>
      </c>
      <c r="BQ71" s="711">
        <f t="shared" si="75"/>
        <v>1.9</v>
      </c>
      <c r="BR71" s="711">
        <f t="shared" si="75"/>
        <v>1.9</v>
      </c>
      <c r="BS71" s="711">
        <f t="shared" si="75"/>
        <v>1.9</v>
      </c>
      <c r="BT71" s="711">
        <f t="shared" si="75"/>
        <v>1.9</v>
      </c>
      <c r="BU71" s="711">
        <f t="shared" si="75"/>
        <v>2</v>
      </c>
      <c r="BV71" s="711">
        <f t="shared" si="75"/>
        <v>2.0099999999999998</v>
      </c>
      <c r="BW71" s="711">
        <f>BW68</f>
        <v>2.0199999999999996</v>
      </c>
      <c r="BX71" s="711">
        <f t="shared" si="68"/>
        <v>2.0299999999999994</v>
      </c>
      <c r="BY71" s="711">
        <f t="shared" si="68"/>
        <v>2.0399999999999991</v>
      </c>
      <c r="BZ71" s="711">
        <f t="shared" si="68"/>
        <v>2.0499999999999989</v>
      </c>
      <c r="CA71" s="711">
        <f t="shared" si="68"/>
        <v>2.0599999999999987</v>
      </c>
      <c r="CB71" s="711">
        <f t="shared" si="68"/>
        <v>2.0699999999999985</v>
      </c>
      <c r="CC71" s="711">
        <f t="shared" si="68"/>
        <v>2.0799999999999983</v>
      </c>
      <c r="CD71" s="711">
        <f t="shared" si="68"/>
        <v>2.0799999999999983</v>
      </c>
      <c r="CE71" s="711">
        <f t="shared" si="68"/>
        <v>2.0799999999999983</v>
      </c>
      <c r="CF71" s="711">
        <f t="shared" si="68"/>
        <v>2.0799999999999983</v>
      </c>
      <c r="CG71" s="711">
        <f t="shared" si="68"/>
        <v>2.0799999999999983</v>
      </c>
      <c r="CH71" s="711">
        <f t="shared" si="68"/>
        <v>2.0799999999999983</v>
      </c>
      <c r="CI71" s="711">
        <f t="shared" si="68"/>
        <v>2.0799999999999983</v>
      </c>
      <c r="CJ71" s="711">
        <f t="shared" si="68"/>
        <v>2.0799999999999983</v>
      </c>
      <c r="CK71" s="711">
        <f t="shared" si="68"/>
        <v>2.0799999999999983</v>
      </c>
      <c r="CL71" s="711">
        <f t="shared" si="68"/>
        <v>2.0799999999999983</v>
      </c>
      <c r="CM71" s="711">
        <f t="shared" si="68"/>
        <v>2.0799999999999983</v>
      </c>
      <c r="CN71" s="711">
        <f t="shared" si="68"/>
        <v>1.7</v>
      </c>
      <c r="CO71" s="711">
        <f t="shared" si="68"/>
        <v>1.7</v>
      </c>
      <c r="CP71" s="711">
        <f t="shared" si="68"/>
        <v>1.7</v>
      </c>
      <c r="CQ71" s="711">
        <f t="shared" si="68"/>
        <v>1.7</v>
      </c>
      <c r="CR71" s="711">
        <f t="shared" si="68"/>
        <v>1.7</v>
      </c>
      <c r="CS71" s="711">
        <f t="shared" si="68"/>
        <v>1.7</v>
      </c>
      <c r="CT71" s="711">
        <f t="shared" si="68"/>
        <v>1.7</v>
      </c>
      <c r="CU71" s="711">
        <f t="shared" si="68"/>
        <v>1.7</v>
      </c>
      <c r="CV71" s="711">
        <f t="shared" si="68"/>
        <v>1.5</v>
      </c>
      <c r="CW71" s="711">
        <f t="shared" si="68"/>
        <v>1.5</v>
      </c>
      <c r="CX71" s="711">
        <f t="shared" si="68"/>
        <v>1.5</v>
      </c>
      <c r="CY71" s="711">
        <f t="shared" si="68"/>
        <v>1.5</v>
      </c>
      <c r="CZ71" s="711">
        <f t="shared" si="68"/>
        <v>1.5</v>
      </c>
      <c r="DA71" s="711">
        <f t="shared" si="68"/>
        <v>1.5</v>
      </c>
      <c r="DB71" s="711">
        <f t="shared" si="68"/>
        <v>1.6</v>
      </c>
      <c r="DC71" s="711">
        <f t="shared" si="68"/>
        <v>1.6</v>
      </c>
      <c r="DD71" s="711">
        <f t="shared" si="68"/>
        <v>1.6</v>
      </c>
      <c r="DE71" s="711">
        <f t="shared" si="68"/>
        <v>1.6</v>
      </c>
      <c r="DF71" s="711">
        <f t="shared" si="68"/>
        <v>1.6</v>
      </c>
      <c r="DG71" s="711">
        <f t="shared" si="68"/>
        <v>1.6</v>
      </c>
      <c r="DH71" s="711">
        <f t="shared" si="68"/>
        <v>1.7</v>
      </c>
      <c r="DI71" s="711">
        <f t="shared" si="68"/>
        <v>1.7</v>
      </c>
      <c r="DJ71" s="711">
        <f t="shared" si="68"/>
        <v>1.7</v>
      </c>
      <c r="DK71" s="711">
        <f t="shared" si="68"/>
        <v>1.8</v>
      </c>
      <c r="DL71" s="711">
        <f t="shared" si="68"/>
        <v>1.8</v>
      </c>
      <c r="DM71" s="711">
        <f t="shared" si="68"/>
        <v>1.8</v>
      </c>
      <c r="DN71" s="711">
        <f t="shared" si="68"/>
        <v>1.8</v>
      </c>
      <c r="DO71" s="711">
        <f t="shared" si="68"/>
        <v>1.8</v>
      </c>
      <c r="DP71" s="711">
        <f t="shared" si="68"/>
        <v>1.9</v>
      </c>
      <c r="DQ71" s="711">
        <f t="shared" si="68"/>
        <v>1.9</v>
      </c>
      <c r="DR71" s="711">
        <f t="shared" si="68"/>
        <v>1.9</v>
      </c>
      <c r="DS71" s="711">
        <f t="shared" si="68"/>
        <v>1.9</v>
      </c>
      <c r="DT71" s="711">
        <f t="shared" si="68"/>
        <v>1.9</v>
      </c>
      <c r="DU71" s="711">
        <f t="shared" si="68"/>
        <v>2</v>
      </c>
      <c r="DV71" s="711">
        <f t="shared" si="68"/>
        <v>2.0099999999999998</v>
      </c>
      <c r="DW71" s="711">
        <f t="shared" si="68"/>
        <v>2.0199999999999996</v>
      </c>
      <c r="DX71" s="711">
        <f t="shared" si="68"/>
        <v>2.0299999999999994</v>
      </c>
      <c r="DY71" s="711">
        <f t="shared" si="68"/>
        <v>2.0399999999999991</v>
      </c>
      <c r="DZ71" s="711">
        <f t="shared" si="68"/>
        <v>2.0499999999999989</v>
      </c>
      <c r="EA71" s="711">
        <f t="shared" si="68"/>
        <v>2.0599999999999987</v>
      </c>
      <c r="EB71" s="711">
        <f t="shared" si="68"/>
        <v>2.0699999999999985</v>
      </c>
      <c r="EC71" s="711">
        <f t="shared" si="68"/>
        <v>2.0799999999999983</v>
      </c>
      <c r="ED71" s="711">
        <f t="shared" si="68"/>
        <v>2.0799999999999983</v>
      </c>
      <c r="EE71" s="711">
        <f t="shared" si="68"/>
        <v>2.0799999999999983</v>
      </c>
      <c r="EF71" s="711">
        <f t="shared" si="68"/>
        <v>2.0799999999999983</v>
      </c>
      <c r="EG71" s="711">
        <f t="shared" si="68"/>
        <v>2.0799999999999983</v>
      </c>
      <c r="EH71" s="711">
        <f t="shared" si="68"/>
        <v>2.0799999999999983</v>
      </c>
      <c r="EI71" s="711">
        <f t="shared" si="68"/>
        <v>2.0799999999999983</v>
      </c>
      <c r="EJ71" s="711">
        <f t="shared" si="69"/>
        <v>2.0799999999999983</v>
      </c>
      <c r="EK71" s="711">
        <f t="shared" si="69"/>
        <v>2.0799999999999983</v>
      </c>
      <c r="EL71" s="711">
        <f t="shared" si="69"/>
        <v>2.0799999999999983</v>
      </c>
      <c r="EM71" s="711">
        <f t="shared" si="69"/>
        <v>2.0799999999999983</v>
      </c>
      <c r="EN71" s="711">
        <f t="shared" si="69"/>
        <v>1.7</v>
      </c>
      <c r="EO71" s="711">
        <f t="shared" si="69"/>
        <v>1.7</v>
      </c>
      <c r="EP71" s="711">
        <f t="shared" si="69"/>
        <v>1.7</v>
      </c>
      <c r="EQ71" s="711">
        <f t="shared" si="69"/>
        <v>1.7</v>
      </c>
      <c r="ER71" s="711">
        <f t="shared" si="69"/>
        <v>1.7</v>
      </c>
      <c r="ES71" s="711">
        <f t="shared" si="69"/>
        <v>1.7</v>
      </c>
      <c r="ET71" s="711">
        <f t="shared" si="69"/>
        <v>1.7</v>
      </c>
      <c r="EU71" s="711">
        <f t="shared" si="69"/>
        <v>1.7</v>
      </c>
      <c r="EV71" s="711">
        <f t="shared" si="69"/>
        <v>1.5</v>
      </c>
      <c r="EW71" s="711">
        <f t="shared" si="69"/>
        <v>1.5</v>
      </c>
      <c r="EX71" s="711">
        <f t="shared" si="69"/>
        <v>1.5</v>
      </c>
      <c r="EY71" s="711">
        <f t="shared" si="69"/>
        <v>1.5</v>
      </c>
      <c r="EZ71" s="711">
        <f t="shared" si="69"/>
        <v>1.5</v>
      </c>
      <c r="FA71" s="711">
        <f t="shared" si="69"/>
        <v>1.5</v>
      </c>
      <c r="FB71" s="711">
        <f t="shared" si="69"/>
        <v>1.6</v>
      </c>
      <c r="FC71" s="711">
        <f t="shared" si="69"/>
        <v>1.6</v>
      </c>
      <c r="FD71" s="711">
        <f t="shared" si="69"/>
        <v>1.6</v>
      </c>
      <c r="FE71" s="711">
        <f t="shared" si="69"/>
        <v>1.6</v>
      </c>
      <c r="FF71" s="711">
        <f t="shared" si="69"/>
        <v>1.6</v>
      </c>
      <c r="FG71" s="711">
        <f t="shared" si="69"/>
        <v>1.6</v>
      </c>
      <c r="FH71" s="711">
        <f t="shared" si="69"/>
        <v>1.7</v>
      </c>
      <c r="FI71" s="711">
        <f t="shared" si="69"/>
        <v>1.7</v>
      </c>
      <c r="FJ71" s="711">
        <f t="shared" si="69"/>
        <v>1.7</v>
      </c>
      <c r="FK71" s="711">
        <f t="shared" si="69"/>
        <v>1.8</v>
      </c>
      <c r="FL71" s="711">
        <f t="shared" si="69"/>
        <v>1.8</v>
      </c>
      <c r="FM71" s="711">
        <f t="shared" si="69"/>
        <v>1.8</v>
      </c>
      <c r="FN71" s="711">
        <f t="shared" si="69"/>
        <v>1.8</v>
      </c>
      <c r="FO71" s="711">
        <f t="shared" si="69"/>
        <v>1.8</v>
      </c>
      <c r="FP71" s="711">
        <f t="shared" si="69"/>
        <v>1.9</v>
      </c>
      <c r="FQ71" s="711">
        <f t="shared" si="69"/>
        <v>1.9</v>
      </c>
      <c r="FR71" s="711">
        <f t="shared" si="69"/>
        <v>1.9</v>
      </c>
      <c r="FS71" s="711">
        <f t="shared" si="69"/>
        <v>1.9</v>
      </c>
      <c r="FT71" s="711">
        <f t="shared" si="69"/>
        <v>1.9</v>
      </c>
      <c r="FU71" s="711">
        <f t="shared" si="69"/>
        <v>2</v>
      </c>
      <c r="FV71" s="711">
        <f t="shared" si="69"/>
        <v>2.0099999999999998</v>
      </c>
      <c r="FW71" s="711">
        <f t="shared" si="69"/>
        <v>2.0199999999999996</v>
      </c>
      <c r="FX71" s="711">
        <f t="shared" si="69"/>
        <v>2.0299999999999994</v>
      </c>
      <c r="FY71" s="711">
        <f t="shared" si="69"/>
        <v>2.0399999999999991</v>
      </c>
      <c r="FZ71" s="711">
        <f t="shared" si="69"/>
        <v>2.0499999999999989</v>
      </c>
      <c r="GA71" s="711">
        <f t="shared" si="69"/>
        <v>2.0599999999999987</v>
      </c>
      <c r="GB71" s="711">
        <f t="shared" si="69"/>
        <v>2.0699999999999985</v>
      </c>
      <c r="GC71" s="711">
        <f t="shared" si="69"/>
        <v>2.0799999999999983</v>
      </c>
      <c r="GD71" s="711">
        <f t="shared" si="69"/>
        <v>2.0799999999999983</v>
      </c>
      <c r="GE71" s="711">
        <f t="shared" si="69"/>
        <v>2.0799999999999983</v>
      </c>
      <c r="GF71" s="711">
        <f t="shared" si="69"/>
        <v>2.0799999999999983</v>
      </c>
      <c r="GG71" s="711">
        <f t="shared" si="69"/>
        <v>2.0799999999999983</v>
      </c>
      <c r="GH71" s="711">
        <f t="shared" si="69"/>
        <v>2.0799999999999983</v>
      </c>
      <c r="GI71" s="711">
        <f t="shared" si="69"/>
        <v>2.0799999999999983</v>
      </c>
      <c r="GJ71" s="711">
        <f t="shared" si="69"/>
        <v>2.0799999999999983</v>
      </c>
      <c r="GK71" s="711">
        <f t="shared" si="69"/>
        <v>2.0799999999999983</v>
      </c>
      <c r="GL71" s="711">
        <f t="shared" si="69"/>
        <v>2.0799999999999983</v>
      </c>
      <c r="GM71" s="711">
        <f t="shared" si="69"/>
        <v>2.0799999999999983</v>
      </c>
      <c r="GN71" s="711">
        <f t="shared" si="69"/>
        <v>1.7</v>
      </c>
      <c r="GO71" s="711">
        <f t="shared" si="69"/>
        <v>1.7</v>
      </c>
      <c r="GP71" s="711">
        <f t="shared" si="69"/>
        <v>1.7</v>
      </c>
      <c r="GQ71" s="711">
        <f t="shared" si="69"/>
        <v>1.7</v>
      </c>
      <c r="GR71" s="711">
        <f t="shared" si="69"/>
        <v>1.7</v>
      </c>
      <c r="GS71" s="711">
        <f t="shared" si="69"/>
        <v>1.7</v>
      </c>
      <c r="GT71" s="711">
        <f t="shared" si="69"/>
        <v>1.7</v>
      </c>
      <c r="GU71" s="711">
        <f t="shared" si="69"/>
        <v>1.7</v>
      </c>
      <c r="GV71" s="711">
        <f t="shared" si="70"/>
        <v>1.5</v>
      </c>
      <c r="GW71" s="711">
        <f t="shared" si="70"/>
        <v>1.5</v>
      </c>
      <c r="GX71" s="711">
        <f t="shared" si="70"/>
        <v>1.5</v>
      </c>
      <c r="GY71" s="711">
        <f t="shared" si="70"/>
        <v>1.5</v>
      </c>
      <c r="GZ71" s="711">
        <f t="shared" si="70"/>
        <v>1.5</v>
      </c>
      <c r="HA71" s="711">
        <f t="shared" si="70"/>
        <v>1.5</v>
      </c>
      <c r="HB71" s="711">
        <f t="shared" si="70"/>
        <v>1.6</v>
      </c>
      <c r="HC71" s="711">
        <f t="shared" si="70"/>
        <v>1.6</v>
      </c>
      <c r="HD71" s="711">
        <f t="shared" si="70"/>
        <v>1.6</v>
      </c>
      <c r="HE71" s="711">
        <f t="shared" si="70"/>
        <v>1.6</v>
      </c>
      <c r="HF71" s="711">
        <f t="shared" si="70"/>
        <v>1.6</v>
      </c>
      <c r="HG71" s="711">
        <f t="shared" si="70"/>
        <v>1.6</v>
      </c>
      <c r="HH71" s="711">
        <f t="shared" si="70"/>
        <v>1.7</v>
      </c>
      <c r="HI71" s="711">
        <f t="shared" si="70"/>
        <v>1.7</v>
      </c>
      <c r="HJ71" s="711">
        <f t="shared" si="70"/>
        <v>1.7</v>
      </c>
      <c r="HK71" s="711">
        <f t="shared" si="70"/>
        <v>1.8</v>
      </c>
      <c r="HL71" s="711">
        <f t="shared" si="70"/>
        <v>1.8</v>
      </c>
      <c r="HM71" s="711">
        <f t="shared" si="70"/>
        <v>1.8</v>
      </c>
      <c r="HN71" s="711">
        <f t="shared" si="70"/>
        <v>1.8</v>
      </c>
      <c r="HO71" s="711">
        <f t="shared" si="70"/>
        <v>1.8</v>
      </c>
      <c r="HP71" s="711">
        <f t="shared" si="70"/>
        <v>1.9</v>
      </c>
      <c r="HQ71" s="711">
        <f t="shared" si="70"/>
        <v>1.9</v>
      </c>
      <c r="HR71" s="711">
        <f t="shared" si="70"/>
        <v>1.9</v>
      </c>
      <c r="HS71" s="711">
        <f t="shared" si="70"/>
        <v>1.9</v>
      </c>
      <c r="HT71" s="711">
        <f t="shared" si="70"/>
        <v>1.9</v>
      </c>
      <c r="HU71" s="711">
        <f t="shared" si="70"/>
        <v>2</v>
      </c>
      <c r="HV71" s="711">
        <f t="shared" si="70"/>
        <v>2.0099999999999998</v>
      </c>
      <c r="HW71" s="711">
        <f t="shared" si="70"/>
        <v>2.0199999999999996</v>
      </c>
      <c r="HX71" s="711">
        <f t="shared" si="70"/>
        <v>2.0299999999999994</v>
      </c>
      <c r="HY71" s="711">
        <f t="shared" si="70"/>
        <v>2.0399999999999991</v>
      </c>
      <c r="HZ71" s="711">
        <f t="shared" si="70"/>
        <v>2.0499999999999989</v>
      </c>
      <c r="IA71" s="711">
        <f t="shared" si="70"/>
        <v>2.0599999999999987</v>
      </c>
      <c r="IB71" s="711">
        <f t="shared" si="70"/>
        <v>2.0699999999999985</v>
      </c>
      <c r="IC71" s="711">
        <f t="shared" si="70"/>
        <v>2.0799999999999983</v>
      </c>
      <c r="ID71" s="711">
        <f t="shared" si="70"/>
        <v>2.0799999999999983</v>
      </c>
      <c r="IE71" s="711">
        <f t="shared" si="70"/>
        <v>2.0799999999999983</v>
      </c>
      <c r="IF71" s="711">
        <f t="shared" si="70"/>
        <v>2.0799999999999983</v>
      </c>
      <c r="IG71" s="711">
        <f t="shared" si="70"/>
        <v>2.0799999999999983</v>
      </c>
      <c r="IH71" s="711">
        <f t="shared" si="70"/>
        <v>2.0799999999999983</v>
      </c>
      <c r="II71" s="711">
        <f t="shared" si="70"/>
        <v>2.0799999999999983</v>
      </c>
      <c r="IJ71" s="711">
        <f t="shared" si="70"/>
        <v>2.0799999999999983</v>
      </c>
      <c r="IK71" s="711">
        <f t="shared" si="70"/>
        <v>2.0799999999999983</v>
      </c>
      <c r="IL71" s="711">
        <f t="shared" si="70"/>
        <v>2.0799999999999983</v>
      </c>
      <c r="IM71" s="711">
        <f t="shared" si="70"/>
        <v>2.0799999999999983</v>
      </c>
      <c r="IN71" s="711">
        <f t="shared" si="70"/>
        <v>1.7</v>
      </c>
      <c r="IO71" s="711">
        <f t="shared" si="70"/>
        <v>1.7</v>
      </c>
      <c r="IP71" s="711">
        <f t="shared" si="70"/>
        <v>1.7</v>
      </c>
      <c r="IQ71" s="711">
        <f t="shared" si="70"/>
        <v>1.7</v>
      </c>
      <c r="IR71" s="711">
        <f t="shared" si="70"/>
        <v>1.7</v>
      </c>
      <c r="IS71" s="711">
        <f t="shared" si="70"/>
        <v>1.7</v>
      </c>
      <c r="IT71" s="711">
        <f t="shared" si="70"/>
        <v>1.7</v>
      </c>
      <c r="IU71" s="711">
        <f t="shared" si="70"/>
        <v>1.7</v>
      </c>
      <c r="IV71" s="711">
        <f t="shared" si="70"/>
        <v>1.5</v>
      </c>
      <c r="IW71" s="711">
        <f t="shared" si="70"/>
        <v>1.5</v>
      </c>
      <c r="IX71" s="711">
        <f t="shared" si="70"/>
        <v>1.5</v>
      </c>
      <c r="IY71" s="711">
        <f t="shared" si="70"/>
        <v>1.5</v>
      </c>
      <c r="IZ71" s="711">
        <f t="shared" si="70"/>
        <v>1.5</v>
      </c>
      <c r="JA71" s="711">
        <f t="shared" si="70"/>
        <v>1.5</v>
      </c>
      <c r="JB71" s="711">
        <f t="shared" si="70"/>
        <v>1.6</v>
      </c>
      <c r="JC71" s="711">
        <f t="shared" si="70"/>
        <v>1.6</v>
      </c>
      <c r="JD71" s="711">
        <f t="shared" si="70"/>
        <v>1.6</v>
      </c>
      <c r="JE71" s="711">
        <f t="shared" si="70"/>
        <v>1.6</v>
      </c>
      <c r="JF71" s="711">
        <f t="shared" si="70"/>
        <v>1.6</v>
      </c>
      <c r="JG71" s="711">
        <f t="shared" si="70"/>
        <v>1.6</v>
      </c>
      <c r="JH71" s="711">
        <f t="shared" si="71"/>
        <v>1.7</v>
      </c>
      <c r="JI71" s="711">
        <f t="shared" si="71"/>
        <v>1.7</v>
      </c>
      <c r="JJ71" s="711">
        <f t="shared" si="71"/>
        <v>1.7</v>
      </c>
      <c r="JK71" s="711">
        <f t="shared" si="71"/>
        <v>1.8</v>
      </c>
      <c r="JL71" s="711">
        <f t="shared" si="71"/>
        <v>1.8</v>
      </c>
      <c r="JM71" s="711">
        <f t="shared" si="71"/>
        <v>1.8</v>
      </c>
      <c r="JN71" s="711">
        <f t="shared" si="71"/>
        <v>1.8</v>
      </c>
      <c r="JO71" s="711">
        <f t="shared" si="71"/>
        <v>1.8</v>
      </c>
      <c r="JP71" s="711">
        <f t="shared" si="71"/>
        <v>1.9</v>
      </c>
      <c r="JQ71" s="711">
        <f t="shared" si="71"/>
        <v>1.9</v>
      </c>
      <c r="JR71" s="711">
        <f t="shared" si="71"/>
        <v>1.9</v>
      </c>
      <c r="JS71" s="711">
        <f t="shared" si="71"/>
        <v>1.9</v>
      </c>
      <c r="JT71" s="711">
        <f t="shared" si="71"/>
        <v>1.9</v>
      </c>
      <c r="JU71" s="711">
        <f t="shared" si="71"/>
        <v>2</v>
      </c>
      <c r="JV71" s="711">
        <f t="shared" si="71"/>
        <v>2.0099999999999998</v>
      </c>
      <c r="JW71" s="711">
        <f t="shared" si="71"/>
        <v>2.0199999999999996</v>
      </c>
      <c r="JX71" s="711">
        <f t="shared" si="71"/>
        <v>2.0299999999999994</v>
      </c>
      <c r="JY71" s="711">
        <f t="shared" si="71"/>
        <v>2.0399999999999991</v>
      </c>
      <c r="JZ71" s="711">
        <f t="shared" si="71"/>
        <v>2.0499999999999989</v>
      </c>
      <c r="KA71" s="711">
        <f t="shared" si="71"/>
        <v>2.0599999999999987</v>
      </c>
      <c r="KB71" s="711">
        <f t="shared" si="71"/>
        <v>2.0699999999999985</v>
      </c>
      <c r="KC71" s="711">
        <f t="shared" si="71"/>
        <v>2.0799999999999983</v>
      </c>
      <c r="KD71" s="711">
        <f t="shared" si="71"/>
        <v>2.0799999999999983</v>
      </c>
      <c r="KE71" s="711">
        <f t="shared" si="71"/>
        <v>2.0799999999999983</v>
      </c>
      <c r="KF71" s="711">
        <f t="shared" si="71"/>
        <v>2.0799999999999983</v>
      </c>
      <c r="KG71" s="711">
        <f t="shared" si="71"/>
        <v>2.0799999999999983</v>
      </c>
      <c r="KH71" s="711">
        <f t="shared" si="71"/>
        <v>2.0799999999999983</v>
      </c>
      <c r="KI71" s="711">
        <f t="shared" si="71"/>
        <v>2.0799999999999983</v>
      </c>
      <c r="KJ71" s="711">
        <f t="shared" si="71"/>
        <v>2.0799999999999983</v>
      </c>
      <c r="KK71" s="711">
        <f t="shared" si="71"/>
        <v>2.0799999999999983</v>
      </c>
      <c r="KL71" s="711">
        <f t="shared" si="71"/>
        <v>2.0799999999999983</v>
      </c>
      <c r="KM71" s="711">
        <f t="shared" si="71"/>
        <v>2.0799999999999983</v>
      </c>
      <c r="KN71" s="711">
        <f t="shared" si="71"/>
        <v>1.7</v>
      </c>
      <c r="KO71" s="711">
        <f t="shared" si="71"/>
        <v>1.7</v>
      </c>
      <c r="KP71" s="711">
        <f t="shared" si="71"/>
        <v>1.7</v>
      </c>
      <c r="KQ71" s="711">
        <f t="shared" si="71"/>
        <v>1.7</v>
      </c>
      <c r="KR71" s="711">
        <f t="shared" si="71"/>
        <v>1.7</v>
      </c>
      <c r="KS71" s="711">
        <f t="shared" si="71"/>
        <v>1.7</v>
      </c>
      <c r="KT71" s="711">
        <f t="shared" si="71"/>
        <v>1.7</v>
      </c>
      <c r="KU71" s="711">
        <f t="shared" si="71"/>
        <v>1.7</v>
      </c>
      <c r="KV71" s="711">
        <f t="shared" si="71"/>
        <v>1.5</v>
      </c>
      <c r="KW71" s="711">
        <f t="shared" si="71"/>
        <v>1.5</v>
      </c>
      <c r="KX71" s="711">
        <f t="shared" si="71"/>
        <v>1.5</v>
      </c>
      <c r="KY71" s="711">
        <f t="shared" si="71"/>
        <v>1.5</v>
      </c>
      <c r="KZ71" s="711">
        <f t="shared" si="71"/>
        <v>1.5</v>
      </c>
      <c r="LA71" s="711">
        <f t="shared" si="71"/>
        <v>1.5</v>
      </c>
      <c r="LB71" s="711">
        <f t="shared" si="71"/>
        <v>1.6</v>
      </c>
      <c r="LC71" s="711">
        <f t="shared" si="71"/>
        <v>1.6</v>
      </c>
      <c r="LD71" s="711">
        <f t="shared" si="71"/>
        <v>1.6</v>
      </c>
      <c r="LE71" s="711">
        <f t="shared" si="71"/>
        <v>1.6</v>
      </c>
      <c r="LF71" s="711">
        <f t="shared" si="71"/>
        <v>1.6</v>
      </c>
      <c r="LG71" s="711">
        <f t="shared" si="71"/>
        <v>1.6</v>
      </c>
      <c r="LH71" s="711">
        <f t="shared" si="71"/>
        <v>1.7</v>
      </c>
      <c r="LI71" s="711">
        <f t="shared" si="71"/>
        <v>1.7</v>
      </c>
      <c r="LJ71" s="711">
        <f t="shared" si="71"/>
        <v>1.7</v>
      </c>
      <c r="LK71" s="711">
        <f t="shared" si="71"/>
        <v>1.8</v>
      </c>
      <c r="LL71" s="711">
        <f t="shared" si="71"/>
        <v>1.8</v>
      </c>
      <c r="LM71" s="711">
        <f t="shared" si="71"/>
        <v>1.8</v>
      </c>
      <c r="LN71" s="711">
        <f t="shared" si="71"/>
        <v>1.8</v>
      </c>
      <c r="LO71" s="711">
        <f t="shared" si="71"/>
        <v>1.8</v>
      </c>
      <c r="LP71" s="711">
        <f t="shared" si="71"/>
        <v>1.9</v>
      </c>
      <c r="LQ71" s="711">
        <f t="shared" si="71"/>
        <v>1.9</v>
      </c>
      <c r="LR71" s="711">
        <f t="shared" si="71"/>
        <v>1.9</v>
      </c>
      <c r="LS71" s="711">
        <f t="shared" si="71"/>
        <v>1.9</v>
      </c>
      <c r="LT71" s="711">
        <f t="shared" si="72"/>
        <v>1.9</v>
      </c>
      <c r="LU71" s="711">
        <f t="shared" si="72"/>
        <v>2</v>
      </c>
      <c r="LV71" s="711">
        <f t="shared" si="72"/>
        <v>2.0099999999999998</v>
      </c>
      <c r="LW71" s="711">
        <f t="shared" si="72"/>
        <v>2.0199999999999996</v>
      </c>
      <c r="LX71" s="711">
        <f t="shared" si="72"/>
        <v>2.0299999999999994</v>
      </c>
      <c r="LY71" s="711">
        <f t="shared" si="72"/>
        <v>2.0399999999999991</v>
      </c>
      <c r="LZ71" s="711">
        <f t="shared" si="72"/>
        <v>2.0499999999999989</v>
      </c>
      <c r="MA71" s="711">
        <f t="shared" si="72"/>
        <v>2.0599999999999987</v>
      </c>
      <c r="MB71" s="711">
        <f t="shared" si="72"/>
        <v>2.0699999999999985</v>
      </c>
      <c r="MC71" s="711">
        <f t="shared" si="72"/>
        <v>2.0799999999999983</v>
      </c>
      <c r="MD71" s="711">
        <f t="shared" si="72"/>
        <v>2.0799999999999983</v>
      </c>
      <c r="ME71" s="711">
        <f t="shared" si="72"/>
        <v>2.0799999999999983</v>
      </c>
      <c r="MF71" s="711">
        <f t="shared" si="72"/>
        <v>2.0799999999999983</v>
      </c>
      <c r="MG71" s="711">
        <f t="shared" si="72"/>
        <v>2.0799999999999983</v>
      </c>
      <c r="MH71" s="711">
        <f t="shared" si="72"/>
        <v>2.0799999999999983</v>
      </c>
      <c r="MI71" s="711">
        <f t="shared" si="72"/>
        <v>2.0799999999999983</v>
      </c>
      <c r="MJ71" s="711">
        <f t="shared" si="72"/>
        <v>2.0799999999999983</v>
      </c>
      <c r="MK71" s="711">
        <f t="shared" si="72"/>
        <v>2.0799999999999983</v>
      </c>
      <c r="ML71" s="711">
        <f t="shared" si="72"/>
        <v>2.0799999999999983</v>
      </c>
      <c r="MM71" s="711">
        <f t="shared" si="72"/>
        <v>2.0799999999999983</v>
      </c>
      <c r="MN71" s="711">
        <f t="shared" si="72"/>
        <v>1.7</v>
      </c>
      <c r="MO71" s="711">
        <f t="shared" si="72"/>
        <v>1.7</v>
      </c>
      <c r="MP71" s="711">
        <f t="shared" si="72"/>
        <v>1.7</v>
      </c>
      <c r="MQ71" s="711">
        <f t="shared" si="72"/>
        <v>1.7</v>
      </c>
      <c r="MR71" s="711">
        <f t="shared" si="72"/>
        <v>1.7</v>
      </c>
      <c r="MS71" s="711">
        <f t="shared" si="72"/>
        <v>1.7</v>
      </c>
      <c r="MT71" s="711">
        <f t="shared" si="72"/>
        <v>1.7</v>
      </c>
      <c r="MU71" s="711">
        <f t="shared" si="72"/>
        <v>1.7</v>
      </c>
      <c r="MV71" s="711">
        <f t="shared" si="72"/>
        <v>1.5</v>
      </c>
      <c r="MW71" s="711">
        <f t="shared" si="72"/>
        <v>1.5</v>
      </c>
      <c r="MX71" s="711">
        <f t="shared" si="72"/>
        <v>1.5</v>
      </c>
      <c r="MY71" s="711">
        <f t="shared" si="72"/>
        <v>1.5</v>
      </c>
      <c r="MZ71" s="711">
        <f t="shared" si="72"/>
        <v>1.5</v>
      </c>
      <c r="NA71" s="711">
        <f t="shared" si="72"/>
        <v>1.5</v>
      </c>
      <c r="NB71" s="711">
        <f t="shared" si="72"/>
        <v>1.6</v>
      </c>
      <c r="NC71" s="711">
        <f t="shared" si="72"/>
        <v>1.6</v>
      </c>
      <c r="ND71" s="711">
        <f t="shared" si="72"/>
        <v>1.6</v>
      </c>
      <c r="NE71" s="711">
        <f t="shared" si="72"/>
        <v>1.6</v>
      </c>
      <c r="NF71" s="711">
        <f t="shared" si="72"/>
        <v>1.6</v>
      </c>
      <c r="NG71" s="711">
        <f t="shared" si="72"/>
        <v>1.6</v>
      </c>
      <c r="NH71" s="711">
        <f t="shared" si="72"/>
        <v>1.7</v>
      </c>
      <c r="NI71" s="711">
        <f t="shared" si="72"/>
        <v>1.7</v>
      </c>
      <c r="NJ71" s="711">
        <f t="shared" si="72"/>
        <v>1.7</v>
      </c>
      <c r="NK71" s="711">
        <f t="shared" si="72"/>
        <v>1.8</v>
      </c>
      <c r="NL71" s="711">
        <f t="shared" si="72"/>
        <v>1.8</v>
      </c>
      <c r="NM71" s="711">
        <f t="shared" si="72"/>
        <v>1.8</v>
      </c>
      <c r="NN71" s="711">
        <f t="shared" si="72"/>
        <v>1.8</v>
      </c>
      <c r="NO71" s="711">
        <f t="shared" si="72"/>
        <v>1.8</v>
      </c>
      <c r="NP71" s="711">
        <f t="shared" si="72"/>
        <v>1.9</v>
      </c>
      <c r="NQ71" s="711">
        <f t="shared" si="72"/>
        <v>1.9</v>
      </c>
      <c r="NR71" s="711">
        <f t="shared" si="72"/>
        <v>1.9</v>
      </c>
      <c r="NS71" s="711">
        <f t="shared" si="72"/>
        <v>1.9</v>
      </c>
      <c r="NT71" s="711">
        <f t="shared" si="72"/>
        <v>1.9</v>
      </c>
      <c r="NU71" s="711">
        <f t="shared" si="72"/>
        <v>2</v>
      </c>
      <c r="NV71" s="711">
        <f t="shared" si="72"/>
        <v>2.0099999999999998</v>
      </c>
      <c r="NW71" s="711">
        <f t="shared" si="72"/>
        <v>2.0199999999999996</v>
      </c>
      <c r="NX71" s="711">
        <f t="shared" si="72"/>
        <v>2.0299999999999994</v>
      </c>
      <c r="NY71" s="711">
        <f t="shared" si="72"/>
        <v>2.0399999999999991</v>
      </c>
      <c r="NZ71" s="711">
        <f t="shared" si="72"/>
        <v>2.0499999999999989</v>
      </c>
      <c r="OA71" s="711">
        <f t="shared" si="72"/>
        <v>2.0599999999999987</v>
      </c>
      <c r="OB71" s="711">
        <f t="shared" si="72"/>
        <v>2.0699999999999985</v>
      </c>
      <c r="OC71" s="711">
        <f t="shared" si="72"/>
        <v>2.0799999999999983</v>
      </c>
      <c r="OD71" s="711">
        <f t="shared" si="72"/>
        <v>2.0799999999999983</v>
      </c>
      <c r="OE71" s="711">
        <f t="shared" si="72"/>
        <v>2.0799999999999983</v>
      </c>
      <c r="OF71" s="711">
        <f t="shared" si="73"/>
        <v>2.0799999999999983</v>
      </c>
      <c r="OG71" s="711">
        <f t="shared" si="73"/>
        <v>2.0799999999999983</v>
      </c>
      <c r="OH71" s="711">
        <f t="shared" si="73"/>
        <v>2.0799999999999983</v>
      </c>
      <c r="OI71" s="711">
        <f t="shared" si="73"/>
        <v>2.0799999999999983</v>
      </c>
      <c r="OJ71" s="711">
        <f t="shared" si="73"/>
        <v>2.0799999999999983</v>
      </c>
      <c r="OK71" s="711">
        <f t="shared" si="73"/>
        <v>2.0799999999999983</v>
      </c>
      <c r="OL71" s="711">
        <f t="shared" si="73"/>
        <v>2.0799999999999983</v>
      </c>
      <c r="OM71" s="711">
        <f t="shared" si="73"/>
        <v>2.0799999999999983</v>
      </c>
      <c r="ON71" s="711">
        <f t="shared" si="73"/>
        <v>1.7</v>
      </c>
      <c r="OO71" s="711">
        <f t="shared" si="73"/>
        <v>1.7</v>
      </c>
      <c r="OP71" s="711">
        <f t="shared" si="73"/>
        <v>1.7</v>
      </c>
      <c r="OQ71" s="711">
        <f t="shared" si="73"/>
        <v>1.7</v>
      </c>
      <c r="OR71" s="711">
        <f t="shared" si="73"/>
        <v>1.7</v>
      </c>
      <c r="OS71" s="711">
        <f t="shared" si="73"/>
        <v>1.7</v>
      </c>
      <c r="OT71" s="711">
        <f t="shared" si="73"/>
        <v>1.7</v>
      </c>
      <c r="OU71" s="711">
        <f t="shared" si="73"/>
        <v>1.7</v>
      </c>
      <c r="OV71" s="711">
        <f t="shared" si="73"/>
        <v>1.5</v>
      </c>
      <c r="OW71" s="711">
        <f t="shared" si="73"/>
        <v>1.5</v>
      </c>
      <c r="OX71" s="711">
        <f t="shared" si="73"/>
        <v>1.5</v>
      </c>
      <c r="OY71" s="711">
        <f t="shared" si="73"/>
        <v>1.5</v>
      </c>
      <c r="OZ71" s="711">
        <f t="shared" si="73"/>
        <v>1.5</v>
      </c>
      <c r="PA71" s="711">
        <f t="shared" si="73"/>
        <v>1.5</v>
      </c>
      <c r="PB71" s="711">
        <f t="shared" si="73"/>
        <v>1.6</v>
      </c>
      <c r="PC71" s="711">
        <f t="shared" si="73"/>
        <v>1.6</v>
      </c>
      <c r="PD71" s="711">
        <f t="shared" si="73"/>
        <v>1.6</v>
      </c>
      <c r="PE71" s="711">
        <f t="shared" si="73"/>
        <v>1.6</v>
      </c>
      <c r="PF71" s="711">
        <f t="shared" si="73"/>
        <v>1.6</v>
      </c>
      <c r="PG71" s="711">
        <f t="shared" si="73"/>
        <v>1.6</v>
      </c>
      <c r="PH71" s="711">
        <f t="shared" si="73"/>
        <v>1.7</v>
      </c>
      <c r="PI71" s="711">
        <f t="shared" si="73"/>
        <v>1.7</v>
      </c>
      <c r="PJ71" s="711">
        <f t="shared" si="73"/>
        <v>1.7</v>
      </c>
      <c r="PK71" s="711">
        <f t="shared" si="73"/>
        <v>1.8</v>
      </c>
      <c r="PL71" s="711">
        <f t="shared" si="73"/>
        <v>1.8</v>
      </c>
      <c r="PM71" s="711">
        <f t="shared" si="73"/>
        <v>1.8</v>
      </c>
      <c r="PN71" s="711">
        <f t="shared" si="73"/>
        <v>1.8</v>
      </c>
      <c r="PO71" s="711">
        <f t="shared" si="73"/>
        <v>1.8</v>
      </c>
      <c r="PP71" s="711">
        <f t="shared" si="73"/>
        <v>1.9</v>
      </c>
      <c r="PQ71" s="711">
        <f t="shared" si="73"/>
        <v>1.9</v>
      </c>
      <c r="PR71" s="711">
        <f t="shared" si="73"/>
        <v>1.9</v>
      </c>
      <c r="PS71" s="711">
        <f t="shared" si="73"/>
        <v>1.9</v>
      </c>
      <c r="PT71" s="711">
        <f t="shared" si="73"/>
        <v>1.9</v>
      </c>
      <c r="PU71" s="711">
        <f t="shared" si="73"/>
        <v>2</v>
      </c>
      <c r="PV71" s="711">
        <f t="shared" si="73"/>
        <v>2.0099999999999998</v>
      </c>
      <c r="PW71" s="711">
        <f t="shared" si="73"/>
        <v>2.0199999999999996</v>
      </c>
      <c r="PX71" s="711">
        <f t="shared" si="73"/>
        <v>2.0299999999999994</v>
      </c>
      <c r="PY71" s="711">
        <f t="shared" si="73"/>
        <v>2.0399999999999991</v>
      </c>
      <c r="PZ71" s="711">
        <f t="shared" si="73"/>
        <v>2.0499999999999989</v>
      </c>
      <c r="QA71" s="711">
        <f t="shared" si="73"/>
        <v>2.0599999999999987</v>
      </c>
      <c r="QB71" s="711">
        <f t="shared" si="73"/>
        <v>2.0699999999999985</v>
      </c>
      <c r="QC71" s="711">
        <f t="shared" si="73"/>
        <v>2.0799999999999983</v>
      </c>
      <c r="QD71" s="711">
        <f t="shared" si="73"/>
        <v>2.0799999999999983</v>
      </c>
      <c r="QE71" s="711">
        <f t="shared" si="73"/>
        <v>2.0799999999999983</v>
      </c>
      <c r="QF71" s="711">
        <f t="shared" si="73"/>
        <v>2.0799999999999983</v>
      </c>
      <c r="QG71" s="711">
        <f t="shared" si="73"/>
        <v>2.0799999999999983</v>
      </c>
      <c r="QH71" s="711">
        <f t="shared" si="73"/>
        <v>2.0799999999999983</v>
      </c>
      <c r="QI71" s="711">
        <f t="shared" si="73"/>
        <v>2.0799999999999983</v>
      </c>
      <c r="QJ71" s="711">
        <f t="shared" si="73"/>
        <v>2.0799999999999983</v>
      </c>
      <c r="QK71" s="711">
        <f t="shared" si="73"/>
        <v>2.0799999999999983</v>
      </c>
      <c r="QL71" s="711">
        <f t="shared" si="73"/>
        <v>2.0799999999999983</v>
      </c>
      <c r="QM71" s="711">
        <f t="shared" si="73"/>
        <v>2.0799999999999983</v>
      </c>
      <c r="QN71" s="711">
        <f t="shared" si="73"/>
        <v>1.7</v>
      </c>
      <c r="QO71" s="711">
        <f t="shared" si="73"/>
        <v>1.7</v>
      </c>
      <c r="QP71" s="711">
        <f t="shared" si="73"/>
        <v>1.7</v>
      </c>
      <c r="QQ71" s="711">
        <f t="shared" si="73"/>
        <v>1.7</v>
      </c>
      <c r="QR71" s="711">
        <f t="shared" si="74"/>
        <v>1.7</v>
      </c>
      <c r="QS71" s="711">
        <f t="shared" si="74"/>
        <v>1.7</v>
      </c>
      <c r="QT71" s="711">
        <f t="shared" si="74"/>
        <v>1.7</v>
      </c>
      <c r="QU71" s="711">
        <f t="shared" si="74"/>
        <v>1.7</v>
      </c>
      <c r="QV71" s="711">
        <f t="shared" si="74"/>
        <v>1.5</v>
      </c>
      <c r="QW71" s="711">
        <f t="shared" si="74"/>
        <v>1.5</v>
      </c>
      <c r="QX71" s="711">
        <f t="shared" si="74"/>
        <v>1.5</v>
      </c>
      <c r="QY71" s="711">
        <f t="shared" si="74"/>
        <v>1.5</v>
      </c>
      <c r="QZ71" s="711">
        <f t="shared" si="74"/>
        <v>1.5</v>
      </c>
      <c r="RA71" s="711">
        <f t="shared" si="74"/>
        <v>1.5</v>
      </c>
      <c r="RB71" s="711">
        <f t="shared" si="74"/>
        <v>1.6</v>
      </c>
      <c r="RC71" s="711">
        <f t="shared" si="74"/>
        <v>1.6</v>
      </c>
      <c r="RD71" s="711">
        <f t="shared" si="74"/>
        <v>1.6</v>
      </c>
      <c r="RE71" s="711">
        <f t="shared" si="74"/>
        <v>1.6</v>
      </c>
      <c r="RF71" s="711">
        <f t="shared" si="74"/>
        <v>1.6</v>
      </c>
      <c r="RG71" s="711">
        <f t="shared" si="74"/>
        <v>1.6</v>
      </c>
      <c r="RH71" s="711">
        <f t="shared" si="74"/>
        <v>1.7</v>
      </c>
      <c r="RI71" s="711">
        <f t="shared" si="74"/>
        <v>1.7</v>
      </c>
      <c r="RJ71" s="711">
        <f t="shared" si="74"/>
        <v>1.7</v>
      </c>
      <c r="RK71" s="711">
        <f t="shared" si="74"/>
        <v>1.8</v>
      </c>
      <c r="RL71" s="711">
        <f t="shared" si="74"/>
        <v>1.8</v>
      </c>
      <c r="RM71" s="711">
        <f t="shared" si="74"/>
        <v>1.8</v>
      </c>
      <c r="RN71" s="711">
        <f t="shared" si="74"/>
        <v>1.8</v>
      </c>
      <c r="RO71" s="711">
        <f t="shared" si="74"/>
        <v>1.8</v>
      </c>
      <c r="RP71" s="711">
        <f t="shared" si="74"/>
        <v>1.9</v>
      </c>
      <c r="RQ71" s="711">
        <f t="shared" si="74"/>
        <v>1.9</v>
      </c>
      <c r="RR71" s="711">
        <f t="shared" si="74"/>
        <v>1.9</v>
      </c>
      <c r="RS71" s="711">
        <f t="shared" si="74"/>
        <v>1.9</v>
      </c>
      <c r="RT71" s="711">
        <f t="shared" si="74"/>
        <v>1.9</v>
      </c>
      <c r="RU71" s="711">
        <f t="shared" si="74"/>
        <v>2</v>
      </c>
      <c r="RV71" s="711">
        <f t="shared" si="74"/>
        <v>2.0099999999999998</v>
      </c>
      <c r="RW71" s="711">
        <f t="shared" si="74"/>
        <v>2.0199999999999996</v>
      </c>
      <c r="RX71" s="711">
        <f t="shared" si="74"/>
        <v>2.0299999999999994</v>
      </c>
      <c r="RY71" s="711">
        <f t="shared" si="74"/>
        <v>2.0399999999999991</v>
      </c>
      <c r="RZ71" s="711">
        <f t="shared" si="74"/>
        <v>2.0499999999999989</v>
      </c>
      <c r="SA71" s="711">
        <f t="shared" si="74"/>
        <v>2.0599999999999987</v>
      </c>
      <c r="SB71" s="711">
        <f t="shared" si="74"/>
        <v>2.0699999999999985</v>
      </c>
      <c r="SC71" s="711">
        <f t="shared" si="74"/>
        <v>2.0799999999999983</v>
      </c>
      <c r="SD71" s="711">
        <f t="shared" si="74"/>
        <v>2.0799999999999983</v>
      </c>
      <c r="SE71" s="711">
        <f t="shared" si="74"/>
        <v>2.0799999999999983</v>
      </c>
      <c r="SF71" s="711">
        <f t="shared" si="74"/>
        <v>2.0799999999999983</v>
      </c>
      <c r="SG71" s="711">
        <f t="shared" si="74"/>
        <v>2.0799999999999983</v>
      </c>
      <c r="SH71" s="711">
        <f t="shared" si="74"/>
        <v>2.0799999999999983</v>
      </c>
      <c r="SI71" s="493"/>
      <c r="SJ71" s="474"/>
      <c r="SK71" s="462"/>
      <c r="SL71" s="462"/>
      <c r="SM71" s="462"/>
    </row>
    <row r="72" spans="1:507" outlineLevel="3" x14ac:dyDescent="0.35">
      <c r="A72" s="462"/>
      <c r="B72" s="471"/>
      <c r="C72" s="690">
        <f t="shared" si="63"/>
        <v>4</v>
      </c>
      <c r="D72" s="493"/>
      <c r="E72" s="557"/>
      <c r="F72" s="557"/>
      <c r="G72" s="493"/>
      <c r="H72" s="714"/>
      <c r="I72" s="715" t="s">
        <v>266</v>
      </c>
      <c r="J72" s="716"/>
      <c r="K72" s="717">
        <f t="shared" si="75"/>
        <v>2.0299999999999998</v>
      </c>
      <c r="L72" s="717">
        <f t="shared" si="75"/>
        <v>2.0399999999999996</v>
      </c>
      <c r="M72" s="717">
        <f t="shared" si="75"/>
        <v>2.0499999999999994</v>
      </c>
      <c r="N72" s="717">
        <f t="shared" si="75"/>
        <v>2.0599999999999992</v>
      </c>
      <c r="O72" s="717">
        <f t="shared" si="75"/>
        <v>2.069999999999999</v>
      </c>
      <c r="P72" s="717">
        <f t="shared" si="75"/>
        <v>2.089999999999999</v>
      </c>
      <c r="Q72" s="717">
        <f t="shared" si="75"/>
        <v>2.109999999999999</v>
      </c>
      <c r="R72" s="717">
        <f t="shared" si="75"/>
        <v>2.129999999999999</v>
      </c>
      <c r="S72" s="717">
        <f t="shared" si="75"/>
        <v>2.149999999999999</v>
      </c>
      <c r="T72" s="717">
        <f t="shared" si="75"/>
        <v>2.169999999999999</v>
      </c>
      <c r="U72" s="717">
        <f t="shared" si="75"/>
        <v>2.1899999999999991</v>
      </c>
      <c r="V72" s="717">
        <f t="shared" si="75"/>
        <v>2.2099999999999991</v>
      </c>
      <c r="W72" s="717">
        <f t="shared" si="75"/>
        <v>2.2299999999999991</v>
      </c>
      <c r="X72" s="717">
        <f t="shared" si="75"/>
        <v>2.2499999999999991</v>
      </c>
      <c r="Y72" s="717">
        <f t="shared" si="75"/>
        <v>2.2699999999999991</v>
      </c>
      <c r="Z72" s="717">
        <f t="shared" si="75"/>
        <v>2.2899999999999991</v>
      </c>
      <c r="AA72" s="717">
        <f t="shared" si="75"/>
        <v>2.3099999999999992</v>
      </c>
      <c r="AB72" s="717">
        <f t="shared" si="75"/>
        <v>2.3299999999999992</v>
      </c>
      <c r="AC72" s="717">
        <f t="shared" si="75"/>
        <v>2.3499999999999992</v>
      </c>
      <c r="AD72" s="717">
        <f t="shared" si="75"/>
        <v>2.3499999999999992</v>
      </c>
      <c r="AE72" s="717">
        <f t="shared" si="75"/>
        <v>2.3499999999999992</v>
      </c>
      <c r="AF72" s="717">
        <f t="shared" si="75"/>
        <v>2.3499999999999992</v>
      </c>
      <c r="AG72" s="717">
        <f t="shared" si="75"/>
        <v>2.3499999999999992</v>
      </c>
      <c r="AH72" s="717">
        <f t="shared" si="75"/>
        <v>2.3499999999999992</v>
      </c>
      <c r="AI72" s="717">
        <f t="shared" si="75"/>
        <v>2.3499999999999992</v>
      </c>
      <c r="AJ72" s="717">
        <f t="shared" si="75"/>
        <v>2.3499999999999992</v>
      </c>
      <c r="AK72" s="717">
        <f t="shared" si="75"/>
        <v>2.3499999999999992</v>
      </c>
      <c r="AL72" s="717">
        <f t="shared" si="75"/>
        <v>2.3499999999999992</v>
      </c>
      <c r="AM72" s="717">
        <f t="shared" si="75"/>
        <v>2.3499999999999992</v>
      </c>
      <c r="AN72" s="717">
        <f t="shared" si="75"/>
        <v>2</v>
      </c>
      <c r="AO72" s="717">
        <f t="shared" si="75"/>
        <v>2</v>
      </c>
      <c r="AP72" s="717">
        <f t="shared" si="75"/>
        <v>2</v>
      </c>
      <c r="AQ72" s="717">
        <f t="shared" si="75"/>
        <v>2</v>
      </c>
      <c r="AR72" s="717">
        <f t="shared" si="75"/>
        <v>2</v>
      </c>
      <c r="AS72" s="717">
        <f t="shared" si="75"/>
        <v>2</v>
      </c>
      <c r="AT72" s="717">
        <f t="shared" si="75"/>
        <v>2</v>
      </c>
      <c r="AU72" s="717">
        <f t="shared" si="75"/>
        <v>2</v>
      </c>
      <c r="AV72" s="717">
        <f t="shared" si="75"/>
        <v>2</v>
      </c>
      <c r="AW72" s="717">
        <f t="shared" si="75"/>
        <v>2</v>
      </c>
      <c r="AX72" s="717">
        <f t="shared" si="75"/>
        <v>2</v>
      </c>
      <c r="AY72" s="717">
        <f t="shared" si="75"/>
        <v>2</v>
      </c>
      <c r="AZ72" s="717">
        <f t="shared" si="75"/>
        <v>2</v>
      </c>
      <c r="BA72" s="717">
        <f t="shared" si="75"/>
        <v>2</v>
      </c>
      <c r="BB72" s="717">
        <f t="shared" si="75"/>
        <v>2</v>
      </c>
      <c r="BC72" s="717">
        <f t="shared" si="75"/>
        <v>2</v>
      </c>
      <c r="BD72" s="717">
        <f t="shared" si="75"/>
        <v>2</v>
      </c>
      <c r="BE72" s="717">
        <f t="shared" si="75"/>
        <v>2</v>
      </c>
      <c r="BF72" s="717">
        <f t="shared" si="75"/>
        <v>2</v>
      </c>
      <c r="BG72" s="717">
        <f t="shared" si="75"/>
        <v>2</v>
      </c>
      <c r="BH72" s="717">
        <f t="shared" si="75"/>
        <v>2</v>
      </c>
      <c r="BI72" s="717">
        <f t="shared" si="75"/>
        <v>2</v>
      </c>
      <c r="BJ72" s="717">
        <f t="shared" si="75"/>
        <v>2</v>
      </c>
      <c r="BK72" s="711">
        <f t="shared" si="75"/>
        <v>2.0299999999999998</v>
      </c>
      <c r="BL72" s="711">
        <f t="shared" si="75"/>
        <v>2.0399999999999996</v>
      </c>
      <c r="BM72" s="711">
        <f t="shared" si="75"/>
        <v>2.0499999999999994</v>
      </c>
      <c r="BN72" s="711">
        <f t="shared" si="75"/>
        <v>2.0599999999999992</v>
      </c>
      <c r="BO72" s="711">
        <f t="shared" si="75"/>
        <v>2.069999999999999</v>
      </c>
      <c r="BP72" s="711">
        <f t="shared" si="75"/>
        <v>2.089999999999999</v>
      </c>
      <c r="BQ72" s="711">
        <f t="shared" si="75"/>
        <v>2.109999999999999</v>
      </c>
      <c r="BR72" s="711">
        <f t="shared" si="75"/>
        <v>2.129999999999999</v>
      </c>
      <c r="BS72" s="711">
        <f t="shared" si="75"/>
        <v>2.149999999999999</v>
      </c>
      <c r="BT72" s="711">
        <f t="shared" si="75"/>
        <v>2.169999999999999</v>
      </c>
      <c r="BU72" s="711">
        <f t="shared" si="75"/>
        <v>2.1899999999999991</v>
      </c>
      <c r="BV72" s="711">
        <f t="shared" si="75"/>
        <v>2.2099999999999991</v>
      </c>
      <c r="BW72" s="711">
        <f>BW69</f>
        <v>2.2299999999999991</v>
      </c>
      <c r="BX72" s="711">
        <f t="shared" si="68"/>
        <v>2.2499999999999991</v>
      </c>
      <c r="BY72" s="711">
        <f t="shared" si="68"/>
        <v>2.2699999999999991</v>
      </c>
      <c r="BZ72" s="711">
        <f t="shared" si="68"/>
        <v>2.2899999999999991</v>
      </c>
      <c r="CA72" s="711">
        <f t="shared" si="68"/>
        <v>2.3099999999999992</v>
      </c>
      <c r="CB72" s="711">
        <f t="shared" si="68"/>
        <v>2.3299999999999992</v>
      </c>
      <c r="CC72" s="711">
        <f t="shared" si="68"/>
        <v>2.3499999999999992</v>
      </c>
      <c r="CD72" s="711">
        <f t="shared" si="68"/>
        <v>2.3499999999999992</v>
      </c>
      <c r="CE72" s="711">
        <f t="shared" si="68"/>
        <v>2.3499999999999992</v>
      </c>
      <c r="CF72" s="711">
        <f t="shared" si="68"/>
        <v>2.3499999999999992</v>
      </c>
      <c r="CG72" s="711">
        <f t="shared" si="68"/>
        <v>2.3499999999999992</v>
      </c>
      <c r="CH72" s="711">
        <f t="shared" si="68"/>
        <v>2.3499999999999992</v>
      </c>
      <c r="CI72" s="711">
        <f t="shared" si="68"/>
        <v>2.3499999999999992</v>
      </c>
      <c r="CJ72" s="711">
        <f t="shared" si="68"/>
        <v>2.3499999999999992</v>
      </c>
      <c r="CK72" s="711">
        <f t="shared" si="68"/>
        <v>2.3499999999999992</v>
      </c>
      <c r="CL72" s="711">
        <f t="shared" si="68"/>
        <v>2.3499999999999992</v>
      </c>
      <c r="CM72" s="711">
        <f t="shared" si="68"/>
        <v>2.3499999999999992</v>
      </c>
      <c r="CN72" s="711">
        <f t="shared" si="68"/>
        <v>2</v>
      </c>
      <c r="CO72" s="711">
        <f t="shared" si="68"/>
        <v>2</v>
      </c>
      <c r="CP72" s="711">
        <f t="shared" si="68"/>
        <v>2</v>
      </c>
      <c r="CQ72" s="711">
        <f t="shared" si="68"/>
        <v>2</v>
      </c>
      <c r="CR72" s="711">
        <f t="shared" si="68"/>
        <v>2</v>
      </c>
      <c r="CS72" s="711">
        <f t="shared" si="68"/>
        <v>2</v>
      </c>
      <c r="CT72" s="711">
        <f t="shared" si="68"/>
        <v>2</v>
      </c>
      <c r="CU72" s="711">
        <f t="shared" si="68"/>
        <v>2</v>
      </c>
      <c r="CV72" s="711">
        <f t="shared" si="68"/>
        <v>2</v>
      </c>
      <c r="CW72" s="711">
        <f t="shared" si="68"/>
        <v>2</v>
      </c>
      <c r="CX72" s="711">
        <f t="shared" si="68"/>
        <v>2</v>
      </c>
      <c r="CY72" s="711">
        <f t="shared" si="68"/>
        <v>2</v>
      </c>
      <c r="CZ72" s="711">
        <f t="shared" si="68"/>
        <v>2</v>
      </c>
      <c r="DA72" s="711">
        <f t="shared" si="68"/>
        <v>2</v>
      </c>
      <c r="DB72" s="711">
        <f t="shared" si="68"/>
        <v>2</v>
      </c>
      <c r="DC72" s="711">
        <f t="shared" si="68"/>
        <v>2</v>
      </c>
      <c r="DD72" s="711">
        <f t="shared" si="68"/>
        <v>2</v>
      </c>
      <c r="DE72" s="711">
        <f t="shared" si="68"/>
        <v>2</v>
      </c>
      <c r="DF72" s="711">
        <f t="shared" si="68"/>
        <v>2</v>
      </c>
      <c r="DG72" s="711">
        <f t="shared" si="68"/>
        <v>2</v>
      </c>
      <c r="DH72" s="711">
        <f t="shared" si="68"/>
        <v>2</v>
      </c>
      <c r="DI72" s="711">
        <f t="shared" si="68"/>
        <v>2</v>
      </c>
      <c r="DJ72" s="711">
        <f t="shared" si="68"/>
        <v>2</v>
      </c>
      <c r="DK72" s="711">
        <f t="shared" si="68"/>
        <v>2.0299999999999998</v>
      </c>
      <c r="DL72" s="711">
        <f t="shared" si="68"/>
        <v>2.0399999999999996</v>
      </c>
      <c r="DM72" s="711">
        <f t="shared" si="68"/>
        <v>2.0499999999999994</v>
      </c>
      <c r="DN72" s="711">
        <f t="shared" si="68"/>
        <v>2.0599999999999992</v>
      </c>
      <c r="DO72" s="711">
        <f t="shared" si="68"/>
        <v>2.069999999999999</v>
      </c>
      <c r="DP72" s="711">
        <f t="shared" si="68"/>
        <v>2.089999999999999</v>
      </c>
      <c r="DQ72" s="711">
        <f t="shared" si="68"/>
        <v>2.109999999999999</v>
      </c>
      <c r="DR72" s="711">
        <f t="shared" si="68"/>
        <v>2.129999999999999</v>
      </c>
      <c r="DS72" s="711">
        <f t="shared" si="68"/>
        <v>2.149999999999999</v>
      </c>
      <c r="DT72" s="711">
        <f t="shared" si="68"/>
        <v>2.169999999999999</v>
      </c>
      <c r="DU72" s="711">
        <f t="shared" si="68"/>
        <v>2.1899999999999991</v>
      </c>
      <c r="DV72" s="711">
        <f t="shared" si="68"/>
        <v>2.2099999999999991</v>
      </c>
      <c r="DW72" s="711">
        <f t="shared" si="68"/>
        <v>2.2299999999999991</v>
      </c>
      <c r="DX72" s="711">
        <f t="shared" si="68"/>
        <v>2.2499999999999991</v>
      </c>
      <c r="DY72" s="711">
        <f t="shared" si="68"/>
        <v>2.2699999999999991</v>
      </c>
      <c r="DZ72" s="711">
        <f t="shared" si="68"/>
        <v>2.2899999999999991</v>
      </c>
      <c r="EA72" s="711">
        <f t="shared" si="68"/>
        <v>2.3099999999999992</v>
      </c>
      <c r="EB72" s="711">
        <f t="shared" si="68"/>
        <v>2.3299999999999992</v>
      </c>
      <c r="EC72" s="711">
        <f t="shared" si="68"/>
        <v>2.3499999999999992</v>
      </c>
      <c r="ED72" s="711">
        <f t="shared" si="68"/>
        <v>2.3499999999999992</v>
      </c>
      <c r="EE72" s="711">
        <f t="shared" si="68"/>
        <v>2.3499999999999992</v>
      </c>
      <c r="EF72" s="711">
        <f t="shared" si="68"/>
        <v>2.3499999999999992</v>
      </c>
      <c r="EG72" s="711">
        <f t="shared" si="68"/>
        <v>2.3499999999999992</v>
      </c>
      <c r="EH72" s="711">
        <f t="shared" si="68"/>
        <v>2.3499999999999992</v>
      </c>
      <c r="EI72" s="711">
        <f t="shared" si="68"/>
        <v>2.3499999999999992</v>
      </c>
      <c r="EJ72" s="711">
        <f t="shared" si="69"/>
        <v>2.3499999999999992</v>
      </c>
      <c r="EK72" s="711">
        <f t="shared" si="69"/>
        <v>2.3499999999999992</v>
      </c>
      <c r="EL72" s="711">
        <f t="shared" si="69"/>
        <v>2.3499999999999992</v>
      </c>
      <c r="EM72" s="711">
        <f t="shared" si="69"/>
        <v>2.3499999999999992</v>
      </c>
      <c r="EN72" s="711">
        <f t="shared" si="69"/>
        <v>2</v>
      </c>
      <c r="EO72" s="711">
        <f t="shared" si="69"/>
        <v>2</v>
      </c>
      <c r="EP72" s="711">
        <f t="shared" si="69"/>
        <v>2</v>
      </c>
      <c r="EQ72" s="711">
        <f t="shared" si="69"/>
        <v>2</v>
      </c>
      <c r="ER72" s="711">
        <f t="shared" si="69"/>
        <v>2</v>
      </c>
      <c r="ES72" s="711">
        <f t="shared" si="69"/>
        <v>2</v>
      </c>
      <c r="ET72" s="711">
        <f t="shared" si="69"/>
        <v>2</v>
      </c>
      <c r="EU72" s="711">
        <f t="shared" si="69"/>
        <v>2</v>
      </c>
      <c r="EV72" s="711">
        <f t="shared" si="69"/>
        <v>2</v>
      </c>
      <c r="EW72" s="711">
        <f t="shared" si="69"/>
        <v>2</v>
      </c>
      <c r="EX72" s="711">
        <f t="shared" si="69"/>
        <v>2</v>
      </c>
      <c r="EY72" s="711">
        <f t="shared" si="69"/>
        <v>2</v>
      </c>
      <c r="EZ72" s="711">
        <f t="shared" si="69"/>
        <v>2</v>
      </c>
      <c r="FA72" s="711">
        <f t="shared" si="69"/>
        <v>2</v>
      </c>
      <c r="FB72" s="711">
        <f t="shared" si="69"/>
        <v>2</v>
      </c>
      <c r="FC72" s="711">
        <f t="shared" si="69"/>
        <v>2</v>
      </c>
      <c r="FD72" s="711">
        <f t="shared" si="69"/>
        <v>2</v>
      </c>
      <c r="FE72" s="711">
        <f t="shared" si="69"/>
        <v>2</v>
      </c>
      <c r="FF72" s="711">
        <f t="shared" si="69"/>
        <v>2</v>
      </c>
      <c r="FG72" s="711">
        <f t="shared" si="69"/>
        <v>2</v>
      </c>
      <c r="FH72" s="711">
        <f t="shared" si="69"/>
        <v>2</v>
      </c>
      <c r="FI72" s="711">
        <f t="shared" si="69"/>
        <v>2</v>
      </c>
      <c r="FJ72" s="711">
        <f t="shared" si="69"/>
        <v>2</v>
      </c>
      <c r="FK72" s="711">
        <f t="shared" si="69"/>
        <v>2.0299999999999998</v>
      </c>
      <c r="FL72" s="711">
        <f t="shared" si="69"/>
        <v>2.0399999999999996</v>
      </c>
      <c r="FM72" s="711">
        <f t="shared" si="69"/>
        <v>2.0499999999999994</v>
      </c>
      <c r="FN72" s="711">
        <f t="shared" si="69"/>
        <v>2.0599999999999992</v>
      </c>
      <c r="FO72" s="711">
        <f t="shared" si="69"/>
        <v>2.069999999999999</v>
      </c>
      <c r="FP72" s="711">
        <f t="shared" si="69"/>
        <v>2.089999999999999</v>
      </c>
      <c r="FQ72" s="711">
        <f t="shared" si="69"/>
        <v>2.109999999999999</v>
      </c>
      <c r="FR72" s="711">
        <f t="shared" si="69"/>
        <v>2.129999999999999</v>
      </c>
      <c r="FS72" s="711">
        <f t="shared" si="69"/>
        <v>2.149999999999999</v>
      </c>
      <c r="FT72" s="711">
        <f t="shared" si="69"/>
        <v>2.169999999999999</v>
      </c>
      <c r="FU72" s="711">
        <f t="shared" si="69"/>
        <v>2.1899999999999991</v>
      </c>
      <c r="FV72" s="711">
        <f t="shared" si="69"/>
        <v>2.2099999999999991</v>
      </c>
      <c r="FW72" s="711">
        <f t="shared" si="69"/>
        <v>2.2299999999999991</v>
      </c>
      <c r="FX72" s="711">
        <f t="shared" si="69"/>
        <v>2.2499999999999991</v>
      </c>
      <c r="FY72" s="711">
        <f t="shared" si="69"/>
        <v>2.2699999999999991</v>
      </c>
      <c r="FZ72" s="711">
        <f t="shared" si="69"/>
        <v>2.2899999999999991</v>
      </c>
      <c r="GA72" s="711">
        <f t="shared" si="69"/>
        <v>2.3099999999999992</v>
      </c>
      <c r="GB72" s="711">
        <f t="shared" si="69"/>
        <v>2.3299999999999992</v>
      </c>
      <c r="GC72" s="711">
        <f t="shared" si="69"/>
        <v>2.3499999999999992</v>
      </c>
      <c r="GD72" s="711">
        <f t="shared" si="69"/>
        <v>2.3499999999999992</v>
      </c>
      <c r="GE72" s="711">
        <f t="shared" si="69"/>
        <v>2.3499999999999992</v>
      </c>
      <c r="GF72" s="711">
        <f t="shared" si="69"/>
        <v>2.3499999999999992</v>
      </c>
      <c r="GG72" s="711">
        <f t="shared" si="69"/>
        <v>2.3499999999999992</v>
      </c>
      <c r="GH72" s="711">
        <f t="shared" si="69"/>
        <v>2.3499999999999992</v>
      </c>
      <c r="GI72" s="711">
        <f t="shared" si="69"/>
        <v>2.3499999999999992</v>
      </c>
      <c r="GJ72" s="711">
        <f t="shared" si="69"/>
        <v>2.3499999999999992</v>
      </c>
      <c r="GK72" s="711">
        <f t="shared" si="69"/>
        <v>2.3499999999999992</v>
      </c>
      <c r="GL72" s="711">
        <f t="shared" si="69"/>
        <v>2.3499999999999992</v>
      </c>
      <c r="GM72" s="711">
        <f t="shared" si="69"/>
        <v>2.3499999999999992</v>
      </c>
      <c r="GN72" s="711">
        <f t="shared" si="69"/>
        <v>2</v>
      </c>
      <c r="GO72" s="711">
        <f t="shared" si="69"/>
        <v>2</v>
      </c>
      <c r="GP72" s="711">
        <f t="shared" si="69"/>
        <v>2</v>
      </c>
      <c r="GQ72" s="711">
        <f t="shared" si="69"/>
        <v>2</v>
      </c>
      <c r="GR72" s="711">
        <f t="shared" si="69"/>
        <v>2</v>
      </c>
      <c r="GS72" s="711">
        <f t="shared" si="69"/>
        <v>2</v>
      </c>
      <c r="GT72" s="711">
        <f t="shared" si="69"/>
        <v>2</v>
      </c>
      <c r="GU72" s="711">
        <f t="shared" si="69"/>
        <v>2</v>
      </c>
      <c r="GV72" s="711">
        <f t="shared" si="70"/>
        <v>2</v>
      </c>
      <c r="GW72" s="711">
        <f t="shared" si="70"/>
        <v>2</v>
      </c>
      <c r="GX72" s="711">
        <f t="shared" si="70"/>
        <v>2</v>
      </c>
      <c r="GY72" s="711">
        <f t="shared" si="70"/>
        <v>2</v>
      </c>
      <c r="GZ72" s="711">
        <f t="shared" si="70"/>
        <v>2</v>
      </c>
      <c r="HA72" s="711">
        <f t="shared" si="70"/>
        <v>2</v>
      </c>
      <c r="HB72" s="711">
        <f t="shared" si="70"/>
        <v>2</v>
      </c>
      <c r="HC72" s="711">
        <f t="shared" si="70"/>
        <v>2</v>
      </c>
      <c r="HD72" s="711">
        <f t="shared" si="70"/>
        <v>2</v>
      </c>
      <c r="HE72" s="711">
        <f t="shared" si="70"/>
        <v>2</v>
      </c>
      <c r="HF72" s="711">
        <f t="shared" si="70"/>
        <v>2</v>
      </c>
      <c r="HG72" s="711">
        <f t="shared" si="70"/>
        <v>2</v>
      </c>
      <c r="HH72" s="711">
        <f t="shared" si="70"/>
        <v>2</v>
      </c>
      <c r="HI72" s="711">
        <f t="shared" si="70"/>
        <v>2</v>
      </c>
      <c r="HJ72" s="711">
        <f t="shared" si="70"/>
        <v>2</v>
      </c>
      <c r="HK72" s="711">
        <f t="shared" si="70"/>
        <v>2.0299999999999998</v>
      </c>
      <c r="HL72" s="711">
        <f t="shared" si="70"/>
        <v>2.0399999999999996</v>
      </c>
      <c r="HM72" s="711">
        <f t="shared" si="70"/>
        <v>2.0499999999999994</v>
      </c>
      <c r="HN72" s="711">
        <f t="shared" si="70"/>
        <v>2.0599999999999992</v>
      </c>
      <c r="HO72" s="711">
        <f t="shared" si="70"/>
        <v>2.069999999999999</v>
      </c>
      <c r="HP72" s="711">
        <f t="shared" si="70"/>
        <v>2.089999999999999</v>
      </c>
      <c r="HQ72" s="711">
        <f t="shared" si="70"/>
        <v>2.109999999999999</v>
      </c>
      <c r="HR72" s="711">
        <f t="shared" si="70"/>
        <v>2.129999999999999</v>
      </c>
      <c r="HS72" s="711">
        <f t="shared" si="70"/>
        <v>2.149999999999999</v>
      </c>
      <c r="HT72" s="711">
        <f t="shared" si="70"/>
        <v>2.169999999999999</v>
      </c>
      <c r="HU72" s="711">
        <f t="shared" si="70"/>
        <v>2.1899999999999991</v>
      </c>
      <c r="HV72" s="711">
        <f t="shared" si="70"/>
        <v>2.2099999999999991</v>
      </c>
      <c r="HW72" s="711">
        <f t="shared" si="70"/>
        <v>2.2299999999999991</v>
      </c>
      <c r="HX72" s="711">
        <f t="shared" si="70"/>
        <v>2.2499999999999991</v>
      </c>
      <c r="HY72" s="711">
        <f t="shared" si="70"/>
        <v>2.2699999999999991</v>
      </c>
      <c r="HZ72" s="711">
        <f t="shared" si="70"/>
        <v>2.2899999999999991</v>
      </c>
      <c r="IA72" s="711">
        <f t="shared" si="70"/>
        <v>2.3099999999999992</v>
      </c>
      <c r="IB72" s="711">
        <f t="shared" si="70"/>
        <v>2.3299999999999992</v>
      </c>
      <c r="IC72" s="711">
        <f t="shared" si="70"/>
        <v>2.3499999999999992</v>
      </c>
      <c r="ID72" s="711">
        <f t="shared" si="70"/>
        <v>2.3499999999999992</v>
      </c>
      <c r="IE72" s="711">
        <f t="shared" si="70"/>
        <v>2.3499999999999992</v>
      </c>
      <c r="IF72" s="711">
        <f t="shared" si="70"/>
        <v>2.3499999999999992</v>
      </c>
      <c r="IG72" s="711">
        <f t="shared" si="70"/>
        <v>2.3499999999999992</v>
      </c>
      <c r="IH72" s="711">
        <f t="shared" si="70"/>
        <v>2.3499999999999992</v>
      </c>
      <c r="II72" s="711">
        <f t="shared" si="70"/>
        <v>2.3499999999999992</v>
      </c>
      <c r="IJ72" s="711">
        <f t="shared" si="70"/>
        <v>2.3499999999999992</v>
      </c>
      <c r="IK72" s="711">
        <f t="shared" si="70"/>
        <v>2.3499999999999992</v>
      </c>
      <c r="IL72" s="711">
        <f t="shared" si="70"/>
        <v>2.3499999999999992</v>
      </c>
      <c r="IM72" s="711">
        <f t="shared" si="70"/>
        <v>2.3499999999999992</v>
      </c>
      <c r="IN72" s="711">
        <f t="shared" si="70"/>
        <v>2</v>
      </c>
      <c r="IO72" s="711">
        <f t="shared" si="70"/>
        <v>2</v>
      </c>
      <c r="IP72" s="711">
        <f t="shared" si="70"/>
        <v>2</v>
      </c>
      <c r="IQ72" s="711">
        <f t="shared" si="70"/>
        <v>2</v>
      </c>
      <c r="IR72" s="711">
        <f t="shared" si="70"/>
        <v>2</v>
      </c>
      <c r="IS72" s="711">
        <f t="shared" si="70"/>
        <v>2</v>
      </c>
      <c r="IT72" s="711">
        <f t="shared" si="70"/>
        <v>2</v>
      </c>
      <c r="IU72" s="711">
        <f t="shared" si="70"/>
        <v>2</v>
      </c>
      <c r="IV72" s="711">
        <f t="shared" si="70"/>
        <v>2</v>
      </c>
      <c r="IW72" s="711">
        <f t="shared" si="70"/>
        <v>2</v>
      </c>
      <c r="IX72" s="711">
        <f t="shared" si="70"/>
        <v>2</v>
      </c>
      <c r="IY72" s="711">
        <f t="shared" si="70"/>
        <v>2</v>
      </c>
      <c r="IZ72" s="711">
        <f t="shared" si="70"/>
        <v>2</v>
      </c>
      <c r="JA72" s="711">
        <f t="shared" si="70"/>
        <v>2</v>
      </c>
      <c r="JB72" s="711">
        <f t="shared" si="70"/>
        <v>2</v>
      </c>
      <c r="JC72" s="711">
        <f t="shared" si="70"/>
        <v>2</v>
      </c>
      <c r="JD72" s="711">
        <f t="shared" si="70"/>
        <v>2</v>
      </c>
      <c r="JE72" s="711">
        <f t="shared" si="70"/>
        <v>2</v>
      </c>
      <c r="JF72" s="711">
        <f t="shared" si="70"/>
        <v>2</v>
      </c>
      <c r="JG72" s="711">
        <f t="shared" si="70"/>
        <v>2</v>
      </c>
      <c r="JH72" s="711">
        <f t="shared" si="71"/>
        <v>2</v>
      </c>
      <c r="JI72" s="711">
        <f t="shared" si="71"/>
        <v>2</v>
      </c>
      <c r="JJ72" s="711">
        <f t="shared" si="71"/>
        <v>2</v>
      </c>
      <c r="JK72" s="711">
        <f t="shared" si="71"/>
        <v>2.0299999999999998</v>
      </c>
      <c r="JL72" s="711">
        <f t="shared" si="71"/>
        <v>2.0399999999999996</v>
      </c>
      <c r="JM72" s="711">
        <f t="shared" si="71"/>
        <v>2.0499999999999994</v>
      </c>
      <c r="JN72" s="711">
        <f t="shared" si="71"/>
        <v>2.0599999999999992</v>
      </c>
      <c r="JO72" s="711">
        <f t="shared" si="71"/>
        <v>2.069999999999999</v>
      </c>
      <c r="JP72" s="711">
        <f t="shared" si="71"/>
        <v>2.089999999999999</v>
      </c>
      <c r="JQ72" s="711">
        <f t="shared" si="71"/>
        <v>2.109999999999999</v>
      </c>
      <c r="JR72" s="711">
        <f t="shared" si="71"/>
        <v>2.129999999999999</v>
      </c>
      <c r="JS72" s="711">
        <f t="shared" si="71"/>
        <v>2.149999999999999</v>
      </c>
      <c r="JT72" s="711">
        <f t="shared" si="71"/>
        <v>2.169999999999999</v>
      </c>
      <c r="JU72" s="711">
        <f t="shared" si="71"/>
        <v>2.1899999999999991</v>
      </c>
      <c r="JV72" s="711">
        <f t="shared" si="71"/>
        <v>2.2099999999999991</v>
      </c>
      <c r="JW72" s="711">
        <f t="shared" si="71"/>
        <v>2.2299999999999991</v>
      </c>
      <c r="JX72" s="711">
        <f t="shared" si="71"/>
        <v>2.2499999999999991</v>
      </c>
      <c r="JY72" s="711">
        <f t="shared" si="71"/>
        <v>2.2699999999999991</v>
      </c>
      <c r="JZ72" s="711">
        <f t="shared" si="71"/>
        <v>2.2899999999999991</v>
      </c>
      <c r="KA72" s="711">
        <f t="shared" si="71"/>
        <v>2.3099999999999992</v>
      </c>
      <c r="KB72" s="711">
        <f t="shared" si="71"/>
        <v>2.3299999999999992</v>
      </c>
      <c r="KC72" s="711">
        <f t="shared" si="71"/>
        <v>2.3499999999999992</v>
      </c>
      <c r="KD72" s="711">
        <f t="shared" si="71"/>
        <v>2.3499999999999992</v>
      </c>
      <c r="KE72" s="711">
        <f t="shared" si="71"/>
        <v>2.3499999999999992</v>
      </c>
      <c r="KF72" s="711">
        <f t="shared" si="71"/>
        <v>2.3499999999999992</v>
      </c>
      <c r="KG72" s="711">
        <f t="shared" si="71"/>
        <v>2.3499999999999992</v>
      </c>
      <c r="KH72" s="711">
        <f t="shared" si="71"/>
        <v>2.3499999999999992</v>
      </c>
      <c r="KI72" s="711">
        <f t="shared" si="71"/>
        <v>2.3499999999999992</v>
      </c>
      <c r="KJ72" s="711">
        <f t="shared" si="71"/>
        <v>2.3499999999999992</v>
      </c>
      <c r="KK72" s="711">
        <f t="shared" si="71"/>
        <v>2.3499999999999992</v>
      </c>
      <c r="KL72" s="711">
        <f t="shared" si="71"/>
        <v>2.3499999999999992</v>
      </c>
      <c r="KM72" s="711">
        <f t="shared" si="71"/>
        <v>2.3499999999999992</v>
      </c>
      <c r="KN72" s="711">
        <f t="shared" si="71"/>
        <v>2</v>
      </c>
      <c r="KO72" s="711">
        <f t="shared" si="71"/>
        <v>2</v>
      </c>
      <c r="KP72" s="711">
        <f t="shared" si="71"/>
        <v>2</v>
      </c>
      <c r="KQ72" s="711">
        <f t="shared" si="71"/>
        <v>2</v>
      </c>
      <c r="KR72" s="711">
        <f t="shared" si="71"/>
        <v>2</v>
      </c>
      <c r="KS72" s="711">
        <f t="shared" si="71"/>
        <v>2</v>
      </c>
      <c r="KT72" s="711">
        <f t="shared" si="71"/>
        <v>2</v>
      </c>
      <c r="KU72" s="711">
        <f t="shared" si="71"/>
        <v>2</v>
      </c>
      <c r="KV72" s="711">
        <f t="shared" si="71"/>
        <v>2</v>
      </c>
      <c r="KW72" s="711">
        <f t="shared" si="71"/>
        <v>2</v>
      </c>
      <c r="KX72" s="711">
        <f t="shared" si="71"/>
        <v>2</v>
      </c>
      <c r="KY72" s="711">
        <f t="shared" si="71"/>
        <v>2</v>
      </c>
      <c r="KZ72" s="711">
        <f t="shared" si="71"/>
        <v>2</v>
      </c>
      <c r="LA72" s="711">
        <f t="shared" si="71"/>
        <v>2</v>
      </c>
      <c r="LB72" s="711">
        <f t="shared" si="71"/>
        <v>2</v>
      </c>
      <c r="LC72" s="711">
        <f t="shared" si="71"/>
        <v>2</v>
      </c>
      <c r="LD72" s="711">
        <f t="shared" si="71"/>
        <v>2</v>
      </c>
      <c r="LE72" s="711">
        <f t="shared" si="71"/>
        <v>2</v>
      </c>
      <c r="LF72" s="711">
        <f t="shared" si="71"/>
        <v>2</v>
      </c>
      <c r="LG72" s="711">
        <f t="shared" si="71"/>
        <v>2</v>
      </c>
      <c r="LH72" s="711">
        <f t="shared" si="71"/>
        <v>2</v>
      </c>
      <c r="LI72" s="711">
        <f t="shared" si="71"/>
        <v>2</v>
      </c>
      <c r="LJ72" s="711">
        <f t="shared" si="71"/>
        <v>2</v>
      </c>
      <c r="LK72" s="711">
        <f t="shared" si="71"/>
        <v>2.0299999999999998</v>
      </c>
      <c r="LL72" s="711">
        <f t="shared" si="71"/>
        <v>2.0399999999999996</v>
      </c>
      <c r="LM72" s="711">
        <f t="shared" si="71"/>
        <v>2.0499999999999994</v>
      </c>
      <c r="LN72" s="711">
        <f t="shared" si="71"/>
        <v>2.0599999999999992</v>
      </c>
      <c r="LO72" s="711">
        <f t="shared" si="71"/>
        <v>2.069999999999999</v>
      </c>
      <c r="LP72" s="711">
        <f t="shared" si="71"/>
        <v>2.089999999999999</v>
      </c>
      <c r="LQ72" s="711">
        <f t="shared" si="71"/>
        <v>2.109999999999999</v>
      </c>
      <c r="LR72" s="711">
        <f t="shared" si="71"/>
        <v>2.129999999999999</v>
      </c>
      <c r="LS72" s="711">
        <f t="shared" si="71"/>
        <v>2.149999999999999</v>
      </c>
      <c r="LT72" s="711">
        <f t="shared" si="72"/>
        <v>2.169999999999999</v>
      </c>
      <c r="LU72" s="711">
        <f t="shared" si="72"/>
        <v>2.1899999999999991</v>
      </c>
      <c r="LV72" s="711">
        <f t="shared" si="72"/>
        <v>2.2099999999999991</v>
      </c>
      <c r="LW72" s="711">
        <f t="shared" si="72"/>
        <v>2.2299999999999991</v>
      </c>
      <c r="LX72" s="711">
        <f t="shared" si="72"/>
        <v>2.2499999999999991</v>
      </c>
      <c r="LY72" s="711">
        <f t="shared" si="72"/>
        <v>2.2699999999999991</v>
      </c>
      <c r="LZ72" s="711">
        <f t="shared" si="72"/>
        <v>2.2899999999999991</v>
      </c>
      <c r="MA72" s="711">
        <f t="shared" si="72"/>
        <v>2.3099999999999992</v>
      </c>
      <c r="MB72" s="711">
        <f t="shared" si="72"/>
        <v>2.3299999999999992</v>
      </c>
      <c r="MC72" s="711">
        <f t="shared" si="72"/>
        <v>2.3499999999999992</v>
      </c>
      <c r="MD72" s="711">
        <f t="shared" si="72"/>
        <v>2.3499999999999992</v>
      </c>
      <c r="ME72" s="711">
        <f t="shared" si="72"/>
        <v>2.3499999999999992</v>
      </c>
      <c r="MF72" s="711">
        <f t="shared" si="72"/>
        <v>2.3499999999999992</v>
      </c>
      <c r="MG72" s="711">
        <f t="shared" si="72"/>
        <v>2.3499999999999992</v>
      </c>
      <c r="MH72" s="711">
        <f t="shared" si="72"/>
        <v>2.3499999999999992</v>
      </c>
      <c r="MI72" s="711">
        <f t="shared" si="72"/>
        <v>2.3499999999999992</v>
      </c>
      <c r="MJ72" s="711">
        <f t="shared" si="72"/>
        <v>2.3499999999999992</v>
      </c>
      <c r="MK72" s="711">
        <f t="shared" si="72"/>
        <v>2.3499999999999992</v>
      </c>
      <c r="ML72" s="711">
        <f t="shared" si="72"/>
        <v>2.3499999999999992</v>
      </c>
      <c r="MM72" s="711">
        <f t="shared" si="72"/>
        <v>2.3499999999999992</v>
      </c>
      <c r="MN72" s="711">
        <f t="shared" si="72"/>
        <v>2</v>
      </c>
      <c r="MO72" s="711">
        <f t="shared" si="72"/>
        <v>2</v>
      </c>
      <c r="MP72" s="711">
        <f t="shared" si="72"/>
        <v>2</v>
      </c>
      <c r="MQ72" s="711">
        <f t="shared" si="72"/>
        <v>2</v>
      </c>
      <c r="MR72" s="711">
        <f t="shared" si="72"/>
        <v>2</v>
      </c>
      <c r="MS72" s="711">
        <f t="shared" si="72"/>
        <v>2</v>
      </c>
      <c r="MT72" s="711">
        <f t="shared" si="72"/>
        <v>2</v>
      </c>
      <c r="MU72" s="711">
        <f t="shared" si="72"/>
        <v>2</v>
      </c>
      <c r="MV72" s="711">
        <f t="shared" si="72"/>
        <v>2</v>
      </c>
      <c r="MW72" s="711">
        <f t="shared" si="72"/>
        <v>2</v>
      </c>
      <c r="MX72" s="711">
        <f t="shared" si="72"/>
        <v>2</v>
      </c>
      <c r="MY72" s="711">
        <f t="shared" si="72"/>
        <v>2</v>
      </c>
      <c r="MZ72" s="711">
        <f t="shared" si="72"/>
        <v>2</v>
      </c>
      <c r="NA72" s="711">
        <f t="shared" si="72"/>
        <v>2</v>
      </c>
      <c r="NB72" s="711">
        <f t="shared" si="72"/>
        <v>2</v>
      </c>
      <c r="NC72" s="711">
        <f t="shared" si="72"/>
        <v>2</v>
      </c>
      <c r="ND72" s="711">
        <f t="shared" si="72"/>
        <v>2</v>
      </c>
      <c r="NE72" s="711">
        <f t="shared" si="72"/>
        <v>2</v>
      </c>
      <c r="NF72" s="711">
        <f t="shared" si="72"/>
        <v>2</v>
      </c>
      <c r="NG72" s="711">
        <f t="shared" si="72"/>
        <v>2</v>
      </c>
      <c r="NH72" s="711">
        <f t="shared" si="72"/>
        <v>2</v>
      </c>
      <c r="NI72" s="711">
        <f t="shared" si="72"/>
        <v>2</v>
      </c>
      <c r="NJ72" s="711">
        <f t="shared" si="72"/>
        <v>2</v>
      </c>
      <c r="NK72" s="711">
        <f t="shared" si="72"/>
        <v>2.0299999999999998</v>
      </c>
      <c r="NL72" s="711">
        <f t="shared" si="72"/>
        <v>2.0399999999999996</v>
      </c>
      <c r="NM72" s="711">
        <f t="shared" si="72"/>
        <v>2.0499999999999994</v>
      </c>
      <c r="NN72" s="711">
        <f t="shared" si="72"/>
        <v>2.0599999999999992</v>
      </c>
      <c r="NO72" s="711">
        <f t="shared" si="72"/>
        <v>2.069999999999999</v>
      </c>
      <c r="NP72" s="711">
        <f t="shared" si="72"/>
        <v>2.089999999999999</v>
      </c>
      <c r="NQ72" s="711">
        <f t="shared" si="72"/>
        <v>2.109999999999999</v>
      </c>
      <c r="NR72" s="711">
        <f t="shared" si="72"/>
        <v>2.129999999999999</v>
      </c>
      <c r="NS72" s="711">
        <f t="shared" si="72"/>
        <v>2.149999999999999</v>
      </c>
      <c r="NT72" s="711">
        <f t="shared" si="72"/>
        <v>2.169999999999999</v>
      </c>
      <c r="NU72" s="711">
        <f t="shared" si="72"/>
        <v>2.1899999999999991</v>
      </c>
      <c r="NV72" s="711">
        <f t="shared" si="72"/>
        <v>2.2099999999999991</v>
      </c>
      <c r="NW72" s="711">
        <f t="shared" si="72"/>
        <v>2.2299999999999991</v>
      </c>
      <c r="NX72" s="711">
        <f t="shared" si="72"/>
        <v>2.2499999999999991</v>
      </c>
      <c r="NY72" s="711">
        <f t="shared" si="72"/>
        <v>2.2699999999999991</v>
      </c>
      <c r="NZ72" s="711">
        <f t="shared" si="72"/>
        <v>2.2899999999999991</v>
      </c>
      <c r="OA72" s="711">
        <f t="shared" si="72"/>
        <v>2.3099999999999992</v>
      </c>
      <c r="OB72" s="711">
        <f t="shared" si="72"/>
        <v>2.3299999999999992</v>
      </c>
      <c r="OC72" s="711">
        <f t="shared" si="72"/>
        <v>2.3499999999999992</v>
      </c>
      <c r="OD72" s="711">
        <f t="shared" si="72"/>
        <v>2.3499999999999992</v>
      </c>
      <c r="OE72" s="711">
        <f t="shared" si="72"/>
        <v>2.3499999999999992</v>
      </c>
      <c r="OF72" s="711">
        <f t="shared" si="73"/>
        <v>2.3499999999999992</v>
      </c>
      <c r="OG72" s="711">
        <f t="shared" si="73"/>
        <v>2.3499999999999992</v>
      </c>
      <c r="OH72" s="711">
        <f t="shared" si="73"/>
        <v>2.3499999999999992</v>
      </c>
      <c r="OI72" s="711">
        <f t="shared" si="73"/>
        <v>2.3499999999999992</v>
      </c>
      <c r="OJ72" s="711">
        <f t="shared" si="73"/>
        <v>2.3499999999999992</v>
      </c>
      <c r="OK72" s="711">
        <f t="shared" si="73"/>
        <v>2.3499999999999992</v>
      </c>
      <c r="OL72" s="711">
        <f t="shared" si="73"/>
        <v>2.3499999999999992</v>
      </c>
      <c r="OM72" s="711">
        <f t="shared" si="73"/>
        <v>2.3499999999999992</v>
      </c>
      <c r="ON72" s="711">
        <f t="shared" si="73"/>
        <v>2</v>
      </c>
      <c r="OO72" s="711">
        <f t="shared" si="73"/>
        <v>2</v>
      </c>
      <c r="OP72" s="711">
        <f t="shared" si="73"/>
        <v>2</v>
      </c>
      <c r="OQ72" s="711">
        <f t="shared" si="73"/>
        <v>2</v>
      </c>
      <c r="OR72" s="711">
        <f t="shared" si="73"/>
        <v>2</v>
      </c>
      <c r="OS72" s="711">
        <f t="shared" si="73"/>
        <v>2</v>
      </c>
      <c r="OT72" s="711">
        <f t="shared" si="73"/>
        <v>2</v>
      </c>
      <c r="OU72" s="711">
        <f t="shared" si="73"/>
        <v>2</v>
      </c>
      <c r="OV72" s="711">
        <f t="shared" si="73"/>
        <v>2</v>
      </c>
      <c r="OW72" s="711">
        <f t="shared" si="73"/>
        <v>2</v>
      </c>
      <c r="OX72" s="711">
        <f t="shared" si="73"/>
        <v>2</v>
      </c>
      <c r="OY72" s="711">
        <f t="shared" si="73"/>
        <v>2</v>
      </c>
      <c r="OZ72" s="711">
        <f t="shared" si="73"/>
        <v>2</v>
      </c>
      <c r="PA72" s="711">
        <f t="shared" si="73"/>
        <v>2</v>
      </c>
      <c r="PB72" s="711">
        <f t="shared" si="73"/>
        <v>2</v>
      </c>
      <c r="PC72" s="711">
        <f t="shared" si="73"/>
        <v>2</v>
      </c>
      <c r="PD72" s="711">
        <f t="shared" si="73"/>
        <v>2</v>
      </c>
      <c r="PE72" s="711">
        <f t="shared" si="73"/>
        <v>2</v>
      </c>
      <c r="PF72" s="711">
        <f t="shared" si="73"/>
        <v>2</v>
      </c>
      <c r="PG72" s="711">
        <f t="shared" si="73"/>
        <v>2</v>
      </c>
      <c r="PH72" s="711">
        <f t="shared" si="73"/>
        <v>2</v>
      </c>
      <c r="PI72" s="711">
        <f t="shared" si="73"/>
        <v>2</v>
      </c>
      <c r="PJ72" s="711">
        <f t="shared" si="73"/>
        <v>2</v>
      </c>
      <c r="PK72" s="711">
        <f t="shared" si="73"/>
        <v>2.0299999999999998</v>
      </c>
      <c r="PL72" s="711">
        <f t="shared" si="73"/>
        <v>2.0399999999999996</v>
      </c>
      <c r="PM72" s="711">
        <f t="shared" si="73"/>
        <v>2.0499999999999994</v>
      </c>
      <c r="PN72" s="711">
        <f t="shared" si="73"/>
        <v>2.0599999999999992</v>
      </c>
      <c r="PO72" s="711">
        <f t="shared" si="73"/>
        <v>2.069999999999999</v>
      </c>
      <c r="PP72" s="711">
        <f t="shared" si="73"/>
        <v>2.089999999999999</v>
      </c>
      <c r="PQ72" s="711">
        <f t="shared" si="73"/>
        <v>2.109999999999999</v>
      </c>
      <c r="PR72" s="711">
        <f t="shared" si="73"/>
        <v>2.129999999999999</v>
      </c>
      <c r="PS72" s="711">
        <f t="shared" si="73"/>
        <v>2.149999999999999</v>
      </c>
      <c r="PT72" s="711">
        <f t="shared" si="73"/>
        <v>2.169999999999999</v>
      </c>
      <c r="PU72" s="711">
        <f t="shared" si="73"/>
        <v>2.1899999999999991</v>
      </c>
      <c r="PV72" s="711">
        <f t="shared" si="73"/>
        <v>2.2099999999999991</v>
      </c>
      <c r="PW72" s="711">
        <f t="shared" si="73"/>
        <v>2.2299999999999991</v>
      </c>
      <c r="PX72" s="711">
        <f t="shared" si="73"/>
        <v>2.2499999999999991</v>
      </c>
      <c r="PY72" s="711">
        <f t="shared" si="73"/>
        <v>2.2699999999999991</v>
      </c>
      <c r="PZ72" s="711">
        <f t="shared" si="73"/>
        <v>2.2899999999999991</v>
      </c>
      <c r="QA72" s="711">
        <f t="shared" si="73"/>
        <v>2.3099999999999992</v>
      </c>
      <c r="QB72" s="711">
        <f t="shared" si="73"/>
        <v>2.3299999999999992</v>
      </c>
      <c r="QC72" s="711">
        <f t="shared" si="73"/>
        <v>2.3499999999999992</v>
      </c>
      <c r="QD72" s="711">
        <f t="shared" si="73"/>
        <v>2.3499999999999992</v>
      </c>
      <c r="QE72" s="711">
        <f t="shared" si="73"/>
        <v>2.3499999999999992</v>
      </c>
      <c r="QF72" s="711">
        <f t="shared" si="73"/>
        <v>2.3499999999999992</v>
      </c>
      <c r="QG72" s="711">
        <f t="shared" si="73"/>
        <v>2.3499999999999992</v>
      </c>
      <c r="QH72" s="711">
        <f t="shared" si="73"/>
        <v>2.3499999999999992</v>
      </c>
      <c r="QI72" s="711">
        <f t="shared" si="73"/>
        <v>2.3499999999999992</v>
      </c>
      <c r="QJ72" s="711">
        <f t="shared" si="73"/>
        <v>2.3499999999999992</v>
      </c>
      <c r="QK72" s="711">
        <f t="shared" si="73"/>
        <v>2.3499999999999992</v>
      </c>
      <c r="QL72" s="711">
        <f t="shared" si="73"/>
        <v>2.3499999999999992</v>
      </c>
      <c r="QM72" s="711">
        <f t="shared" si="73"/>
        <v>2.3499999999999992</v>
      </c>
      <c r="QN72" s="711">
        <f t="shared" si="73"/>
        <v>2</v>
      </c>
      <c r="QO72" s="711">
        <f t="shared" si="73"/>
        <v>2</v>
      </c>
      <c r="QP72" s="711">
        <f t="shared" si="73"/>
        <v>2</v>
      </c>
      <c r="QQ72" s="711">
        <f t="shared" si="73"/>
        <v>2</v>
      </c>
      <c r="QR72" s="711">
        <f t="shared" si="74"/>
        <v>2</v>
      </c>
      <c r="QS72" s="711">
        <f t="shared" si="74"/>
        <v>2</v>
      </c>
      <c r="QT72" s="711">
        <f t="shared" si="74"/>
        <v>2</v>
      </c>
      <c r="QU72" s="711">
        <f t="shared" si="74"/>
        <v>2</v>
      </c>
      <c r="QV72" s="711">
        <f t="shared" si="74"/>
        <v>2</v>
      </c>
      <c r="QW72" s="711">
        <f t="shared" si="74"/>
        <v>2</v>
      </c>
      <c r="QX72" s="711">
        <f t="shared" si="74"/>
        <v>2</v>
      </c>
      <c r="QY72" s="711">
        <f t="shared" si="74"/>
        <v>2</v>
      </c>
      <c r="QZ72" s="711">
        <f t="shared" si="74"/>
        <v>2</v>
      </c>
      <c r="RA72" s="711">
        <f t="shared" si="74"/>
        <v>2</v>
      </c>
      <c r="RB72" s="711">
        <f t="shared" si="74"/>
        <v>2</v>
      </c>
      <c r="RC72" s="711">
        <f t="shared" si="74"/>
        <v>2</v>
      </c>
      <c r="RD72" s="711">
        <f t="shared" si="74"/>
        <v>2</v>
      </c>
      <c r="RE72" s="711">
        <f t="shared" si="74"/>
        <v>2</v>
      </c>
      <c r="RF72" s="711">
        <f t="shared" si="74"/>
        <v>2</v>
      </c>
      <c r="RG72" s="711">
        <f t="shared" si="74"/>
        <v>2</v>
      </c>
      <c r="RH72" s="711">
        <f t="shared" si="74"/>
        <v>2</v>
      </c>
      <c r="RI72" s="711">
        <f t="shared" si="74"/>
        <v>2</v>
      </c>
      <c r="RJ72" s="711">
        <f t="shared" si="74"/>
        <v>2</v>
      </c>
      <c r="RK72" s="711">
        <f t="shared" si="74"/>
        <v>2.0299999999999998</v>
      </c>
      <c r="RL72" s="711">
        <f t="shared" si="74"/>
        <v>2.0399999999999996</v>
      </c>
      <c r="RM72" s="711">
        <f t="shared" si="74"/>
        <v>2.0499999999999994</v>
      </c>
      <c r="RN72" s="711">
        <f t="shared" si="74"/>
        <v>2.0599999999999992</v>
      </c>
      <c r="RO72" s="711">
        <f t="shared" si="74"/>
        <v>2.069999999999999</v>
      </c>
      <c r="RP72" s="711">
        <f t="shared" si="74"/>
        <v>2.089999999999999</v>
      </c>
      <c r="RQ72" s="711">
        <f t="shared" si="74"/>
        <v>2.109999999999999</v>
      </c>
      <c r="RR72" s="711">
        <f t="shared" si="74"/>
        <v>2.129999999999999</v>
      </c>
      <c r="RS72" s="711">
        <f t="shared" si="74"/>
        <v>2.149999999999999</v>
      </c>
      <c r="RT72" s="711">
        <f t="shared" si="74"/>
        <v>2.169999999999999</v>
      </c>
      <c r="RU72" s="711">
        <f t="shared" si="74"/>
        <v>2.1899999999999991</v>
      </c>
      <c r="RV72" s="711">
        <f t="shared" si="74"/>
        <v>2.2099999999999991</v>
      </c>
      <c r="RW72" s="711">
        <f t="shared" si="74"/>
        <v>2.2299999999999991</v>
      </c>
      <c r="RX72" s="711">
        <f t="shared" si="74"/>
        <v>2.2499999999999991</v>
      </c>
      <c r="RY72" s="711">
        <f t="shared" si="74"/>
        <v>2.2699999999999991</v>
      </c>
      <c r="RZ72" s="711">
        <f t="shared" si="74"/>
        <v>2.2899999999999991</v>
      </c>
      <c r="SA72" s="711">
        <f t="shared" si="74"/>
        <v>2.3099999999999992</v>
      </c>
      <c r="SB72" s="711">
        <f t="shared" si="74"/>
        <v>2.3299999999999992</v>
      </c>
      <c r="SC72" s="711">
        <f t="shared" si="74"/>
        <v>2.3499999999999992</v>
      </c>
      <c r="SD72" s="711">
        <f t="shared" si="74"/>
        <v>2.3499999999999992</v>
      </c>
      <c r="SE72" s="711">
        <f t="shared" si="74"/>
        <v>2.3499999999999992</v>
      </c>
      <c r="SF72" s="711">
        <f t="shared" si="74"/>
        <v>2.3499999999999992</v>
      </c>
      <c r="SG72" s="711">
        <f t="shared" si="74"/>
        <v>2.3499999999999992</v>
      </c>
      <c r="SH72" s="711">
        <f t="shared" si="74"/>
        <v>2.3499999999999992</v>
      </c>
      <c r="SI72" s="493"/>
      <c r="SJ72" s="474"/>
      <c r="SK72" s="462"/>
      <c r="SL72" s="462"/>
      <c r="SM72" s="462"/>
    </row>
    <row r="73" spans="1:507" outlineLevel="2" x14ac:dyDescent="0.35">
      <c r="A73" s="462"/>
      <c r="B73" s="471"/>
      <c r="C73" s="690">
        <f>INT($C$40)+2</f>
        <v>3</v>
      </c>
      <c r="D73" s="493"/>
      <c r="E73" s="557">
        <v>3</v>
      </c>
      <c r="F73" s="557"/>
      <c r="G73" s="493"/>
      <c r="H73" s="498" t="s">
        <v>960</v>
      </c>
      <c r="I73" s="515" t="s">
        <v>958</v>
      </c>
      <c r="J73" s="515">
        <f>J70+1</f>
        <v>2</v>
      </c>
      <c r="K73" s="516">
        <f t="shared" si="75"/>
        <v>1.9</v>
      </c>
      <c r="L73" s="516">
        <f t="shared" si="75"/>
        <v>1.9</v>
      </c>
      <c r="M73" s="516">
        <f t="shared" si="75"/>
        <v>1.9</v>
      </c>
      <c r="N73" s="516">
        <f t="shared" si="75"/>
        <v>1.9</v>
      </c>
      <c r="O73" s="516">
        <f t="shared" si="75"/>
        <v>2</v>
      </c>
      <c r="P73" s="516">
        <f t="shared" si="75"/>
        <v>2.0299999999999998</v>
      </c>
      <c r="Q73" s="516">
        <f t="shared" si="75"/>
        <v>2.0399999999999996</v>
      </c>
      <c r="R73" s="516">
        <f t="shared" si="75"/>
        <v>2.0499999999999994</v>
      </c>
      <c r="S73" s="516">
        <f t="shared" si="75"/>
        <v>2.0599999999999992</v>
      </c>
      <c r="T73" s="516">
        <f t="shared" si="75"/>
        <v>2.069999999999999</v>
      </c>
      <c r="U73" s="516">
        <f t="shared" si="75"/>
        <v>2.0799999999999987</v>
      </c>
      <c r="V73" s="516">
        <f t="shared" si="75"/>
        <v>2.0899999999999985</v>
      </c>
      <c r="W73" s="516">
        <f t="shared" si="75"/>
        <v>2.0999999999999983</v>
      </c>
      <c r="X73" s="516">
        <f t="shared" si="75"/>
        <v>2.1099999999999981</v>
      </c>
      <c r="Y73" s="516">
        <f t="shared" si="75"/>
        <v>2.1199999999999979</v>
      </c>
      <c r="Z73" s="516">
        <f t="shared" si="75"/>
        <v>2.1299999999999977</v>
      </c>
      <c r="AA73" s="516">
        <f t="shared" si="75"/>
        <v>2.1399999999999975</v>
      </c>
      <c r="AB73" s="516">
        <f t="shared" si="75"/>
        <v>2.1499999999999972</v>
      </c>
      <c r="AC73" s="516">
        <f t="shared" si="75"/>
        <v>2.159999999999997</v>
      </c>
      <c r="AD73" s="516">
        <f t="shared" si="75"/>
        <v>2.2000000000000002</v>
      </c>
      <c r="AE73" s="516">
        <f t="shared" si="75"/>
        <v>2.2000000000000002</v>
      </c>
      <c r="AF73" s="516">
        <f t="shared" si="75"/>
        <v>2.2000000000000002</v>
      </c>
      <c r="AG73" s="516">
        <f t="shared" si="75"/>
        <v>2.2000000000000002</v>
      </c>
      <c r="AH73" s="516">
        <f t="shared" si="75"/>
        <v>2.2000000000000002</v>
      </c>
      <c r="AI73" s="516">
        <f t="shared" si="75"/>
        <v>2.2000000000000002</v>
      </c>
      <c r="AJ73" s="516">
        <f t="shared" si="75"/>
        <v>2.2000000000000002</v>
      </c>
      <c r="AK73" s="516">
        <f t="shared" si="75"/>
        <v>2.2000000000000002</v>
      </c>
      <c r="AL73" s="516">
        <f t="shared" si="75"/>
        <v>2.2000000000000002</v>
      </c>
      <c r="AM73" s="516">
        <f t="shared" si="75"/>
        <v>2.2000000000000002</v>
      </c>
      <c r="AN73" s="516">
        <f t="shared" si="75"/>
        <v>1.85</v>
      </c>
      <c r="AO73" s="516">
        <f t="shared" si="75"/>
        <v>1.85</v>
      </c>
      <c r="AP73" s="516">
        <f t="shared" si="75"/>
        <v>1.85</v>
      </c>
      <c r="AQ73" s="516">
        <f t="shared" si="75"/>
        <v>1.85</v>
      </c>
      <c r="AR73" s="516">
        <f t="shared" si="75"/>
        <v>1.85</v>
      </c>
      <c r="AS73" s="516">
        <f t="shared" si="75"/>
        <v>1.85</v>
      </c>
      <c r="AT73" s="516">
        <f t="shared" si="75"/>
        <v>1.85</v>
      </c>
      <c r="AU73" s="516">
        <f t="shared" si="75"/>
        <v>1.85</v>
      </c>
      <c r="AV73" s="516">
        <f t="shared" si="75"/>
        <v>1.85</v>
      </c>
      <c r="AW73" s="516">
        <f t="shared" si="75"/>
        <v>1.85</v>
      </c>
      <c r="AX73" s="516">
        <f t="shared" si="75"/>
        <v>1.85</v>
      </c>
      <c r="AY73" s="516">
        <f t="shared" si="75"/>
        <v>1.85</v>
      </c>
      <c r="AZ73" s="516">
        <f t="shared" si="75"/>
        <v>1.85</v>
      </c>
      <c r="BA73" s="516">
        <f t="shared" si="75"/>
        <v>1.8</v>
      </c>
      <c r="BB73" s="516">
        <f t="shared" si="75"/>
        <v>1.8</v>
      </c>
      <c r="BC73" s="516">
        <f t="shared" si="75"/>
        <v>1.8</v>
      </c>
      <c r="BD73" s="516">
        <f t="shared" si="75"/>
        <v>1.8</v>
      </c>
      <c r="BE73" s="516">
        <f t="shared" si="75"/>
        <v>1.8</v>
      </c>
      <c r="BF73" s="516">
        <f t="shared" si="75"/>
        <v>1.8</v>
      </c>
      <c r="BG73" s="516">
        <f t="shared" si="75"/>
        <v>1.8</v>
      </c>
      <c r="BH73" s="516">
        <f t="shared" si="75"/>
        <v>1.9</v>
      </c>
      <c r="BI73" s="516">
        <f t="shared" si="75"/>
        <v>1.9</v>
      </c>
      <c r="BJ73" s="516">
        <f t="shared" si="75"/>
        <v>1.9</v>
      </c>
      <c r="BK73" s="711">
        <f t="shared" si="75"/>
        <v>1.9</v>
      </c>
      <c r="BL73" s="711">
        <f t="shared" si="75"/>
        <v>1.9</v>
      </c>
      <c r="BM73" s="711">
        <f t="shared" si="75"/>
        <v>1.9</v>
      </c>
      <c r="BN73" s="711">
        <f t="shared" si="75"/>
        <v>1.9</v>
      </c>
      <c r="BO73" s="711">
        <f t="shared" si="75"/>
        <v>2</v>
      </c>
      <c r="BP73" s="711">
        <f t="shared" si="75"/>
        <v>2.0299999999999998</v>
      </c>
      <c r="BQ73" s="711">
        <f t="shared" si="75"/>
        <v>2.0399999999999996</v>
      </c>
      <c r="BR73" s="711">
        <f t="shared" si="75"/>
        <v>2.0499999999999994</v>
      </c>
      <c r="BS73" s="711">
        <f t="shared" si="75"/>
        <v>2.0599999999999992</v>
      </c>
      <c r="BT73" s="711">
        <f t="shared" si="75"/>
        <v>2.069999999999999</v>
      </c>
      <c r="BU73" s="711">
        <f t="shared" si="75"/>
        <v>2.0799999999999987</v>
      </c>
      <c r="BV73" s="711">
        <f t="shared" si="75"/>
        <v>2.0899999999999985</v>
      </c>
      <c r="BW73" s="711">
        <f>BW70</f>
        <v>2.0999999999999983</v>
      </c>
      <c r="BX73" s="711">
        <f t="shared" si="68"/>
        <v>2.1099999999999981</v>
      </c>
      <c r="BY73" s="711">
        <f t="shared" si="68"/>
        <v>2.1199999999999979</v>
      </c>
      <c r="BZ73" s="711">
        <f t="shared" si="68"/>
        <v>2.1299999999999977</v>
      </c>
      <c r="CA73" s="711">
        <f t="shared" si="68"/>
        <v>2.1399999999999975</v>
      </c>
      <c r="CB73" s="711">
        <f t="shared" si="68"/>
        <v>2.1499999999999972</v>
      </c>
      <c r="CC73" s="711">
        <f t="shared" si="68"/>
        <v>2.159999999999997</v>
      </c>
      <c r="CD73" s="711">
        <f t="shared" si="68"/>
        <v>2.2000000000000002</v>
      </c>
      <c r="CE73" s="711">
        <f t="shared" si="68"/>
        <v>2.2000000000000002</v>
      </c>
      <c r="CF73" s="711">
        <f t="shared" si="68"/>
        <v>2.2000000000000002</v>
      </c>
      <c r="CG73" s="711">
        <f t="shared" si="68"/>
        <v>2.2000000000000002</v>
      </c>
      <c r="CH73" s="711">
        <f t="shared" si="68"/>
        <v>2.2000000000000002</v>
      </c>
      <c r="CI73" s="711">
        <f t="shared" si="68"/>
        <v>2.2000000000000002</v>
      </c>
      <c r="CJ73" s="711">
        <f t="shared" si="68"/>
        <v>2.2000000000000002</v>
      </c>
      <c r="CK73" s="711">
        <f t="shared" si="68"/>
        <v>2.2000000000000002</v>
      </c>
      <c r="CL73" s="711">
        <f t="shared" si="68"/>
        <v>2.2000000000000002</v>
      </c>
      <c r="CM73" s="711">
        <f t="shared" si="68"/>
        <v>2.2000000000000002</v>
      </c>
      <c r="CN73" s="711">
        <f t="shared" si="68"/>
        <v>1.85</v>
      </c>
      <c r="CO73" s="711">
        <f t="shared" si="68"/>
        <v>1.85</v>
      </c>
      <c r="CP73" s="711">
        <f t="shared" si="68"/>
        <v>1.85</v>
      </c>
      <c r="CQ73" s="711">
        <f t="shared" si="68"/>
        <v>1.85</v>
      </c>
      <c r="CR73" s="711">
        <f t="shared" si="68"/>
        <v>1.85</v>
      </c>
      <c r="CS73" s="711">
        <f t="shared" si="68"/>
        <v>1.85</v>
      </c>
      <c r="CT73" s="711">
        <f t="shared" si="68"/>
        <v>1.85</v>
      </c>
      <c r="CU73" s="711">
        <f t="shared" si="68"/>
        <v>1.85</v>
      </c>
      <c r="CV73" s="711">
        <f t="shared" si="68"/>
        <v>1.85</v>
      </c>
      <c r="CW73" s="711">
        <f t="shared" si="68"/>
        <v>1.85</v>
      </c>
      <c r="CX73" s="711">
        <f t="shared" si="68"/>
        <v>1.85</v>
      </c>
      <c r="CY73" s="711">
        <f t="shared" si="68"/>
        <v>1.85</v>
      </c>
      <c r="CZ73" s="711">
        <f t="shared" si="68"/>
        <v>1.85</v>
      </c>
      <c r="DA73" s="711">
        <f t="shared" si="68"/>
        <v>1.8</v>
      </c>
      <c r="DB73" s="711">
        <f t="shared" si="68"/>
        <v>1.8</v>
      </c>
      <c r="DC73" s="711">
        <f t="shared" si="68"/>
        <v>1.8</v>
      </c>
      <c r="DD73" s="711">
        <f t="shared" si="68"/>
        <v>1.8</v>
      </c>
      <c r="DE73" s="711">
        <f t="shared" si="68"/>
        <v>1.8</v>
      </c>
      <c r="DF73" s="711">
        <f t="shared" si="68"/>
        <v>1.8</v>
      </c>
      <c r="DG73" s="711">
        <f t="shared" si="68"/>
        <v>1.8</v>
      </c>
      <c r="DH73" s="711">
        <f t="shared" si="68"/>
        <v>1.9</v>
      </c>
      <c r="DI73" s="711">
        <f t="shared" si="68"/>
        <v>1.9</v>
      </c>
      <c r="DJ73" s="711">
        <f t="shared" si="68"/>
        <v>1.9</v>
      </c>
      <c r="DK73" s="711">
        <f t="shared" si="68"/>
        <v>1.9</v>
      </c>
      <c r="DL73" s="711">
        <f t="shared" si="68"/>
        <v>1.9</v>
      </c>
      <c r="DM73" s="711">
        <f t="shared" si="68"/>
        <v>1.9</v>
      </c>
      <c r="DN73" s="711">
        <f t="shared" si="68"/>
        <v>1.9</v>
      </c>
      <c r="DO73" s="711">
        <f t="shared" si="68"/>
        <v>2</v>
      </c>
      <c r="DP73" s="711">
        <f t="shared" si="68"/>
        <v>2.0299999999999998</v>
      </c>
      <c r="DQ73" s="711">
        <f t="shared" si="68"/>
        <v>2.0399999999999996</v>
      </c>
      <c r="DR73" s="711">
        <f t="shared" si="68"/>
        <v>2.0499999999999994</v>
      </c>
      <c r="DS73" s="711">
        <f t="shared" si="68"/>
        <v>2.0599999999999992</v>
      </c>
      <c r="DT73" s="711">
        <f t="shared" si="68"/>
        <v>2.069999999999999</v>
      </c>
      <c r="DU73" s="711">
        <f t="shared" si="68"/>
        <v>2.0799999999999987</v>
      </c>
      <c r="DV73" s="711">
        <f t="shared" si="68"/>
        <v>2.0899999999999985</v>
      </c>
      <c r="DW73" s="711">
        <f t="shared" si="68"/>
        <v>2.0999999999999983</v>
      </c>
      <c r="DX73" s="711">
        <f t="shared" si="68"/>
        <v>2.1099999999999981</v>
      </c>
      <c r="DY73" s="711">
        <f t="shared" si="68"/>
        <v>2.1199999999999979</v>
      </c>
      <c r="DZ73" s="711">
        <f t="shared" si="68"/>
        <v>2.1299999999999977</v>
      </c>
      <c r="EA73" s="711">
        <f t="shared" si="68"/>
        <v>2.1399999999999975</v>
      </c>
      <c r="EB73" s="711">
        <f t="shared" si="68"/>
        <v>2.1499999999999972</v>
      </c>
      <c r="EC73" s="711">
        <f t="shared" si="68"/>
        <v>2.159999999999997</v>
      </c>
      <c r="ED73" s="711">
        <f t="shared" si="68"/>
        <v>2.2000000000000002</v>
      </c>
      <c r="EE73" s="711">
        <f t="shared" si="68"/>
        <v>2.2000000000000002</v>
      </c>
      <c r="EF73" s="711">
        <f t="shared" si="68"/>
        <v>2.2000000000000002</v>
      </c>
      <c r="EG73" s="711">
        <f t="shared" si="68"/>
        <v>2.2000000000000002</v>
      </c>
      <c r="EH73" s="711">
        <f t="shared" si="68"/>
        <v>2.2000000000000002</v>
      </c>
      <c r="EI73" s="711">
        <f t="shared" ref="EI73:GT75" si="76">EI70</f>
        <v>2.2000000000000002</v>
      </c>
      <c r="EJ73" s="711">
        <f t="shared" si="76"/>
        <v>2.2000000000000002</v>
      </c>
      <c r="EK73" s="711">
        <f t="shared" si="76"/>
        <v>2.2000000000000002</v>
      </c>
      <c r="EL73" s="711">
        <f t="shared" si="76"/>
        <v>2.2000000000000002</v>
      </c>
      <c r="EM73" s="711">
        <f t="shared" si="76"/>
        <v>2.2000000000000002</v>
      </c>
      <c r="EN73" s="711">
        <f t="shared" si="76"/>
        <v>1.85</v>
      </c>
      <c r="EO73" s="711">
        <f t="shared" si="76"/>
        <v>1.85</v>
      </c>
      <c r="EP73" s="711">
        <f t="shared" si="76"/>
        <v>1.85</v>
      </c>
      <c r="EQ73" s="711">
        <f t="shared" si="76"/>
        <v>1.85</v>
      </c>
      <c r="ER73" s="711">
        <f t="shared" si="76"/>
        <v>1.85</v>
      </c>
      <c r="ES73" s="711">
        <f t="shared" si="76"/>
        <v>1.85</v>
      </c>
      <c r="ET73" s="711">
        <f t="shared" si="76"/>
        <v>1.85</v>
      </c>
      <c r="EU73" s="711">
        <f t="shared" si="76"/>
        <v>1.85</v>
      </c>
      <c r="EV73" s="711">
        <f t="shared" si="76"/>
        <v>1.85</v>
      </c>
      <c r="EW73" s="711">
        <f t="shared" si="76"/>
        <v>1.85</v>
      </c>
      <c r="EX73" s="711">
        <f t="shared" si="76"/>
        <v>1.85</v>
      </c>
      <c r="EY73" s="711">
        <f t="shared" si="76"/>
        <v>1.85</v>
      </c>
      <c r="EZ73" s="711">
        <f t="shared" si="76"/>
        <v>1.85</v>
      </c>
      <c r="FA73" s="711">
        <f t="shared" si="76"/>
        <v>1.8</v>
      </c>
      <c r="FB73" s="711">
        <f t="shared" si="76"/>
        <v>1.8</v>
      </c>
      <c r="FC73" s="711">
        <f t="shared" si="76"/>
        <v>1.8</v>
      </c>
      <c r="FD73" s="711">
        <f t="shared" si="76"/>
        <v>1.8</v>
      </c>
      <c r="FE73" s="711">
        <f t="shared" si="76"/>
        <v>1.8</v>
      </c>
      <c r="FF73" s="711">
        <f t="shared" si="76"/>
        <v>1.8</v>
      </c>
      <c r="FG73" s="711">
        <f t="shared" si="76"/>
        <v>1.8</v>
      </c>
      <c r="FH73" s="711">
        <f t="shared" si="76"/>
        <v>1.9</v>
      </c>
      <c r="FI73" s="711">
        <f t="shared" si="76"/>
        <v>1.9</v>
      </c>
      <c r="FJ73" s="711">
        <f t="shared" si="76"/>
        <v>1.9</v>
      </c>
      <c r="FK73" s="711">
        <f t="shared" si="76"/>
        <v>1.9</v>
      </c>
      <c r="FL73" s="711">
        <f t="shared" si="76"/>
        <v>1.9</v>
      </c>
      <c r="FM73" s="711">
        <f t="shared" si="76"/>
        <v>1.9</v>
      </c>
      <c r="FN73" s="711">
        <f t="shared" si="76"/>
        <v>1.9</v>
      </c>
      <c r="FO73" s="711">
        <f t="shared" si="76"/>
        <v>2</v>
      </c>
      <c r="FP73" s="711">
        <f t="shared" si="76"/>
        <v>2.0299999999999998</v>
      </c>
      <c r="FQ73" s="711">
        <f t="shared" si="76"/>
        <v>2.0399999999999996</v>
      </c>
      <c r="FR73" s="711">
        <f t="shared" si="76"/>
        <v>2.0499999999999994</v>
      </c>
      <c r="FS73" s="711">
        <f t="shared" si="76"/>
        <v>2.0599999999999992</v>
      </c>
      <c r="FT73" s="711">
        <f t="shared" si="76"/>
        <v>2.069999999999999</v>
      </c>
      <c r="FU73" s="711">
        <f t="shared" si="76"/>
        <v>2.0799999999999987</v>
      </c>
      <c r="FV73" s="711">
        <f t="shared" si="76"/>
        <v>2.0899999999999985</v>
      </c>
      <c r="FW73" s="711">
        <f t="shared" si="76"/>
        <v>2.0999999999999983</v>
      </c>
      <c r="FX73" s="711">
        <f t="shared" si="76"/>
        <v>2.1099999999999981</v>
      </c>
      <c r="FY73" s="711">
        <f t="shared" si="76"/>
        <v>2.1199999999999979</v>
      </c>
      <c r="FZ73" s="711">
        <f t="shared" si="76"/>
        <v>2.1299999999999977</v>
      </c>
      <c r="GA73" s="711">
        <f t="shared" si="76"/>
        <v>2.1399999999999975</v>
      </c>
      <c r="GB73" s="711">
        <f t="shared" si="76"/>
        <v>2.1499999999999972</v>
      </c>
      <c r="GC73" s="711">
        <f t="shared" si="76"/>
        <v>2.159999999999997</v>
      </c>
      <c r="GD73" s="711">
        <f t="shared" si="76"/>
        <v>2.2000000000000002</v>
      </c>
      <c r="GE73" s="711">
        <f t="shared" si="76"/>
        <v>2.2000000000000002</v>
      </c>
      <c r="GF73" s="711">
        <f t="shared" si="76"/>
        <v>2.2000000000000002</v>
      </c>
      <c r="GG73" s="711">
        <f t="shared" si="76"/>
        <v>2.2000000000000002</v>
      </c>
      <c r="GH73" s="711">
        <f t="shared" si="76"/>
        <v>2.2000000000000002</v>
      </c>
      <c r="GI73" s="711">
        <f t="shared" si="76"/>
        <v>2.2000000000000002</v>
      </c>
      <c r="GJ73" s="711">
        <f t="shared" si="76"/>
        <v>2.2000000000000002</v>
      </c>
      <c r="GK73" s="711">
        <f t="shared" si="76"/>
        <v>2.2000000000000002</v>
      </c>
      <c r="GL73" s="711">
        <f t="shared" si="76"/>
        <v>2.2000000000000002</v>
      </c>
      <c r="GM73" s="711">
        <f t="shared" si="76"/>
        <v>2.2000000000000002</v>
      </c>
      <c r="GN73" s="711">
        <f t="shared" si="76"/>
        <v>1.85</v>
      </c>
      <c r="GO73" s="711">
        <f t="shared" si="76"/>
        <v>1.85</v>
      </c>
      <c r="GP73" s="711">
        <f t="shared" si="76"/>
        <v>1.85</v>
      </c>
      <c r="GQ73" s="711">
        <f t="shared" si="76"/>
        <v>1.85</v>
      </c>
      <c r="GR73" s="711">
        <f t="shared" si="76"/>
        <v>1.85</v>
      </c>
      <c r="GS73" s="711">
        <f t="shared" si="76"/>
        <v>1.85</v>
      </c>
      <c r="GT73" s="711">
        <f t="shared" si="76"/>
        <v>1.85</v>
      </c>
      <c r="GU73" s="711">
        <f t="shared" si="69"/>
        <v>1.85</v>
      </c>
      <c r="GV73" s="711">
        <f t="shared" si="70"/>
        <v>1.85</v>
      </c>
      <c r="GW73" s="711">
        <f t="shared" si="70"/>
        <v>1.85</v>
      </c>
      <c r="GX73" s="711">
        <f t="shared" si="70"/>
        <v>1.85</v>
      </c>
      <c r="GY73" s="711">
        <f t="shared" si="70"/>
        <v>1.85</v>
      </c>
      <c r="GZ73" s="711">
        <f t="shared" si="70"/>
        <v>1.85</v>
      </c>
      <c r="HA73" s="711">
        <f t="shared" si="70"/>
        <v>1.8</v>
      </c>
      <c r="HB73" s="711">
        <f t="shared" si="70"/>
        <v>1.8</v>
      </c>
      <c r="HC73" s="711">
        <f t="shared" si="70"/>
        <v>1.8</v>
      </c>
      <c r="HD73" s="711">
        <f t="shared" si="70"/>
        <v>1.8</v>
      </c>
      <c r="HE73" s="711">
        <f t="shared" si="70"/>
        <v>1.8</v>
      </c>
      <c r="HF73" s="711">
        <f t="shared" si="70"/>
        <v>1.8</v>
      </c>
      <c r="HG73" s="711">
        <f t="shared" si="70"/>
        <v>1.8</v>
      </c>
      <c r="HH73" s="711">
        <f t="shared" si="70"/>
        <v>1.9</v>
      </c>
      <c r="HI73" s="711">
        <f t="shared" si="70"/>
        <v>1.9</v>
      </c>
      <c r="HJ73" s="711">
        <f t="shared" si="70"/>
        <v>1.9</v>
      </c>
      <c r="HK73" s="711">
        <f t="shared" si="70"/>
        <v>1.9</v>
      </c>
      <c r="HL73" s="711">
        <f t="shared" si="70"/>
        <v>1.9</v>
      </c>
      <c r="HM73" s="711">
        <f t="shared" si="70"/>
        <v>1.9</v>
      </c>
      <c r="HN73" s="711">
        <f t="shared" si="70"/>
        <v>1.9</v>
      </c>
      <c r="HO73" s="711">
        <f t="shared" si="70"/>
        <v>2</v>
      </c>
      <c r="HP73" s="711">
        <f t="shared" si="70"/>
        <v>2.0299999999999998</v>
      </c>
      <c r="HQ73" s="711">
        <f t="shared" si="70"/>
        <v>2.0399999999999996</v>
      </c>
      <c r="HR73" s="711">
        <f t="shared" si="70"/>
        <v>2.0499999999999994</v>
      </c>
      <c r="HS73" s="711">
        <f t="shared" si="70"/>
        <v>2.0599999999999992</v>
      </c>
      <c r="HT73" s="711">
        <f t="shared" si="70"/>
        <v>2.069999999999999</v>
      </c>
      <c r="HU73" s="711">
        <f t="shared" si="70"/>
        <v>2.0799999999999987</v>
      </c>
      <c r="HV73" s="711">
        <f t="shared" si="70"/>
        <v>2.0899999999999985</v>
      </c>
      <c r="HW73" s="711">
        <f t="shared" si="70"/>
        <v>2.0999999999999983</v>
      </c>
      <c r="HX73" s="711">
        <f t="shared" si="70"/>
        <v>2.1099999999999981</v>
      </c>
      <c r="HY73" s="711">
        <f t="shared" si="70"/>
        <v>2.1199999999999979</v>
      </c>
      <c r="HZ73" s="711">
        <f t="shared" si="70"/>
        <v>2.1299999999999977</v>
      </c>
      <c r="IA73" s="711">
        <f t="shared" si="70"/>
        <v>2.1399999999999975</v>
      </c>
      <c r="IB73" s="711">
        <f t="shared" si="70"/>
        <v>2.1499999999999972</v>
      </c>
      <c r="IC73" s="711">
        <f t="shared" si="70"/>
        <v>2.159999999999997</v>
      </c>
      <c r="ID73" s="711">
        <f t="shared" si="70"/>
        <v>2.2000000000000002</v>
      </c>
      <c r="IE73" s="711">
        <f t="shared" si="70"/>
        <v>2.2000000000000002</v>
      </c>
      <c r="IF73" s="711">
        <f t="shared" si="70"/>
        <v>2.2000000000000002</v>
      </c>
      <c r="IG73" s="711">
        <f t="shared" si="70"/>
        <v>2.2000000000000002</v>
      </c>
      <c r="IH73" s="711">
        <f t="shared" si="70"/>
        <v>2.2000000000000002</v>
      </c>
      <c r="II73" s="711">
        <f t="shared" si="70"/>
        <v>2.2000000000000002</v>
      </c>
      <c r="IJ73" s="711">
        <f t="shared" si="70"/>
        <v>2.2000000000000002</v>
      </c>
      <c r="IK73" s="711">
        <f t="shared" si="70"/>
        <v>2.2000000000000002</v>
      </c>
      <c r="IL73" s="711">
        <f t="shared" si="70"/>
        <v>2.2000000000000002</v>
      </c>
      <c r="IM73" s="711">
        <f t="shared" si="70"/>
        <v>2.2000000000000002</v>
      </c>
      <c r="IN73" s="711">
        <f t="shared" si="70"/>
        <v>1.85</v>
      </c>
      <c r="IO73" s="711">
        <f t="shared" si="70"/>
        <v>1.85</v>
      </c>
      <c r="IP73" s="711">
        <f t="shared" si="70"/>
        <v>1.85</v>
      </c>
      <c r="IQ73" s="711">
        <f t="shared" si="70"/>
        <v>1.85</v>
      </c>
      <c r="IR73" s="711">
        <f t="shared" si="70"/>
        <v>1.85</v>
      </c>
      <c r="IS73" s="711">
        <f t="shared" si="70"/>
        <v>1.85</v>
      </c>
      <c r="IT73" s="711">
        <f t="shared" si="70"/>
        <v>1.85</v>
      </c>
      <c r="IU73" s="711">
        <f t="shared" si="70"/>
        <v>1.85</v>
      </c>
      <c r="IV73" s="711">
        <f t="shared" si="70"/>
        <v>1.85</v>
      </c>
      <c r="IW73" s="711">
        <f t="shared" si="70"/>
        <v>1.85</v>
      </c>
      <c r="IX73" s="711">
        <f t="shared" si="70"/>
        <v>1.85</v>
      </c>
      <c r="IY73" s="711">
        <f t="shared" si="70"/>
        <v>1.85</v>
      </c>
      <c r="IZ73" s="711">
        <f t="shared" si="70"/>
        <v>1.85</v>
      </c>
      <c r="JA73" s="711">
        <f t="shared" si="70"/>
        <v>1.8</v>
      </c>
      <c r="JB73" s="711">
        <f t="shared" si="70"/>
        <v>1.8</v>
      </c>
      <c r="JC73" s="711">
        <f t="shared" si="70"/>
        <v>1.8</v>
      </c>
      <c r="JD73" s="711">
        <f t="shared" si="70"/>
        <v>1.8</v>
      </c>
      <c r="JE73" s="711">
        <f t="shared" si="70"/>
        <v>1.8</v>
      </c>
      <c r="JF73" s="711">
        <f t="shared" si="70"/>
        <v>1.8</v>
      </c>
      <c r="JG73" s="711">
        <f t="shared" ref="JG73:LR75" si="77">JG70</f>
        <v>1.8</v>
      </c>
      <c r="JH73" s="711">
        <f t="shared" si="77"/>
        <v>1.9</v>
      </c>
      <c r="JI73" s="711">
        <f t="shared" si="77"/>
        <v>1.9</v>
      </c>
      <c r="JJ73" s="711">
        <f t="shared" si="77"/>
        <v>1.9</v>
      </c>
      <c r="JK73" s="711">
        <f t="shared" si="77"/>
        <v>1.9</v>
      </c>
      <c r="JL73" s="711">
        <f t="shared" si="77"/>
        <v>1.9</v>
      </c>
      <c r="JM73" s="711">
        <f t="shared" si="77"/>
        <v>1.9</v>
      </c>
      <c r="JN73" s="711">
        <f t="shared" si="77"/>
        <v>1.9</v>
      </c>
      <c r="JO73" s="711">
        <f t="shared" si="77"/>
        <v>2</v>
      </c>
      <c r="JP73" s="711">
        <f t="shared" si="77"/>
        <v>2.0299999999999998</v>
      </c>
      <c r="JQ73" s="711">
        <f t="shared" si="77"/>
        <v>2.0399999999999996</v>
      </c>
      <c r="JR73" s="711">
        <f t="shared" si="77"/>
        <v>2.0499999999999994</v>
      </c>
      <c r="JS73" s="711">
        <f t="shared" si="77"/>
        <v>2.0599999999999992</v>
      </c>
      <c r="JT73" s="711">
        <f t="shared" si="77"/>
        <v>2.069999999999999</v>
      </c>
      <c r="JU73" s="711">
        <f t="shared" si="77"/>
        <v>2.0799999999999987</v>
      </c>
      <c r="JV73" s="711">
        <f t="shared" si="77"/>
        <v>2.0899999999999985</v>
      </c>
      <c r="JW73" s="711">
        <f t="shared" si="77"/>
        <v>2.0999999999999983</v>
      </c>
      <c r="JX73" s="711">
        <f t="shared" si="77"/>
        <v>2.1099999999999981</v>
      </c>
      <c r="JY73" s="711">
        <f t="shared" si="77"/>
        <v>2.1199999999999979</v>
      </c>
      <c r="JZ73" s="711">
        <f t="shared" si="77"/>
        <v>2.1299999999999977</v>
      </c>
      <c r="KA73" s="711">
        <f t="shared" si="77"/>
        <v>2.1399999999999975</v>
      </c>
      <c r="KB73" s="711">
        <f t="shared" si="77"/>
        <v>2.1499999999999972</v>
      </c>
      <c r="KC73" s="711">
        <f t="shared" si="77"/>
        <v>2.159999999999997</v>
      </c>
      <c r="KD73" s="711">
        <f t="shared" si="77"/>
        <v>2.2000000000000002</v>
      </c>
      <c r="KE73" s="711">
        <f t="shared" si="77"/>
        <v>2.2000000000000002</v>
      </c>
      <c r="KF73" s="711">
        <f t="shared" si="77"/>
        <v>2.2000000000000002</v>
      </c>
      <c r="KG73" s="711">
        <f t="shared" si="77"/>
        <v>2.2000000000000002</v>
      </c>
      <c r="KH73" s="711">
        <f t="shared" si="77"/>
        <v>2.2000000000000002</v>
      </c>
      <c r="KI73" s="711">
        <f t="shared" si="77"/>
        <v>2.2000000000000002</v>
      </c>
      <c r="KJ73" s="711">
        <f t="shared" si="77"/>
        <v>2.2000000000000002</v>
      </c>
      <c r="KK73" s="711">
        <f t="shared" si="77"/>
        <v>2.2000000000000002</v>
      </c>
      <c r="KL73" s="711">
        <f t="shared" si="77"/>
        <v>2.2000000000000002</v>
      </c>
      <c r="KM73" s="711">
        <f t="shared" si="77"/>
        <v>2.2000000000000002</v>
      </c>
      <c r="KN73" s="711">
        <f t="shared" si="77"/>
        <v>1.85</v>
      </c>
      <c r="KO73" s="711">
        <f t="shared" si="77"/>
        <v>1.85</v>
      </c>
      <c r="KP73" s="711">
        <f t="shared" si="77"/>
        <v>1.85</v>
      </c>
      <c r="KQ73" s="711">
        <f t="shared" si="77"/>
        <v>1.85</v>
      </c>
      <c r="KR73" s="711">
        <f t="shared" si="77"/>
        <v>1.85</v>
      </c>
      <c r="KS73" s="711">
        <f t="shared" si="77"/>
        <v>1.85</v>
      </c>
      <c r="KT73" s="711">
        <f t="shared" si="77"/>
        <v>1.85</v>
      </c>
      <c r="KU73" s="711">
        <f t="shared" si="77"/>
        <v>1.85</v>
      </c>
      <c r="KV73" s="711">
        <f t="shared" si="77"/>
        <v>1.85</v>
      </c>
      <c r="KW73" s="711">
        <f t="shared" si="77"/>
        <v>1.85</v>
      </c>
      <c r="KX73" s="711">
        <f t="shared" si="77"/>
        <v>1.85</v>
      </c>
      <c r="KY73" s="711">
        <f t="shared" si="77"/>
        <v>1.85</v>
      </c>
      <c r="KZ73" s="711">
        <f t="shared" si="77"/>
        <v>1.85</v>
      </c>
      <c r="LA73" s="711">
        <f t="shared" si="77"/>
        <v>1.8</v>
      </c>
      <c r="LB73" s="711">
        <f t="shared" si="77"/>
        <v>1.8</v>
      </c>
      <c r="LC73" s="711">
        <f t="shared" si="77"/>
        <v>1.8</v>
      </c>
      <c r="LD73" s="711">
        <f t="shared" si="77"/>
        <v>1.8</v>
      </c>
      <c r="LE73" s="711">
        <f t="shared" si="77"/>
        <v>1.8</v>
      </c>
      <c r="LF73" s="711">
        <f t="shared" si="77"/>
        <v>1.8</v>
      </c>
      <c r="LG73" s="711">
        <f t="shared" si="77"/>
        <v>1.8</v>
      </c>
      <c r="LH73" s="711">
        <f t="shared" si="77"/>
        <v>1.9</v>
      </c>
      <c r="LI73" s="711">
        <f t="shared" si="77"/>
        <v>1.9</v>
      </c>
      <c r="LJ73" s="711">
        <f t="shared" si="77"/>
        <v>1.9</v>
      </c>
      <c r="LK73" s="711">
        <f t="shared" si="77"/>
        <v>1.9</v>
      </c>
      <c r="LL73" s="711">
        <f t="shared" si="77"/>
        <v>1.9</v>
      </c>
      <c r="LM73" s="711">
        <f t="shared" si="77"/>
        <v>1.9</v>
      </c>
      <c r="LN73" s="711">
        <f t="shared" si="77"/>
        <v>1.9</v>
      </c>
      <c r="LO73" s="711">
        <f t="shared" si="77"/>
        <v>2</v>
      </c>
      <c r="LP73" s="711">
        <f t="shared" si="77"/>
        <v>2.0299999999999998</v>
      </c>
      <c r="LQ73" s="711">
        <f t="shared" si="77"/>
        <v>2.0399999999999996</v>
      </c>
      <c r="LR73" s="711">
        <f t="shared" si="77"/>
        <v>2.0499999999999994</v>
      </c>
      <c r="LS73" s="711">
        <f t="shared" si="71"/>
        <v>2.0599999999999992</v>
      </c>
      <c r="LT73" s="711">
        <f t="shared" si="72"/>
        <v>2.069999999999999</v>
      </c>
      <c r="LU73" s="711">
        <f t="shared" si="72"/>
        <v>2.0799999999999987</v>
      </c>
      <c r="LV73" s="711">
        <f t="shared" si="72"/>
        <v>2.0899999999999985</v>
      </c>
      <c r="LW73" s="711">
        <f t="shared" si="72"/>
        <v>2.0999999999999983</v>
      </c>
      <c r="LX73" s="711">
        <f t="shared" si="72"/>
        <v>2.1099999999999981</v>
      </c>
      <c r="LY73" s="711">
        <f t="shared" si="72"/>
        <v>2.1199999999999979</v>
      </c>
      <c r="LZ73" s="711">
        <f t="shared" si="72"/>
        <v>2.1299999999999977</v>
      </c>
      <c r="MA73" s="711">
        <f t="shared" si="72"/>
        <v>2.1399999999999975</v>
      </c>
      <c r="MB73" s="711">
        <f t="shared" si="72"/>
        <v>2.1499999999999972</v>
      </c>
      <c r="MC73" s="711">
        <f t="shared" si="72"/>
        <v>2.159999999999997</v>
      </c>
      <c r="MD73" s="711">
        <f t="shared" si="72"/>
        <v>2.2000000000000002</v>
      </c>
      <c r="ME73" s="711">
        <f t="shared" si="72"/>
        <v>2.2000000000000002</v>
      </c>
      <c r="MF73" s="711">
        <f t="shared" si="72"/>
        <v>2.2000000000000002</v>
      </c>
      <c r="MG73" s="711">
        <f t="shared" si="72"/>
        <v>2.2000000000000002</v>
      </c>
      <c r="MH73" s="711">
        <f t="shared" si="72"/>
        <v>2.2000000000000002</v>
      </c>
      <c r="MI73" s="711">
        <f t="shared" si="72"/>
        <v>2.2000000000000002</v>
      </c>
      <c r="MJ73" s="711">
        <f t="shared" si="72"/>
        <v>2.2000000000000002</v>
      </c>
      <c r="MK73" s="711">
        <f t="shared" si="72"/>
        <v>2.2000000000000002</v>
      </c>
      <c r="ML73" s="711">
        <f t="shared" si="72"/>
        <v>2.2000000000000002</v>
      </c>
      <c r="MM73" s="711">
        <f t="shared" si="72"/>
        <v>2.2000000000000002</v>
      </c>
      <c r="MN73" s="711">
        <f t="shared" si="72"/>
        <v>1.85</v>
      </c>
      <c r="MO73" s="711">
        <f t="shared" si="72"/>
        <v>1.85</v>
      </c>
      <c r="MP73" s="711">
        <f t="shared" si="72"/>
        <v>1.85</v>
      </c>
      <c r="MQ73" s="711">
        <f t="shared" si="72"/>
        <v>1.85</v>
      </c>
      <c r="MR73" s="711">
        <f t="shared" si="72"/>
        <v>1.85</v>
      </c>
      <c r="MS73" s="711">
        <f t="shared" si="72"/>
        <v>1.85</v>
      </c>
      <c r="MT73" s="711">
        <f t="shared" si="72"/>
        <v>1.85</v>
      </c>
      <c r="MU73" s="711">
        <f t="shared" si="72"/>
        <v>1.85</v>
      </c>
      <c r="MV73" s="711">
        <f t="shared" si="72"/>
        <v>1.85</v>
      </c>
      <c r="MW73" s="711">
        <f t="shared" si="72"/>
        <v>1.85</v>
      </c>
      <c r="MX73" s="711">
        <f t="shared" si="72"/>
        <v>1.85</v>
      </c>
      <c r="MY73" s="711">
        <f t="shared" si="72"/>
        <v>1.85</v>
      </c>
      <c r="MZ73" s="711">
        <f t="shared" si="72"/>
        <v>1.85</v>
      </c>
      <c r="NA73" s="711">
        <f t="shared" si="72"/>
        <v>1.8</v>
      </c>
      <c r="NB73" s="711">
        <f t="shared" si="72"/>
        <v>1.8</v>
      </c>
      <c r="NC73" s="711">
        <f t="shared" si="72"/>
        <v>1.8</v>
      </c>
      <c r="ND73" s="711">
        <f t="shared" si="72"/>
        <v>1.8</v>
      </c>
      <c r="NE73" s="711">
        <f t="shared" si="72"/>
        <v>1.8</v>
      </c>
      <c r="NF73" s="711">
        <f t="shared" si="72"/>
        <v>1.8</v>
      </c>
      <c r="NG73" s="711">
        <f t="shared" si="72"/>
        <v>1.8</v>
      </c>
      <c r="NH73" s="711">
        <f t="shared" si="72"/>
        <v>1.9</v>
      </c>
      <c r="NI73" s="711">
        <f t="shared" si="72"/>
        <v>1.9</v>
      </c>
      <c r="NJ73" s="711">
        <f t="shared" si="72"/>
        <v>1.9</v>
      </c>
      <c r="NK73" s="711">
        <f t="shared" si="72"/>
        <v>1.9</v>
      </c>
      <c r="NL73" s="711">
        <f t="shared" si="72"/>
        <v>1.9</v>
      </c>
      <c r="NM73" s="711">
        <f t="shared" si="72"/>
        <v>1.9</v>
      </c>
      <c r="NN73" s="711">
        <f t="shared" si="72"/>
        <v>1.9</v>
      </c>
      <c r="NO73" s="711">
        <f t="shared" si="72"/>
        <v>2</v>
      </c>
      <c r="NP73" s="711">
        <f t="shared" si="72"/>
        <v>2.0299999999999998</v>
      </c>
      <c r="NQ73" s="711">
        <f t="shared" si="72"/>
        <v>2.0399999999999996</v>
      </c>
      <c r="NR73" s="711">
        <f t="shared" si="72"/>
        <v>2.0499999999999994</v>
      </c>
      <c r="NS73" s="711">
        <f t="shared" si="72"/>
        <v>2.0599999999999992</v>
      </c>
      <c r="NT73" s="711">
        <f t="shared" si="72"/>
        <v>2.069999999999999</v>
      </c>
      <c r="NU73" s="711">
        <f t="shared" si="72"/>
        <v>2.0799999999999987</v>
      </c>
      <c r="NV73" s="711">
        <f t="shared" si="72"/>
        <v>2.0899999999999985</v>
      </c>
      <c r="NW73" s="711">
        <f t="shared" si="72"/>
        <v>2.0999999999999983</v>
      </c>
      <c r="NX73" s="711">
        <f t="shared" si="72"/>
        <v>2.1099999999999981</v>
      </c>
      <c r="NY73" s="711">
        <f t="shared" si="72"/>
        <v>2.1199999999999979</v>
      </c>
      <c r="NZ73" s="711">
        <f t="shared" si="72"/>
        <v>2.1299999999999977</v>
      </c>
      <c r="OA73" s="711">
        <f t="shared" si="72"/>
        <v>2.1399999999999975</v>
      </c>
      <c r="OB73" s="711">
        <f t="shared" si="72"/>
        <v>2.1499999999999972</v>
      </c>
      <c r="OC73" s="711">
        <f t="shared" si="72"/>
        <v>2.159999999999997</v>
      </c>
      <c r="OD73" s="711">
        <f t="shared" si="72"/>
        <v>2.2000000000000002</v>
      </c>
      <c r="OE73" s="711">
        <f t="shared" ref="OE73:QP75" si="78">OE70</f>
        <v>2.2000000000000002</v>
      </c>
      <c r="OF73" s="711">
        <f t="shared" si="78"/>
        <v>2.2000000000000002</v>
      </c>
      <c r="OG73" s="711">
        <f t="shared" si="78"/>
        <v>2.2000000000000002</v>
      </c>
      <c r="OH73" s="711">
        <f t="shared" si="78"/>
        <v>2.2000000000000002</v>
      </c>
      <c r="OI73" s="711">
        <f t="shared" si="78"/>
        <v>2.2000000000000002</v>
      </c>
      <c r="OJ73" s="711">
        <f t="shared" si="78"/>
        <v>2.2000000000000002</v>
      </c>
      <c r="OK73" s="711">
        <f t="shared" si="78"/>
        <v>2.2000000000000002</v>
      </c>
      <c r="OL73" s="711">
        <f t="shared" si="78"/>
        <v>2.2000000000000002</v>
      </c>
      <c r="OM73" s="711">
        <f t="shared" si="78"/>
        <v>2.2000000000000002</v>
      </c>
      <c r="ON73" s="711">
        <f t="shared" si="78"/>
        <v>1.85</v>
      </c>
      <c r="OO73" s="711">
        <f t="shared" si="78"/>
        <v>1.85</v>
      </c>
      <c r="OP73" s="711">
        <f t="shared" si="78"/>
        <v>1.85</v>
      </c>
      <c r="OQ73" s="711">
        <f t="shared" si="78"/>
        <v>1.85</v>
      </c>
      <c r="OR73" s="711">
        <f t="shared" si="78"/>
        <v>1.85</v>
      </c>
      <c r="OS73" s="711">
        <f t="shared" si="78"/>
        <v>1.85</v>
      </c>
      <c r="OT73" s="711">
        <f t="shared" si="78"/>
        <v>1.85</v>
      </c>
      <c r="OU73" s="711">
        <f t="shared" si="78"/>
        <v>1.85</v>
      </c>
      <c r="OV73" s="711">
        <f t="shared" si="78"/>
        <v>1.85</v>
      </c>
      <c r="OW73" s="711">
        <f t="shared" si="78"/>
        <v>1.85</v>
      </c>
      <c r="OX73" s="711">
        <f t="shared" si="78"/>
        <v>1.85</v>
      </c>
      <c r="OY73" s="711">
        <f t="shared" si="78"/>
        <v>1.85</v>
      </c>
      <c r="OZ73" s="711">
        <f t="shared" si="78"/>
        <v>1.85</v>
      </c>
      <c r="PA73" s="711">
        <f t="shared" si="78"/>
        <v>1.8</v>
      </c>
      <c r="PB73" s="711">
        <f t="shared" si="78"/>
        <v>1.8</v>
      </c>
      <c r="PC73" s="711">
        <f t="shared" si="78"/>
        <v>1.8</v>
      </c>
      <c r="PD73" s="711">
        <f t="shared" si="78"/>
        <v>1.8</v>
      </c>
      <c r="PE73" s="711">
        <f t="shared" si="78"/>
        <v>1.8</v>
      </c>
      <c r="PF73" s="711">
        <f t="shared" si="78"/>
        <v>1.8</v>
      </c>
      <c r="PG73" s="711">
        <f t="shared" si="78"/>
        <v>1.8</v>
      </c>
      <c r="PH73" s="711">
        <f t="shared" si="78"/>
        <v>1.9</v>
      </c>
      <c r="PI73" s="711">
        <f t="shared" si="78"/>
        <v>1.9</v>
      </c>
      <c r="PJ73" s="711">
        <f t="shared" si="78"/>
        <v>1.9</v>
      </c>
      <c r="PK73" s="711">
        <f t="shared" si="78"/>
        <v>1.9</v>
      </c>
      <c r="PL73" s="711">
        <f t="shared" si="78"/>
        <v>1.9</v>
      </c>
      <c r="PM73" s="711">
        <f t="shared" si="78"/>
        <v>1.9</v>
      </c>
      <c r="PN73" s="711">
        <f t="shared" si="78"/>
        <v>1.9</v>
      </c>
      <c r="PO73" s="711">
        <f t="shared" si="78"/>
        <v>2</v>
      </c>
      <c r="PP73" s="711">
        <f t="shared" si="78"/>
        <v>2.0299999999999998</v>
      </c>
      <c r="PQ73" s="711">
        <f t="shared" si="78"/>
        <v>2.0399999999999996</v>
      </c>
      <c r="PR73" s="711">
        <f t="shared" si="78"/>
        <v>2.0499999999999994</v>
      </c>
      <c r="PS73" s="711">
        <f t="shared" si="78"/>
        <v>2.0599999999999992</v>
      </c>
      <c r="PT73" s="711">
        <f t="shared" si="78"/>
        <v>2.069999999999999</v>
      </c>
      <c r="PU73" s="711">
        <f t="shared" si="78"/>
        <v>2.0799999999999987</v>
      </c>
      <c r="PV73" s="711">
        <f t="shared" si="78"/>
        <v>2.0899999999999985</v>
      </c>
      <c r="PW73" s="711">
        <f t="shared" si="78"/>
        <v>2.0999999999999983</v>
      </c>
      <c r="PX73" s="711">
        <f t="shared" si="78"/>
        <v>2.1099999999999981</v>
      </c>
      <c r="PY73" s="711">
        <f t="shared" si="78"/>
        <v>2.1199999999999979</v>
      </c>
      <c r="PZ73" s="711">
        <f t="shared" si="78"/>
        <v>2.1299999999999977</v>
      </c>
      <c r="QA73" s="711">
        <f t="shared" si="78"/>
        <v>2.1399999999999975</v>
      </c>
      <c r="QB73" s="711">
        <f t="shared" si="78"/>
        <v>2.1499999999999972</v>
      </c>
      <c r="QC73" s="711">
        <f t="shared" si="78"/>
        <v>2.159999999999997</v>
      </c>
      <c r="QD73" s="711">
        <f t="shared" si="78"/>
        <v>2.2000000000000002</v>
      </c>
      <c r="QE73" s="711">
        <f t="shared" si="78"/>
        <v>2.2000000000000002</v>
      </c>
      <c r="QF73" s="711">
        <f t="shared" si="78"/>
        <v>2.2000000000000002</v>
      </c>
      <c r="QG73" s="711">
        <f t="shared" si="78"/>
        <v>2.2000000000000002</v>
      </c>
      <c r="QH73" s="711">
        <f t="shared" si="78"/>
        <v>2.2000000000000002</v>
      </c>
      <c r="QI73" s="711">
        <f t="shared" si="78"/>
        <v>2.2000000000000002</v>
      </c>
      <c r="QJ73" s="711">
        <f t="shared" si="78"/>
        <v>2.2000000000000002</v>
      </c>
      <c r="QK73" s="711">
        <f t="shared" si="78"/>
        <v>2.2000000000000002</v>
      </c>
      <c r="QL73" s="711">
        <f t="shared" si="78"/>
        <v>2.2000000000000002</v>
      </c>
      <c r="QM73" s="711">
        <f t="shared" si="78"/>
        <v>2.2000000000000002</v>
      </c>
      <c r="QN73" s="711">
        <f t="shared" si="78"/>
        <v>1.85</v>
      </c>
      <c r="QO73" s="711">
        <f t="shared" si="78"/>
        <v>1.85</v>
      </c>
      <c r="QP73" s="711">
        <f t="shared" si="78"/>
        <v>1.85</v>
      </c>
      <c r="QQ73" s="711">
        <f t="shared" si="73"/>
        <v>1.85</v>
      </c>
      <c r="QR73" s="711">
        <f t="shared" si="74"/>
        <v>1.85</v>
      </c>
      <c r="QS73" s="711">
        <f t="shared" si="74"/>
        <v>1.85</v>
      </c>
      <c r="QT73" s="711">
        <f t="shared" si="74"/>
        <v>1.85</v>
      </c>
      <c r="QU73" s="711">
        <f t="shared" si="74"/>
        <v>1.85</v>
      </c>
      <c r="QV73" s="711">
        <f t="shared" si="74"/>
        <v>1.85</v>
      </c>
      <c r="QW73" s="711">
        <f t="shared" si="74"/>
        <v>1.85</v>
      </c>
      <c r="QX73" s="711">
        <f t="shared" si="74"/>
        <v>1.85</v>
      </c>
      <c r="QY73" s="711">
        <f t="shared" si="74"/>
        <v>1.85</v>
      </c>
      <c r="QZ73" s="711">
        <f t="shared" si="74"/>
        <v>1.85</v>
      </c>
      <c r="RA73" s="711">
        <f t="shared" si="74"/>
        <v>1.8</v>
      </c>
      <c r="RB73" s="711">
        <f t="shared" si="74"/>
        <v>1.8</v>
      </c>
      <c r="RC73" s="711">
        <f t="shared" si="74"/>
        <v>1.8</v>
      </c>
      <c r="RD73" s="711">
        <f t="shared" si="74"/>
        <v>1.8</v>
      </c>
      <c r="RE73" s="711">
        <f t="shared" si="74"/>
        <v>1.8</v>
      </c>
      <c r="RF73" s="711">
        <f t="shared" si="74"/>
        <v>1.8</v>
      </c>
      <c r="RG73" s="711">
        <f t="shared" si="74"/>
        <v>1.8</v>
      </c>
      <c r="RH73" s="711">
        <f t="shared" si="74"/>
        <v>1.9</v>
      </c>
      <c r="RI73" s="711">
        <f t="shared" si="74"/>
        <v>1.9</v>
      </c>
      <c r="RJ73" s="711">
        <f t="shared" si="74"/>
        <v>1.9</v>
      </c>
      <c r="RK73" s="711">
        <f t="shared" si="74"/>
        <v>1.9</v>
      </c>
      <c r="RL73" s="711">
        <f t="shared" si="74"/>
        <v>1.9</v>
      </c>
      <c r="RM73" s="711">
        <f t="shared" si="74"/>
        <v>1.9</v>
      </c>
      <c r="RN73" s="711">
        <f t="shared" si="74"/>
        <v>1.9</v>
      </c>
      <c r="RO73" s="711">
        <f t="shared" si="74"/>
        <v>2</v>
      </c>
      <c r="RP73" s="711">
        <f t="shared" si="74"/>
        <v>2.0299999999999998</v>
      </c>
      <c r="RQ73" s="711">
        <f t="shared" si="74"/>
        <v>2.0399999999999996</v>
      </c>
      <c r="RR73" s="711">
        <f t="shared" si="74"/>
        <v>2.0499999999999994</v>
      </c>
      <c r="RS73" s="711">
        <f t="shared" si="74"/>
        <v>2.0599999999999992</v>
      </c>
      <c r="RT73" s="711">
        <f t="shared" si="74"/>
        <v>2.069999999999999</v>
      </c>
      <c r="RU73" s="711">
        <f t="shared" si="74"/>
        <v>2.0799999999999987</v>
      </c>
      <c r="RV73" s="711">
        <f t="shared" si="74"/>
        <v>2.0899999999999985</v>
      </c>
      <c r="RW73" s="711">
        <f t="shared" si="74"/>
        <v>2.0999999999999983</v>
      </c>
      <c r="RX73" s="711">
        <f t="shared" si="74"/>
        <v>2.1099999999999981</v>
      </c>
      <c r="RY73" s="711">
        <f t="shared" si="74"/>
        <v>2.1199999999999979</v>
      </c>
      <c r="RZ73" s="711">
        <f t="shared" si="74"/>
        <v>2.1299999999999977</v>
      </c>
      <c r="SA73" s="711">
        <f t="shared" si="74"/>
        <v>2.1399999999999975</v>
      </c>
      <c r="SB73" s="711">
        <f t="shared" si="74"/>
        <v>2.1499999999999972</v>
      </c>
      <c r="SC73" s="711">
        <f t="shared" si="74"/>
        <v>2.159999999999997</v>
      </c>
      <c r="SD73" s="711">
        <f t="shared" si="74"/>
        <v>2.2000000000000002</v>
      </c>
      <c r="SE73" s="711">
        <f t="shared" si="74"/>
        <v>2.2000000000000002</v>
      </c>
      <c r="SF73" s="711">
        <f t="shared" si="74"/>
        <v>2.2000000000000002</v>
      </c>
      <c r="SG73" s="711">
        <f t="shared" si="74"/>
        <v>2.2000000000000002</v>
      </c>
      <c r="SH73" s="711">
        <f t="shared" si="74"/>
        <v>2.2000000000000002</v>
      </c>
      <c r="SI73" s="493"/>
      <c r="SJ73" s="474"/>
      <c r="SK73" s="462"/>
      <c r="SL73" s="462"/>
      <c r="SM73" s="462"/>
    </row>
    <row r="74" spans="1:507" outlineLevel="3" x14ac:dyDescent="0.35">
      <c r="A74" s="462"/>
      <c r="B74" s="471"/>
      <c r="C74" s="690">
        <f t="shared" si="63"/>
        <v>4</v>
      </c>
      <c r="D74" s="493"/>
      <c r="E74" s="557"/>
      <c r="F74" s="557"/>
      <c r="G74" s="493"/>
      <c r="H74" s="501"/>
      <c r="I74" s="515" t="s">
        <v>265</v>
      </c>
      <c r="J74" s="713"/>
      <c r="K74" s="516">
        <f t="shared" si="75"/>
        <v>1.8</v>
      </c>
      <c r="L74" s="516">
        <f t="shared" si="75"/>
        <v>1.8</v>
      </c>
      <c r="M74" s="516">
        <f t="shared" si="75"/>
        <v>1.8</v>
      </c>
      <c r="N74" s="516">
        <f t="shared" si="75"/>
        <v>1.8</v>
      </c>
      <c r="O74" s="516">
        <f t="shared" si="75"/>
        <v>1.8</v>
      </c>
      <c r="P74" s="516">
        <f t="shared" si="75"/>
        <v>1.9</v>
      </c>
      <c r="Q74" s="516">
        <f t="shared" si="75"/>
        <v>1.9</v>
      </c>
      <c r="R74" s="516">
        <f t="shared" si="75"/>
        <v>1.9</v>
      </c>
      <c r="S74" s="516">
        <f t="shared" si="75"/>
        <v>1.9</v>
      </c>
      <c r="T74" s="516">
        <f t="shared" si="75"/>
        <v>1.9</v>
      </c>
      <c r="U74" s="516">
        <f t="shared" si="75"/>
        <v>2</v>
      </c>
      <c r="V74" s="516">
        <f t="shared" si="75"/>
        <v>2.0099999999999998</v>
      </c>
      <c r="W74" s="516">
        <f t="shared" si="75"/>
        <v>2.0199999999999996</v>
      </c>
      <c r="X74" s="516">
        <f t="shared" si="75"/>
        <v>2.0299999999999994</v>
      </c>
      <c r="Y74" s="516">
        <f t="shared" si="75"/>
        <v>2.0399999999999991</v>
      </c>
      <c r="Z74" s="516">
        <f t="shared" si="75"/>
        <v>2.0499999999999989</v>
      </c>
      <c r="AA74" s="516">
        <f t="shared" si="75"/>
        <v>2.0599999999999987</v>
      </c>
      <c r="AB74" s="516">
        <f t="shared" si="75"/>
        <v>2.0699999999999985</v>
      </c>
      <c r="AC74" s="516">
        <f t="shared" si="75"/>
        <v>2.0799999999999983</v>
      </c>
      <c r="AD74" s="516">
        <f t="shared" si="75"/>
        <v>2.0799999999999983</v>
      </c>
      <c r="AE74" s="516">
        <f t="shared" si="75"/>
        <v>2.0799999999999983</v>
      </c>
      <c r="AF74" s="516">
        <f t="shared" si="75"/>
        <v>2.0799999999999983</v>
      </c>
      <c r="AG74" s="516">
        <f t="shared" si="75"/>
        <v>2.0799999999999983</v>
      </c>
      <c r="AH74" s="516">
        <f t="shared" si="75"/>
        <v>2.0799999999999983</v>
      </c>
      <c r="AI74" s="516">
        <f t="shared" si="75"/>
        <v>2.0799999999999983</v>
      </c>
      <c r="AJ74" s="516">
        <f t="shared" si="75"/>
        <v>2.0799999999999983</v>
      </c>
      <c r="AK74" s="516">
        <f t="shared" si="75"/>
        <v>2.0799999999999983</v>
      </c>
      <c r="AL74" s="516">
        <f t="shared" si="75"/>
        <v>2.0799999999999983</v>
      </c>
      <c r="AM74" s="516">
        <f t="shared" si="75"/>
        <v>2.0799999999999983</v>
      </c>
      <c r="AN74" s="516">
        <f t="shared" si="75"/>
        <v>1.7</v>
      </c>
      <c r="AO74" s="516">
        <f t="shared" si="75"/>
        <v>1.7</v>
      </c>
      <c r="AP74" s="516">
        <f t="shared" si="75"/>
        <v>1.7</v>
      </c>
      <c r="AQ74" s="516">
        <f t="shared" si="75"/>
        <v>1.7</v>
      </c>
      <c r="AR74" s="516">
        <f t="shared" si="75"/>
        <v>1.7</v>
      </c>
      <c r="AS74" s="516">
        <f t="shared" si="75"/>
        <v>1.7</v>
      </c>
      <c r="AT74" s="516">
        <f t="shared" si="75"/>
        <v>1.7</v>
      </c>
      <c r="AU74" s="516">
        <f t="shared" si="75"/>
        <v>1.7</v>
      </c>
      <c r="AV74" s="516">
        <f t="shared" si="75"/>
        <v>1.5</v>
      </c>
      <c r="AW74" s="516">
        <f t="shared" si="75"/>
        <v>1.5</v>
      </c>
      <c r="AX74" s="516">
        <f t="shared" si="75"/>
        <v>1.5</v>
      </c>
      <c r="AY74" s="516">
        <f t="shared" si="75"/>
        <v>1.5</v>
      </c>
      <c r="AZ74" s="516">
        <f t="shared" si="75"/>
        <v>1.5</v>
      </c>
      <c r="BA74" s="516">
        <f t="shared" si="75"/>
        <v>1.5</v>
      </c>
      <c r="BB74" s="516">
        <f t="shared" si="75"/>
        <v>1.6</v>
      </c>
      <c r="BC74" s="516">
        <f t="shared" si="75"/>
        <v>1.6</v>
      </c>
      <c r="BD74" s="516">
        <f t="shared" si="75"/>
        <v>1.6</v>
      </c>
      <c r="BE74" s="516">
        <f t="shared" si="75"/>
        <v>1.6</v>
      </c>
      <c r="BF74" s="516">
        <f t="shared" si="75"/>
        <v>1.6</v>
      </c>
      <c r="BG74" s="516">
        <f t="shared" si="75"/>
        <v>1.6</v>
      </c>
      <c r="BH74" s="516">
        <f t="shared" si="75"/>
        <v>1.7</v>
      </c>
      <c r="BI74" s="516">
        <f t="shared" si="75"/>
        <v>1.7</v>
      </c>
      <c r="BJ74" s="516">
        <f t="shared" si="75"/>
        <v>1.7</v>
      </c>
      <c r="BK74" s="711">
        <f t="shared" si="75"/>
        <v>1.8</v>
      </c>
      <c r="BL74" s="711">
        <f t="shared" si="75"/>
        <v>1.8</v>
      </c>
      <c r="BM74" s="711">
        <f t="shared" si="75"/>
        <v>1.8</v>
      </c>
      <c r="BN74" s="711">
        <f t="shared" si="75"/>
        <v>1.8</v>
      </c>
      <c r="BO74" s="711">
        <f t="shared" si="75"/>
        <v>1.8</v>
      </c>
      <c r="BP74" s="711">
        <f t="shared" si="75"/>
        <v>1.9</v>
      </c>
      <c r="BQ74" s="711">
        <f t="shared" si="75"/>
        <v>1.9</v>
      </c>
      <c r="BR74" s="711">
        <f t="shared" si="75"/>
        <v>1.9</v>
      </c>
      <c r="BS74" s="711">
        <f t="shared" si="75"/>
        <v>1.9</v>
      </c>
      <c r="BT74" s="711">
        <f t="shared" si="75"/>
        <v>1.9</v>
      </c>
      <c r="BU74" s="711">
        <f t="shared" si="75"/>
        <v>2</v>
      </c>
      <c r="BV74" s="711">
        <f>BV71</f>
        <v>2.0099999999999998</v>
      </c>
      <c r="BW74" s="711">
        <f>BW71</f>
        <v>2.0199999999999996</v>
      </c>
      <c r="BX74" s="711">
        <f t="shared" ref="BX74:EH75" si="79">BX71</f>
        <v>2.0299999999999994</v>
      </c>
      <c r="BY74" s="711">
        <f t="shared" si="79"/>
        <v>2.0399999999999991</v>
      </c>
      <c r="BZ74" s="711">
        <f t="shared" si="79"/>
        <v>2.0499999999999989</v>
      </c>
      <c r="CA74" s="711">
        <f t="shared" si="79"/>
        <v>2.0599999999999987</v>
      </c>
      <c r="CB74" s="711">
        <f t="shared" si="79"/>
        <v>2.0699999999999985</v>
      </c>
      <c r="CC74" s="711">
        <f t="shared" si="79"/>
        <v>2.0799999999999983</v>
      </c>
      <c r="CD74" s="711">
        <f t="shared" si="79"/>
        <v>2.0799999999999983</v>
      </c>
      <c r="CE74" s="711">
        <f t="shared" si="79"/>
        <v>2.0799999999999983</v>
      </c>
      <c r="CF74" s="711">
        <f t="shared" si="79"/>
        <v>2.0799999999999983</v>
      </c>
      <c r="CG74" s="711">
        <f t="shared" si="79"/>
        <v>2.0799999999999983</v>
      </c>
      <c r="CH74" s="711">
        <f t="shared" si="79"/>
        <v>2.0799999999999983</v>
      </c>
      <c r="CI74" s="711">
        <f t="shared" si="79"/>
        <v>2.0799999999999983</v>
      </c>
      <c r="CJ74" s="711">
        <f t="shared" si="79"/>
        <v>2.0799999999999983</v>
      </c>
      <c r="CK74" s="711">
        <f t="shared" si="79"/>
        <v>2.0799999999999983</v>
      </c>
      <c r="CL74" s="711">
        <f t="shared" si="79"/>
        <v>2.0799999999999983</v>
      </c>
      <c r="CM74" s="711">
        <f t="shared" si="79"/>
        <v>2.0799999999999983</v>
      </c>
      <c r="CN74" s="711">
        <f t="shared" si="79"/>
        <v>1.7</v>
      </c>
      <c r="CO74" s="711">
        <f t="shared" si="79"/>
        <v>1.7</v>
      </c>
      <c r="CP74" s="711">
        <f t="shared" si="79"/>
        <v>1.7</v>
      </c>
      <c r="CQ74" s="711">
        <f t="shared" si="79"/>
        <v>1.7</v>
      </c>
      <c r="CR74" s="711">
        <f t="shared" si="79"/>
        <v>1.7</v>
      </c>
      <c r="CS74" s="711">
        <f t="shared" si="79"/>
        <v>1.7</v>
      </c>
      <c r="CT74" s="711">
        <f t="shared" si="79"/>
        <v>1.7</v>
      </c>
      <c r="CU74" s="711">
        <f t="shared" si="79"/>
        <v>1.7</v>
      </c>
      <c r="CV74" s="711">
        <f t="shared" si="79"/>
        <v>1.5</v>
      </c>
      <c r="CW74" s="711">
        <f t="shared" si="79"/>
        <v>1.5</v>
      </c>
      <c r="CX74" s="711">
        <f t="shared" si="79"/>
        <v>1.5</v>
      </c>
      <c r="CY74" s="711">
        <f t="shared" si="79"/>
        <v>1.5</v>
      </c>
      <c r="CZ74" s="711">
        <f t="shared" si="79"/>
        <v>1.5</v>
      </c>
      <c r="DA74" s="711">
        <f t="shared" si="79"/>
        <v>1.5</v>
      </c>
      <c r="DB74" s="711">
        <f t="shared" si="79"/>
        <v>1.6</v>
      </c>
      <c r="DC74" s="711">
        <f t="shared" si="79"/>
        <v>1.6</v>
      </c>
      <c r="DD74" s="711">
        <f t="shared" si="79"/>
        <v>1.6</v>
      </c>
      <c r="DE74" s="711">
        <f t="shared" si="79"/>
        <v>1.6</v>
      </c>
      <c r="DF74" s="711">
        <f t="shared" si="79"/>
        <v>1.6</v>
      </c>
      <c r="DG74" s="711">
        <f t="shared" si="79"/>
        <v>1.6</v>
      </c>
      <c r="DH74" s="711">
        <f t="shared" si="79"/>
        <v>1.7</v>
      </c>
      <c r="DI74" s="711">
        <f t="shared" si="79"/>
        <v>1.7</v>
      </c>
      <c r="DJ74" s="711">
        <f t="shared" si="79"/>
        <v>1.7</v>
      </c>
      <c r="DK74" s="711">
        <f t="shared" si="79"/>
        <v>1.8</v>
      </c>
      <c r="DL74" s="711">
        <f t="shared" si="79"/>
        <v>1.8</v>
      </c>
      <c r="DM74" s="711">
        <f t="shared" si="79"/>
        <v>1.8</v>
      </c>
      <c r="DN74" s="711">
        <f t="shared" si="79"/>
        <v>1.8</v>
      </c>
      <c r="DO74" s="711">
        <f t="shared" si="79"/>
        <v>1.8</v>
      </c>
      <c r="DP74" s="711">
        <f t="shared" si="79"/>
        <v>1.9</v>
      </c>
      <c r="DQ74" s="711">
        <f t="shared" si="79"/>
        <v>1.9</v>
      </c>
      <c r="DR74" s="711">
        <f t="shared" si="79"/>
        <v>1.9</v>
      </c>
      <c r="DS74" s="711">
        <f t="shared" si="79"/>
        <v>1.9</v>
      </c>
      <c r="DT74" s="711">
        <f t="shared" si="79"/>
        <v>1.9</v>
      </c>
      <c r="DU74" s="711">
        <f t="shared" si="79"/>
        <v>2</v>
      </c>
      <c r="DV74" s="711">
        <f t="shared" si="79"/>
        <v>2.0099999999999998</v>
      </c>
      <c r="DW74" s="711">
        <f t="shared" si="79"/>
        <v>2.0199999999999996</v>
      </c>
      <c r="DX74" s="711">
        <f t="shared" si="79"/>
        <v>2.0299999999999994</v>
      </c>
      <c r="DY74" s="711">
        <f t="shared" si="79"/>
        <v>2.0399999999999991</v>
      </c>
      <c r="DZ74" s="711">
        <f t="shared" si="79"/>
        <v>2.0499999999999989</v>
      </c>
      <c r="EA74" s="711">
        <f t="shared" si="79"/>
        <v>2.0599999999999987</v>
      </c>
      <c r="EB74" s="711">
        <f t="shared" si="79"/>
        <v>2.0699999999999985</v>
      </c>
      <c r="EC74" s="711">
        <f t="shared" si="79"/>
        <v>2.0799999999999983</v>
      </c>
      <c r="ED74" s="711">
        <f t="shared" si="79"/>
        <v>2.0799999999999983</v>
      </c>
      <c r="EE74" s="711">
        <f t="shared" si="79"/>
        <v>2.0799999999999983</v>
      </c>
      <c r="EF74" s="711">
        <f t="shared" si="79"/>
        <v>2.0799999999999983</v>
      </c>
      <c r="EG74" s="711">
        <f t="shared" si="79"/>
        <v>2.0799999999999983</v>
      </c>
      <c r="EH74" s="711">
        <f t="shared" si="79"/>
        <v>2.0799999999999983</v>
      </c>
      <c r="EI74" s="711">
        <f t="shared" si="76"/>
        <v>2.0799999999999983</v>
      </c>
      <c r="EJ74" s="711">
        <f t="shared" si="76"/>
        <v>2.0799999999999983</v>
      </c>
      <c r="EK74" s="711">
        <f t="shared" si="76"/>
        <v>2.0799999999999983</v>
      </c>
      <c r="EL74" s="711">
        <f t="shared" si="76"/>
        <v>2.0799999999999983</v>
      </c>
      <c r="EM74" s="711">
        <f t="shared" si="76"/>
        <v>2.0799999999999983</v>
      </c>
      <c r="EN74" s="711">
        <f t="shared" si="76"/>
        <v>1.7</v>
      </c>
      <c r="EO74" s="711">
        <f t="shared" si="76"/>
        <v>1.7</v>
      </c>
      <c r="EP74" s="711">
        <f t="shared" si="76"/>
        <v>1.7</v>
      </c>
      <c r="EQ74" s="711">
        <f t="shared" si="76"/>
        <v>1.7</v>
      </c>
      <c r="ER74" s="711">
        <f t="shared" si="76"/>
        <v>1.7</v>
      </c>
      <c r="ES74" s="711">
        <f t="shared" si="76"/>
        <v>1.7</v>
      </c>
      <c r="ET74" s="711">
        <f t="shared" si="76"/>
        <v>1.7</v>
      </c>
      <c r="EU74" s="711">
        <f t="shared" si="76"/>
        <v>1.7</v>
      </c>
      <c r="EV74" s="711">
        <f t="shared" si="76"/>
        <v>1.5</v>
      </c>
      <c r="EW74" s="711">
        <f t="shared" si="76"/>
        <v>1.5</v>
      </c>
      <c r="EX74" s="711">
        <f t="shared" si="76"/>
        <v>1.5</v>
      </c>
      <c r="EY74" s="711">
        <f t="shared" si="76"/>
        <v>1.5</v>
      </c>
      <c r="EZ74" s="711">
        <f t="shared" si="76"/>
        <v>1.5</v>
      </c>
      <c r="FA74" s="711">
        <f t="shared" si="76"/>
        <v>1.5</v>
      </c>
      <c r="FB74" s="711">
        <f t="shared" si="76"/>
        <v>1.6</v>
      </c>
      <c r="FC74" s="711">
        <f t="shared" si="76"/>
        <v>1.6</v>
      </c>
      <c r="FD74" s="711">
        <f t="shared" si="76"/>
        <v>1.6</v>
      </c>
      <c r="FE74" s="711">
        <f t="shared" si="76"/>
        <v>1.6</v>
      </c>
      <c r="FF74" s="711">
        <f t="shared" si="76"/>
        <v>1.6</v>
      </c>
      <c r="FG74" s="711">
        <f t="shared" si="76"/>
        <v>1.6</v>
      </c>
      <c r="FH74" s="711">
        <f t="shared" si="76"/>
        <v>1.7</v>
      </c>
      <c r="FI74" s="711">
        <f t="shared" si="76"/>
        <v>1.7</v>
      </c>
      <c r="FJ74" s="711">
        <f t="shared" si="76"/>
        <v>1.7</v>
      </c>
      <c r="FK74" s="711">
        <f t="shared" si="76"/>
        <v>1.8</v>
      </c>
      <c r="FL74" s="711">
        <f t="shared" si="76"/>
        <v>1.8</v>
      </c>
      <c r="FM74" s="711">
        <f t="shared" si="76"/>
        <v>1.8</v>
      </c>
      <c r="FN74" s="711">
        <f t="shared" si="76"/>
        <v>1.8</v>
      </c>
      <c r="FO74" s="711">
        <f t="shared" si="76"/>
        <v>1.8</v>
      </c>
      <c r="FP74" s="711">
        <f t="shared" si="76"/>
        <v>1.9</v>
      </c>
      <c r="FQ74" s="711">
        <f t="shared" si="76"/>
        <v>1.9</v>
      </c>
      <c r="FR74" s="711">
        <f t="shared" si="76"/>
        <v>1.9</v>
      </c>
      <c r="FS74" s="711">
        <f t="shared" si="76"/>
        <v>1.9</v>
      </c>
      <c r="FT74" s="711">
        <f t="shared" si="76"/>
        <v>1.9</v>
      </c>
      <c r="FU74" s="711">
        <f t="shared" si="76"/>
        <v>2</v>
      </c>
      <c r="FV74" s="711">
        <f t="shared" si="76"/>
        <v>2.0099999999999998</v>
      </c>
      <c r="FW74" s="711">
        <f t="shared" si="76"/>
        <v>2.0199999999999996</v>
      </c>
      <c r="FX74" s="711">
        <f t="shared" si="76"/>
        <v>2.0299999999999994</v>
      </c>
      <c r="FY74" s="711">
        <f t="shared" si="76"/>
        <v>2.0399999999999991</v>
      </c>
      <c r="FZ74" s="711">
        <f t="shared" si="76"/>
        <v>2.0499999999999989</v>
      </c>
      <c r="GA74" s="711">
        <f t="shared" si="76"/>
        <v>2.0599999999999987</v>
      </c>
      <c r="GB74" s="711">
        <f t="shared" si="76"/>
        <v>2.0699999999999985</v>
      </c>
      <c r="GC74" s="711">
        <f t="shared" si="76"/>
        <v>2.0799999999999983</v>
      </c>
      <c r="GD74" s="711">
        <f t="shared" si="76"/>
        <v>2.0799999999999983</v>
      </c>
      <c r="GE74" s="711">
        <f t="shared" si="76"/>
        <v>2.0799999999999983</v>
      </c>
      <c r="GF74" s="711">
        <f t="shared" si="76"/>
        <v>2.0799999999999983</v>
      </c>
      <c r="GG74" s="711">
        <f t="shared" si="76"/>
        <v>2.0799999999999983</v>
      </c>
      <c r="GH74" s="711">
        <f t="shared" si="76"/>
        <v>2.0799999999999983</v>
      </c>
      <c r="GI74" s="711">
        <f t="shared" si="76"/>
        <v>2.0799999999999983</v>
      </c>
      <c r="GJ74" s="711">
        <f t="shared" si="76"/>
        <v>2.0799999999999983</v>
      </c>
      <c r="GK74" s="711">
        <f t="shared" si="76"/>
        <v>2.0799999999999983</v>
      </c>
      <c r="GL74" s="711">
        <f t="shared" si="76"/>
        <v>2.0799999999999983</v>
      </c>
      <c r="GM74" s="711">
        <f t="shared" si="76"/>
        <v>2.0799999999999983</v>
      </c>
      <c r="GN74" s="711">
        <f t="shared" si="76"/>
        <v>1.7</v>
      </c>
      <c r="GO74" s="711">
        <f t="shared" si="76"/>
        <v>1.7</v>
      </c>
      <c r="GP74" s="711">
        <f t="shared" si="76"/>
        <v>1.7</v>
      </c>
      <c r="GQ74" s="711">
        <f t="shared" si="76"/>
        <v>1.7</v>
      </c>
      <c r="GR74" s="711">
        <f t="shared" si="76"/>
        <v>1.7</v>
      </c>
      <c r="GS74" s="711">
        <f t="shared" si="76"/>
        <v>1.7</v>
      </c>
      <c r="GT74" s="711">
        <f t="shared" si="76"/>
        <v>1.7</v>
      </c>
      <c r="GU74" s="711">
        <f t="shared" si="69"/>
        <v>1.7</v>
      </c>
      <c r="GV74" s="711">
        <f t="shared" ref="GV74:JF75" si="80">GV71</f>
        <v>1.5</v>
      </c>
      <c r="GW74" s="711">
        <f t="shared" si="80"/>
        <v>1.5</v>
      </c>
      <c r="GX74" s="711">
        <f t="shared" si="80"/>
        <v>1.5</v>
      </c>
      <c r="GY74" s="711">
        <f t="shared" si="80"/>
        <v>1.5</v>
      </c>
      <c r="GZ74" s="711">
        <f t="shared" si="80"/>
        <v>1.5</v>
      </c>
      <c r="HA74" s="711">
        <f t="shared" si="80"/>
        <v>1.5</v>
      </c>
      <c r="HB74" s="711">
        <f t="shared" si="80"/>
        <v>1.6</v>
      </c>
      <c r="HC74" s="711">
        <f t="shared" si="80"/>
        <v>1.6</v>
      </c>
      <c r="HD74" s="711">
        <f t="shared" si="80"/>
        <v>1.6</v>
      </c>
      <c r="HE74" s="711">
        <f t="shared" si="80"/>
        <v>1.6</v>
      </c>
      <c r="HF74" s="711">
        <f t="shared" si="80"/>
        <v>1.6</v>
      </c>
      <c r="HG74" s="711">
        <f t="shared" si="80"/>
        <v>1.6</v>
      </c>
      <c r="HH74" s="711">
        <f t="shared" si="80"/>
        <v>1.7</v>
      </c>
      <c r="HI74" s="711">
        <f t="shared" si="80"/>
        <v>1.7</v>
      </c>
      <c r="HJ74" s="711">
        <f t="shared" si="80"/>
        <v>1.7</v>
      </c>
      <c r="HK74" s="711">
        <f t="shared" si="80"/>
        <v>1.8</v>
      </c>
      <c r="HL74" s="711">
        <f t="shared" si="80"/>
        <v>1.8</v>
      </c>
      <c r="HM74" s="711">
        <f t="shared" si="80"/>
        <v>1.8</v>
      </c>
      <c r="HN74" s="711">
        <f t="shared" si="80"/>
        <v>1.8</v>
      </c>
      <c r="HO74" s="711">
        <f t="shared" si="80"/>
        <v>1.8</v>
      </c>
      <c r="HP74" s="711">
        <f t="shared" si="80"/>
        <v>1.9</v>
      </c>
      <c r="HQ74" s="711">
        <f t="shared" si="80"/>
        <v>1.9</v>
      </c>
      <c r="HR74" s="711">
        <f t="shared" si="80"/>
        <v>1.9</v>
      </c>
      <c r="HS74" s="711">
        <f t="shared" si="80"/>
        <v>1.9</v>
      </c>
      <c r="HT74" s="711">
        <f t="shared" si="80"/>
        <v>1.9</v>
      </c>
      <c r="HU74" s="711">
        <f t="shared" si="80"/>
        <v>2</v>
      </c>
      <c r="HV74" s="711">
        <f t="shared" si="80"/>
        <v>2.0099999999999998</v>
      </c>
      <c r="HW74" s="711">
        <f t="shared" si="80"/>
        <v>2.0199999999999996</v>
      </c>
      <c r="HX74" s="711">
        <f t="shared" si="80"/>
        <v>2.0299999999999994</v>
      </c>
      <c r="HY74" s="711">
        <f t="shared" si="80"/>
        <v>2.0399999999999991</v>
      </c>
      <c r="HZ74" s="711">
        <f t="shared" si="80"/>
        <v>2.0499999999999989</v>
      </c>
      <c r="IA74" s="711">
        <f t="shared" si="80"/>
        <v>2.0599999999999987</v>
      </c>
      <c r="IB74" s="711">
        <f t="shared" si="80"/>
        <v>2.0699999999999985</v>
      </c>
      <c r="IC74" s="711">
        <f t="shared" si="80"/>
        <v>2.0799999999999983</v>
      </c>
      <c r="ID74" s="711">
        <f t="shared" si="80"/>
        <v>2.0799999999999983</v>
      </c>
      <c r="IE74" s="711">
        <f t="shared" si="80"/>
        <v>2.0799999999999983</v>
      </c>
      <c r="IF74" s="711">
        <f t="shared" si="80"/>
        <v>2.0799999999999983</v>
      </c>
      <c r="IG74" s="711">
        <f t="shared" si="80"/>
        <v>2.0799999999999983</v>
      </c>
      <c r="IH74" s="711">
        <f t="shared" si="80"/>
        <v>2.0799999999999983</v>
      </c>
      <c r="II74" s="711">
        <f t="shared" si="80"/>
        <v>2.0799999999999983</v>
      </c>
      <c r="IJ74" s="711">
        <f t="shared" si="80"/>
        <v>2.0799999999999983</v>
      </c>
      <c r="IK74" s="711">
        <f t="shared" si="80"/>
        <v>2.0799999999999983</v>
      </c>
      <c r="IL74" s="711">
        <f t="shared" si="80"/>
        <v>2.0799999999999983</v>
      </c>
      <c r="IM74" s="711">
        <f t="shared" si="80"/>
        <v>2.0799999999999983</v>
      </c>
      <c r="IN74" s="711">
        <f t="shared" si="80"/>
        <v>1.7</v>
      </c>
      <c r="IO74" s="711">
        <f t="shared" si="80"/>
        <v>1.7</v>
      </c>
      <c r="IP74" s="711">
        <f t="shared" si="80"/>
        <v>1.7</v>
      </c>
      <c r="IQ74" s="711">
        <f t="shared" si="80"/>
        <v>1.7</v>
      </c>
      <c r="IR74" s="711">
        <f t="shared" si="80"/>
        <v>1.7</v>
      </c>
      <c r="IS74" s="711">
        <f t="shared" si="80"/>
        <v>1.7</v>
      </c>
      <c r="IT74" s="711">
        <f t="shared" si="80"/>
        <v>1.7</v>
      </c>
      <c r="IU74" s="711">
        <f t="shared" si="80"/>
        <v>1.7</v>
      </c>
      <c r="IV74" s="711">
        <f t="shared" si="80"/>
        <v>1.5</v>
      </c>
      <c r="IW74" s="711">
        <f t="shared" si="80"/>
        <v>1.5</v>
      </c>
      <c r="IX74" s="711">
        <f t="shared" si="80"/>
        <v>1.5</v>
      </c>
      <c r="IY74" s="711">
        <f t="shared" si="80"/>
        <v>1.5</v>
      </c>
      <c r="IZ74" s="711">
        <f t="shared" si="80"/>
        <v>1.5</v>
      </c>
      <c r="JA74" s="711">
        <f t="shared" si="80"/>
        <v>1.5</v>
      </c>
      <c r="JB74" s="711">
        <f t="shared" si="80"/>
        <v>1.6</v>
      </c>
      <c r="JC74" s="711">
        <f t="shared" si="80"/>
        <v>1.6</v>
      </c>
      <c r="JD74" s="711">
        <f t="shared" si="80"/>
        <v>1.6</v>
      </c>
      <c r="JE74" s="711">
        <f t="shared" si="80"/>
        <v>1.6</v>
      </c>
      <c r="JF74" s="711">
        <f t="shared" si="80"/>
        <v>1.6</v>
      </c>
      <c r="JG74" s="711">
        <f t="shared" si="77"/>
        <v>1.6</v>
      </c>
      <c r="JH74" s="711">
        <f t="shared" si="77"/>
        <v>1.7</v>
      </c>
      <c r="JI74" s="711">
        <f t="shared" si="77"/>
        <v>1.7</v>
      </c>
      <c r="JJ74" s="711">
        <f t="shared" si="77"/>
        <v>1.7</v>
      </c>
      <c r="JK74" s="711">
        <f t="shared" si="77"/>
        <v>1.8</v>
      </c>
      <c r="JL74" s="711">
        <f t="shared" si="77"/>
        <v>1.8</v>
      </c>
      <c r="JM74" s="711">
        <f t="shared" si="77"/>
        <v>1.8</v>
      </c>
      <c r="JN74" s="711">
        <f t="shared" si="77"/>
        <v>1.8</v>
      </c>
      <c r="JO74" s="711">
        <f t="shared" si="77"/>
        <v>1.8</v>
      </c>
      <c r="JP74" s="711">
        <f t="shared" si="77"/>
        <v>1.9</v>
      </c>
      <c r="JQ74" s="711">
        <f t="shared" si="77"/>
        <v>1.9</v>
      </c>
      <c r="JR74" s="711">
        <f t="shared" si="77"/>
        <v>1.9</v>
      </c>
      <c r="JS74" s="711">
        <f t="shared" si="77"/>
        <v>1.9</v>
      </c>
      <c r="JT74" s="711">
        <f t="shared" si="77"/>
        <v>1.9</v>
      </c>
      <c r="JU74" s="711">
        <f t="shared" si="77"/>
        <v>2</v>
      </c>
      <c r="JV74" s="711">
        <f t="shared" si="77"/>
        <v>2.0099999999999998</v>
      </c>
      <c r="JW74" s="711">
        <f t="shared" si="77"/>
        <v>2.0199999999999996</v>
      </c>
      <c r="JX74" s="711">
        <f t="shared" si="77"/>
        <v>2.0299999999999994</v>
      </c>
      <c r="JY74" s="711">
        <f t="shared" si="77"/>
        <v>2.0399999999999991</v>
      </c>
      <c r="JZ74" s="711">
        <f t="shared" si="77"/>
        <v>2.0499999999999989</v>
      </c>
      <c r="KA74" s="711">
        <f t="shared" si="77"/>
        <v>2.0599999999999987</v>
      </c>
      <c r="KB74" s="711">
        <f t="shared" si="77"/>
        <v>2.0699999999999985</v>
      </c>
      <c r="KC74" s="711">
        <f t="shared" si="77"/>
        <v>2.0799999999999983</v>
      </c>
      <c r="KD74" s="711">
        <f t="shared" si="77"/>
        <v>2.0799999999999983</v>
      </c>
      <c r="KE74" s="711">
        <f t="shared" si="77"/>
        <v>2.0799999999999983</v>
      </c>
      <c r="KF74" s="711">
        <f t="shared" si="77"/>
        <v>2.0799999999999983</v>
      </c>
      <c r="KG74" s="711">
        <f t="shared" si="77"/>
        <v>2.0799999999999983</v>
      </c>
      <c r="KH74" s="711">
        <f t="shared" si="77"/>
        <v>2.0799999999999983</v>
      </c>
      <c r="KI74" s="711">
        <f t="shared" si="77"/>
        <v>2.0799999999999983</v>
      </c>
      <c r="KJ74" s="711">
        <f t="shared" si="77"/>
        <v>2.0799999999999983</v>
      </c>
      <c r="KK74" s="711">
        <f t="shared" si="77"/>
        <v>2.0799999999999983</v>
      </c>
      <c r="KL74" s="711">
        <f t="shared" si="77"/>
        <v>2.0799999999999983</v>
      </c>
      <c r="KM74" s="711">
        <f t="shared" si="77"/>
        <v>2.0799999999999983</v>
      </c>
      <c r="KN74" s="711">
        <f t="shared" si="77"/>
        <v>1.7</v>
      </c>
      <c r="KO74" s="711">
        <f t="shared" si="77"/>
        <v>1.7</v>
      </c>
      <c r="KP74" s="711">
        <f t="shared" si="77"/>
        <v>1.7</v>
      </c>
      <c r="KQ74" s="711">
        <f t="shared" si="77"/>
        <v>1.7</v>
      </c>
      <c r="KR74" s="711">
        <f t="shared" si="77"/>
        <v>1.7</v>
      </c>
      <c r="KS74" s="711">
        <f t="shared" si="77"/>
        <v>1.7</v>
      </c>
      <c r="KT74" s="711">
        <f t="shared" si="77"/>
        <v>1.7</v>
      </c>
      <c r="KU74" s="711">
        <f t="shared" si="77"/>
        <v>1.7</v>
      </c>
      <c r="KV74" s="711">
        <f t="shared" si="77"/>
        <v>1.5</v>
      </c>
      <c r="KW74" s="711">
        <f t="shared" si="77"/>
        <v>1.5</v>
      </c>
      <c r="KX74" s="711">
        <f t="shared" si="77"/>
        <v>1.5</v>
      </c>
      <c r="KY74" s="711">
        <f t="shared" si="77"/>
        <v>1.5</v>
      </c>
      <c r="KZ74" s="711">
        <f t="shared" si="77"/>
        <v>1.5</v>
      </c>
      <c r="LA74" s="711">
        <f t="shared" si="77"/>
        <v>1.5</v>
      </c>
      <c r="LB74" s="711">
        <f t="shared" si="77"/>
        <v>1.6</v>
      </c>
      <c r="LC74" s="711">
        <f t="shared" si="77"/>
        <v>1.6</v>
      </c>
      <c r="LD74" s="711">
        <f t="shared" si="77"/>
        <v>1.6</v>
      </c>
      <c r="LE74" s="711">
        <f t="shared" si="77"/>
        <v>1.6</v>
      </c>
      <c r="LF74" s="711">
        <f t="shared" si="77"/>
        <v>1.6</v>
      </c>
      <c r="LG74" s="711">
        <f t="shared" si="77"/>
        <v>1.6</v>
      </c>
      <c r="LH74" s="711">
        <f t="shared" si="77"/>
        <v>1.7</v>
      </c>
      <c r="LI74" s="711">
        <f t="shared" si="77"/>
        <v>1.7</v>
      </c>
      <c r="LJ74" s="711">
        <f t="shared" si="77"/>
        <v>1.7</v>
      </c>
      <c r="LK74" s="711">
        <f t="shared" si="77"/>
        <v>1.8</v>
      </c>
      <c r="LL74" s="711">
        <f t="shared" si="77"/>
        <v>1.8</v>
      </c>
      <c r="LM74" s="711">
        <f t="shared" si="77"/>
        <v>1.8</v>
      </c>
      <c r="LN74" s="711">
        <f t="shared" si="77"/>
        <v>1.8</v>
      </c>
      <c r="LO74" s="711">
        <f t="shared" si="77"/>
        <v>1.8</v>
      </c>
      <c r="LP74" s="711">
        <f t="shared" si="77"/>
        <v>1.9</v>
      </c>
      <c r="LQ74" s="711">
        <f t="shared" si="77"/>
        <v>1.9</v>
      </c>
      <c r="LR74" s="711">
        <f t="shared" si="77"/>
        <v>1.9</v>
      </c>
      <c r="LS74" s="711">
        <f t="shared" si="71"/>
        <v>1.9</v>
      </c>
      <c r="LT74" s="711">
        <f t="shared" ref="LT74:OD75" si="81">LT71</f>
        <v>1.9</v>
      </c>
      <c r="LU74" s="711">
        <f t="shared" si="81"/>
        <v>2</v>
      </c>
      <c r="LV74" s="711">
        <f t="shared" si="81"/>
        <v>2.0099999999999998</v>
      </c>
      <c r="LW74" s="711">
        <f t="shared" si="81"/>
        <v>2.0199999999999996</v>
      </c>
      <c r="LX74" s="711">
        <f t="shared" si="81"/>
        <v>2.0299999999999994</v>
      </c>
      <c r="LY74" s="711">
        <f t="shared" si="81"/>
        <v>2.0399999999999991</v>
      </c>
      <c r="LZ74" s="711">
        <f t="shared" si="81"/>
        <v>2.0499999999999989</v>
      </c>
      <c r="MA74" s="711">
        <f t="shared" si="81"/>
        <v>2.0599999999999987</v>
      </c>
      <c r="MB74" s="711">
        <f t="shared" si="81"/>
        <v>2.0699999999999985</v>
      </c>
      <c r="MC74" s="711">
        <f t="shared" si="81"/>
        <v>2.0799999999999983</v>
      </c>
      <c r="MD74" s="711">
        <f t="shared" si="81"/>
        <v>2.0799999999999983</v>
      </c>
      <c r="ME74" s="711">
        <f t="shared" si="81"/>
        <v>2.0799999999999983</v>
      </c>
      <c r="MF74" s="711">
        <f t="shared" si="81"/>
        <v>2.0799999999999983</v>
      </c>
      <c r="MG74" s="711">
        <f t="shared" si="81"/>
        <v>2.0799999999999983</v>
      </c>
      <c r="MH74" s="711">
        <f t="shared" si="81"/>
        <v>2.0799999999999983</v>
      </c>
      <c r="MI74" s="711">
        <f t="shared" si="81"/>
        <v>2.0799999999999983</v>
      </c>
      <c r="MJ74" s="711">
        <f t="shared" si="81"/>
        <v>2.0799999999999983</v>
      </c>
      <c r="MK74" s="711">
        <f t="shared" si="81"/>
        <v>2.0799999999999983</v>
      </c>
      <c r="ML74" s="711">
        <f t="shared" si="81"/>
        <v>2.0799999999999983</v>
      </c>
      <c r="MM74" s="711">
        <f t="shared" si="81"/>
        <v>2.0799999999999983</v>
      </c>
      <c r="MN74" s="711">
        <f t="shared" si="81"/>
        <v>1.7</v>
      </c>
      <c r="MO74" s="711">
        <f t="shared" si="81"/>
        <v>1.7</v>
      </c>
      <c r="MP74" s="711">
        <f t="shared" si="81"/>
        <v>1.7</v>
      </c>
      <c r="MQ74" s="711">
        <f t="shared" si="81"/>
        <v>1.7</v>
      </c>
      <c r="MR74" s="711">
        <f t="shared" si="81"/>
        <v>1.7</v>
      </c>
      <c r="MS74" s="711">
        <f t="shared" si="81"/>
        <v>1.7</v>
      </c>
      <c r="MT74" s="711">
        <f t="shared" si="81"/>
        <v>1.7</v>
      </c>
      <c r="MU74" s="711">
        <f t="shared" si="81"/>
        <v>1.7</v>
      </c>
      <c r="MV74" s="711">
        <f t="shared" si="81"/>
        <v>1.5</v>
      </c>
      <c r="MW74" s="711">
        <f t="shared" si="81"/>
        <v>1.5</v>
      </c>
      <c r="MX74" s="711">
        <f t="shared" si="81"/>
        <v>1.5</v>
      </c>
      <c r="MY74" s="711">
        <f t="shared" si="81"/>
        <v>1.5</v>
      </c>
      <c r="MZ74" s="711">
        <f t="shared" si="81"/>
        <v>1.5</v>
      </c>
      <c r="NA74" s="711">
        <f t="shared" si="81"/>
        <v>1.5</v>
      </c>
      <c r="NB74" s="711">
        <f t="shared" si="81"/>
        <v>1.6</v>
      </c>
      <c r="NC74" s="711">
        <f t="shared" si="81"/>
        <v>1.6</v>
      </c>
      <c r="ND74" s="711">
        <f t="shared" si="81"/>
        <v>1.6</v>
      </c>
      <c r="NE74" s="711">
        <f t="shared" si="81"/>
        <v>1.6</v>
      </c>
      <c r="NF74" s="711">
        <f t="shared" si="81"/>
        <v>1.6</v>
      </c>
      <c r="NG74" s="711">
        <f t="shared" si="81"/>
        <v>1.6</v>
      </c>
      <c r="NH74" s="711">
        <f t="shared" si="81"/>
        <v>1.7</v>
      </c>
      <c r="NI74" s="711">
        <f t="shared" si="81"/>
        <v>1.7</v>
      </c>
      <c r="NJ74" s="711">
        <f t="shared" si="81"/>
        <v>1.7</v>
      </c>
      <c r="NK74" s="711">
        <f t="shared" si="81"/>
        <v>1.8</v>
      </c>
      <c r="NL74" s="711">
        <f t="shared" si="81"/>
        <v>1.8</v>
      </c>
      <c r="NM74" s="711">
        <f t="shared" si="81"/>
        <v>1.8</v>
      </c>
      <c r="NN74" s="711">
        <f t="shared" si="81"/>
        <v>1.8</v>
      </c>
      <c r="NO74" s="711">
        <f t="shared" si="81"/>
        <v>1.8</v>
      </c>
      <c r="NP74" s="711">
        <f t="shared" si="81"/>
        <v>1.9</v>
      </c>
      <c r="NQ74" s="711">
        <f t="shared" si="81"/>
        <v>1.9</v>
      </c>
      <c r="NR74" s="711">
        <f t="shared" si="81"/>
        <v>1.9</v>
      </c>
      <c r="NS74" s="711">
        <f t="shared" si="81"/>
        <v>1.9</v>
      </c>
      <c r="NT74" s="711">
        <f t="shared" si="81"/>
        <v>1.9</v>
      </c>
      <c r="NU74" s="711">
        <f t="shared" si="81"/>
        <v>2</v>
      </c>
      <c r="NV74" s="711">
        <f t="shared" si="81"/>
        <v>2.0099999999999998</v>
      </c>
      <c r="NW74" s="711">
        <f t="shared" si="81"/>
        <v>2.0199999999999996</v>
      </c>
      <c r="NX74" s="711">
        <f t="shared" si="81"/>
        <v>2.0299999999999994</v>
      </c>
      <c r="NY74" s="711">
        <f t="shared" si="81"/>
        <v>2.0399999999999991</v>
      </c>
      <c r="NZ74" s="711">
        <f t="shared" si="81"/>
        <v>2.0499999999999989</v>
      </c>
      <c r="OA74" s="711">
        <f t="shared" si="81"/>
        <v>2.0599999999999987</v>
      </c>
      <c r="OB74" s="711">
        <f t="shared" si="81"/>
        <v>2.0699999999999985</v>
      </c>
      <c r="OC74" s="711">
        <f t="shared" si="81"/>
        <v>2.0799999999999983</v>
      </c>
      <c r="OD74" s="711">
        <f t="shared" si="81"/>
        <v>2.0799999999999983</v>
      </c>
      <c r="OE74" s="711">
        <f t="shared" si="78"/>
        <v>2.0799999999999983</v>
      </c>
      <c r="OF74" s="711">
        <f t="shared" si="78"/>
        <v>2.0799999999999983</v>
      </c>
      <c r="OG74" s="711">
        <f t="shared" si="78"/>
        <v>2.0799999999999983</v>
      </c>
      <c r="OH74" s="711">
        <f t="shared" si="78"/>
        <v>2.0799999999999983</v>
      </c>
      <c r="OI74" s="711">
        <f t="shared" si="78"/>
        <v>2.0799999999999983</v>
      </c>
      <c r="OJ74" s="711">
        <f t="shared" si="78"/>
        <v>2.0799999999999983</v>
      </c>
      <c r="OK74" s="711">
        <f t="shared" si="78"/>
        <v>2.0799999999999983</v>
      </c>
      <c r="OL74" s="711">
        <f t="shared" si="78"/>
        <v>2.0799999999999983</v>
      </c>
      <c r="OM74" s="711">
        <f t="shared" si="78"/>
        <v>2.0799999999999983</v>
      </c>
      <c r="ON74" s="711">
        <f t="shared" si="78"/>
        <v>1.7</v>
      </c>
      <c r="OO74" s="711">
        <f t="shared" si="78"/>
        <v>1.7</v>
      </c>
      <c r="OP74" s="711">
        <f t="shared" si="78"/>
        <v>1.7</v>
      </c>
      <c r="OQ74" s="711">
        <f t="shared" si="78"/>
        <v>1.7</v>
      </c>
      <c r="OR74" s="711">
        <f t="shared" si="78"/>
        <v>1.7</v>
      </c>
      <c r="OS74" s="711">
        <f t="shared" si="78"/>
        <v>1.7</v>
      </c>
      <c r="OT74" s="711">
        <f t="shared" si="78"/>
        <v>1.7</v>
      </c>
      <c r="OU74" s="711">
        <f t="shared" si="78"/>
        <v>1.7</v>
      </c>
      <c r="OV74" s="711">
        <f t="shared" si="78"/>
        <v>1.5</v>
      </c>
      <c r="OW74" s="711">
        <f t="shared" si="78"/>
        <v>1.5</v>
      </c>
      <c r="OX74" s="711">
        <f t="shared" si="78"/>
        <v>1.5</v>
      </c>
      <c r="OY74" s="711">
        <f t="shared" si="78"/>
        <v>1.5</v>
      </c>
      <c r="OZ74" s="711">
        <f t="shared" si="78"/>
        <v>1.5</v>
      </c>
      <c r="PA74" s="711">
        <f t="shared" si="78"/>
        <v>1.5</v>
      </c>
      <c r="PB74" s="711">
        <f t="shared" si="78"/>
        <v>1.6</v>
      </c>
      <c r="PC74" s="711">
        <f t="shared" si="78"/>
        <v>1.6</v>
      </c>
      <c r="PD74" s="711">
        <f t="shared" si="78"/>
        <v>1.6</v>
      </c>
      <c r="PE74" s="711">
        <f t="shared" si="78"/>
        <v>1.6</v>
      </c>
      <c r="PF74" s="711">
        <f t="shared" si="78"/>
        <v>1.6</v>
      </c>
      <c r="PG74" s="711">
        <f t="shared" si="78"/>
        <v>1.6</v>
      </c>
      <c r="PH74" s="711">
        <f t="shared" si="78"/>
        <v>1.7</v>
      </c>
      <c r="PI74" s="711">
        <f t="shared" si="78"/>
        <v>1.7</v>
      </c>
      <c r="PJ74" s="711">
        <f t="shared" si="78"/>
        <v>1.7</v>
      </c>
      <c r="PK74" s="711">
        <f t="shared" si="78"/>
        <v>1.8</v>
      </c>
      <c r="PL74" s="711">
        <f t="shared" si="78"/>
        <v>1.8</v>
      </c>
      <c r="PM74" s="711">
        <f t="shared" si="78"/>
        <v>1.8</v>
      </c>
      <c r="PN74" s="711">
        <f t="shared" si="78"/>
        <v>1.8</v>
      </c>
      <c r="PO74" s="711">
        <f t="shared" si="78"/>
        <v>1.8</v>
      </c>
      <c r="PP74" s="711">
        <f t="shared" si="78"/>
        <v>1.9</v>
      </c>
      <c r="PQ74" s="711">
        <f t="shared" si="78"/>
        <v>1.9</v>
      </c>
      <c r="PR74" s="711">
        <f t="shared" si="78"/>
        <v>1.9</v>
      </c>
      <c r="PS74" s="711">
        <f t="shared" si="78"/>
        <v>1.9</v>
      </c>
      <c r="PT74" s="711">
        <f t="shared" si="78"/>
        <v>1.9</v>
      </c>
      <c r="PU74" s="711">
        <f t="shared" si="78"/>
        <v>2</v>
      </c>
      <c r="PV74" s="711">
        <f t="shared" si="78"/>
        <v>2.0099999999999998</v>
      </c>
      <c r="PW74" s="711">
        <f t="shared" si="78"/>
        <v>2.0199999999999996</v>
      </c>
      <c r="PX74" s="711">
        <f t="shared" si="78"/>
        <v>2.0299999999999994</v>
      </c>
      <c r="PY74" s="711">
        <f t="shared" si="78"/>
        <v>2.0399999999999991</v>
      </c>
      <c r="PZ74" s="711">
        <f t="shared" si="78"/>
        <v>2.0499999999999989</v>
      </c>
      <c r="QA74" s="711">
        <f t="shared" si="78"/>
        <v>2.0599999999999987</v>
      </c>
      <c r="QB74" s="711">
        <f t="shared" si="78"/>
        <v>2.0699999999999985</v>
      </c>
      <c r="QC74" s="711">
        <f t="shared" si="78"/>
        <v>2.0799999999999983</v>
      </c>
      <c r="QD74" s="711">
        <f t="shared" si="78"/>
        <v>2.0799999999999983</v>
      </c>
      <c r="QE74" s="711">
        <f t="shared" si="78"/>
        <v>2.0799999999999983</v>
      </c>
      <c r="QF74" s="711">
        <f t="shared" si="78"/>
        <v>2.0799999999999983</v>
      </c>
      <c r="QG74" s="711">
        <f t="shared" si="78"/>
        <v>2.0799999999999983</v>
      </c>
      <c r="QH74" s="711">
        <f t="shared" si="78"/>
        <v>2.0799999999999983</v>
      </c>
      <c r="QI74" s="711">
        <f t="shared" si="78"/>
        <v>2.0799999999999983</v>
      </c>
      <c r="QJ74" s="711">
        <f t="shared" si="78"/>
        <v>2.0799999999999983</v>
      </c>
      <c r="QK74" s="711">
        <f t="shared" si="78"/>
        <v>2.0799999999999983</v>
      </c>
      <c r="QL74" s="711">
        <f t="shared" si="78"/>
        <v>2.0799999999999983</v>
      </c>
      <c r="QM74" s="711">
        <f t="shared" si="78"/>
        <v>2.0799999999999983</v>
      </c>
      <c r="QN74" s="711">
        <f t="shared" si="78"/>
        <v>1.7</v>
      </c>
      <c r="QO74" s="711">
        <f t="shared" si="78"/>
        <v>1.7</v>
      </c>
      <c r="QP74" s="711">
        <f t="shared" si="78"/>
        <v>1.7</v>
      </c>
      <c r="QQ74" s="711">
        <f t="shared" si="73"/>
        <v>1.7</v>
      </c>
      <c r="QR74" s="711">
        <f t="shared" si="74"/>
        <v>1.7</v>
      </c>
      <c r="QS74" s="711">
        <f t="shared" si="74"/>
        <v>1.7</v>
      </c>
      <c r="QT74" s="711">
        <f t="shared" si="74"/>
        <v>1.7</v>
      </c>
      <c r="QU74" s="711">
        <f t="shared" si="74"/>
        <v>1.7</v>
      </c>
      <c r="QV74" s="711">
        <f t="shared" si="74"/>
        <v>1.5</v>
      </c>
      <c r="QW74" s="711">
        <f t="shared" si="74"/>
        <v>1.5</v>
      </c>
      <c r="QX74" s="711">
        <f t="shared" si="74"/>
        <v>1.5</v>
      </c>
      <c r="QY74" s="711">
        <f t="shared" si="74"/>
        <v>1.5</v>
      </c>
      <c r="QZ74" s="711">
        <f t="shared" si="74"/>
        <v>1.5</v>
      </c>
      <c r="RA74" s="711">
        <f t="shared" si="74"/>
        <v>1.5</v>
      </c>
      <c r="RB74" s="711">
        <f t="shared" si="74"/>
        <v>1.6</v>
      </c>
      <c r="RC74" s="711">
        <f t="shared" si="74"/>
        <v>1.6</v>
      </c>
      <c r="RD74" s="711">
        <f t="shared" si="74"/>
        <v>1.6</v>
      </c>
      <c r="RE74" s="711">
        <f t="shared" si="74"/>
        <v>1.6</v>
      </c>
      <c r="RF74" s="711">
        <f t="shared" si="74"/>
        <v>1.6</v>
      </c>
      <c r="RG74" s="711">
        <f t="shared" si="74"/>
        <v>1.6</v>
      </c>
      <c r="RH74" s="711">
        <f t="shared" si="74"/>
        <v>1.7</v>
      </c>
      <c r="RI74" s="711">
        <f t="shared" si="74"/>
        <v>1.7</v>
      </c>
      <c r="RJ74" s="711">
        <f t="shared" si="74"/>
        <v>1.7</v>
      </c>
      <c r="RK74" s="711">
        <f t="shared" si="74"/>
        <v>1.8</v>
      </c>
      <c r="RL74" s="711">
        <f t="shared" si="74"/>
        <v>1.8</v>
      </c>
      <c r="RM74" s="711">
        <f t="shared" si="74"/>
        <v>1.8</v>
      </c>
      <c r="RN74" s="711">
        <f t="shared" si="74"/>
        <v>1.8</v>
      </c>
      <c r="RO74" s="711">
        <f t="shared" si="74"/>
        <v>1.8</v>
      </c>
      <c r="RP74" s="711">
        <f t="shared" si="74"/>
        <v>1.9</v>
      </c>
      <c r="RQ74" s="711">
        <f t="shared" si="74"/>
        <v>1.9</v>
      </c>
      <c r="RR74" s="711">
        <f t="shared" si="74"/>
        <v>1.9</v>
      </c>
      <c r="RS74" s="711">
        <f t="shared" si="74"/>
        <v>1.9</v>
      </c>
      <c r="RT74" s="711">
        <f t="shared" si="74"/>
        <v>1.9</v>
      </c>
      <c r="RU74" s="711">
        <f t="shared" si="74"/>
        <v>2</v>
      </c>
      <c r="RV74" s="711">
        <f t="shared" si="74"/>
        <v>2.0099999999999998</v>
      </c>
      <c r="RW74" s="711">
        <f t="shared" si="74"/>
        <v>2.0199999999999996</v>
      </c>
      <c r="RX74" s="711">
        <f t="shared" si="74"/>
        <v>2.0299999999999994</v>
      </c>
      <c r="RY74" s="711">
        <f t="shared" si="74"/>
        <v>2.0399999999999991</v>
      </c>
      <c r="RZ74" s="711">
        <f t="shared" si="74"/>
        <v>2.0499999999999989</v>
      </c>
      <c r="SA74" s="711">
        <f t="shared" si="74"/>
        <v>2.0599999999999987</v>
      </c>
      <c r="SB74" s="711">
        <f t="shared" si="74"/>
        <v>2.0699999999999985</v>
      </c>
      <c r="SC74" s="711">
        <f t="shared" si="74"/>
        <v>2.0799999999999983</v>
      </c>
      <c r="SD74" s="711">
        <f t="shared" si="74"/>
        <v>2.0799999999999983</v>
      </c>
      <c r="SE74" s="711">
        <f t="shared" si="74"/>
        <v>2.0799999999999983</v>
      </c>
      <c r="SF74" s="711">
        <f t="shared" si="74"/>
        <v>2.0799999999999983</v>
      </c>
      <c r="SG74" s="711">
        <f t="shared" si="74"/>
        <v>2.0799999999999983</v>
      </c>
      <c r="SH74" s="711">
        <f t="shared" si="74"/>
        <v>2.0799999999999983</v>
      </c>
      <c r="SI74" s="493"/>
      <c r="SJ74" s="474"/>
      <c r="SK74" s="462"/>
      <c r="SL74" s="462"/>
      <c r="SM74" s="462"/>
    </row>
    <row r="75" spans="1:507" outlineLevel="3" x14ac:dyDescent="0.35">
      <c r="A75" s="462"/>
      <c r="B75" s="471"/>
      <c r="C75" s="690">
        <f t="shared" si="63"/>
        <v>4</v>
      </c>
      <c r="D75" s="493"/>
      <c r="E75" s="557"/>
      <c r="F75" s="557"/>
      <c r="G75" s="493"/>
      <c r="H75" s="714"/>
      <c r="I75" s="715" t="s">
        <v>266</v>
      </c>
      <c r="J75" s="716"/>
      <c r="K75" s="717">
        <f t="shared" ref="K75:BV75" si="82">K72</f>
        <v>2.0299999999999998</v>
      </c>
      <c r="L75" s="717">
        <f t="shared" si="82"/>
        <v>2.0399999999999996</v>
      </c>
      <c r="M75" s="717">
        <f t="shared" si="82"/>
        <v>2.0499999999999994</v>
      </c>
      <c r="N75" s="717">
        <f t="shared" si="82"/>
        <v>2.0599999999999992</v>
      </c>
      <c r="O75" s="717">
        <f t="shared" si="82"/>
        <v>2.069999999999999</v>
      </c>
      <c r="P75" s="717">
        <f t="shared" si="82"/>
        <v>2.089999999999999</v>
      </c>
      <c r="Q75" s="717">
        <f t="shared" si="82"/>
        <v>2.109999999999999</v>
      </c>
      <c r="R75" s="717">
        <f t="shared" si="82"/>
        <v>2.129999999999999</v>
      </c>
      <c r="S75" s="717">
        <f t="shared" si="82"/>
        <v>2.149999999999999</v>
      </c>
      <c r="T75" s="717">
        <f t="shared" si="82"/>
        <v>2.169999999999999</v>
      </c>
      <c r="U75" s="717">
        <f t="shared" si="82"/>
        <v>2.1899999999999991</v>
      </c>
      <c r="V75" s="717">
        <f t="shared" si="82"/>
        <v>2.2099999999999991</v>
      </c>
      <c r="W75" s="717">
        <f t="shared" si="82"/>
        <v>2.2299999999999991</v>
      </c>
      <c r="X75" s="717">
        <f t="shared" si="82"/>
        <v>2.2499999999999991</v>
      </c>
      <c r="Y75" s="717">
        <f t="shared" si="82"/>
        <v>2.2699999999999991</v>
      </c>
      <c r="Z75" s="717">
        <f t="shared" si="82"/>
        <v>2.2899999999999991</v>
      </c>
      <c r="AA75" s="717">
        <f t="shared" si="82"/>
        <v>2.3099999999999992</v>
      </c>
      <c r="AB75" s="717">
        <f t="shared" si="82"/>
        <v>2.3299999999999992</v>
      </c>
      <c r="AC75" s="717">
        <f t="shared" si="82"/>
        <v>2.3499999999999992</v>
      </c>
      <c r="AD75" s="717">
        <f t="shared" si="82"/>
        <v>2.3499999999999992</v>
      </c>
      <c r="AE75" s="717">
        <f t="shared" si="82"/>
        <v>2.3499999999999992</v>
      </c>
      <c r="AF75" s="717">
        <f t="shared" si="82"/>
        <v>2.3499999999999992</v>
      </c>
      <c r="AG75" s="717">
        <f t="shared" si="82"/>
        <v>2.3499999999999992</v>
      </c>
      <c r="AH75" s="717">
        <f t="shared" si="82"/>
        <v>2.3499999999999992</v>
      </c>
      <c r="AI75" s="717">
        <f t="shared" si="82"/>
        <v>2.3499999999999992</v>
      </c>
      <c r="AJ75" s="717">
        <f t="shared" si="82"/>
        <v>2.3499999999999992</v>
      </c>
      <c r="AK75" s="717">
        <f t="shared" si="82"/>
        <v>2.3499999999999992</v>
      </c>
      <c r="AL75" s="717">
        <f t="shared" si="82"/>
        <v>2.3499999999999992</v>
      </c>
      <c r="AM75" s="717">
        <f t="shared" si="82"/>
        <v>2.3499999999999992</v>
      </c>
      <c r="AN75" s="717">
        <f t="shared" si="82"/>
        <v>2</v>
      </c>
      <c r="AO75" s="717">
        <f t="shared" si="82"/>
        <v>2</v>
      </c>
      <c r="AP75" s="717">
        <f t="shared" si="82"/>
        <v>2</v>
      </c>
      <c r="AQ75" s="717">
        <f t="shared" si="82"/>
        <v>2</v>
      </c>
      <c r="AR75" s="717">
        <f t="shared" si="82"/>
        <v>2</v>
      </c>
      <c r="AS75" s="717">
        <f t="shared" si="82"/>
        <v>2</v>
      </c>
      <c r="AT75" s="717">
        <f t="shared" si="82"/>
        <v>2</v>
      </c>
      <c r="AU75" s="717">
        <f t="shared" si="82"/>
        <v>2</v>
      </c>
      <c r="AV75" s="717">
        <f t="shared" si="82"/>
        <v>2</v>
      </c>
      <c r="AW75" s="717">
        <f t="shared" si="82"/>
        <v>2</v>
      </c>
      <c r="AX75" s="717">
        <f t="shared" si="82"/>
        <v>2</v>
      </c>
      <c r="AY75" s="717">
        <f t="shared" si="82"/>
        <v>2</v>
      </c>
      <c r="AZ75" s="717">
        <f t="shared" si="82"/>
        <v>2</v>
      </c>
      <c r="BA75" s="717">
        <f t="shared" si="82"/>
        <v>2</v>
      </c>
      <c r="BB75" s="717">
        <f t="shared" si="82"/>
        <v>2</v>
      </c>
      <c r="BC75" s="717">
        <f t="shared" si="82"/>
        <v>2</v>
      </c>
      <c r="BD75" s="717">
        <f t="shared" si="82"/>
        <v>2</v>
      </c>
      <c r="BE75" s="717">
        <f t="shared" si="82"/>
        <v>2</v>
      </c>
      <c r="BF75" s="717">
        <f t="shared" si="82"/>
        <v>2</v>
      </c>
      <c r="BG75" s="717">
        <f t="shared" si="82"/>
        <v>2</v>
      </c>
      <c r="BH75" s="717">
        <f t="shared" si="82"/>
        <v>2</v>
      </c>
      <c r="BI75" s="717">
        <f t="shared" si="82"/>
        <v>2</v>
      </c>
      <c r="BJ75" s="717">
        <f t="shared" si="82"/>
        <v>2</v>
      </c>
      <c r="BK75" s="711">
        <f t="shared" si="82"/>
        <v>2.0299999999999998</v>
      </c>
      <c r="BL75" s="711">
        <f t="shared" si="82"/>
        <v>2.0399999999999996</v>
      </c>
      <c r="BM75" s="711">
        <f t="shared" si="82"/>
        <v>2.0499999999999994</v>
      </c>
      <c r="BN75" s="711">
        <f t="shared" si="82"/>
        <v>2.0599999999999992</v>
      </c>
      <c r="BO75" s="711">
        <f t="shared" si="82"/>
        <v>2.069999999999999</v>
      </c>
      <c r="BP75" s="711">
        <f t="shared" si="82"/>
        <v>2.089999999999999</v>
      </c>
      <c r="BQ75" s="711">
        <f t="shared" si="82"/>
        <v>2.109999999999999</v>
      </c>
      <c r="BR75" s="711">
        <f t="shared" si="82"/>
        <v>2.129999999999999</v>
      </c>
      <c r="BS75" s="711">
        <f t="shared" si="82"/>
        <v>2.149999999999999</v>
      </c>
      <c r="BT75" s="711">
        <f t="shared" si="82"/>
        <v>2.169999999999999</v>
      </c>
      <c r="BU75" s="711">
        <f t="shared" si="82"/>
        <v>2.1899999999999991</v>
      </c>
      <c r="BV75" s="711">
        <f t="shared" si="82"/>
        <v>2.2099999999999991</v>
      </c>
      <c r="BW75" s="711">
        <f>BW72</f>
        <v>2.2299999999999991</v>
      </c>
      <c r="BX75" s="711">
        <f t="shared" si="79"/>
        <v>2.2499999999999991</v>
      </c>
      <c r="BY75" s="711">
        <f t="shared" si="79"/>
        <v>2.2699999999999991</v>
      </c>
      <c r="BZ75" s="711">
        <f t="shared" si="79"/>
        <v>2.2899999999999991</v>
      </c>
      <c r="CA75" s="711">
        <f t="shared" si="79"/>
        <v>2.3099999999999992</v>
      </c>
      <c r="CB75" s="711">
        <f t="shared" si="79"/>
        <v>2.3299999999999992</v>
      </c>
      <c r="CC75" s="711">
        <f t="shared" si="79"/>
        <v>2.3499999999999992</v>
      </c>
      <c r="CD75" s="711">
        <f t="shared" si="79"/>
        <v>2.3499999999999992</v>
      </c>
      <c r="CE75" s="711">
        <f t="shared" si="79"/>
        <v>2.3499999999999992</v>
      </c>
      <c r="CF75" s="711">
        <f t="shared" si="79"/>
        <v>2.3499999999999992</v>
      </c>
      <c r="CG75" s="711">
        <f t="shared" si="79"/>
        <v>2.3499999999999992</v>
      </c>
      <c r="CH75" s="711">
        <f t="shared" si="79"/>
        <v>2.3499999999999992</v>
      </c>
      <c r="CI75" s="711">
        <f t="shared" si="79"/>
        <v>2.3499999999999992</v>
      </c>
      <c r="CJ75" s="711">
        <f t="shared" si="79"/>
        <v>2.3499999999999992</v>
      </c>
      <c r="CK75" s="711">
        <f t="shared" si="79"/>
        <v>2.3499999999999992</v>
      </c>
      <c r="CL75" s="711">
        <f t="shared" si="79"/>
        <v>2.3499999999999992</v>
      </c>
      <c r="CM75" s="711">
        <f t="shared" si="79"/>
        <v>2.3499999999999992</v>
      </c>
      <c r="CN75" s="711">
        <f t="shared" si="79"/>
        <v>2</v>
      </c>
      <c r="CO75" s="711">
        <f t="shared" si="79"/>
        <v>2</v>
      </c>
      <c r="CP75" s="711">
        <f t="shared" si="79"/>
        <v>2</v>
      </c>
      <c r="CQ75" s="711">
        <f t="shared" si="79"/>
        <v>2</v>
      </c>
      <c r="CR75" s="711">
        <f t="shared" si="79"/>
        <v>2</v>
      </c>
      <c r="CS75" s="711">
        <f t="shared" si="79"/>
        <v>2</v>
      </c>
      <c r="CT75" s="711">
        <f t="shared" si="79"/>
        <v>2</v>
      </c>
      <c r="CU75" s="711">
        <f t="shared" si="79"/>
        <v>2</v>
      </c>
      <c r="CV75" s="711">
        <f t="shared" si="79"/>
        <v>2</v>
      </c>
      <c r="CW75" s="711">
        <f t="shared" si="79"/>
        <v>2</v>
      </c>
      <c r="CX75" s="711">
        <f t="shared" si="79"/>
        <v>2</v>
      </c>
      <c r="CY75" s="711">
        <f t="shared" si="79"/>
        <v>2</v>
      </c>
      <c r="CZ75" s="711">
        <f t="shared" si="79"/>
        <v>2</v>
      </c>
      <c r="DA75" s="711">
        <f t="shared" si="79"/>
        <v>2</v>
      </c>
      <c r="DB75" s="711">
        <f t="shared" si="79"/>
        <v>2</v>
      </c>
      <c r="DC75" s="711">
        <f t="shared" si="79"/>
        <v>2</v>
      </c>
      <c r="DD75" s="711">
        <f t="shared" si="79"/>
        <v>2</v>
      </c>
      <c r="DE75" s="711">
        <f t="shared" si="79"/>
        <v>2</v>
      </c>
      <c r="DF75" s="711">
        <f t="shared" si="79"/>
        <v>2</v>
      </c>
      <c r="DG75" s="711">
        <f t="shared" si="79"/>
        <v>2</v>
      </c>
      <c r="DH75" s="711">
        <f t="shared" si="79"/>
        <v>2</v>
      </c>
      <c r="DI75" s="711">
        <f t="shared" si="79"/>
        <v>2</v>
      </c>
      <c r="DJ75" s="711">
        <f t="shared" si="79"/>
        <v>2</v>
      </c>
      <c r="DK75" s="711">
        <f t="shared" si="79"/>
        <v>2.0299999999999998</v>
      </c>
      <c r="DL75" s="711">
        <f t="shared" si="79"/>
        <v>2.0399999999999996</v>
      </c>
      <c r="DM75" s="711">
        <f t="shared" si="79"/>
        <v>2.0499999999999994</v>
      </c>
      <c r="DN75" s="711">
        <f t="shared" si="79"/>
        <v>2.0599999999999992</v>
      </c>
      <c r="DO75" s="711">
        <f t="shared" si="79"/>
        <v>2.069999999999999</v>
      </c>
      <c r="DP75" s="711">
        <f t="shared" si="79"/>
        <v>2.089999999999999</v>
      </c>
      <c r="DQ75" s="711">
        <f t="shared" si="79"/>
        <v>2.109999999999999</v>
      </c>
      <c r="DR75" s="711">
        <f t="shared" si="79"/>
        <v>2.129999999999999</v>
      </c>
      <c r="DS75" s="711">
        <f t="shared" si="79"/>
        <v>2.149999999999999</v>
      </c>
      <c r="DT75" s="711">
        <f t="shared" si="79"/>
        <v>2.169999999999999</v>
      </c>
      <c r="DU75" s="711">
        <f t="shared" si="79"/>
        <v>2.1899999999999991</v>
      </c>
      <c r="DV75" s="711">
        <f t="shared" si="79"/>
        <v>2.2099999999999991</v>
      </c>
      <c r="DW75" s="711">
        <f t="shared" si="79"/>
        <v>2.2299999999999991</v>
      </c>
      <c r="DX75" s="711">
        <f t="shared" si="79"/>
        <v>2.2499999999999991</v>
      </c>
      <c r="DY75" s="711">
        <f t="shared" si="79"/>
        <v>2.2699999999999991</v>
      </c>
      <c r="DZ75" s="711">
        <f t="shared" si="79"/>
        <v>2.2899999999999991</v>
      </c>
      <c r="EA75" s="711">
        <f t="shared" si="79"/>
        <v>2.3099999999999992</v>
      </c>
      <c r="EB75" s="711">
        <f t="shared" si="79"/>
        <v>2.3299999999999992</v>
      </c>
      <c r="EC75" s="711">
        <f t="shared" si="79"/>
        <v>2.3499999999999992</v>
      </c>
      <c r="ED75" s="711">
        <f t="shared" si="79"/>
        <v>2.3499999999999992</v>
      </c>
      <c r="EE75" s="711">
        <f t="shared" si="79"/>
        <v>2.3499999999999992</v>
      </c>
      <c r="EF75" s="711">
        <f t="shared" si="79"/>
        <v>2.3499999999999992</v>
      </c>
      <c r="EG75" s="711">
        <f t="shared" si="79"/>
        <v>2.3499999999999992</v>
      </c>
      <c r="EH75" s="711">
        <f t="shared" si="79"/>
        <v>2.3499999999999992</v>
      </c>
      <c r="EI75" s="711">
        <f t="shared" si="76"/>
        <v>2.3499999999999992</v>
      </c>
      <c r="EJ75" s="711">
        <f t="shared" si="76"/>
        <v>2.3499999999999992</v>
      </c>
      <c r="EK75" s="711">
        <f t="shared" si="76"/>
        <v>2.3499999999999992</v>
      </c>
      <c r="EL75" s="711">
        <f t="shared" si="76"/>
        <v>2.3499999999999992</v>
      </c>
      <c r="EM75" s="711">
        <f t="shared" si="76"/>
        <v>2.3499999999999992</v>
      </c>
      <c r="EN75" s="711">
        <f t="shared" si="76"/>
        <v>2</v>
      </c>
      <c r="EO75" s="711">
        <f t="shared" si="76"/>
        <v>2</v>
      </c>
      <c r="EP75" s="711">
        <f t="shared" si="76"/>
        <v>2</v>
      </c>
      <c r="EQ75" s="711">
        <f t="shared" si="76"/>
        <v>2</v>
      </c>
      <c r="ER75" s="711">
        <f t="shared" si="76"/>
        <v>2</v>
      </c>
      <c r="ES75" s="711">
        <f t="shared" si="76"/>
        <v>2</v>
      </c>
      <c r="ET75" s="711">
        <f t="shared" si="76"/>
        <v>2</v>
      </c>
      <c r="EU75" s="711">
        <f t="shared" si="76"/>
        <v>2</v>
      </c>
      <c r="EV75" s="711">
        <f t="shared" si="76"/>
        <v>2</v>
      </c>
      <c r="EW75" s="711">
        <f t="shared" si="76"/>
        <v>2</v>
      </c>
      <c r="EX75" s="711">
        <f t="shared" si="76"/>
        <v>2</v>
      </c>
      <c r="EY75" s="711">
        <f t="shared" si="76"/>
        <v>2</v>
      </c>
      <c r="EZ75" s="711">
        <f t="shared" si="76"/>
        <v>2</v>
      </c>
      <c r="FA75" s="711">
        <f t="shared" si="76"/>
        <v>2</v>
      </c>
      <c r="FB75" s="711">
        <f t="shared" si="76"/>
        <v>2</v>
      </c>
      <c r="FC75" s="711">
        <f t="shared" si="76"/>
        <v>2</v>
      </c>
      <c r="FD75" s="711">
        <f t="shared" si="76"/>
        <v>2</v>
      </c>
      <c r="FE75" s="711">
        <f t="shared" si="76"/>
        <v>2</v>
      </c>
      <c r="FF75" s="711">
        <f t="shared" si="76"/>
        <v>2</v>
      </c>
      <c r="FG75" s="711">
        <f t="shared" si="76"/>
        <v>2</v>
      </c>
      <c r="FH75" s="711">
        <f t="shared" si="76"/>
        <v>2</v>
      </c>
      <c r="FI75" s="711">
        <f t="shared" si="76"/>
        <v>2</v>
      </c>
      <c r="FJ75" s="711">
        <f t="shared" si="76"/>
        <v>2</v>
      </c>
      <c r="FK75" s="711">
        <f t="shared" si="76"/>
        <v>2.0299999999999998</v>
      </c>
      <c r="FL75" s="711">
        <f t="shared" si="76"/>
        <v>2.0399999999999996</v>
      </c>
      <c r="FM75" s="711">
        <f t="shared" si="76"/>
        <v>2.0499999999999994</v>
      </c>
      <c r="FN75" s="711">
        <f t="shared" si="76"/>
        <v>2.0599999999999992</v>
      </c>
      <c r="FO75" s="711">
        <f t="shared" si="76"/>
        <v>2.069999999999999</v>
      </c>
      <c r="FP75" s="711">
        <f t="shared" si="76"/>
        <v>2.089999999999999</v>
      </c>
      <c r="FQ75" s="711">
        <f t="shared" si="76"/>
        <v>2.109999999999999</v>
      </c>
      <c r="FR75" s="711">
        <f t="shared" si="76"/>
        <v>2.129999999999999</v>
      </c>
      <c r="FS75" s="711">
        <f t="shared" si="76"/>
        <v>2.149999999999999</v>
      </c>
      <c r="FT75" s="711">
        <f t="shared" si="76"/>
        <v>2.169999999999999</v>
      </c>
      <c r="FU75" s="711">
        <f t="shared" si="76"/>
        <v>2.1899999999999991</v>
      </c>
      <c r="FV75" s="711">
        <f t="shared" si="76"/>
        <v>2.2099999999999991</v>
      </c>
      <c r="FW75" s="711">
        <f t="shared" si="76"/>
        <v>2.2299999999999991</v>
      </c>
      <c r="FX75" s="711">
        <f t="shared" si="76"/>
        <v>2.2499999999999991</v>
      </c>
      <c r="FY75" s="711">
        <f t="shared" si="76"/>
        <v>2.2699999999999991</v>
      </c>
      <c r="FZ75" s="711">
        <f t="shared" si="76"/>
        <v>2.2899999999999991</v>
      </c>
      <c r="GA75" s="711">
        <f t="shared" si="76"/>
        <v>2.3099999999999992</v>
      </c>
      <c r="GB75" s="711">
        <f t="shared" si="76"/>
        <v>2.3299999999999992</v>
      </c>
      <c r="GC75" s="711">
        <f t="shared" si="76"/>
        <v>2.3499999999999992</v>
      </c>
      <c r="GD75" s="711">
        <f t="shared" si="76"/>
        <v>2.3499999999999992</v>
      </c>
      <c r="GE75" s="711">
        <f t="shared" si="76"/>
        <v>2.3499999999999992</v>
      </c>
      <c r="GF75" s="711">
        <f t="shared" si="76"/>
        <v>2.3499999999999992</v>
      </c>
      <c r="GG75" s="711">
        <f t="shared" si="76"/>
        <v>2.3499999999999992</v>
      </c>
      <c r="GH75" s="711">
        <f t="shared" si="76"/>
        <v>2.3499999999999992</v>
      </c>
      <c r="GI75" s="711">
        <f t="shared" si="76"/>
        <v>2.3499999999999992</v>
      </c>
      <c r="GJ75" s="711">
        <f t="shared" si="76"/>
        <v>2.3499999999999992</v>
      </c>
      <c r="GK75" s="711">
        <f t="shared" si="76"/>
        <v>2.3499999999999992</v>
      </c>
      <c r="GL75" s="711">
        <f t="shared" si="76"/>
        <v>2.3499999999999992</v>
      </c>
      <c r="GM75" s="711">
        <f t="shared" si="76"/>
        <v>2.3499999999999992</v>
      </c>
      <c r="GN75" s="711">
        <f t="shared" si="76"/>
        <v>2</v>
      </c>
      <c r="GO75" s="711">
        <f t="shared" si="76"/>
        <v>2</v>
      </c>
      <c r="GP75" s="711">
        <f t="shared" si="76"/>
        <v>2</v>
      </c>
      <c r="GQ75" s="711">
        <f t="shared" si="76"/>
        <v>2</v>
      </c>
      <c r="GR75" s="711">
        <f t="shared" si="76"/>
        <v>2</v>
      </c>
      <c r="GS75" s="711">
        <f t="shared" si="76"/>
        <v>2</v>
      </c>
      <c r="GT75" s="711">
        <f t="shared" si="76"/>
        <v>2</v>
      </c>
      <c r="GU75" s="711">
        <f t="shared" si="69"/>
        <v>2</v>
      </c>
      <c r="GV75" s="711">
        <f t="shared" si="80"/>
        <v>2</v>
      </c>
      <c r="GW75" s="711">
        <f t="shared" si="80"/>
        <v>2</v>
      </c>
      <c r="GX75" s="711">
        <f t="shared" si="80"/>
        <v>2</v>
      </c>
      <c r="GY75" s="711">
        <f t="shared" si="80"/>
        <v>2</v>
      </c>
      <c r="GZ75" s="711">
        <f t="shared" si="80"/>
        <v>2</v>
      </c>
      <c r="HA75" s="711">
        <f t="shared" si="80"/>
        <v>2</v>
      </c>
      <c r="HB75" s="711">
        <f t="shared" si="80"/>
        <v>2</v>
      </c>
      <c r="HC75" s="711">
        <f t="shared" si="80"/>
        <v>2</v>
      </c>
      <c r="HD75" s="711">
        <f t="shared" si="80"/>
        <v>2</v>
      </c>
      <c r="HE75" s="711">
        <f t="shared" si="80"/>
        <v>2</v>
      </c>
      <c r="HF75" s="711">
        <f t="shared" si="80"/>
        <v>2</v>
      </c>
      <c r="HG75" s="711">
        <f t="shared" si="80"/>
        <v>2</v>
      </c>
      <c r="HH75" s="711">
        <f t="shared" si="80"/>
        <v>2</v>
      </c>
      <c r="HI75" s="711">
        <f t="shared" si="80"/>
        <v>2</v>
      </c>
      <c r="HJ75" s="711">
        <f t="shared" si="80"/>
        <v>2</v>
      </c>
      <c r="HK75" s="711">
        <f t="shared" si="80"/>
        <v>2.0299999999999998</v>
      </c>
      <c r="HL75" s="711">
        <f t="shared" si="80"/>
        <v>2.0399999999999996</v>
      </c>
      <c r="HM75" s="711">
        <f t="shared" si="80"/>
        <v>2.0499999999999994</v>
      </c>
      <c r="HN75" s="711">
        <f t="shared" si="80"/>
        <v>2.0599999999999992</v>
      </c>
      <c r="HO75" s="711">
        <f t="shared" si="80"/>
        <v>2.069999999999999</v>
      </c>
      <c r="HP75" s="711">
        <f t="shared" si="80"/>
        <v>2.089999999999999</v>
      </c>
      <c r="HQ75" s="711">
        <f t="shared" si="80"/>
        <v>2.109999999999999</v>
      </c>
      <c r="HR75" s="711">
        <f t="shared" si="80"/>
        <v>2.129999999999999</v>
      </c>
      <c r="HS75" s="711">
        <f t="shared" si="80"/>
        <v>2.149999999999999</v>
      </c>
      <c r="HT75" s="711">
        <f t="shared" si="80"/>
        <v>2.169999999999999</v>
      </c>
      <c r="HU75" s="711">
        <f t="shared" si="80"/>
        <v>2.1899999999999991</v>
      </c>
      <c r="HV75" s="711">
        <f t="shared" si="80"/>
        <v>2.2099999999999991</v>
      </c>
      <c r="HW75" s="711">
        <f t="shared" si="80"/>
        <v>2.2299999999999991</v>
      </c>
      <c r="HX75" s="711">
        <f t="shared" si="80"/>
        <v>2.2499999999999991</v>
      </c>
      <c r="HY75" s="711">
        <f t="shared" si="80"/>
        <v>2.2699999999999991</v>
      </c>
      <c r="HZ75" s="711">
        <f t="shared" si="80"/>
        <v>2.2899999999999991</v>
      </c>
      <c r="IA75" s="711">
        <f t="shared" si="80"/>
        <v>2.3099999999999992</v>
      </c>
      <c r="IB75" s="711">
        <f t="shared" si="80"/>
        <v>2.3299999999999992</v>
      </c>
      <c r="IC75" s="711">
        <f t="shared" si="80"/>
        <v>2.3499999999999992</v>
      </c>
      <c r="ID75" s="711">
        <f t="shared" si="80"/>
        <v>2.3499999999999992</v>
      </c>
      <c r="IE75" s="711">
        <f t="shared" si="80"/>
        <v>2.3499999999999992</v>
      </c>
      <c r="IF75" s="711">
        <f t="shared" si="80"/>
        <v>2.3499999999999992</v>
      </c>
      <c r="IG75" s="711">
        <f t="shared" si="80"/>
        <v>2.3499999999999992</v>
      </c>
      <c r="IH75" s="711">
        <f t="shared" si="80"/>
        <v>2.3499999999999992</v>
      </c>
      <c r="II75" s="711">
        <f t="shared" si="80"/>
        <v>2.3499999999999992</v>
      </c>
      <c r="IJ75" s="711">
        <f t="shared" si="80"/>
        <v>2.3499999999999992</v>
      </c>
      <c r="IK75" s="711">
        <f t="shared" si="80"/>
        <v>2.3499999999999992</v>
      </c>
      <c r="IL75" s="711">
        <f t="shared" si="80"/>
        <v>2.3499999999999992</v>
      </c>
      <c r="IM75" s="711">
        <f t="shared" si="80"/>
        <v>2.3499999999999992</v>
      </c>
      <c r="IN75" s="711">
        <f t="shared" si="80"/>
        <v>2</v>
      </c>
      <c r="IO75" s="711">
        <f t="shared" si="80"/>
        <v>2</v>
      </c>
      <c r="IP75" s="711">
        <f t="shared" si="80"/>
        <v>2</v>
      </c>
      <c r="IQ75" s="711">
        <f t="shared" si="80"/>
        <v>2</v>
      </c>
      <c r="IR75" s="711">
        <f t="shared" si="80"/>
        <v>2</v>
      </c>
      <c r="IS75" s="711">
        <f t="shared" si="80"/>
        <v>2</v>
      </c>
      <c r="IT75" s="711">
        <f t="shared" si="80"/>
        <v>2</v>
      </c>
      <c r="IU75" s="711">
        <f t="shared" si="80"/>
        <v>2</v>
      </c>
      <c r="IV75" s="711">
        <f t="shared" si="80"/>
        <v>2</v>
      </c>
      <c r="IW75" s="711">
        <f t="shared" si="80"/>
        <v>2</v>
      </c>
      <c r="IX75" s="711">
        <f t="shared" si="80"/>
        <v>2</v>
      </c>
      <c r="IY75" s="711">
        <f t="shared" si="80"/>
        <v>2</v>
      </c>
      <c r="IZ75" s="711">
        <f t="shared" si="80"/>
        <v>2</v>
      </c>
      <c r="JA75" s="711">
        <f t="shared" si="80"/>
        <v>2</v>
      </c>
      <c r="JB75" s="711">
        <f t="shared" si="80"/>
        <v>2</v>
      </c>
      <c r="JC75" s="711">
        <f t="shared" si="80"/>
        <v>2</v>
      </c>
      <c r="JD75" s="711">
        <f t="shared" si="80"/>
        <v>2</v>
      </c>
      <c r="JE75" s="711">
        <f t="shared" si="80"/>
        <v>2</v>
      </c>
      <c r="JF75" s="711">
        <f t="shared" si="80"/>
        <v>2</v>
      </c>
      <c r="JG75" s="711">
        <f t="shared" si="77"/>
        <v>2</v>
      </c>
      <c r="JH75" s="711">
        <f t="shared" si="77"/>
        <v>2</v>
      </c>
      <c r="JI75" s="711">
        <f t="shared" si="77"/>
        <v>2</v>
      </c>
      <c r="JJ75" s="711">
        <f t="shared" si="77"/>
        <v>2</v>
      </c>
      <c r="JK75" s="711">
        <f t="shared" si="77"/>
        <v>2.0299999999999998</v>
      </c>
      <c r="JL75" s="711">
        <f t="shared" si="77"/>
        <v>2.0399999999999996</v>
      </c>
      <c r="JM75" s="711">
        <f t="shared" si="77"/>
        <v>2.0499999999999994</v>
      </c>
      <c r="JN75" s="711">
        <f t="shared" si="77"/>
        <v>2.0599999999999992</v>
      </c>
      <c r="JO75" s="711">
        <f t="shared" si="77"/>
        <v>2.069999999999999</v>
      </c>
      <c r="JP75" s="711">
        <f t="shared" si="77"/>
        <v>2.089999999999999</v>
      </c>
      <c r="JQ75" s="711">
        <f t="shared" si="77"/>
        <v>2.109999999999999</v>
      </c>
      <c r="JR75" s="711">
        <f t="shared" si="77"/>
        <v>2.129999999999999</v>
      </c>
      <c r="JS75" s="711">
        <f t="shared" si="77"/>
        <v>2.149999999999999</v>
      </c>
      <c r="JT75" s="711">
        <f t="shared" si="77"/>
        <v>2.169999999999999</v>
      </c>
      <c r="JU75" s="711">
        <f t="shared" si="77"/>
        <v>2.1899999999999991</v>
      </c>
      <c r="JV75" s="711">
        <f t="shared" si="77"/>
        <v>2.2099999999999991</v>
      </c>
      <c r="JW75" s="711">
        <f t="shared" si="77"/>
        <v>2.2299999999999991</v>
      </c>
      <c r="JX75" s="711">
        <f t="shared" si="77"/>
        <v>2.2499999999999991</v>
      </c>
      <c r="JY75" s="711">
        <f t="shared" si="77"/>
        <v>2.2699999999999991</v>
      </c>
      <c r="JZ75" s="711">
        <f t="shared" si="77"/>
        <v>2.2899999999999991</v>
      </c>
      <c r="KA75" s="711">
        <f t="shared" si="77"/>
        <v>2.3099999999999992</v>
      </c>
      <c r="KB75" s="711">
        <f t="shared" si="77"/>
        <v>2.3299999999999992</v>
      </c>
      <c r="KC75" s="711">
        <f t="shared" si="77"/>
        <v>2.3499999999999992</v>
      </c>
      <c r="KD75" s="711">
        <f t="shared" si="77"/>
        <v>2.3499999999999992</v>
      </c>
      <c r="KE75" s="711">
        <f t="shared" si="77"/>
        <v>2.3499999999999992</v>
      </c>
      <c r="KF75" s="711">
        <f t="shared" si="77"/>
        <v>2.3499999999999992</v>
      </c>
      <c r="KG75" s="711">
        <f t="shared" si="77"/>
        <v>2.3499999999999992</v>
      </c>
      <c r="KH75" s="711">
        <f t="shared" si="77"/>
        <v>2.3499999999999992</v>
      </c>
      <c r="KI75" s="711">
        <f t="shared" si="77"/>
        <v>2.3499999999999992</v>
      </c>
      <c r="KJ75" s="711">
        <f t="shared" si="77"/>
        <v>2.3499999999999992</v>
      </c>
      <c r="KK75" s="711">
        <f t="shared" si="77"/>
        <v>2.3499999999999992</v>
      </c>
      <c r="KL75" s="711">
        <f t="shared" si="77"/>
        <v>2.3499999999999992</v>
      </c>
      <c r="KM75" s="711">
        <f t="shared" si="77"/>
        <v>2.3499999999999992</v>
      </c>
      <c r="KN75" s="711">
        <f t="shared" si="77"/>
        <v>2</v>
      </c>
      <c r="KO75" s="711">
        <f t="shared" si="77"/>
        <v>2</v>
      </c>
      <c r="KP75" s="711">
        <f t="shared" si="77"/>
        <v>2</v>
      </c>
      <c r="KQ75" s="711">
        <f t="shared" si="77"/>
        <v>2</v>
      </c>
      <c r="KR75" s="711">
        <f t="shared" si="77"/>
        <v>2</v>
      </c>
      <c r="KS75" s="711">
        <f t="shared" si="77"/>
        <v>2</v>
      </c>
      <c r="KT75" s="711">
        <f t="shared" si="77"/>
        <v>2</v>
      </c>
      <c r="KU75" s="711">
        <f t="shared" si="77"/>
        <v>2</v>
      </c>
      <c r="KV75" s="711">
        <f t="shared" si="77"/>
        <v>2</v>
      </c>
      <c r="KW75" s="711">
        <f t="shared" si="77"/>
        <v>2</v>
      </c>
      <c r="KX75" s="711">
        <f t="shared" si="77"/>
        <v>2</v>
      </c>
      <c r="KY75" s="711">
        <f t="shared" si="77"/>
        <v>2</v>
      </c>
      <c r="KZ75" s="711">
        <f t="shared" si="77"/>
        <v>2</v>
      </c>
      <c r="LA75" s="711">
        <f t="shared" si="77"/>
        <v>2</v>
      </c>
      <c r="LB75" s="711">
        <f t="shared" si="77"/>
        <v>2</v>
      </c>
      <c r="LC75" s="711">
        <f t="shared" si="77"/>
        <v>2</v>
      </c>
      <c r="LD75" s="711">
        <f t="shared" si="77"/>
        <v>2</v>
      </c>
      <c r="LE75" s="711">
        <f t="shared" si="77"/>
        <v>2</v>
      </c>
      <c r="LF75" s="711">
        <f t="shared" si="77"/>
        <v>2</v>
      </c>
      <c r="LG75" s="711">
        <f t="shared" si="77"/>
        <v>2</v>
      </c>
      <c r="LH75" s="711">
        <f t="shared" si="77"/>
        <v>2</v>
      </c>
      <c r="LI75" s="711">
        <f t="shared" si="77"/>
        <v>2</v>
      </c>
      <c r="LJ75" s="711">
        <f t="shared" si="77"/>
        <v>2</v>
      </c>
      <c r="LK75" s="711">
        <f t="shared" si="77"/>
        <v>2.0299999999999998</v>
      </c>
      <c r="LL75" s="711">
        <f t="shared" si="77"/>
        <v>2.0399999999999996</v>
      </c>
      <c r="LM75" s="711">
        <f t="shared" si="77"/>
        <v>2.0499999999999994</v>
      </c>
      <c r="LN75" s="711">
        <f t="shared" si="77"/>
        <v>2.0599999999999992</v>
      </c>
      <c r="LO75" s="711">
        <f t="shared" si="77"/>
        <v>2.069999999999999</v>
      </c>
      <c r="LP75" s="711">
        <f t="shared" si="77"/>
        <v>2.089999999999999</v>
      </c>
      <c r="LQ75" s="711">
        <f t="shared" si="77"/>
        <v>2.109999999999999</v>
      </c>
      <c r="LR75" s="711">
        <f t="shared" si="77"/>
        <v>2.129999999999999</v>
      </c>
      <c r="LS75" s="711">
        <f t="shared" si="71"/>
        <v>2.149999999999999</v>
      </c>
      <c r="LT75" s="711">
        <f t="shared" si="81"/>
        <v>2.169999999999999</v>
      </c>
      <c r="LU75" s="711">
        <f t="shared" si="81"/>
        <v>2.1899999999999991</v>
      </c>
      <c r="LV75" s="711">
        <f t="shared" si="81"/>
        <v>2.2099999999999991</v>
      </c>
      <c r="LW75" s="711">
        <f t="shared" si="81"/>
        <v>2.2299999999999991</v>
      </c>
      <c r="LX75" s="711">
        <f t="shared" si="81"/>
        <v>2.2499999999999991</v>
      </c>
      <c r="LY75" s="711">
        <f t="shared" si="81"/>
        <v>2.2699999999999991</v>
      </c>
      <c r="LZ75" s="711">
        <f t="shared" si="81"/>
        <v>2.2899999999999991</v>
      </c>
      <c r="MA75" s="711">
        <f t="shared" si="81"/>
        <v>2.3099999999999992</v>
      </c>
      <c r="MB75" s="711">
        <f t="shared" si="81"/>
        <v>2.3299999999999992</v>
      </c>
      <c r="MC75" s="711">
        <f t="shared" si="81"/>
        <v>2.3499999999999992</v>
      </c>
      <c r="MD75" s="711">
        <f t="shared" si="81"/>
        <v>2.3499999999999992</v>
      </c>
      <c r="ME75" s="711">
        <f t="shared" si="81"/>
        <v>2.3499999999999992</v>
      </c>
      <c r="MF75" s="711">
        <f t="shared" si="81"/>
        <v>2.3499999999999992</v>
      </c>
      <c r="MG75" s="711">
        <f t="shared" si="81"/>
        <v>2.3499999999999992</v>
      </c>
      <c r="MH75" s="711">
        <f t="shared" si="81"/>
        <v>2.3499999999999992</v>
      </c>
      <c r="MI75" s="711">
        <f t="shared" si="81"/>
        <v>2.3499999999999992</v>
      </c>
      <c r="MJ75" s="711">
        <f t="shared" si="81"/>
        <v>2.3499999999999992</v>
      </c>
      <c r="MK75" s="711">
        <f t="shared" si="81"/>
        <v>2.3499999999999992</v>
      </c>
      <c r="ML75" s="711">
        <f t="shared" si="81"/>
        <v>2.3499999999999992</v>
      </c>
      <c r="MM75" s="711">
        <f t="shared" si="81"/>
        <v>2.3499999999999992</v>
      </c>
      <c r="MN75" s="711">
        <f t="shared" si="81"/>
        <v>2</v>
      </c>
      <c r="MO75" s="711">
        <f t="shared" si="81"/>
        <v>2</v>
      </c>
      <c r="MP75" s="711">
        <f t="shared" si="81"/>
        <v>2</v>
      </c>
      <c r="MQ75" s="711">
        <f t="shared" si="81"/>
        <v>2</v>
      </c>
      <c r="MR75" s="711">
        <f t="shared" si="81"/>
        <v>2</v>
      </c>
      <c r="MS75" s="711">
        <f t="shared" si="81"/>
        <v>2</v>
      </c>
      <c r="MT75" s="711">
        <f t="shared" si="81"/>
        <v>2</v>
      </c>
      <c r="MU75" s="711">
        <f t="shared" si="81"/>
        <v>2</v>
      </c>
      <c r="MV75" s="711">
        <f t="shared" si="81"/>
        <v>2</v>
      </c>
      <c r="MW75" s="711">
        <f t="shared" si="81"/>
        <v>2</v>
      </c>
      <c r="MX75" s="711">
        <f t="shared" si="81"/>
        <v>2</v>
      </c>
      <c r="MY75" s="711">
        <f t="shared" si="81"/>
        <v>2</v>
      </c>
      <c r="MZ75" s="711">
        <f t="shared" si="81"/>
        <v>2</v>
      </c>
      <c r="NA75" s="711">
        <f t="shared" si="81"/>
        <v>2</v>
      </c>
      <c r="NB75" s="711">
        <f t="shared" si="81"/>
        <v>2</v>
      </c>
      <c r="NC75" s="711">
        <f t="shared" si="81"/>
        <v>2</v>
      </c>
      <c r="ND75" s="711">
        <f t="shared" si="81"/>
        <v>2</v>
      </c>
      <c r="NE75" s="711">
        <f t="shared" si="81"/>
        <v>2</v>
      </c>
      <c r="NF75" s="711">
        <f t="shared" si="81"/>
        <v>2</v>
      </c>
      <c r="NG75" s="711">
        <f t="shared" si="81"/>
        <v>2</v>
      </c>
      <c r="NH75" s="711">
        <f t="shared" si="81"/>
        <v>2</v>
      </c>
      <c r="NI75" s="711">
        <f t="shared" si="81"/>
        <v>2</v>
      </c>
      <c r="NJ75" s="711">
        <f t="shared" si="81"/>
        <v>2</v>
      </c>
      <c r="NK75" s="711">
        <f t="shared" si="81"/>
        <v>2.0299999999999998</v>
      </c>
      <c r="NL75" s="711">
        <f t="shared" si="81"/>
        <v>2.0399999999999996</v>
      </c>
      <c r="NM75" s="711">
        <f t="shared" si="81"/>
        <v>2.0499999999999994</v>
      </c>
      <c r="NN75" s="711">
        <f t="shared" si="81"/>
        <v>2.0599999999999992</v>
      </c>
      <c r="NO75" s="711">
        <f t="shared" si="81"/>
        <v>2.069999999999999</v>
      </c>
      <c r="NP75" s="711">
        <f t="shared" si="81"/>
        <v>2.089999999999999</v>
      </c>
      <c r="NQ75" s="711">
        <f t="shared" si="81"/>
        <v>2.109999999999999</v>
      </c>
      <c r="NR75" s="711">
        <f t="shared" si="81"/>
        <v>2.129999999999999</v>
      </c>
      <c r="NS75" s="711">
        <f t="shared" si="81"/>
        <v>2.149999999999999</v>
      </c>
      <c r="NT75" s="711">
        <f t="shared" si="81"/>
        <v>2.169999999999999</v>
      </c>
      <c r="NU75" s="711">
        <f t="shared" si="81"/>
        <v>2.1899999999999991</v>
      </c>
      <c r="NV75" s="711">
        <f t="shared" si="81"/>
        <v>2.2099999999999991</v>
      </c>
      <c r="NW75" s="711">
        <f t="shared" si="81"/>
        <v>2.2299999999999991</v>
      </c>
      <c r="NX75" s="711">
        <f t="shared" si="81"/>
        <v>2.2499999999999991</v>
      </c>
      <c r="NY75" s="711">
        <f t="shared" si="81"/>
        <v>2.2699999999999991</v>
      </c>
      <c r="NZ75" s="711">
        <f t="shared" si="81"/>
        <v>2.2899999999999991</v>
      </c>
      <c r="OA75" s="711">
        <f t="shared" si="81"/>
        <v>2.3099999999999992</v>
      </c>
      <c r="OB75" s="711">
        <f t="shared" si="81"/>
        <v>2.3299999999999992</v>
      </c>
      <c r="OC75" s="711">
        <f t="shared" si="81"/>
        <v>2.3499999999999992</v>
      </c>
      <c r="OD75" s="711">
        <f t="shared" si="81"/>
        <v>2.3499999999999992</v>
      </c>
      <c r="OE75" s="711">
        <f t="shared" si="78"/>
        <v>2.3499999999999992</v>
      </c>
      <c r="OF75" s="711">
        <f t="shared" si="78"/>
        <v>2.3499999999999992</v>
      </c>
      <c r="OG75" s="711">
        <f t="shared" si="78"/>
        <v>2.3499999999999992</v>
      </c>
      <c r="OH75" s="711">
        <f t="shared" si="78"/>
        <v>2.3499999999999992</v>
      </c>
      <c r="OI75" s="711">
        <f t="shared" si="78"/>
        <v>2.3499999999999992</v>
      </c>
      <c r="OJ75" s="711">
        <f t="shared" si="78"/>
        <v>2.3499999999999992</v>
      </c>
      <c r="OK75" s="711">
        <f t="shared" si="78"/>
        <v>2.3499999999999992</v>
      </c>
      <c r="OL75" s="711">
        <f t="shared" si="78"/>
        <v>2.3499999999999992</v>
      </c>
      <c r="OM75" s="711">
        <f t="shared" si="78"/>
        <v>2.3499999999999992</v>
      </c>
      <c r="ON75" s="711">
        <f t="shared" si="78"/>
        <v>2</v>
      </c>
      <c r="OO75" s="711">
        <f t="shared" si="78"/>
        <v>2</v>
      </c>
      <c r="OP75" s="711">
        <f t="shared" si="78"/>
        <v>2</v>
      </c>
      <c r="OQ75" s="711">
        <f t="shared" si="78"/>
        <v>2</v>
      </c>
      <c r="OR75" s="711">
        <f t="shared" si="78"/>
        <v>2</v>
      </c>
      <c r="OS75" s="711">
        <f t="shared" si="78"/>
        <v>2</v>
      </c>
      <c r="OT75" s="711">
        <f t="shared" si="78"/>
        <v>2</v>
      </c>
      <c r="OU75" s="711">
        <f t="shared" si="78"/>
        <v>2</v>
      </c>
      <c r="OV75" s="711">
        <f t="shared" si="78"/>
        <v>2</v>
      </c>
      <c r="OW75" s="711">
        <f t="shared" si="78"/>
        <v>2</v>
      </c>
      <c r="OX75" s="711">
        <f t="shared" si="78"/>
        <v>2</v>
      </c>
      <c r="OY75" s="711">
        <f t="shared" si="78"/>
        <v>2</v>
      </c>
      <c r="OZ75" s="711">
        <f t="shared" si="78"/>
        <v>2</v>
      </c>
      <c r="PA75" s="711">
        <f t="shared" si="78"/>
        <v>2</v>
      </c>
      <c r="PB75" s="711">
        <f t="shared" si="78"/>
        <v>2</v>
      </c>
      <c r="PC75" s="711">
        <f t="shared" si="78"/>
        <v>2</v>
      </c>
      <c r="PD75" s="711">
        <f t="shared" si="78"/>
        <v>2</v>
      </c>
      <c r="PE75" s="711">
        <f t="shared" si="78"/>
        <v>2</v>
      </c>
      <c r="PF75" s="711">
        <f t="shared" si="78"/>
        <v>2</v>
      </c>
      <c r="PG75" s="711">
        <f t="shared" si="78"/>
        <v>2</v>
      </c>
      <c r="PH75" s="711">
        <f t="shared" si="78"/>
        <v>2</v>
      </c>
      <c r="PI75" s="711">
        <f t="shared" si="78"/>
        <v>2</v>
      </c>
      <c r="PJ75" s="711">
        <f t="shared" si="78"/>
        <v>2</v>
      </c>
      <c r="PK75" s="711">
        <f t="shared" si="78"/>
        <v>2.0299999999999998</v>
      </c>
      <c r="PL75" s="711">
        <f t="shared" si="78"/>
        <v>2.0399999999999996</v>
      </c>
      <c r="PM75" s="711">
        <f t="shared" si="78"/>
        <v>2.0499999999999994</v>
      </c>
      <c r="PN75" s="711">
        <f t="shared" si="78"/>
        <v>2.0599999999999992</v>
      </c>
      <c r="PO75" s="711">
        <f t="shared" si="78"/>
        <v>2.069999999999999</v>
      </c>
      <c r="PP75" s="711">
        <f t="shared" si="78"/>
        <v>2.089999999999999</v>
      </c>
      <c r="PQ75" s="711">
        <f t="shared" si="78"/>
        <v>2.109999999999999</v>
      </c>
      <c r="PR75" s="711">
        <f t="shared" si="78"/>
        <v>2.129999999999999</v>
      </c>
      <c r="PS75" s="711">
        <f t="shared" si="78"/>
        <v>2.149999999999999</v>
      </c>
      <c r="PT75" s="711">
        <f t="shared" si="78"/>
        <v>2.169999999999999</v>
      </c>
      <c r="PU75" s="711">
        <f t="shared" si="78"/>
        <v>2.1899999999999991</v>
      </c>
      <c r="PV75" s="711">
        <f t="shared" si="78"/>
        <v>2.2099999999999991</v>
      </c>
      <c r="PW75" s="711">
        <f t="shared" si="78"/>
        <v>2.2299999999999991</v>
      </c>
      <c r="PX75" s="711">
        <f t="shared" si="78"/>
        <v>2.2499999999999991</v>
      </c>
      <c r="PY75" s="711">
        <f t="shared" si="78"/>
        <v>2.2699999999999991</v>
      </c>
      <c r="PZ75" s="711">
        <f t="shared" si="78"/>
        <v>2.2899999999999991</v>
      </c>
      <c r="QA75" s="711">
        <f t="shared" si="78"/>
        <v>2.3099999999999992</v>
      </c>
      <c r="QB75" s="711">
        <f t="shared" si="78"/>
        <v>2.3299999999999992</v>
      </c>
      <c r="QC75" s="711">
        <f t="shared" si="78"/>
        <v>2.3499999999999992</v>
      </c>
      <c r="QD75" s="711">
        <f t="shared" si="78"/>
        <v>2.3499999999999992</v>
      </c>
      <c r="QE75" s="711">
        <f t="shared" si="78"/>
        <v>2.3499999999999992</v>
      </c>
      <c r="QF75" s="711">
        <f t="shared" si="78"/>
        <v>2.3499999999999992</v>
      </c>
      <c r="QG75" s="711">
        <f t="shared" si="78"/>
        <v>2.3499999999999992</v>
      </c>
      <c r="QH75" s="711">
        <f t="shared" si="78"/>
        <v>2.3499999999999992</v>
      </c>
      <c r="QI75" s="711">
        <f t="shared" si="78"/>
        <v>2.3499999999999992</v>
      </c>
      <c r="QJ75" s="711">
        <f t="shared" si="78"/>
        <v>2.3499999999999992</v>
      </c>
      <c r="QK75" s="711">
        <f t="shared" si="78"/>
        <v>2.3499999999999992</v>
      </c>
      <c r="QL75" s="711">
        <f t="shared" si="78"/>
        <v>2.3499999999999992</v>
      </c>
      <c r="QM75" s="711">
        <f t="shared" si="78"/>
        <v>2.3499999999999992</v>
      </c>
      <c r="QN75" s="711">
        <f t="shared" si="78"/>
        <v>2</v>
      </c>
      <c r="QO75" s="711">
        <f t="shared" si="78"/>
        <v>2</v>
      </c>
      <c r="QP75" s="711">
        <f t="shared" si="78"/>
        <v>2</v>
      </c>
      <c r="QQ75" s="711">
        <f t="shared" si="73"/>
        <v>2</v>
      </c>
      <c r="QR75" s="711">
        <f t="shared" si="74"/>
        <v>2</v>
      </c>
      <c r="QS75" s="711">
        <f t="shared" si="74"/>
        <v>2</v>
      </c>
      <c r="QT75" s="711">
        <f t="shared" si="74"/>
        <v>2</v>
      </c>
      <c r="QU75" s="711">
        <f t="shared" si="74"/>
        <v>2</v>
      </c>
      <c r="QV75" s="711">
        <f t="shared" si="74"/>
        <v>2</v>
      </c>
      <c r="QW75" s="711">
        <f t="shared" si="74"/>
        <v>2</v>
      </c>
      <c r="QX75" s="711">
        <f t="shared" si="74"/>
        <v>2</v>
      </c>
      <c r="QY75" s="711">
        <f t="shared" si="74"/>
        <v>2</v>
      </c>
      <c r="QZ75" s="711">
        <f t="shared" si="74"/>
        <v>2</v>
      </c>
      <c r="RA75" s="711">
        <f t="shared" si="74"/>
        <v>2</v>
      </c>
      <c r="RB75" s="711">
        <f t="shared" si="74"/>
        <v>2</v>
      </c>
      <c r="RC75" s="711">
        <f t="shared" si="74"/>
        <v>2</v>
      </c>
      <c r="RD75" s="711">
        <f t="shared" si="74"/>
        <v>2</v>
      </c>
      <c r="RE75" s="711">
        <f t="shared" si="74"/>
        <v>2</v>
      </c>
      <c r="RF75" s="711">
        <f t="shared" si="74"/>
        <v>2</v>
      </c>
      <c r="RG75" s="711">
        <f t="shared" si="74"/>
        <v>2</v>
      </c>
      <c r="RH75" s="711">
        <f t="shared" si="74"/>
        <v>2</v>
      </c>
      <c r="RI75" s="711">
        <f t="shared" si="74"/>
        <v>2</v>
      </c>
      <c r="RJ75" s="711">
        <f t="shared" si="74"/>
        <v>2</v>
      </c>
      <c r="RK75" s="711">
        <f t="shared" si="74"/>
        <v>2.0299999999999998</v>
      </c>
      <c r="RL75" s="711">
        <f t="shared" si="74"/>
        <v>2.0399999999999996</v>
      </c>
      <c r="RM75" s="711">
        <f t="shared" si="74"/>
        <v>2.0499999999999994</v>
      </c>
      <c r="RN75" s="711">
        <f t="shared" si="74"/>
        <v>2.0599999999999992</v>
      </c>
      <c r="RO75" s="711">
        <f t="shared" si="74"/>
        <v>2.069999999999999</v>
      </c>
      <c r="RP75" s="711">
        <f t="shared" si="74"/>
        <v>2.089999999999999</v>
      </c>
      <c r="RQ75" s="711">
        <f t="shared" si="74"/>
        <v>2.109999999999999</v>
      </c>
      <c r="RR75" s="711">
        <f t="shared" si="74"/>
        <v>2.129999999999999</v>
      </c>
      <c r="RS75" s="711">
        <f t="shared" si="74"/>
        <v>2.149999999999999</v>
      </c>
      <c r="RT75" s="711">
        <f t="shared" si="74"/>
        <v>2.169999999999999</v>
      </c>
      <c r="RU75" s="711">
        <f t="shared" si="74"/>
        <v>2.1899999999999991</v>
      </c>
      <c r="RV75" s="711">
        <f t="shared" si="74"/>
        <v>2.2099999999999991</v>
      </c>
      <c r="RW75" s="711">
        <f t="shared" si="74"/>
        <v>2.2299999999999991</v>
      </c>
      <c r="RX75" s="711">
        <f t="shared" si="74"/>
        <v>2.2499999999999991</v>
      </c>
      <c r="RY75" s="711">
        <f t="shared" si="74"/>
        <v>2.2699999999999991</v>
      </c>
      <c r="RZ75" s="711">
        <f t="shared" si="74"/>
        <v>2.2899999999999991</v>
      </c>
      <c r="SA75" s="711">
        <f t="shared" si="74"/>
        <v>2.3099999999999992</v>
      </c>
      <c r="SB75" s="711">
        <f t="shared" si="74"/>
        <v>2.3299999999999992</v>
      </c>
      <c r="SC75" s="711">
        <f t="shared" si="74"/>
        <v>2.3499999999999992</v>
      </c>
      <c r="SD75" s="711">
        <f t="shared" si="74"/>
        <v>2.3499999999999992</v>
      </c>
      <c r="SE75" s="711">
        <f t="shared" si="74"/>
        <v>2.3499999999999992</v>
      </c>
      <c r="SF75" s="711">
        <f>SF72</f>
        <v>2.3499999999999992</v>
      </c>
      <c r="SG75" s="711">
        <f>SG72</f>
        <v>2.3499999999999992</v>
      </c>
      <c r="SH75" s="711">
        <f>SH72</f>
        <v>2.3499999999999992</v>
      </c>
      <c r="SI75" s="493"/>
      <c r="SJ75" s="474"/>
      <c r="SK75" s="462"/>
      <c r="SL75" s="462"/>
      <c r="SM75" s="462"/>
    </row>
    <row r="76" spans="1:507" outlineLevel="2" x14ac:dyDescent="0.35">
      <c r="A76" s="462"/>
      <c r="B76" s="471"/>
      <c r="C76" s="690">
        <f>INT($C$40)+2</f>
        <v>3</v>
      </c>
      <c r="D76" s="493"/>
      <c r="E76" s="557">
        <v>4</v>
      </c>
      <c r="F76" s="557"/>
      <c r="G76" s="493"/>
      <c r="H76" s="498" t="s">
        <v>961</v>
      </c>
      <c r="I76" s="515" t="s">
        <v>958</v>
      </c>
      <c r="J76" s="515">
        <f>J73+1</f>
        <v>3</v>
      </c>
      <c r="K76" s="710">
        <v>1.6</v>
      </c>
      <c r="L76" s="710">
        <v>1.58</v>
      </c>
      <c r="M76" s="710">
        <v>1.56</v>
      </c>
      <c r="N76" s="710">
        <v>2.04</v>
      </c>
      <c r="O76" s="710">
        <v>2.0299999999999998</v>
      </c>
      <c r="P76" s="710">
        <v>2</v>
      </c>
      <c r="Q76" s="710">
        <v>1.92</v>
      </c>
      <c r="R76" s="710">
        <v>1.82</v>
      </c>
      <c r="S76" s="710">
        <v>1.72</v>
      </c>
      <c r="T76" s="710">
        <v>1.66</v>
      </c>
      <c r="U76" s="710">
        <v>2.04</v>
      </c>
      <c r="V76" s="710">
        <v>2.04</v>
      </c>
      <c r="W76" s="710">
        <v>2.0299999999999998</v>
      </c>
      <c r="X76" s="710">
        <v>2.02</v>
      </c>
      <c r="Y76" s="710">
        <v>2.08</v>
      </c>
      <c r="Z76" s="710">
        <v>2.0699999999999998</v>
      </c>
      <c r="AA76" s="710">
        <v>2.11</v>
      </c>
      <c r="AB76" s="710">
        <v>2.12</v>
      </c>
      <c r="AC76" s="710">
        <v>2.15</v>
      </c>
      <c r="AD76" s="710">
        <v>2.1</v>
      </c>
      <c r="AE76" s="710">
        <v>2.13</v>
      </c>
      <c r="AF76" s="710">
        <v>2.15</v>
      </c>
      <c r="AG76" s="710">
        <v>2.1800000000000002</v>
      </c>
      <c r="AH76" s="710">
        <v>1.37</v>
      </c>
      <c r="AI76" s="710">
        <v>1.54</v>
      </c>
      <c r="AJ76" s="710">
        <v>1.67</v>
      </c>
      <c r="AK76" s="710">
        <v>2</v>
      </c>
      <c r="AL76" s="710">
        <v>2.06</v>
      </c>
      <c r="AM76" s="710">
        <v>2.12</v>
      </c>
      <c r="AN76" s="710">
        <v>2.14</v>
      </c>
      <c r="AO76" s="710">
        <v>2.16</v>
      </c>
      <c r="AP76" s="710">
        <v>1.58</v>
      </c>
      <c r="AQ76" s="710">
        <v>1.61</v>
      </c>
      <c r="AR76" s="710">
        <v>1.69</v>
      </c>
      <c r="AS76" s="710">
        <v>1.7</v>
      </c>
      <c r="AT76" s="710">
        <v>1.65</v>
      </c>
      <c r="AU76" s="710">
        <v>1.57</v>
      </c>
      <c r="AV76" s="710">
        <v>1.47</v>
      </c>
      <c r="AW76" s="710">
        <v>1.64</v>
      </c>
      <c r="AX76" s="710">
        <v>1.54</v>
      </c>
      <c r="AY76" s="710">
        <v>1.5</v>
      </c>
      <c r="AZ76" s="710">
        <v>1.45</v>
      </c>
      <c r="BA76" s="710">
        <v>1.39</v>
      </c>
      <c r="BB76" s="710">
        <v>1.72</v>
      </c>
      <c r="BC76" s="710">
        <v>1.69</v>
      </c>
      <c r="BD76" s="710">
        <v>1.66</v>
      </c>
      <c r="BE76" s="710">
        <v>1.64</v>
      </c>
      <c r="BF76" s="710">
        <v>1.84</v>
      </c>
      <c r="BG76" s="710">
        <v>1.76</v>
      </c>
      <c r="BH76" s="710">
        <v>1.75</v>
      </c>
      <c r="BI76" s="710">
        <v>1.7</v>
      </c>
      <c r="BJ76" s="710">
        <v>1.65</v>
      </c>
      <c r="BK76" s="711">
        <v>1.6</v>
      </c>
      <c r="BL76" s="711">
        <v>1.58</v>
      </c>
      <c r="BM76" s="711">
        <v>1.56</v>
      </c>
      <c r="BN76" s="711">
        <v>2.04</v>
      </c>
      <c r="BO76" s="711">
        <v>2.0299999999999998</v>
      </c>
      <c r="BP76" s="711">
        <v>2</v>
      </c>
      <c r="BQ76" s="711">
        <v>1.92</v>
      </c>
      <c r="BR76" s="711">
        <v>1.82</v>
      </c>
      <c r="BS76" s="711">
        <v>1.72</v>
      </c>
      <c r="BT76" s="711">
        <v>1.66</v>
      </c>
      <c r="BU76" s="711">
        <v>2.04</v>
      </c>
      <c r="BV76" s="711">
        <v>2.04</v>
      </c>
      <c r="BW76" s="711">
        <v>2.0299999999999998</v>
      </c>
      <c r="BX76" s="711">
        <v>2.02</v>
      </c>
      <c r="BY76" s="711">
        <v>2.08</v>
      </c>
      <c r="BZ76" s="711">
        <v>2.0699999999999998</v>
      </c>
      <c r="CA76" s="711">
        <v>2.11</v>
      </c>
      <c r="CB76" s="711">
        <v>2.12</v>
      </c>
      <c r="CC76" s="711">
        <v>2.15</v>
      </c>
      <c r="CD76" s="711">
        <v>2.1</v>
      </c>
      <c r="CE76" s="711">
        <v>2.13</v>
      </c>
      <c r="CF76" s="711">
        <v>2.15</v>
      </c>
      <c r="CG76" s="711">
        <v>2.1800000000000002</v>
      </c>
      <c r="CH76" s="711">
        <v>1.37</v>
      </c>
      <c r="CI76" s="711">
        <v>1.54</v>
      </c>
      <c r="CJ76" s="711">
        <v>1.67</v>
      </c>
      <c r="CK76" s="711">
        <v>2</v>
      </c>
      <c r="CL76" s="711">
        <v>2.06</v>
      </c>
      <c r="CM76" s="711">
        <v>2.12</v>
      </c>
      <c r="CN76" s="711">
        <v>2.14</v>
      </c>
      <c r="CO76" s="711">
        <v>2.16</v>
      </c>
      <c r="CP76" s="711">
        <v>1.58</v>
      </c>
      <c r="CQ76" s="711">
        <v>1.61</v>
      </c>
      <c r="CR76" s="711">
        <v>1.69</v>
      </c>
      <c r="CS76" s="711">
        <v>1.7</v>
      </c>
      <c r="CT76" s="711">
        <v>1.65</v>
      </c>
      <c r="CU76" s="711">
        <v>1.57</v>
      </c>
      <c r="CV76" s="711">
        <v>1.47</v>
      </c>
      <c r="CW76" s="711">
        <v>1.64</v>
      </c>
      <c r="CX76" s="711">
        <v>1.54</v>
      </c>
      <c r="CY76" s="711">
        <v>1.5</v>
      </c>
      <c r="CZ76" s="711">
        <v>1.45</v>
      </c>
      <c r="DA76" s="711">
        <v>1.39</v>
      </c>
      <c r="DB76" s="711">
        <v>1.72</v>
      </c>
      <c r="DC76" s="711">
        <v>1.69</v>
      </c>
      <c r="DD76" s="711">
        <v>1.66</v>
      </c>
      <c r="DE76" s="711">
        <v>1.64</v>
      </c>
      <c r="DF76" s="711">
        <v>1.84</v>
      </c>
      <c r="DG76" s="711">
        <v>1.76</v>
      </c>
      <c r="DH76" s="711">
        <v>1.75</v>
      </c>
      <c r="DI76" s="711">
        <v>1.7</v>
      </c>
      <c r="DJ76" s="711">
        <v>1.65</v>
      </c>
      <c r="DK76" s="711">
        <v>1.6</v>
      </c>
      <c r="DL76" s="711">
        <v>1.58</v>
      </c>
      <c r="DM76" s="711">
        <v>1.56</v>
      </c>
      <c r="DN76" s="711">
        <v>2.04</v>
      </c>
      <c r="DO76" s="711">
        <v>2.0299999999999998</v>
      </c>
      <c r="DP76" s="711">
        <v>2</v>
      </c>
      <c r="DQ76" s="711">
        <v>1.92</v>
      </c>
      <c r="DR76" s="711">
        <v>1.82</v>
      </c>
      <c r="DS76" s="711">
        <v>1.72</v>
      </c>
      <c r="DT76" s="711">
        <v>1.66</v>
      </c>
      <c r="DU76" s="711">
        <v>2.04</v>
      </c>
      <c r="DV76" s="711">
        <v>2.04</v>
      </c>
      <c r="DW76" s="711">
        <v>2.0299999999999998</v>
      </c>
      <c r="DX76" s="711">
        <v>2.02</v>
      </c>
      <c r="DY76" s="711">
        <v>2.08</v>
      </c>
      <c r="DZ76" s="711">
        <v>2.0699999999999998</v>
      </c>
      <c r="EA76" s="711">
        <v>2.11</v>
      </c>
      <c r="EB76" s="711">
        <v>2.12</v>
      </c>
      <c r="EC76" s="711">
        <v>2.15</v>
      </c>
      <c r="ED76" s="711">
        <v>2.1</v>
      </c>
      <c r="EE76" s="711">
        <v>2.13</v>
      </c>
      <c r="EF76" s="711">
        <v>2.15</v>
      </c>
      <c r="EG76" s="711">
        <v>2.1800000000000002</v>
      </c>
      <c r="EH76" s="711">
        <v>1.37</v>
      </c>
      <c r="EI76" s="711">
        <v>1.54</v>
      </c>
      <c r="EJ76" s="711">
        <v>1.67</v>
      </c>
      <c r="EK76" s="711">
        <v>2</v>
      </c>
      <c r="EL76" s="711">
        <v>2.06</v>
      </c>
      <c r="EM76" s="711">
        <v>2.12</v>
      </c>
      <c r="EN76" s="711">
        <v>2.14</v>
      </c>
      <c r="EO76" s="711">
        <v>2.16</v>
      </c>
      <c r="EP76" s="711">
        <v>1.58</v>
      </c>
      <c r="EQ76" s="711">
        <v>1.61</v>
      </c>
      <c r="ER76" s="711">
        <v>1.69</v>
      </c>
      <c r="ES76" s="711">
        <v>1.69</v>
      </c>
      <c r="ET76" s="711">
        <v>1.65</v>
      </c>
      <c r="EU76" s="711">
        <v>1.57</v>
      </c>
      <c r="EV76" s="711">
        <v>1.47</v>
      </c>
      <c r="EW76" s="711">
        <v>1.64</v>
      </c>
      <c r="EX76" s="711">
        <v>1.54</v>
      </c>
      <c r="EY76" s="711">
        <v>1.5</v>
      </c>
      <c r="EZ76" s="711">
        <v>1.45</v>
      </c>
      <c r="FA76" s="711">
        <v>1.39</v>
      </c>
      <c r="FB76" s="711">
        <v>1.72</v>
      </c>
      <c r="FC76" s="711">
        <v>1.69</v>
      </c>
      <c r="FD76" s="711">
        <v>1.66</v>
      </c>
      <c r="FE76" s="711">
        <v>1.64</v>
      </c>
      <c r="FF76" s="711">
        <v>1.84</v>
      </c>
      <c r="FG76" s="711">
        <v>1.76</v>
      </c>
      <c r="FH76" s="711">
        <v>1.75</v>
      </c>
      <c r="FI76" s="711">
        <v>1.7</v>
      </c>
      <c r="FJ76" s="711">
        <v>1.65</v>
      </c>
      <c r="FK76" s="711">
        <v>1.6</v>
      </c>
      <c r="FL76" s="711">
        <v>1.58</v>
      </c>
      <c r="FM76" s="711">
        <v>1.58</v>
      </c>
      <c r="FN76" s="711">
        <v>2.0499999999999998</v>
      </c>
      <c r="FO76" s="711">
        <v>2.0499999999999998</v>
      </c>
      <c r="FP76" s="711">
        <v>2.0299999999999998</v>
      </c>
      <c r="FQ76" s="711">
        <v>2.02</v>
      </c>
      <c r="FR76" s="711">
        <v>2</v>
      </c>
      <c r="FS76" s="711">
        <v>1.95</v>
      </c>
      <c r="FT76" s="711">
        <v>1.94</v>
      </c>
      <c r="FU76" s="711">
        <v>2.1</v>
      </c>
      <c r="FV76" s="711">
        <v>2.11</v>
      </c>
      <c r="FW76" s="711">
        <v>2.11</v>
      </c>
      <c r="FX76" s="711">
        <v>2.1</v>
      </c>
      <c r="FY76" s="711">
        <v>2.16</v>
      </c>
      <c r="FZ76" s="711">
        <v>2.14</v>
      </c>
      <c r="GA76" s="711">
        <v>2.17</v>
      </c>
      <c r="GB76" s="711">
        <v>2.17</v>
      </c>
      <c r="GC76" s="711">
        <v>2.2000000000000002</v>
      </c>
      <c r="GD76" s="711">
        <v>2.14</v>
      </c>
      <c r="GE76" s="711">
        <v>2.16</v>
      </c>
      <c r="GF76" s="711">
        <v>2.1800000000000002</v>
      </c>
      <c r="GG76" s="711">
        <v>2.21</v>
      </c>
      <c r="GH76" s="711">
        <v>1.49</v>
      </c>
      <c r="GI76" s="711">
        <v>1.62</v>
      </c>
      <c r="GJ76" s="711">
        <v>1.67</v>
      </c>
      <c r="GK76" s="711">
        <v>2.0099999999999998</v>
      </c>
      <c r="GL76" s="711">
        <v>2.0699999999999998</v>
      </c>
      <c r="GM76" s="711">
        <v>2.14</v>
      </c>
      <c r="GN76" s="711">
        <v>2.17</v>
      </c>
      <c r="GO76" s="711">
        <v>2.2000000000000002</v>
      </c>
      <c r="GP76" s="711">
        <v>1.65</v>
      </c>
      <c r="GQ76" s="711">
        <v>1.72</v>
      </c>
      <c r="GR76" s="711">
        <v>1.79</v>
      </c>
      <c r="GS76" s="711">
        <v>1.8</v>
      </c>
      <c r="GT76" s="711">
        <v>1.81</v>
      </c>
      <c r="GU76" s="711">
        <v>1.74</v>
      </c>
      <c r="GV76" s="711">
        <v>1.7</v>
      </c>
      <c r="GW76" s="711">
        <v>1.81</v>
      </c>
      <c r="GX76" s="711">
        <v>1.72</v>
      </c>
      <c r="GY76" s="711">
        <v>1.69</v>
      </c>
      <c r="GZ76" s="711">
        <v>1.66</v>
      </c>
      <c r="HA76" s="711">
        <v>1.61</v>
      </c>
      <c r="HB76" s="711">
        <v>1.92</v>
      </c>
      <c r="HC76" s="711">
        <v>1.89</v>
      </c>
      <c r="HD76" s="711">
        <v>1.86</v>
      </c>
      <c r="HE76" s="711">
        <v>1.83</v>
      </c>
      <c r="HF76" s="711">
        <v>2</v>
      </c>
      <c r="HG76" s="711">
        <v>1.9</v>
      </c>
      <c r="HH76" s="711">
        <v>1.84</v>
      </c>
      <c r="HI76" s="711">
        <v>1.78</v>
      </c>
      <c r="HJ76" s="711">
        <v>1.73</v>
      </c>
      <c r="HK76" s="711">
        <v>1.68</v>
      </c>
      <c r="HL76" s="711">
        <v>1.65</v>
      </c>
      <c r="HM76" s="711">
        <v>1.63</v>
      </c>
      <c r="HN76" s="711">
        <v>2.0699999999999998</v>
      </c>
      <c r="HO76" s="711">
        <v>2.06</v>
      </c>
      <c r="HP76" s="711">
        <v>2.04</v>
      </c>
      <c r="HQ76" s="711">
        <v>2.02</v>
      </c>
      <c r="HR76" s="711">
        <v>2</v>
      </c>
      <c r="HS76" s="711">
        <v>2.0099999999999998</v>
      </c>
      <c r="HT76" s="711">
        <v>2</v>
      </c>
      <c r="HU76" s="711">
        <v>2.12</v>
      </c>
      <c r="HV76" s="711">
        <v>2.12</v>
      </c>
      <c r="HW76" s="711">
        <v>2.12</v>
      </c>
      <c r="HX76" s="711">
        <v>2.12</v>
      </c>
      <c r="HY76" s="711">
        <v>2.17</v>
      </c>
      <c r="HZ76" s="711">
        <v>2.16</v>
      </c>
      <c r="IA76" s="711">
        <v>2.19</v>
      </c>
      <c r="IB76" s="711">
        <v>2.1800000000000002</v>
      </c>
      <c r="IC76" s="711">
        <v>2.21</v>
      </c>
      <c r="ID76" s="711">
        <v>2.16</v>
      </c>
      <c r="IE76" s="711">
        <v>2.1800000000000002</v>
      </c>
      <c r="IF76" s="711">
        <v>2.19</v>
      </c>
      <c r="IG76" s="711">
        <v>2.2200000000000002</v>
      </c>
      <c r="IH76" s="711">
        <v>1.53</v>
      </c>
      <c r="II76" s="711">
        <v>1.63</v>
      </c>
      <c r="IJ76" s="711">
        <v>1.67</v>
      </c>
      <c r="IK76" s="711">
        <v>2.0099999999999998</v>
      </c>
      <c r="IL76" s="711">
        <v>2.0699999999999998</v>
      </c>
      <c r="IM76" s="711">
        <v>2.14</v>
      </c>
      <c r="IN76" s="711">
        <v>2.17</v>
      </c>
      <c r="IO76" s="711">
        <v>2.2000000000000002</v>
      </c>
      <c r="IP76" s="711">
        <v>1.65</v>
      </c>
      <c r="IQ76" s="711">
        <v>1.72</v>
      </c>
      <c r="IR76" s="711">
        <v>1.79</v>
      </c>
      <c r="IS76" s="711">
        <v>1.8</v>
      </c>
      <c r="IT76" s="711">
        <v>1.8</v>
      </c>
      <c r="IU76" s="711">
        <v>1.74</v>
      </c>
      <c r="IV76" s="711">
        <v>1.69</v>
      </c>
      <c r="IW76" s="711">
        <v>1.75</v>
      </c>
      <c r="IX76" s="711">
        <v>1.66</v>
      </c>
      <c r="IY76" s="711">
        <v>1.62</v>
      </c>
      <c r="IZ76" s="711">
        <v>1.58</v>
      </c>
      <c r="JA76" s="711">
        <v>1.52</v>
      </c>
      <c r="JB76" s="711">
        <v>1.77</v>
      </c>
      <c r="JC76" s="711">
        <v>1.75</v>
      </c>
      <c r="JD76" s="711">
        <v>1.74</v>
      </c>
      <c r="JE76" s="711">
        <v>1.72</v>
      </c>
      <c r="JF76" s="711">
        <v>1.89</v>
      </c>
      <c r="JG76" s="711">
        <v>1.88</v>
      </c>
      <c r="JH76" s="711">
        <v>1.82</v>
      </c>
      <c r="JI76" s="711">
        <v>1.76</v>
      </c>
      <c r="JJ76" s="711">
        <v>1.7</v>
      </c>
      <c r="JK76" s="711">
        <v>1.67</v>
      </c>
      <c r="JL76" s="711">
        <v>1.65</v>
      </c>
      <c r="JM76" s="711">
        <v>1.64</v>
      </c>
      <c r="JN76" s="711">
        <v>2.08</v>
      </c>
      <c r="JO76" s="711">
        <v>2.0699999999999998</v>
      </c>
      <c r="JP76" s="711">
        <v>2.06</v>
      </c>
      <c r="JQ76" s="711">
        <v>2.0499999999999998</v>
      </c>
      <c r="JR76" s="711">
        <v>2.04</v>
      </c>
      <c r="JS76" s="711">
        <v>2.0499999999999998</v>
      </c>
      <c r="JT76" s="711">
        <v>2.0499999999999998</v>
      </c>
      <c r="JU76" s="711">
        <v>2.17</v>
      </c>
      <c r="JV76" s="711">
        <v>2.1800000000000002</v>
      </c>
      <c r="JW76" s="711">
        <v>2.1800000000000002</v>
      </c>
      <c r="JX76" s="711">
        <v>2.1800000000000002</v>
      </c>
      <c r="JY76" s="711">
        <v>2.23</v>
      </c>
      <c r="JZ76" s="711">
        <v>2.2200000000000002</v>
      </c>
      <c r="KA76" s="711">
        <v>2.2400000000000002</v>
      </c>
      <c r="KB76" s="711">
        <v>2.23</v>
      </c>
      <c r="KC76" s="711">
        <v>2.25</v>
      </c>
      <c r="KD76" s="711">
        <v>2.2000000000000002</v>
      </c>
      <c r="KE76" s="711">
        <v>2.21</v>
      </c>
      <c r="KF76" s="711">
        <v>2.23</v>
      </c>
      <c r="KG76" s="711">
        <v>2.2400000000000002</v>
      </c>
      <c r="KH76" s="711">
        <v>1.69</v>
      </c>
      <c r="KI76" s="711">
        <v>1.74</v>
      </c>
      <c r="KJ76" s="711">
        <v>1.72</v>
      </c>
      <c r="KK76" s="711">
        <v>2.02</v>
      </c>
      <c r="KL76" s="711">
        <v>2.08</v>
      </c>
      <c r="KM76" s="711">
        <v>2.14</v>
      </c>
      <c r="KN76" s="711">
        <v>2.17</v>
      </c>
      <c r="KO76" s="711">
        <v>2.2000000000000002</v>
      </c>
      <c r="KP76" s="711">
        <v>1.65</v>
      </c>
      <c r="KQ76" s="711">
        <v>1.67</v>
      </c>
      <c r="KR76" s="711">
        <v>1.79</v>
      </c>
      <c r="KS76" s="711">
        <v>1.8</v>
      </c>
      <c r="KT76" s="711">
        <v>1.73</v>
      </c>
      <c r="KU76" s="711">
        <v>1.69</v>
      </c>
      <c r="KV76" s="711">
        <v>1.65</v>
      </c>
      <c r="KW76" s="711">
        <v>1.73</v>
      </c>
      <c r="KX76" s="711">
        <v>1.64</v>
      </c>
      <c r="KY76" s="711">
        <v>1.6</v>
      </c>
      <c r="KZ76" s="711">
        <v>1.56</v>
      </c>
      <c r="LA76" s="711">
        <v>1.5</v>
      </c>
      <c r="LB76" s="711">
        <v>1.77</v>
      </c>
      <c r="LC76" s="711">
        <v>1.75</v>
      </c>
      <c r="LD76" s="711">
        <v>1.74</v>
      </c>
      <c r="LE76" s="711">
        <v>1.72</v>
      </c>
      <c r="LF76" s="711">
        <v>1.89</v>
      </c>
      <c r="LG76" s="711">
        <v>1.88</v>
      </c>
      <c r="LH76" s="711">
        <v>1.82</v>
      </c>
      <c r="LI76" s="711">
        <v>1.76</v>
      </c>
      <c r="LJ76" s="711">
        <v>1.7</v>
      </c>
      <c r="LK76" s="711">
        <v>1.68</v>
      </c>
      <c r="LL76" s="711">
        <v>1.65</v>
      </c>
      <c r="LM76" s="711">
        <v>1.63</v>
      </c>
      <c r="LN76" s="711">
        <v>2.0699999999999998</v>
      </c>
      <c r="LO76" s="711">
        <v>2.06</v>
      </c>
      <c r="LP76" s="711">
        <v>2.04</v>
      </c>
      <c r="LQ76" s="711">
        <v>2.02</v>
      </c>
      <c r="LR76" s="711">
        <v>2</v>
      </c>
      <c r="LS76" s="711">
        <v>2</v>
      </c>
      <c r="LT76" s="711">
        <v>2</v>
      </c>
      <c r="LU76" s="711">
        <v>2.11</v>
      </c>
      <c r="LV76" s="711">
        <v>2.11</v>
      </c>
      <c r="LW76" s="711">
        <v>2.11</v>
      </c>
      <c r="LX76" s="711">
        <v>2.1</v>
      </c>
      <c r="LY76" s="711">
        <v>2.16</v>
      </c>
      <c r="LZ76" s="711">
        <v>2.14</v>
      </c>
      <c r="MA76" s="711">
        <v>2.17</v>
      </c>
      <c r="MB76" s="711">
        <v>2.2000000000000002</v>
      </c>
      <c r="MC76" s="711">
        <v>2.23</v>
      </c>
      <c r="MD76" s="711">
        <v>2.1800000000000002</v>
      </c>
      <c r="ME76" s="711">
        <v>2.19</v>
      </c>
      <c r="MF76" s="711">
        <v>2.21</v>
      </c>
      <c r="MG76" s="711">
        <v>2.23</v>
      </c>
      <c r="MH76" s="711">
        <v>1.68</v>
      </c>
      <c r="MI76" s="711">
        <v>1.83</v>
      </c>
      <c r="MJ76" s="711">
        <v>2.0099999999999998</v>
      </c>
      <c r="MK76" s="711">
        <v>2.08</v>
      </c>
      <c r="ML76" s="711">
        <v>2.14</v>
      </c>
      <c r="MM76" s="711">
        <v>2.17</v>
      </c>
      <c r="MN76" s="711">
        <v>2.21</v>
      </c>
      <c r="MO76" s="711">
        <v>2.2400000000000002</v>
      </c>
      <c r="MP76" s="711">
        <v>1.73</v>
      </c>
      <c r="MQ76" s="711">
        <v>1.77</v>
      </c>
      <c r="MR76" s="711">
        <v>1.81</v>
      </c>
      <c r="MS76" s="711">
        <v>1.83</v>
      </c>
      <c r="MT76" s="711">
        <v>1.78</v>
      </c>
      <c r="MU76" s="711">
        <v>1.74</v>
      </c>
      <c r="MV76" s="711">
        <v>1.71</v>
      </c>
      <c r="MW76" s="711">
        <v>1.77</v>
      </c>
      <c r="MX76" s="711">
        <v>1.69</v>
      </c>
      <c r="MY76" s="711">
        <v>1.65</v>
      </c>
      <c r="MZ76" s="711">
        <v>1.61</v>
      </c>
      <c r="NA76" s="711">
        <v>1.55</v>
      </c>
      <c r="NB76" s="711">
        <v>1.82</v>
      </c>
      <c r="NC76" s="711">
        <v>1.8</v>
      </c>
      <c r="ND76" s="711">
        <v>1.78</v>
      </c>
      <c r="NE76" s="711">
        <v>1.77</v>
      </c>
      <c r="NF76" s="711">
        <v>1.93</v>
      </c>
      <c r="NG76" s="711">
        <v>1.92</v>
      </c>
      <c r="NH76" s="711">
        <v>1.85</v>
      </c>
      <c r="NI76" s="711">
        <v>1.79</v>
      </c>
      <c r="NJ76" s="711">
        <v>1.73</v>
      </c>
      <c r="NK76" s="711">
        <v>1.7</v>
      </c>
      <c r="NL76" s="711">
        <v>1.67</v>
      </c>
      <c r="NM76" s="711">
        <v>1.65</v>
      </c>
      <c r="NN76" s="711">
        <v>2.0699999999999998</v>
      </c>
      <c r="NO76" s="711">
        <v>2.06</v>
      </c>
      <c r="NP76" s="711">
        <v>2.04</v>
      </c>
      <c r="NQ76" s="711">
        <v>2.02</v>
      </c>
      <c r="NR76" s="711">
        <v>2</v>
      </c>
      <c r="NS76" s="711">
        <v>2</v>
      </c>
      <c r="NT76" s="711">
        <v>2</v>
      </c>
      <c r="NU76" s="711">
        <v>2.11</v>
      </c>
      <c r="NV76" s="711">
        <v>2.11</v>
      </c>
      <c r="NW76" s="711">
        <v>2.11</v>
      </c>
      <c r="NX76" s="711">
        <v>2.1</v>
      </c>
      <c r="NY76" s="711">
        <v>2.16</v>
      </c>
      <c r="NZ76" s="711">
        <v>2.14</v>
      </c>
      <c r="OA76" s="711">
        <v>2.17</v>
      </c>
      <c r="OB76" s="711">
        <v>2.2000000000000002</v>
      </c>
      <c r="OC76" s="711">
        <v>2.23</v>
      </c>
      <c r="OD76" s="711">
        <v>2.1800000000000002</v>
      </c>
      <c r="OE76" s="711">
        <v>2.19</v>
      </c>
      <c r="OF76" s="711">
        <v>2.21</v>
      </c>
      <c r="OG76" s="711">
        <v>2.23</v>
      </c>
      <c r="OH76" s="711">
        <v>1.68</v>
      </c>
      <c r="OI76" s="711">
        <v>1.83</v>
      </c>
      <c r="OJ76" s="711">
        <v>2.0099999999999998</v>
      </c>
      <c r="OK76" s="711">
        <v>2.08</v>
      </c>
      <c r="OL76" s="711">
        <v>2.14</v>
      </c>
      <c r="OM76" s="711">
        <v>2.17</v>
      </c>
      <c r="ON76" s="711">
        <v>2.21</v>
      </c>
      <c r="OO76" s="711">
        <v>2.2400000000000002</v>
      </c>
      <c r="OP76" s="711">
        <v>1.73</v>
      </c>
      <c r="OQ76" s="711">
        <v>1.77</v>
      </c>
      <c r="OR76" s="711">
        <v>1.81</v>
      </c>
      <c r="OS76" s="711">
        <v>1.83</v>
      </c>
      <c r="OT76" s="711">
        <v>1.78</v>
      </c>
      <c r="OU76" s="711">
        <v>1.74</v>
      </c>
      <c r="OV76" s="711">
        <v>1.71</v>
      </c>
      <c r="OW76" s="711">
        <v>1.77</v>
      </c>
      <c r="OX76" s="711">
        <v>1.69</v>
      </c>
      <c r="OY76" s="711">
        <v>1.65</v>
      </c>
      <c r="OZ76" s="711">
        <v>1.61</v>
      </c>
      <c r="PA76" s="711">
        <v>1.55</v>
      </c>
      <c r="PB76" s="711">
        <v>1.82</v>
      </c>
      <c r="PC76" s="711">
        <v>1.8</v>
      </c>
      <c r="PD76" s="711">
        <v>1.78</v>
      </c>
      <c r="PE76" s="711">
        <v>1.77</v>
      </c>
      <c r="PF76" s="711">
        <v>1.93</v>
      </c>
      <c r="PG76" s="711">
        <v>1.92</v>
      </c>
      <c r="PH76" s="711">
        <v>1.85</v>
      </c>
      <c r="PI76" s="711">
        <v>1.79</v>
      </c>
      <c r="PJ76" s="711">
        <v>1.73</v>
      </c>
      <c r="PK76" s="711">
        <v>1.7</v>
      </c>
      <c r="PL76" s="711">
        <v>1.67</v>
      </c>
      <c r="PM76" s="711">
        <v>1.65</v>
      </c>
      <c r="PN76" s="711">
        <v>2.0699999999999998</v>
      </c>
      <c r="PO76" s="711">
        <v>2.06</v>
      </c>
      <c r="PP76" s="711">
        <v>2.04</v>
      </c>
      <c r="PQ76" s="711">
        <v>2.02</v>
      </c>
      <c r="PR76" s="711">
        <v>2</v>
      </c>
      <c r="PS76" s="711">
        <v>2</v>
      </c>
      <c r="PT76" s="711">
        <v>2</v>
      </c>
      <c r="PU76" s="711">
        <v>2.11</v>
      </c>
      <c r="PV76" s="711">
        <v>2.11</v>
      </c>
      <c r="PW76" s="711">
        <v>2.11</v>
      </c>
      <c r="PX76" s="711">
        <v>2.1</v>
      </c>
      <c r="PY76" s="711">
        <v>2.16</v>
      </c>
      <c r="PZ76" s="711">
        <v>2.14</v>
      </c>
      <c r="QA76" s="711">
        <v>2.17</v>
      </c>
      <c r="QB76" s="711">
        <v>2.2000000000000002</v>
      </c>
      <c r="QC76" s="711">
        <v>2.23</v>
      </c>
      <c r="QD76" s="711">
        <v>2.1800000000000002</v>
      </c>
      <c r="QE76" s="711">
        <v>2.19</v>
      </c>
      <c r="QF76" s="711">
        <v>2.21</v>
      </c>
      <c r="QG76" s="711">
        <v>2.23</v>
      </c>
      <c r="QH76" s="711">
        <v>1.68</v>
      </c>
      <c r="QI76" s="711">
        <v>1.83</v>
      </c>
      <c r="QJ76" s="711">
        <v>2.0099999999999998</v>
      </c>
      <c r="QK76" s="711">
        <v>2.08</v>
      </c>
      <c r="QL76" s="711">
        <v>2.14</v>
      </c>
      <c r="QM76" s="711">
        <v>2.17</v>
      </c>
      <c r="QN76" s="711">
        <v>2.21</v>
      </c>
      <c r="QO76" s="711">
        <v>2.2400000000000002</v>
      </c>
      <c r="QP76" s="711">
        <v>1.73</v>
      </c>
      <c r="QQ76" s="711">
        <v>1.77</v>
      </c>
      <c r="QR76" s="711">
        <v>1.81</v>
      </c>
      <c r="QS76" s="711">
        <v>1.83</v>
      </c>
      <c r="QT76" s="711">
        <v>1.78</v>
      </c>
      <c r="QU76" s="711">
        <v>1.74</v>
      </c>
      <c r="QV76" s="711">
        <v>1.71</v>
      </c>
      <c r="QW76" s="711">
        <v>1.77</v>
      </c>
      <c r="QX76" s="711">
        <v>1.69</v>
      </c>
      <c r="QY76" s="711">
        <v>1.65</v>
      </c>
      <c r="QZ76" s="711">
        <v>1.61</v>
      </c>
      <c r="RA76" s="711">
        <v>1.55</v>
      </c>
      <c r="RB76" s="711">
        <v>1.82</v>
      </c>
      <c r="RC76" s="711">
        <v>1.8</v>
      </c>
      <c r="RD76" s="711">
        <v>1.78</v>
      </c>
      <c r="RE76" s="711">
        <v>1.77</v>
      </c>
      <c r="RF76" s="711">
        <v>1.93</v>
      </c>
      <c r="RG76" s="711">
        <v>1.92</v>
      </c>
      <c r="RH76" s="711">
        <v>1.85</v>
      </c>
      <c r="RI76" s="711">
        <v>1.79</v>
      </c>
      <c r="RJ76" s="711">
        <v>1.73</v>
      </c>
      <c r="RK76" s="711">
        <v>1.7</v>
      </c>
      <c r="RL76" s="711">
        <v>1.67</v>
      </c>
      <c r="RM76" s="711">
        <v>1.65</v>
      </c>
      <c r="RN76" s="711">
        <v>2.0699999999999998</v>
      </c>
      <c r="RO76" s="711">
        <v>2.06</v>
      </c>
      <c r="RP76" s="711">
        <v>2.04</v>
      </c>
      <c r="RQ76" s="711">
        <v>2.02</v>
      </c>
      <c r="RR76" s="711">
        <v>2</v>
      </c>
      <c r="RS76" s="711">
        <v>2</v>
      </c>
      <c r="RT76" s="711">
        <v>2</v>
      </c>
      <c r="RU76" s="711">
        <v>2.11</v>
      </c>
      <c r="RV76" s="711">
        <v>2.11</v>
      </c>
      <c r="RW76" s="711">
        <v>2.11</v>
      </c>
      <c r="RX76" s="711">
        <v>2.1</v>
      </c>
      <c r="RY76" s="711">
        <v>2.16</v>
      </c>
      <c r="RZ76" s="711">
        <v>2.14</v>
      </c>
      <c r="SA76" s="711">
        <v>2.17</v>
      </c>
      <c r="SB76" s="711">
        <v>2.2000000000000002</v>
      </c>
      <c r="SC76" s="711">
        <v>2.23</v>
      </c>
      <c r="SD76" s="711">
        <v>2.15</v>
      </c>
      <c r="SE76" s="711">
        <v>2.15</v>
      </c>
      <c r="SF76" s="711">
        <v>2.15</v>
      </c>
      <c r="SG76" s="711">
        <v>2.17</v>
      </c>
      <c r="SH76" s="711">
        <f>QH76</f>
        <v>1.68</v>
      </c>
      <c r="SI76" s="493"/>
      <c r="SJ76" s="474"/>
      <c r="SK76" s="462"/>
      <c r="SL76" s="462"/>
      <c r="SM76" s="462"/>
    </row>
    <row r="77" spans="1:507" outlineLevel="3" x14ac:dyDescent="0.35">
      <c r="A77" s="462"/>
      <c r="B77" s="471"/>
      <c r="C77" s="690">
        <f t="shared" si="63"/>
        <v>4</v>
      </c>
      <c r="D77" s="493"/>
      <c r="E77" s="557"/>
      <c r="F77" s="557"/>
      <c r="G77" s="493"/>
      <c r="H77" s="501"/>
      <c r="I77" s="515" t="s">
        <v>265</v>
      </c>
      <c r="J77" s="713"/>
      <c r="K77" s="516">
        <f>K76-0.2</f>
        <v>1.4000000000000001</v>
      </c>
      <c r="L77" s="516">
        <f t="shared" ref="L77:BW77" si="83">L76-0.2</f>
        <v>1.3800000000000001</v>
      </c>
      <c r="M77" s="516">
        <f t="shared" si="83"/>
        <v>1.36</v>
      </c>
      <c r="N77" s="516">
        <f t="shared" si="83"/>
        <v>1.84</v>
      </c>
      <c r="O77" s="516">
        <f t="shared" si="83"/>
        <v>1.8299999999999998</v>
      </c>
      <c r="P77" s="516">
        <f t="shared" si="83"/>
        <v>1.8</v>
      </c>
      <c r="Q77" s="516">
        <f t="shared" si="83"/>
        <v>1.72</v>
      </c>
      <c r="R77" s="516">
        <f t="shared" si="83"/>
        <v>1.62</v>
      </c>
      <c r="S77" s="516">
        <f t="shared" si="83"/>
        <v>1.52</v>
      </c>
      <c r="T77" s="516">
        <f t="shared" si="83"/>
        <v>1.46</v>
      </c>
      <c r="U77" s="516">
        <f t="shared" si="83"/>
        <v>1.84</v>
      </c>
      <c r="V77" s="516">
        <f t="shared" si="83"/>
        <v>1.84</v>
      </c>
      <c r="W77" s="516">
        <f t="shared" si="83"/>
        <v>1.8299999999999998</v>
      </c>
      <c r="X77" s="516">
        <f t="shared" si="83"/>
        <v>1.82</v>
      </c>
      <c r="Y77" s="516">
        <f t="shared" si="83"/>
        <v>1.8800000000000001</v>
      </c>
      <c r="Z77" s="516">
        <f t="shared" si="83"/>
        <v>1.8699999999999999</v>
      </c>
      <c r="AA77" s="516">
        <f t="shared" si="83"/>
        <v>1.91</v>
      </c>
      <c r="AB77" s="516">
        <f t="shared" si="83"/>
        <v>1.9200000000000002</v>
      </c>
      <c r="AC77" s="516">
        <f t="shared" si="83"/>
        <v>1.95</v>
      </c>
      <c r="AD77" s="516">
        <f t="shared" si="83"/>
        <v>1.9000000000000001</v>
      </c>
      <c r="AE77" s="516">
        <f t="shared" si="83"/>
        <v>1.93</v>
      </c>
      <c r="AF77" s="516">
        <f t="shared" si="83"/>
        <v>1.95</v>
      </c>
      <c r="AG77" s="516">
        <f t="shared" si="83"/>
        <v>1.9800000000000002</v>
      </c>
      <c r="AH77" s="516">
        <f t="shared" si="83"/>
        <v>1.1700000000000002</v>
      </c>
      <c r="AI77" s="516">
        <f t="shared" si="83"/>
        <v>1.34</v>
      </c>
      <c r="AJ77" s="516">
        <f t="shared" si="83"/>
        <v>1.47</v>
      </c>
      <c r="AK77" s="516">
        <f t="shared" si="83"/>
        <v>1.8</v>
      </c>
      <c r="AL77" s="516">
        <f t="shared" si="83"/>
        <v>1.86</v>
      </c>
      <c r="AM77" s="516">
        <f t="shared" si="83"/>
        <v>1.9200000000000002</v>
      </c>
      <c r="AN77" s="516">
        <f t="shared" si="83"/>
        <v>1.9400000000000002</v>
      </c>
      <c r="AO77" s="516">
        <f t="shared" si="83"/>
        <v>1.9600000000000002</v>
      </c>
      <c r="AP77" s="516">
        <f t="shared" si="83"/>
        <v>1.3800000000000001</v>
      </c>
      <c r="AQ77" s="516">
        <f t="shared" si="83"/>
        <v>1.4100000000000001</v>
      </c>
      <c r="AR77" s="516">
        <f t="shared" si="83"/>
        <v>1.49</v>
      </c>
      <c r="AS77" s="516">
        <f t="shared" si="83"/>
        <v>1.5</v>
      </c>
      <c r="AT77" s="516">
        <f t="shared" si="83"/>
        <v>1.45</v>
      </c>
      <c r="AU77" s="516">
        <f t="shared" si="83"/>
        <v>1.37</v>
      </c>
      <c r="AV77" s="516">
        <f t="shared" si="83"/>
        <v>1.27</v>
      </c>
      <c r="AW77" s="516">
        <f t="shared" si="83"/>
        <v>1.44</v>
      </c>
      <c r="AX77" s="516">
        <f t="shared" si="83"/>
        <v>1.34</v>
      </c>
      <c r="AY77" s="516">
        <f t="shared" si="83"/>
        <v>1.3</v>
      </c>
      <c r="AZ77" s="516">
        <f t="shared" si="83"/>
        <v>1.25</v>
      </c>
      <c r="BA77" s="516">
        <f t="shared" si="83"/>
        <v>1.19</v>
      </c>
      <c r="BB77" s="516">
        <f t="shared" si="83"/>
        <v>1.52</v>
      </c>
      <c r="BC77" s="516">
        <f t="shared" si="83"/>
        <v>1.49</v>
      </c>
      <c r="BD77" s="516">
        <f t="shared" si="83"/>
        <v>1.46</v>
      </c>
      <c r="BE77" s="516">
        <f t="shared" si="83"/>
        <v>1.44</v>
      </c>
      <c r="BF77" s="516">
        <f t="shared" si="83"/>
        <v>1.6400000000000001</v>
      </c>
      <c r="BG77" s="516">
        <f t="shared" si="83"/>
        <v>1.56</v>
      </c>
      <c r="BH77" s="516">
        <f t="shared" si="83"/>
        <v>1.55</v>
      </c>
      <c r="BI77" s="516">
        <f t="shared" si="83"/>
        <v>1.5</v>
      </c>
      <c r="BJ77" s="516">
        <f t="shared" si="83"/>
        <v>1.45</v>
      </c>
      <c r="BK77" s="711">
        <f t="shared" si="83"/>
        <v>1.4000000000000001</v>
      </c>
      <c r="BL77" s="711">
        <f t="shared" si="83"/>
        <v>1.3800000000000001</v>
      </c>
      <c r="BM77" s="711">
        <f t="shared" si="83"/>
        <v>1.36</v>
      </c>
      <c r="BN77" s="711">
        <f t="shared" si="83"/>
        <v>1.84</v>
      </c>
      <c r="BO77" s="711">
        <f t="shared" si="83"/>
        <v>1.8299999999999998</v>
      </c>
      <c r="BP77" s="711">
        <f t="shared" si="83"/>
        <v>1.8</v>
      </c>
      <c r="BQ77" s="711">
        <f t="shared" si="83"/>
        <v>1.72</v>
      </c>
      <c r="BR77" s="711">
        <f t="shared" si="83"/>
        <v>1.62</v>
      </c>
      <c r="BS77" s="711">
        <f t="shared" si="83"/>
        <v>1.52</v>
      </c>
      <c r="BT77" s="711">
        <f t="shared" si="83"/>
        <v>1.46</v>
      </c>
      <c r="BU77" s="711">
        <f t="shared" si="83"/>
        <v>1.84</v>
      </c>
      <c r="BV77" s="711">
        <f t="shared" si="83"/>
        <v>1.84</v>
      </c>
      <c r="BW77" s="711">
        <f t="shared" si="83"/>
        <v>1.8299999999999998</v>
      </c>
      <c r="BX77" s="711">
        <f t="shared" ref="BX77:EI77" si="84">BX76-0.2</f>
        <v>1.82</v>
      </c>
      <c r="BY77" s="711">
        <f t="shared" si="84"/>
        <v>1.8800000000000001</v>
      </c>
      <c r="BZ77" s="711">
        <f t="shared" si="84"/>
        <v>1.8699999999999999</v>
      </c>
      <c r="CA77" s="711">
        <f t="shared" si="84"/>
        <v>1.91</v>
      </c>
      <c r="CB77" s="711">
        <f t="shared" si="84"/>
        <v>1.9200000000000002</v>
      </c>
      <c r="CC77" s="711">
        <f t="shared" si="84"/>
        <v>1.95</v>
      </c>
      <c r="CD77" s="711">
        <f t="shared" si="84"/>
        <v>1.9000000000000001</v>
      </c>
      <c r="CE77" s="711">
        <f t="shared" si="84"/>
        <v>1.93</v>
      </c>
      <c r="CF77" s="711">
        <f t="shared" si="84"/>
        <v>1.95</v>
      </c>
      <c r="CG77" s="711">
        <f t="shared" si="84"/>
        <v>1.9800000000000002</v>
      </c>
      <c r="CH77" s="711">
        <f t="shared" si="84"/>
        <v>1.1700000000000002</v>
      </c>
      <c r="CI77" s="711">
        <f t="shared" si="84"/>
        <v>1.34</v>
      </c>
      <c r="CJ77" s="711">
        <f t="shared" si="84"/>
        <v>1.47</v>
      </c>
      <c r="CK77" s="711">
        <f t="shared" si="84"/>
        <v>1.8</v>
      </c>
      <c r="CL77" s="711">
        <f t="shared" si="84"/>
        <v>1.86</v>
      </c>
      <c r="CM77" s="711">
        <f t="shared" si="84"/>
        <v>1.9200000000000002</v>
      </c>
      <c r="CN77" s="711">
        <f t="shared" si="84"/>
        <v>1.9400000000000002</v>
      </c>
      <c r="CO77" s="711">
        <f t="shared" si="84"/>
        <v>1.9600000000000002</v>
      </c>
      <c r="CP77" s="711">
        <f t="shared" si="84"/>
        <v>1.3800000000000001</v>
      </c>
      <c r="CQ77" s="711">
        <f t="shared" si="84"/>
        <v>1.4100000000000001</v>
      </c>
      <c r="CR77" s="711">
        <f t="shared" si="84"/>
        <v>1.49</v>
      </c>
      <c r="CS77" s="711">
        <f t="shared" si="84"/>
        <v>1.5</v>
      </c>
      <c r="CT77" s="711">
        <f t="shared" si="84"/>
        <v>1.45</v>
      </c>
      <c r="CU77" s="711">
        <f t="shared" si="84"/>
        <v>1.37</v>
      </c>
      <c r="CV77" s="711">
        <f t="shared" si="84"/>
        <v>1.27</v>
      </c>
      <c r="CW77" s="711">
        <f t="shared" si="84"/>
        <v>1.44</v>
      </c>
      <c r="CX77" s="711">
        <f t="shared" si="84"/>
        <v>1.34</v>
      </c>
      <c r="CY77" s="711">
        <f t="shared" si="84"/>
        <v>1.3</v>
      </c>
      <c r="CZ77" s="711">
        <f t="shared" si="84"/>
        <v>1.25</v>
      </c>
      <c r="DA77" s="711">
        <f t="shared" si="84"/>
        <v>1.19</v>
      </c>
      <c r="DB77" s="711">
        <f t="shared" si="84"/>
        <v>1.52</v>
      </c>
      <c r="DC77" s="711">
        <f t="shared" si="84"/>
        <v>1.49</v>
      </c>
      <c r="DD77" s="711">
        <f t="shared" si="84"/>
        <v>1.46</v>
      </c>
      <c r="DE77" s="711">
        <f t="shared" si="84"/>
        <v>1.44</v>
      </c>
      <c r="DF77" s="711">
        <f t="shared" si="84"/>
        <v>1.6400000000000001</v>
      </c>
      <c r="DG77" s="711">
        <f t="shared" si="84"/>
        <v>1.56</v>
      </c>
      <c r="DH77" s="711">
        <f t="shared" si="84"/>
        <v>1.55</v>
      </c>
      <c r="DI77" s="711">
        <f t="shared" si="84"/>
        <v>1.5</v>
      </c>
      <c r="DJ77" s="711">
        <f t="shared" si="84"/>
        <v>1.45</v>
      </c>
      <c r="DK77" s="711">
        <f t="shared" si="84"/>
        <v>1.4000000000000001</v>
      </c>
      <c r="DL77" s="711">
        <f t="shared" si="84"/>
        <v>1.3800000000000001</v>
      </c>
      <c r="DM77" s="711">
        <f t="shared" si="84"/>
        <v>1.36</v>
      </c>
      <c r="DN77" s="711">
        <f t="shared" si="84"/>
        <v>1.84</v>
      </c>
      <c r="DO77" s="711">
        <f t="shared" si="84"/>
        <v>1.8299999999999998</v>
      </c>
      <c r="DP77" s="711">
        <f t="shared" si="84"/>
        <v>1.8</v>
      </c>
      <c r="DQ77" s="711">
        <f t="shared" si="84"/>
        <v>1.72</v>
      </c>
      <c r="DR77" s="711">
        <f t="shared" si="84"/>
        <v>1.62</v>
      </c>
      <c r="DS77" s="711">
        <f t="shared" si="84"/>
        <v>1.52</v>
      </c>
      <c r="DT77" s="711">
        <f t="shared" si="84"/>
        <v>1.46</v>
      </c>
      <c r="DU77" s="711">
        <f t="shared" si="84"/>
        <v>1.84</v>
      </c>
      <c r="DV77" s="711">
        <f t="shared" si="84"/>
        <v>1.84</v>
      </c>
      <c r="DW77" s="711">
        <f t="shared" si="84"/>
        <v>1.8299999999999998</v>
      </c>
      <c r="DX77" s="711">
        <f t="shared" si="84"/>
        <v>1.82</v>
      </c>
      <c r="DY77" s="711">
        <f t="shared" si="84"/>
        <v>1.8800000000000001</v>
      </c>
      <c r="DZ77" s="711">
        <f t="shared" si="84"/>
        <v>1.8699999999999999</v>
      </c>
      <c r="EA77" s="711">
        <f t="shared" si="84"/>
        <v>1.91</v>
      </c>
      <c r="EB77" s="711">
        <f t="shared" si="84"/>
        <v>1.9200000000000002</v>
      </c>
      <c r="EC77" s="711">
        <f t="shared" si="84"/>
        <v>1.95</v>
      </c>
      <c r="ED77" s="711">
        <f t="shared" si="84"/>
        <v>1.9000000000000001</v>
      </c>
      <c r="EE77" s="711">
        <f t="shared" si="84"/>
        <v>1.93</v>
      </c>
      <c r="EF77" s="711">
        <f t="shared" si="84"/>
        <v>1.95</v>
      </c>
      <c r="EG77" s="711">
        <f t="shared" si="84"/>
        <v>1.9800000000000002</v>
      </c>
      <c r="EH77" s="711">
        <f t="shared" si="84"/>
        <v>1.1700000000000002</v>
      </c>
      <c r="EI77" s="711">
        <f t="shared" si="84"/>
        <v>1.34</v>
      </c>
      <c r="EJ77" s="711">
        <f t="shared" ref="EJ77:GU77" si="85">EJ76-0.2</f>
        <v>1.47</v>
      </c>
      <c r="EK77" s="711">
        <f t="shared" si="85"/>
        <v>1.8</v>
      </c>
      <c r="EL77" s="711">
        <f t="shared" si="85"/>
        <v>1.86</v>
      </c>
      <c r="EM77" s="711">
        <f t="shared" si="85"/>
        <v>1.9200000000000002</v>
      </c>
      <c r="EN77" s="711">
        <f t="shared" si="85"/>
        <v>1.9400000000000002</v>
      </c>
      <c r="EO77" s="711">
        <f t="shared" si="85"/>
        <v>1.9600000000000002</v>
      </c>
      <c r="EP77" s="711">
        <f t="shared" si="85"/>
        <v>1.3800000000000001</v>
      </c>
      <c r="EQ77" s="711">
        <f t="shared" si="85"/>
        <v>1.4100000000000001</v>
      </c>
      <c r="ER77" s="711">
        <f t="shared" si="85"/>
        <v>1.49</v>
      </c>
      <c r="ES77" s="711">
        <f t="shared" si="85"/>
        <v>1.49</v>
      </c>
      <c r="ET77" s="711">
        <f t="shared" si="85"/>
        <v>1.45</v>
      </c>
      <c r="EU77" s="711">
        <f t="shared" si="85"/>
        <v>1.37</v>
      </c>
      <c r="EV77" s="711">
        <f t="shared" si="85"/>
        <v>1.27</v>
      </c>
      <c r="EW77" s="711">
        <f t="shared" si="85"/>
        <v>1.44</v>
      </c>
      <c r="EX77" s="711">
        <f t="shared" si="85"/>
        <v>1.34</v>
      </c>
      <c r="EY77" s="711">
        <f t="shared" si="85"/>
        <v>1.3</v>
      </c>
      <c r="EZ77" s="711">
        <f t="shared" si="85"/>
        <v>1.25</v>
      </c>
      <c r="FA77" s="711">
        <f t="shared" si="85"/>
        <v>1.19</v>
      </c>
      <c r="FB77" s="711">
        <f t="shared" si="85"/>
        <v>1.52</v>
      </c>
      <c r="FC77" s="711">
        <f t="shared" si="85"/>
        <v>1.49</v>
      </c>
      <c r="FD77" s="711">
        <f t="shared" si="85"/>
        <v>1.46</v>
      </c>
      <c r="FE77" s="711">
        <f t="shared" si="85"/>
        <v>1.44</v>
      </c>
      <c r="FF77" s="711">
        <f t="shared" si="85"/>
        <v>1.6400000000000001</v>
      </c>
      <c r="FG77" s="711">
        <f t="shared" si="85"/>
        <v>1.56</v>
      </c>
      <c r="FH77" s="711">
        <f t="shared" si="85"/>
        <v>1.55</v>
      </c>
      <c r="FI77" s="711">
        <f t="shared" si="85"/>
        <v>1.5</v>
      </c>
      <c r="FJ77" s="711">
        <f t="shared" si="85"/>
        <v>1.45</v>
      </c>
      <c r="FK77" s="711">
        <f t="shared" si="85"/>
        <v>1.4000000000000001</v>
      </c>
      <c r="FL77" s="711">
        <f t="shared" si="85"/>
        <v>1.3800000000000001</v>
      </c>
      <c r="FM77" s="711">
        <f t="shared" si="85"/>
        <v>1.3800000000000001</v>
      </c>
      <c r="FN77" s="711">
        <f t="shared" si="85"/>
        <v>1.8499999999999999</v>
      </c>
      <c r="FO77" s="711">
        <f t="shared" si="85"/>
        <v>1.8499999999999999</v>
      </c>
      <c r="FP77" s="711">
        <f t="shared" si="85"/>
        <v>1.8299999999999998</v>
      </c>
      <c r="FQ77" s="711">
        <f t="shared" si="85"/>
        <v>1.82</v>
      </c>
      <c r="FR77" s="711">
        <f t="shared" si="85"/>
        <v>1.8</v>
      </c>
      <c r="FS77" s="711">
        <f t="shared" si="85"/>
        <v>1.75</v>
      </c>
      <c r="FT77" s="711">
        <f t="shared" si="85"/>
        <v>1.74</v>
      </c>
      <c r="FU77" s="711">
        <f t="shared" si="85"/>
        <v>1.9000000000000001</v>
      </c>
      <c r="FV77" s="711">
        <f t="shared" si="85"/>
        <v>1.91</v>
      </c>
      <c r="FW77" s="711">
        <f t="shared" si="85"/>
        <v>1.91</v>
      </c>
      <c r="FX77" s="711">
        <f t="shared" si="85"/>
        <v>1.9000000000000001</v>
      </c>
      <c r="FY77" s="711">
        <f t="shared" si="85"/>
        <v>1.9600000000000002</v>
      </c>
      <c r="FZ77" s="711">
        <f t="shared" si="85"/>
        <v>1.9400000000000002</v>
      </c>
      <c r="GA77" s="711">
        <f t="shared" si="85"/>
        <v>1.97</v>
      </c>
      <c r="GB77" s="711">
        <f t="shared" si="85"/>
        <v>1.97</v>
      </c>
      <c r="GC77" s="711">
        <f t="shared" si="85"/>
        <v>2</v>
      </c>
      <c r="GD77" s="711">
        <f t="shared" si="85"/>
        <v>1.9400000000000002</v>
      </c>
      <c r="GE77" s="711">
        <f t="shared" si="85"/>
        <v>1.9600000000000002</v>
      </c>
      <c r="GF77" s="711">
        <f t="shared" si="85"/>
        <v>1.9800000000000002</v>
      </c>
      <c r="GG77" s="711">
        <f t="shared" si="85"/>
        <v>2.0099999999999998</v>
      </c>
      <c r="GH77" s="711">
        <f t="shared" si="85"/>
        <v>1.29</v>
      </c>
      <c r="GI77" s="711">
        <f t="shared" si="85"/>
        <v>1.4200000000000002</v>
      </c>
      <c r="GJ77" s="711">
        <f t="shared" si="85"/>
        <v>1.47</v>
      </c>
      <c r="GK77" s="711">
        <f t="shared" si="85"/>
        <v>1.8099999999999998</v>
      </c>
      <c r="GL77" s="711">
        <f t="shared" si="85"/>
        <v>1.8699999999999999</v>
      </c>
      <c r="GM77" s="711">
        <f t="shared" si="85"/>
        <v>1.9400000000000002</v>
      </c>
      <c r="GN77" s="711">
        <f t="shared" si="85"/>
        <v>1.97</v>
      </c>
      <c r="GO77" s="711">
        <f t="shared" si="85"/>
        <v>2</v>
      </c>
      <c r="GP77" s="711">
        <f t="shared" si="85"/>
        <v>1.45</v>
      </c>
      <c r="GQ77" s="711">
        <f t="shared" si="85"/>
        <v>1.52</v>
      </c>
      <c r="GR77" s="711">
        <f t="shared" si="85"/>
        <v>1.59</v>
      </c>
      <c r="GS77" s="711">
        <f t="shared" si="85"/>
        <v>1.6</v>
      </c>
      <c r="GT77" s="711">
        <f t="shared" si="85"/>
        <v>1.61</v>
      </c>
      <c r="GU77" s="711">
        <f t="shared" si="85"/>
        <v>1.54</v>
      </c>
      <c r="GV77" s="711">
        <f t="shared" ref="GV77:JG77" si="86">GV76-0.2</f>
        <v>1.5</v>
      </c>
      <c r="GW77" s="711">
        <f t="shared" si="86"/>
        <v>1.61</v>
      </c>
      <c r="GX77" s="711">
        <f t="shared" si="86"/>
        <v>1.52</v>
      </c>
      <c r="GY77" s="711">
        <f t="shared" si="86"/>
        <v>1.49</v>
      </c>
      <c r="GZ77" s="711">
        <f t="shared" si="86"/>
        <v>1.46</v>
      </c>
      <c r="HA77" s="711">
        <f t="shared" si="86"/>
        <v>1.4100000000000001</v>
      </c>
      <c r="HB77" s="711">
        <f t="shared" si="86"/>
        <v>1.72</v>
      </c>
      <c r="HC77" s="711">
        <f t="shared" si="86"/>
        <v>1.69</v>
      </c>
      <c r="HD77" s="711">
        <f t="shared" si="86"/>
        <v>1.6600000000000001</v>
      </c>
      <c r="HE77" s="711">
        <f t="shared" si="86"/>
        <v>1.6300000000000001</v>
      </c>
      <c r="HF77" s="711">
        <f t="shared" si="86"/>
        <v>1.8</v>
      </c>
      <c r="HG77" s="711">
        <f t="shared" si="86"/>
        <v>1.7</v>
      </c>
      <c r="HH77" s="711">
        <f t="shared" si="86"/>
        <v>1.6400000000000001</v>
      </c>
      <c r="HI77" s="711">
        <f t="shared" si="86"/>
        <v>1.58</v>
      </c>
      <c r="HJ77" s="711">
        <f t="shared" si="86"/>
        <v>1.53</v>
      </c>
      <c r="HK77" s="711">
        <f t="shared" si="86"/>
        <v>1.48</v>
      </c>
      <c r="HL77" s="711">
        <f t="shared" si="86"/>
        <v>1.45</v>
      </c>
      <c r="HM77" s="711">
        <f t="shared" si="86"/>
        <v>1.43</v>
      </c>
      <c r="HN77" s="711">
        <f t="shared" si="86"/>
        <v>1.8699999999999999</v>
      </c>
      <c r="HO77" s="711">
        <f t="shared" si="86"/>
        <v>1.86</v>
      </c>
      <c r="HP77" s="711">
        <f t="shared" si="86"/>
        <v>1.84</v>
      </c>
      <c r="HQ77" s="711">
        <f t="shared" si="86"/>
        <v>1.82</v>
      </c>
      <c r="HR77" s="711">
        <f t="shared" si="86"/>
        <v>1.8</v>
      </c>
      <c r="HS77" s="711">
        <f t="shared" si="86"/>
        <v>1.8099999999999998</v>
      </c>
      <c r="HT77" s="711">
        <f t="shared" si="86"/>
        <v>1.8</v>
      </c>
      <c r="HU77" s="711">
        <f t="shared" si="86"/>
        <v>1.9200000000000002</v>
      </c>
      <c r="HV77" s="711">
        <f t="shared" si="86"/>
        <v>1.9200000000000002</v>
      </c>
      <c r="HW77" s="711">
        <f t="shared" si="86"/>
        <v>1.9200000000000002</v>
      </c>
      <c r="HX77" s="711">
        <f t="shared" si="86"/>
        <v>1.9200000000000002</v>
      </c>
      <c r="HY77" s="711">
        <f t="shared" si="86"/>
        <v>1.97</v>
      </c>
      <c r="HZ77" s="711">
        <f t="shared" si="86"/>
        <v>1.9600000000000002</v>
      </c>
      <c r="IA77" s="711">
        <f t="shared" si="86"/>
        <v>1.99</v>
      </c>
      <c r="IB77" s="711">
        <f t="shared" si="86"/>
        <v>1.9800000000000002</v>
      </c>
      <c r="IC77" s="711">
        <f t="shared" si="86"/>
        <v>2.0099999999999998</v>
      </c>
      <c r="ID77" s="711">
        <f t="shared" si="86"/>
        <v>1.9600000000000002</v>
      </c>
      <c r="IE77" s="711">
        <f t="shared" si="86"/>
        <v>1.9800000000000002</v>
      </c>
      <c r="IF77" s="711">
        <f t="shared" si="86"/>
        <v>1.99</v>
      </c>
      <c r="IG77" s="711">
        <f t="shared" si="86"/>
        <v>2.02</v>
      </c>
      <c r="IH77" s="711">
        <f t="shared" si="86"/>
        <v>1.33</v>
      </c>
      <c r="II77" s="711">
        <f t="shared" si="86"/>
        <v>1.43</v>
      </c>
      <c r="IJ77" s="711">
        <f t="shared" si="86"/>
        <v>1.47</v>
      </c>
      <c r="IK77" s="711">
        <f t="shared" si="86"/>
        <v>1.8099999999999998</v>
      </c>
      <c r="IL77" s="711">
        <f t="shared" si="86"/>
        <v>1.8699999999999999</v>
      </c>
      <c r="IM77" s="711">
        <f t="shared" si="86"/>
        <v>1.9400000000000002</v>
      </c>
      <c r="IN77" s="711">
        <f t="shared" si="86"/>
        <v>1.97</v>
      </c>
      <c r="IO77" s="711">
        <f t="shared" si="86"/>
        <v>2</v>
      </c>
      <c r="IP77" s="711">
        <f t="shared" si="86"/>
        <v>1.45</v>
      </c>
      <c r="IQ77" s="711">
        <f t="shared" si="86"/>
        <v>1.52</v>
      </c>
      <c r="IR77" s="711">
        <f t="shared" si="86"/>
        <v>1.59</v>
      </c>
      <c r="IS77" s="711">
        <f t="shared" si="86"/>
        <v>1.6</v>
      </c>
      <c r="IT77" s="711">
        <f t="shared" si="86"/>
        <v>1.6</v>
      </c>
      <c r="IU77" s="711">
        <f t="shared" si="86"/>
        <v>1.54</v>
      </c>
      <c r="IV77" s="711">
        <f t="shared" si="86"/>
        <v>1.49</v>
      </c>
      <c r="IW77" s="711">
        <f t="shared" si="86"/>
        <v>1.55</v>
      </c>
      <c r="IX77" s="711">
        <f t="shared" si="86"/>
        <v>1.46</v>
      </c>
      <c r="IY77" s="711">
        <f t="shared" si="86"/>
        <v>1.4200000000000002</v>
      </c>
      <c r="IZ77" s="711">
        <f t="shared" si="86"/>
        <v>1.3800000000000001</v>
      </c>
      <c r="JA77" s="711">
        <f t="shared" si="86"/>
        <v>1.32</v>
      </c>
      <c r="JB77" s="711">
        <f t="shared" si="86"/>
        <v>1.57</v>
      </c>
      <c r="JC77" s="711">
        <f t="shared" si="86"/>
        <v>1.55</v>
      </c>
      <c r="JD77" s="711">
        <f t="shared" si="86"/>
        <v>1.54</v>
      </c>
      <c r="JE77" s="711">
        <f t="shared" si="86"/>
        <v>1.52</v>
      </c>
      <c r="JF77" s="711">
        <f t="shared" si="86"/>
        <v>1.69</v>
      </c>
      <c r="JG77" s="711">
        <f t="shared" si="86"/>
        <v>1.68</v>
      </c>
      <c r="JH77" s="711">
        <f t="shared" ref="JH77:LS77" si="87">JH76-0.2</f>
        <v>1.62</v>
      </c>
      <c r="JI77" s="711">
        <f t="shared" si="87"/>
        <v>1.56</v>
      </c>
      <c r="JJ77" s="711">
        <f t="shared" si="87"/>
        <v>1.5</v>
      </c>
      <c r="JK77" s="711">
        <f t="shared" si="87"/>
        <v>1.47</v>
      </c>
      <c r="JL77" s="711">
        <f t="shared" si="87"/>
        <v>1.45</v>
      </c>
      <c r="JM77" s="711">
        <f t="shared" si="87"/>
        <v>1.44</v>
      </c>
      <c r="JN77" s="711">
        <f t="shared" si="87"/>
        <v>1.8800000000000001</v>
      </c>
      <c r="JO77" s="711">
        <f t="shared" si="87"/>
        <v>1.8699999999999999</v>
      </c>
      <c r="JP77" s="711">
        <f t="shared" si="87"/>
        <v>1.86</v>
      </c>
      <c r="JQ77" s="711">
        <f t="shared" si="87"/>
        <v>1.8499999999999999</v>
      </c>
      <c r="JR77" s="711">
        <f t="shared" si="87"/>
        <v>1.84</v>
      </c>
      <c r="JS77" s="711">
        <f t="shared" si="87"/>
        <v>1.8499999999999999</v>
      </c>
      <c r="JT77" s="711">
        <f t="shared" si="87"/>
        <v>1.8499999999999999</v>
      </c>
      <c r="JU77" s="711">
        <f t="shared" si="87"/>
        <v>1.97</v>
      </c>
      <c r="JV77" s="711">
        <f t="shared" si="87"/>
        <v>1.9800000000000002</v>
      </c>
      <c r="JW77" s="711">
        <f t="shared" si="87"/>
        <v>1.9800000000000002</v>
      </c>
      <c r="JX77" s="711">
        <f t="shared" si="87"/>
        <v>1.9800000000000002</v>
      </c>
      <c r="JY77" s="711">
        <f t="shared" si="87"/>
        <v>2.0299999999999998</v>
      </c>
      <c r="JZ77" s="711">
        <f t="shared" si="87"/>
        <v>2.02</v>
      </c>
      <c r="KA77" s="711">
        <f t="shared" si="87"/>
        <v>2.04</v>
      </c>
      <c r="KB77" s="711">
        <f t="shared" si="87"/>
        <v>2.0299999999999998</v>
      </c>
      <c r="KC77" s="711">
        <f t="shared" si="87"/>
        <v>2.0499999999999998</v>
      </c>
      <c r="KD77" s="711">
        <f t="shared" si="87"/>
        <v>2</v>
      </c>
      <c r="KE77" s="711">
        <f t="shared" si="87"/>
        <v>2.0099999999999998</v>
      </c>
      <c r="KF77" s="711">
        <f t="shared" si="87"/>
        <v>2.0299999999999998</v>
      </c>
      <c r="KG77" s="711">
        <f t="shared" si="87"/>
        <v>2.04</v>
      </c>
      <c r="KH77" s="711">
        <f t="shared" si="87"/>
        <v>1.49</v>
      </c>
      <c r="KI77" s="711">
        <f t="shared" si="87"/>
        <v>1.54</v>
      </c>
      <c r="KJ77" s="711">
        <f t="shared" si="87"/>
        <v>1.52</v>
      </c>
      <c r="KK77" s="711">
        <f t="shared" si="87"/>
        <v>1.82</v>
      </c>
      <c r="KL77" s="711">
        <f t="shared" si="87"/>
        <v>1.8800000000000001</v>
      </c>
      <c r="KM77" s="711">
        <f t="shared" si="87"/>
        <v>1.9400000000000002</v>
      </c>
      <c r="KN77" s="711">
        <f t="shared" si="87"/>
        <v>1.97</v>
      </c>
      <c r="KO77" s="711">
        <f t="shared" si="87"/>
        <v>2</v>
      </c>
      <c r="KP77" s="711">
        <f t="shared" si="87"/>
        <v>1.45</v>
      </c>
      <c r="KQ77" s="711">
        <f t="shared" si="87"/>
        <v>1.47</v>
      </c>
      <c r="KR77" s="711">
        <f t="shared" si="87"/>
        <v>1.59</v>
      </c>
      <c r="KS77" s="711">
        <f t="shared" si="87"/>
        <v>1.6</v>
      </c>
      <c r="KT77" s="711">
        <f t="shared" si="87"/>
        <v>1.53</v>
      </c>
      <c r="KU77" s="711">
        <f t="shared" si="87"/>
        <v>1.49</v>
      </c>
      <c r="KV77" s="711">
        <f t="shared" si="87"/>
        <v>1.45</v>
      </c>
      <c r="KW77" s="711">
        <f t="shared" si="87"/>
        <v>1.53</v>
      </c>
      <c r="KX77" s="711">
        <f t="shared" si="87"/>
        <v>1.44</v>
      </c>
      <c r="KY77" s="711">
        <f t="shared" si="87"/>
        <v>1.4000000000000001</v>
      </c>
      <c r="KZ77" s="711">
        <f t="shared" si="87"/>
        <v>1.36</v>
      </c>
      <c r="LA77" s="711">
        <f t="shared" si="87"/>
        <v>1.3</v>
      </c>
      <c r="LB77" s="711">
        <f t="shared" si="87"/>
        <v>1.57</v>
      </c>
      <c r="LC77" s="711">
        <f t="shared" si="87"/>
        <v>1.55</v>
      </c>
      <c r="LD77" s="711">
        <f t="shared" si="87"/>
        <v>1.54</v>
      </c>
      <c r="LE77" s="711">
        <f t="shared" si="87"/>
        <v>1.52</v>
      </c>
      <c r="LF77" s="711">
        <f t="shared" si="87"/>
        <v>1.69</v>
      </c>
      <c r="LG77" s="711">
        <f t="shared" si="87"/>
        <v>1.68</v>
      </c>
      <c r="LH77" s="711">
        <f t="shared" si="87"/>
        <v>1.62</v>
      </c>
      <c r="LI77" s="711">
        <f t="shared" si="87"/>
        <v>1.56</v>
      </c>
      <c r="LJ77" s="711">
        <f t="shared" si="87"/>
        <v>1.5</v>
      </c>
      <c r="LK77" s="711">
        <f t="shared" si="87"/>
        <v>1.48</v>
      </c>
      <c r="LL77" s="711">
        <f t="shared" si="87"/>
        <v>1.45</v>
      </c>
      <c r="LM77" s="711">
        <f t="shared" si="87"/>
        <v>1.43</v>
      </c>
      <c r="LN77" s="711">
        <f t="shared" si="87"/>
        <v>1.8699999999999999</v>
      </c>
      <c r="LO77" s="711">
        <f t="shared" si="87"/>
        <v>1.86</v>
      </c>
      <c r="LP77" s="711">
        <f t="shared" si="87"/>
        <v>1.84</v>
      </c>
      <c r="LQ77" s="711">
        <f t="shared" si="87"/>
        <v>1.82</v>
      </c>
      <c r="LR77" s="711">
        <f t="shared" si="87"/>
        <v>1.8</v>
      </c>
      <c r="LS77" s="711">
        <f t="shared" si="87"/>
        <v>1.8</v>
      </c>
      <c r="LT77" s="711">
        <f t="shared" ref="LT77:OE77" si="88">LT76-0.2</f>
        <v>1.8</v>
      </c>
      <c r="LU77" s="711">
        <f t="shared" si="88"/>
        <v>1.91</v>
      </c>
      <c r="LV77" s="711">
        <f t="shared" si="88"/>
        <v>1.91</v>
      </c>
      <c r="LW77" s="711">
        <f t="shared" si="88"/>
        <v>1.91</v>
      </c>
      <c r="LX77" s="711">
        <f t="shared" si="88"/>
        <v>1.9000000000000001</v>
      </c>
      <c r="LY77" s="711">
        <f t="shared" si="88"/>
        <v>1.9600000000000002</v>
      </c>
      <c r="LZ77" s="711">
        <f t="shared" si="88"/>
        <v>1.9400000000000002</v>
      </c>
      <c r="MA77" s="711">
        <f t="shared" si="88"/>
        <v>1.97</v>
      </c>
      <c r="MB77" s="711">
        <f t="shared" si="88"/>
        <v>2</v>
      </c>
      <c r="MC77" s="711">
        <f t="shared" si="88"/>
        <v>2.0299999999999998</v>
      </c>
      <c r="MD77" s="711">
        <f t="shared" si="88"/>
        <v>1.9800000000000002</v>
      </c>
      <c r="ME77" s="711">
        <f t="shared" si="88"/>
        <v>1.99</v>
      </c>
      <c r="MF77" s="711">
        <f t="shared" si="88"/>
        <v>2.0099999999999998</v>
      </c>
      <c r="MG77" s="711">
        <f t="shared" si="88"/>
        <v>2.0299999999999998</v>
      </c>
      <c r="MH77" s="711">
        <f t="shared" si="88"/>
        <v>1.48</v>
      </c>
      <c r="MI77" s="711">
        <f t="shared" si="88"/>
        <v>1.6300000000000001</v>
      </c>
      <c r="MJ77" s="711">
        <f t="shared" si="88"/>
        <v>1.8099999999999998</v>
      </c>
      <c r="MK77" s="711">
        <f t="shared" si="88"/>
        <v>1.8800000000000001</v>
      </c>
      <c r="ML77" s="711">
        <f t="shared" si="88"/>
        <v>1.9400000000000002</v>
      </c>
      <c r="MM77" s="711">
        <f t="shared" si="88"/>
        <v>1.97</v>
      </c>
      <c r="MN77" s="711">
        <f t="shared" si="88"/>
        <v>2.0099999999999998</v>
      </c>
      <c r="MO77" s="711">
        <f t="shared" si="88"/>
        <v>2.04</v>
      </c>
      <c r="MP77" s="711">
        <f t="shared" si="88"/>
        <v>1.53</v>
      </c>
      <c r="MQ77" s="711">
        <f t="shared" si="88"/>
        <v>1.57</v>
      </c>
      <c r="MR77" s="711">
        <f t="shared" si="88"/>
        <v>1.61</v>
      </c>
      <c r="MS77" s="711">
        <f t="shared" si="88"/>
        <v>1.6300000000000001</v>
      </c>
      <c r="MT77" s="711">
        <f t="shared" si="88"/>
        <v>1.58</v>
      </c>
      <c r="MU77" s="711">
        <f t="shared" si="88"/>
        <v>1.54</v>
      </c>
      <c r="MV77" s="711">
        <f t="shared" si="88"/>
        <v>1.51</v>
      </c>
      <c r="MW77" s="711">
        <f t="shared" si="88"/>
        <v>1.57</v>
      </c>
      <c r="MX77" s="711">
        <f t="shared" si="88"/>
        <v>1.49</v>
      </c>
      <c r="MY77" s="711">
        <f t="shared" si="88"/>
        <v>1.45</v>
      </c>
      <c r="MZ77" s="711">
        <f t="shared" si="88"/>
        <v>1.4100000000000001</v>
      </c>
      <c r="NA77" s="711">
        <f t="shared" si="88"/>
        <v>1.35</v>
      </c>
      <c r="NB77" s="711">
        <f t="shared" si="88"/>
        <v>1.62</v>
      </c>
      <c r="NC77" s="711">
        <f t="shared" si="88"/>
        <v>1.6</v>
      </c>
      <c r="ND77" s="711">
        <f t="shared" si="88"/>
        <v>1.58</v>
      </c>
      <c r="NE77" s="711">
        <f t="shared" si="88"/>
        <v>1.57</v>
      </c>
      <c r="NF77" s="711">
        <f t="shared" si="88"/>
        <v>1.73</v>
      </c>
      <c r="NG77" s="711">
        <f t="shared" si="88"/>
        <v>1.72</v>
      </c>
      <c r="NH77" s="711">
        <f t="shared" si="88"/>
        <v>1.6500000000000001</v>
      </c>
      <c r="NI77" s="711">
        <f t="shared" si="88"/>
        <v>1.59</v>
      </c>
      <c r="NJ77" s="711">
        <f t="shared" si="88"/>
        <v>1.53</v>
      </c>
      <c r="NK77" s="711">
        <f t="shared" si="88"/>
        <v>1.5</v>
      </c>
      <c r="NL77" s="711">
        <f t="shared" si="88"/>
        <v>1.47</v>
      </c>
      <c r="NM77" s="711">
        <f t="shared" si="88"/>
        <v>1.45</v>
      </c>
      <c r="NN77" s="711">
        <f t="shared" si="88"/>
        <v>1.8699999999999999</v>
      </c>
      <c r="NO77" s="711">
        <f t="shared" si="88"/>
        <v>1.86</v>
      </c>
      <c r="NP77" s="711">
        <f t="shared" si="88"/>
        <v>1.84</v>
      </c>
      <c r="NQ77" s="711">
        <f t="shared" si="88"/>
        <v>1.82</v>
      </c>
      <c r="NR77" s="711">
        <f t="shared" si="88"/>
        <v>1.8</v>
      </c>
      <c r="NS77" s="711">
        <f t="shared" si="88"/>
        <v>1.8</v>
      </c>
      <c r="NT77" s="711">
        <f t="shared" si="88"/>
        <v>1.8</v>
      </c>
      <c r="NU77" s="711">
        <f t="shared" si="88"/>
        <v>1.91</v>
      </c>
      <c r="NV77" s="711">
        <f t="shared" si="88"/>
        <v>1.91</v>
      </c>
      <c r="NW77" s="711">
        <f t="shared" si="88"/>
        <v>1.91</v>
      </c>
      <c r="NX77" s="711">
        <f t="shared" si="88"/>
        <v>1.9000000000000001</v>
      </c>
      <c r="NY77" s="711">
        <f t="shared" si="88"/>
        <v>1.9600000000000002</v>
      </c>
      <c r="NZ77" s="711">
        <f t="shared" si="88"/>
        <v>1.9400000000000002</v>
      </c>
      <c r="OA77" s="711">
        <f t="shared" si="88"/>
        <v>1.97</v>
      </c>
      <c r="OB77" s="711">
        <f t="shared" si="88"/>
        <v>2</v>
      </c>
      <c r="OC77" s="711">
        <f t="shared" si="88"/>
        <v>2.0299999999999998</v>
      </c>
      <c r="OD77" s="711">
        <f t="shared" si="88"/>
        <v>1.9800000000000002</v>
      </c>
      <c r="OE77" s="711">
        <f t="shared" si="88"/>
        <v>1.99</v>
      </c>
      <c r="OF77" s="711">
        <f t="shared" ref="OF77:QQ77" si="89">OF76-0.2</f>
        <v>2.0099999999999998</v>
      </c>
      <c r="OG77" s="711">
        <f t="shared" si="89"/>
        <v>2.0299999999999998</v>
      </c>
      <c r="OH77" s="711">
        <f t="shared" si="89"/>
        <v>1.48</v>
      </c>
      <c r="OI77" s="711">
        <f t="shared" si="89"/>
        <v>1.6300000000000001</v>
      </c>
      <c r="OJ77" s="711">
        <f t="shared" si="89"/>
        <v>1.8099999999999998</v>
      </c>
      <c r="OK77" s="711">
        <f t="shared" si="89"/>
        <v>1.8800000000000001</v>
      </c>
      <c r="OL77" s="711">
        <f t="shared" si="89"/>
        <v>1.9400000000000002</v>
      </c>
      <c r="OM77" s="711">
        <f t="shared" si="89"/>
        <v>1.97</v>
      </c>
      <c r="ON77" s="711">
        <f t="shared" si="89"/>
        <v>2.0099999999999998</v>
      </c>
      <c r="OO77" s="711">
        <f t="shared" si="89"/>
        <v>2.04</v>
      </c>
      <c r="OP77" s="711">
        <f t="shared" si="89"/>
        <v>1.53</v>
      </c>
      <c r="OQ77" s="711">
        <f t="shared" si="89"/>
        <v>1.57</v>
      </c>
      <c r="OR77" s="711">
        <f t="shared" si="89"/>
        <v>1.61</v>
      </c>
      <c r="OS77" s="711">
        <f t="shared" si="89"/>
        <v>1.6300000000000001</v>
      </c>
      <c r="OT77" s="711">
        <f t="shared" si="89"/>
        <v>1.58</v>
      </c>
      <c r="OU77" s="711">
        <f t="shared" si="89"/>
        <v>1.54</v>
      </c>
      <c r="OV77" s="711">
        <f t="shared" si="89"/>
        <v>1.51</v>
      </c>
      <c r="OW77" s="711">
        <f t="shared" si="89"/>
        <v>1.57</v>
      </c>
      <c r="OX77" s="711">
        <f t="shared" si="89"/>
        <v>1.49</v>
      </c>
      <c r="OY77" s="711">
        <f t="shared" si="89"/>
        <v>1.45</v>
      </c>
      <c r="OZ77" s="711">
        <f t="shared" si="89"/>
        <v>1.4100000000000001</v>
      </c>
      <c r="PA77" s="711">
        <f t="shared" si="89"/>
        <v>1.35</v>
      </c>
      <c r="PB77" s="711">
        <f t="shared" si="89"/>
        <v>1.62</v>
      </c>
      <c r="PC77" s="711">
        <f t="shared" si="89"/>
        <v>1.6</v>
      </c>
      <c r="PD77" s="711">
        <f t="shared" si="89"/>
        <v>1.58</v>
      </c>
      <c r="PE77" s="711">
        <f t="shared" si="89"/>
        <v>1.57</v>
      </c>
      <c r="PF77" s="711">
        <f t="shared" si="89"/>
        <v>1.73</v>
      </c>
      <c r="PG77" s="711">
        <f t="shared" si="89"/>
        <v>1.72</v>
      </c>
      <c r="PH77" s="711">
        <f t="shared" si="89"/>
        <v>1.6500000000000001</v>
      </c>
      <c r="PI77" s="711">
        <f t="shared" si="89"/>
        <v>1.59</v>
      </c>
      <c r="PJ77" s="711">
        <f t="shared" si="89"/>
        <v>1.53</v>
      </c>
      <c r="PK77" s="711">
        <f t="shared" si="89"/>
        <v>1.5</v>
      </c>
      <c r="PL77" s="711">
        <f t="shared" si="89"/>
        <v>1.47</v>
      </c>
      <c r="PM77" s="711">
        <f t="shared" si="89"/>
        <v>1.45</v>
      </c>
      <c r="PN77" s="711">
        <f t="shared" si="89"/>
        <v>1.8699999999999999</v>
      </c>
      <c r="PO77" s="711">
        <f t="shared" si="89"/>
        <v>1.86</v>
      </c>
      <c r="PP77" s="711">
        <f t="shared" si="89"/>
        <v>1.84</v>
      </c>
      <c r="PQ77" s="711">
        <f t="shared" si="89"/>
        <v>1.82</v>
      </c>
      <c r="PR77" s="711">
        <f t="shared" si="89"/>
        <v>1.8</v>
      </c>
      <c r="PS77" s="711">
        <f t="shared" si="89"/>
        <v>1.8</v>
      </c>
      <c r="PT77" s="711">
        <f t="shared" si="89"/>
        <v>1.8</v>
      </c>
      <c r="PU77" s="711">
        <f t="shared" si="89"/>
        <v>1.91</v>
      </c>
      <c r="PV77" s="711">
        <f t="shared" si="89"/>
        <v>1.91</v>
      </c>
      <c r="PW77" s="711">
        <f t="shared" si="89"/>
        <v>1.91</v>
      </c>
      <c r="PX77" s="711">
        <f t="shared" si="89"/>
        <v>1.9000000000000001</v>
      </c>
      <c r="PY77" s="711">
        <f t="shared" si="89"/>
        <v>1.9600000000000002</v>
      </c>
      <c r="PZ77" s="711">
        <f t="shared" si="89"/>
        <v>1.9400000000000002</v>
      </c>
      <c r="QA77" s="711">
        <f t="shared" si="89"/>
        <v>1.97</v>
      </c>
      <c r="QB77" s="711">
        <f t="shared" si="89"/>
        <v>2</v>
      </c>
      <c r="QC77" s="711">
        <f t="shared" si="89"/>
        <v>2.0299999999999998</v>
      </c>
      <c r="QD77" s="711">
        <f t="shared" si="89"/>
        <v>1.9800000000000002</v>
      </c>
      <c r="QE77" s="711">
        <f t="shared" si="89"/>
        <v>1.99</v>
      </c>
      <c r="QF77" s="711">
        <f t="shared" si="89"/>
        <v>2.0099999999999998</v>
      </c>
      <c r="QG77" s="711">
        <f t="shared" si="89"/>
        <v>2.0299999999999998</v>
      </c>
      <c r="QH77" s="711">
        <f t="shared" si="89"/>
        <v>1.48</v>
      </c>
      <c r="QI77" s="711">
        <f t="shared" si="89"/>
        <v>1.6300000000000001</v>
      </c>
      <c r="QJ77" s="711">
        <f t="shared" si="89"/>
        <v>1.8099999999999998</v>
      </c>
      <c r="QK77" s="711">
        <f t="shared" si="89"/>
        <v>1.8800000000000001</v>
      </c>
      <c r="QL77" s="711">
        <f t="shared" si="89"/>
        <v>1.9400000000000002</v>
      </c>
      <c r="QM77" s="711">
        <f t="shared" si="89"/>
        <v>1.97</v>
      </c>
      <c r="QN77" s="711">
        <f t="shared" si="89"/>
        <v>2.0099999999999998</v>
      </c>
      <c r="QO77" s="711">
        <f t="shared" si="89"/>
        <v>2.04</v>
      </c>
      <c r="QP77" s="711">
        <f t="shared" si="89"/>
        <v>1.53</v>
      </c>
      <c r="QQ77" s="711">
        <f t="shared" si="89"/>
        <v>1.57</v>
      </c>
      <c r="QR77" s="711">
        <f t="shared" ref="QR77:SH77" si="90">QR76-0.2</f>
        <v>1.61</v>
      </c>
      <c r="QS77" s="711">
        <f t="shared" si="90"/>
        <v>1.6300000000000001</v>
      </c>
      <c r="QT77" s="711">
        <f t="shared" si="90"/>
        <v>1.58</v>
      </c>
      <c r="QU77" s="711">
        <f t="shared" si="90"/>
        <v>1.54</v>
      </c>
      <c r="QV77" s="711">
        <f t="shared" si="90"/>
        <v>1.51</v>
      </c>
      <c r="QW77" s="711">
        <f t="shared" si="90"/>
        <v>1.57</v>
      </c>
      <c r="QX77" s="711">
        <f t="shared" si="90"/>
        <v>1.49</v>
      </c>
      <c r="QY77" s="711">
        <f t="shared" si="90"/>
        <v>1.45</v>
      </c>
      <c r="QZ77" s="711">
        <f t="shared" si="90"/>
        <v>1.4100000000000001</v>
      </c>
      <c r="RA77" s="711">
        <f t="shared" si="90"/>
        <v>1.35</v>
      </c>
      <c r="RB77" s="711">
        <f t="shared" si="90"/>
        <v>1.62</v>
      </c>
      <c r="RC77" s="711">
        <f t="shared" si="90"/>
        <v>1.6</v>
      </c>
      <c r="RD77" s="711">
        <f t="shared" si="90"/>
        <v>1.58</v>
      </c>
      <c r="RE77" s="711">
        <f t="shared" si="90"/>
        <v>1.57</v>
      </c>
      <c r="RF77" s="711">
        <f t="shared" si="90"/>
        <v>1.73</v>
      </c>
      <c r="RG77" s="711">
        <f t="shared" si="90"/>
        <v>1.72</v>
      </c>
      <c r="RH77" s="711">
        <f t="shared" si="90"/>
        <v>1.6500000000000001</v>
      </c>
      <c r="RI77" s="711">
        <f t="shared" si="90"/>
        <v>1.59</v>
      </c>
      <c r="RJ77" s="711">
        <f t="shared" si="90"/>
        <v>1.53</v>
      </c>
      <c r="RK77" s="711">
        <f t="shared" si="90"/>
        <v>1.5</v>
      </c>
      <c r="RL77" s="711">
        <f t="shared" si="90"/>
        <v>1.47</v>
      </c>
      <c r="RM77" s="711">
        <f t="shared" si="90"/>
        <v>1.45</v>
      </c>
      <c r="RN77" s="711">
        <f t="shared" si="90"/>
        <v>1.8699999999999999</v>
      </c>
      <c r="RO77" s="711">
        <f t="shared" si="90"/>
        <v>1.86</v>
      </c>
      <c r="RP77" s="711">
        <f t="shared" si="90"/>
        <v>1.84</v>
      </c>
      <c r="RQ77" s="711">
        <f t="shared" si="90"/>
        <v>1.82</v>
      </c>
      <c r="RR77" s="711">
        <f t="shared" si="90"/>
        <v>1.8</v>
      </c>
      <c r="RS77" s="711">
        <f t="shared" si="90"/>
        <v>1.8</v>
      </c>
      <c r="RT77" s="711">
        <f t="shared" si="90"/>
        <v>1.8</v>
      </c>
      <c r="RU77" s="711">
        <f t="shared" si="90"/>
        <v>1.91</v>
      </c>
      <c r="RV77" s="711">
        <f t="shared" si="90"/>
        <v>1.91</v>
      </c>
      <c r="RW77" s="711">
        <f t="shared" si="90"/>
        <v>1.91</v>
      </c>
      <c r="RX77" s="711">
        <f t="shared" si="90"/>
        <v>1.9000000000000001</v>
      </c>
      <c r="RY77" s="711">
        <f t="shared" si="90"/>
        <v>1.9600000000000002</v>
      </c>
      <c r="RZ77" s="711">
        <f t="shared" si="90"/>
        <v>1.9400000000000002</v>
      </c>
      <c r="SA77" s="711">
        <f t="shared" si="90"/>
        <v>1.97</v>
      </c>
      <c r="SB77" s="711">
        <f t="shared" si="90"/>
        <v>2</v>
      </c>
      <c r="SC77" s="711">
        <f t="shared" si="90"/>
        <v>2.0299999999999998</v>
      </c>
      <c r="SD77" s="711">
        <f t="shared" si="90"/>
        <v>1.95</v>
      </c>
      <c r="SE77" s="711">
        <f t="shared" si="90"/>
        <v>1.95</v>
      </c>
      <c r="SF77" s="711">
        <f t="shared" si="90"/>
        <v>1.95</v>
      </c>
      <c r="SG77" s="711">
        <f t="shared" si="90"/>
        <v>1.97</v>
      </c>
      <c r="SH77" s="711">
        <f t="shared" si="90"/>
        <v>1.48</v>
      </c>
      <c r="SI77" s="493"/>
      <c r="SJ77" s="474"/>
      <c r="SK77" s="462"/>
      <c r="SL77" s="462"/>
      <c r="SM77" s="462"/>
    </row>
    <row r="78" spans="1:507" outlineLevel="3" x14ac:dyDescent="0.35">
      <c r="A78" s="462"/>
      <c r="B78" s="471"/>
      <c r="C78" s="690">
        <f t="shared" si="63"/>
        <v>4</v>
      </c>
      <c r="D78" s="493"/>
      <c r="E78" s="557"/>
      <c r="F78" s="557"/>
      <c r="G78" s="493"/>
      <c r="H78" s="714"/>
      <c r="I78" s="715" t="s">
        <v>266</v>
      </c>
      <c r="J78" s="716"/>
      <c r="K78" s="717">
        <f>K76+0.4</f>
        <v>2</v>
      </c>
      <c r="L78" s="717">
        <f t="shared" ref="L78:BW78" si="91">L76+0.4</f>
        <v>1.98</v>
      </c>
      <c r="M78" s="717">
        <f t="shared" si="91"/>
        <v>1.96</v>
      </c>
      <c r="N78" s="717">
        <f t="shared" si="91"/>
        <v>2.44</v>
      </c>
      <c r="O78" s="717">
        <f t="shared" si="91"/>
        <v>2.4299999999999997</v>
      </c>
      <c r="P78" s="717">
        <f t="shared" si="91"/>
        <v>2.4</v>
      </c>
      <c r="Q78" s="717">
        <f t="shared" si="91"/>
        <v>2.3199999999999998</v>
      </c>
      <c r="R78" s="717">
        <f t="shared" si="91"/>
        <v>2.2200000000000002</v>
      </c>
      <c r="S78" s="717">
        <f t="shared" si="91"/>
        <v>2.12</v>
      </c>
      <c r="T78" s="717">
        <f t="shared" si="91"/>
        <v>2.06</v>
      </c>
      <c r="U78" s="717">
        <f t="shared" si="91"/>
        <v>2.44</v>
      </c>
      <c r="V78" s="717">
        <f t="shared" si="91"/>
        <v>2.44</v>
      </c>
      <c r="W78" s="717">
        <f t="shared" si="91"/>
        <v>2.4299999999999997</v>
      </c>
      <c r="X78" s="717">
        <f t="shared" si="91"/>
        <v>2.42</v>
      </c>
      <c r="Y78" s="717">
        <f t="shared" si="91"/>
        <v>2.48</v>
      </c>
      <c r="Z78" s="717">
        <f t="shared" si="91"/>
        <v>2.4699999999999998</v>
      </c>
      <c r="AA78" s="717">
        <f t="shared" si="91"/>
        <v>2.5099999999999998</v>
      </c>
      <c r="AB78" s="717">
        <f t="shared" si="91"/>
        <v>2.52</v>
      </c>
      <c r="AC78" s="717">
        <f t="shared" si="91"/>
        <v>2.5499999999999998</v>
      </c>
      <c r="AD78" s="717">
        <f t="shared" si="91"/>
        <v>2.5</v>
      </c>
      <c r="AE78" s="717">
        <f t="shared" si="91"/>
        <v>2.5299999999999998</v>
      </c>
      <c r="AF78" s="717">
        <f t="shared" si="91"/>
        <v>2.5499999999999998</v>
      </c>
      <c r="AG78" s="717">
        <f t="shared" si="91"/>
        <v>2.58</v>
      </c>
      <c r="AH78" s="717">
        <f t="shared" si="91"/>
        <v>1.77</v>
      </c>
      <c r="AI78" s="717">
        <f t="shared" si="91"/>
        <v>1.94</v>
      </c>
      <c r="AJ78" s="717">
        <f t="shared" si="91"/>
        <v>2.0699999999999998</v>
      </c>
      <c r="AK78" s="717">
        <f t="shared" si="91"/>
        <v>2.4</v>
      </c>
      <c r="AL78" s="717">
        <f t="shared" si="91"/>
        <v>2.46</v>
      </c>
      <c r="AM78" s="717">
        <f t="shared" si="91"/>
        <v>2.52</v>
      </c>
      <c r="AN78" s="717">
        <f t="shared" si="91"/>
        <v>2.54</v>
      </c>
      <c r="AO78" s="717">
        <f t="shared" si="91"/>
        <v>2.56</v>
      </c>
      <c r="AP78" s="717">
        <f t="shared" si="91"/>
        <v>1.98</v>
      </c>
      <c r="AQ78" s="717">
        <f t="shared" si="91"/>
        <v>2.0100000000000002</v>
      </c>
      <c r="AR78" s="717">
        <f t="shared" si="91"/>
        <v>2.09</v>
      </c>
      <c r="AS78" s="717">
        <f t="shared" si="91"/>
        <v>2.1</v>
      </c>
      <c r="AT78" s="717">
        <f t="shared" si="91"/>
        <v>2.0499999999999998</v>
      </c>
      <c r="AU78" s="717">
        <f t="shared" si="91"/>
        <v>1.9700000000000002</v>
      </c>
      <c r="AV78" s="717">
        <f t="shared" si="91"/>
        <v>1.87</v>
      </c>
      <c r="AW78" s="717">
        <f t="shared" si="91"/>
        <v>2.04</v>
      </c>
      <c r="AX78" s="717">
        <f t="shared" si="91"/>
        <v>1.94</v>
      </c>
      <c r="AY78" s="717">
        <f t="shared" si="91"/>
        <v>1.9</v>
      </c>
      <c r="AZ78" s="717">
        <f t="shared" si="91"/>
        <v>1.85</v>
      </c>
      <c r="BA78" s="717">
        <f t="shared" si="91"/>
        <v>1.79</v>
      </c>
      <c r="BB78" s="717">
        <f t="shared" si="91"/>
        <v>2.12</v>
      </c>
      <c r="BC78" s="717">
        <f t="shared" si="91"/>
        <v>2.09</v>
      </c>
      <c r="BD78" s="717">
        <f t="shared" si="91"/>
        <v>2.06</v>
      </c>
      <c r="BE78" s="717">
        <f t="shared" si="91"/>
        <v>2.04</v>
      </c>
      <c r="BF78" s="717">
        <f t="shared" si="91"/>
        <v>2.2400000000000002</v>
      </c>
      <c r="BG78" s="717">
        <f t="shared" si="91"/>
        <v>2.16</v>
      </c>
      <c r="BH78" s="717">
        <f t="shared" si="91"/>
        <v>2.15</v>
      </c>
      <c r="BI78" s="717">
        <f t="shared" si="91"/>
        <v>2.1</v>
      </c>
      <c r="BJ78" s="717">
        <f t="shared" si="91"/>
        <v>2.0499999999999998</v>
      </c>
      <c r="BK78" s="711">
        <f t="shared" si="91"/>
        <v>2</v>
      </c>
      <c r="BL78" s="711">
        <f t="shared" si="91"/>
        <v>1.98</v>
      </c>
      <c r="BM78" s="711">
        <f t="shared" si="91"/>
        <v>1.96</v>
      </c>
      <c r="BN78" s="711">
        <f t="shared" si="91"/>
        <v>2.44</v>
      </c>
      <c r="BO78" s="711">
        <f t="shared" si="91"/>
        <v>2.4299999999999997</v>
      </c>
      <c r="BP78" s="711">
        <f t="shared" si="91"/>
        <v>2.4</v>
      </c>
      <c r="BQ78" s="711">
        <f t="shared" si="91"/>
        <v>2.3199999999999998</v>
      </c>
      <c r="BR78" s="711">
        <f t="shared" si="91"/>
        <v>2.2200000000000002</v>
      </c>
      <c r="BS78" s="711">
        <f t="shared" si="91"/>
        <v>2.12</v>
      </c>
      <c r="BT78" s="711">
        <f t="shared" si="91"/>
        <v>2.06</v>
      </c>
      <c r="BU78" s="711">
        <f t="shared" si="91"/>
        <v>2.44</v>
      </c>
      <c r="BV78" s="711">
        <f t="shared" si="91"/>
        <v>2.44</v>
      </c>
      <c r="BW78" s="711">
        <f t="shared" si="91"/>
        <v>2.4299999999999997</v>
      </c>
      <c r="BX78" s="711">
        <f t="shared" ref="BX78:EI78" si="92">BX76+0.4</f>
        <v>2.42</v>
      </c>
      <c r="BY78" s="711">
        <f t="shared" si="92"/>
        <v>2.48</v>
      </c>
      <c r="BZ78" s="711">
        <f t="shared" si="92"/>
        <v>2.4699999999999998</v>
      </c>
      <c r="CA78" s="711">
        <f t="shared" si="92"/>
        <v>2.5099999999999998</v>
      </c>
      <c r="CB78" s="711">
        <f t="shared" si="92"/>
        <v>2.52</v>
      </c>
      <c r="CC78" s="711">
        <f t="shared" si="92"/>
        <v>2.5499999999999998</v>
      </c>
      <c r="CD78" s="711">
        <f t="shared" si="92"/>
        <v>2.5</v>
      </c>
      <c r="CE78" s="711">
        <f t="shared" si="92"/>
        <v>2.5299999999999998</v>
      </c>
      <c r="CF78" s="711">
        <f t="shared" si="92"/>
        <v>2.5499999999999998</v>
      </c>
      <c r="CG78" s="711">
        <f t="shared" si="92"/>
        <v>2.58</v>
      </c>
      <c r="CH78" s="711">
        <f t="shared" si="92"/>
        <v>1.77</v>
      </c>
      <c r="CI78" s="711">
        <f t="shared" si="92"/>
        <v>1.94</v>
      </c>
      <c r="CJ78" s="711">
        <f t="shared" si="92"/>
        <v>2.0699999999999998</v>
      </c>
      <c r="CK78" s="711">
        <f t="shared" si="92"/>
        <v>2.4</v>
      </c>
      <c r="CL78" s="711">
        <f t="shared" si="92"/>
        <v>2.46</v>
      </c>
      <c r="CM78" s="711">
        <f t="shared" si="92"/>
        <v>2.52</v>
      </c>
      <c r="CN78" s="711">
        <f t="shared" si="92"/>
        <v>2.54</v>
      </c>
      <c r="CO78" s="711">
        <f t="shared" si="92"/>
        <v>2.56</v>
      </c>
      <c r="CP78" s="711">
        <f t="shared" si="92"/>
        <v>1.98</v>
      </c>
      <c r="CQ78" s="711">
        <f t="shared" si="92"/>
        <v>2.0100000000000002</v>
      </c>
      <c r="CR78" s="711">
        <f t="shared" si="92"/>
        <v>2.09</v>
      </c>
      <c r="CS78" s="711">
        <f t="shared" si="92"/>
        <v>2.1</v>
      </c>
      <c r="CT78" s="711">
        <f t="shared" si="92"/>
        <v>2.0499999999999998</v>
      </c>
      <c r="CU78" s="711">
        <f t="shared" si="92"/>
        <v>1.9700000000000002</v>
      </c>
      <c r="CV78" s="711">
        <f t="shared" si="92"/>
        <v>1.87</v>
      </c>
      <c r="CW78" s="711">
        <f t="shared" si="92"/>
        <v>2.04</v>
      </c>
      <c r="CX78" s="711">
        <f t="shared" si="92"/>
        <v>1.94</v>
      </c>
      <c r="CY78" s="711">
        <f t="shared" si="92"/>
        <v>1.9</v>
      </c>
      <c r="CZ78" s="711">
        <f t="shared" si="92"/>
        <v>1.85</v>
      </c>
      <c r="DA78" s="711">
        <f t="shared" si="92"/>
        <v>1.79</v>
      </c>
      <c r="DB78" s="711">
        <f t="shared" si="92"/>
        <v>2.12</v>
      </c>
      <c r="DC78" s="711">
        <f t="shared" si="92"/>
        <v>2.09</v>
      </c>
      <c r="DD78" s="711">
        <f t="shared" si="92"/>
        <v>2.06</v>
      </c>
      <c r="DE78" s="711">
        <f t="shared" si="92"/>
        <v>2.04</v>
      </c>
      <c r="DF78" s="711">
        <f t="shared" si="92"/>
        <v>2.2400000000000002</v>
      </c>
      <c r="DG78" s="711">
        <f t="shared" si="92"/>
        <v>2.16</v>
      </c>
      <c r="DH78" s="711">
        <f t="shared" si="92"/>
        <v>2.15</v>
      </c>
      <c r="DI78" s="711">
        <f t="shared" si="92"/>
        <v>2.1</v>
      </c>
      <c r="DJ78" s="711">
        <f t="shared" si="92"/>
        <v>2.0499999999999998</v>
      </c>
      <c r="DK78" s="711">
        <f t="shared" si="92"/>
        <v>2</v>
      </c>
      <c r="DL78" s="711">
        <f t="shared" si="92"/>
        <v>1.98</v>
      </c>
      <c r="DM78" s="711">
        <f t="shared" si="92"/>
        <v>1.96</v>
      </c>
      <c r="DN78" s="711">
        <f t="shared" si="92"/>
        <v>2.44</v>
      </c>
      <c r="DO78" s="711">
        <f t="shared" si="92"/>
        <v>2.4299999999999997</v>
      </c>
      <c r="DP78" s="711">
        <f t="shared" si="92"/>
        <v>2.4</v>
      </c>
      <c r="DQ78" s="711">
        <f t="shared" si="92"/>
        <v>2.3199999999999998</v>
      </c>
      <c r="DR78" s="711">
        <f t="shared" si="92"/>
        <v>2.2200000000000002</v>
      </c>
      <c r="DS78" s="711">
        <f t="shared" si="92"/>
        <v>2.12</v>
      </c>
      <c r="DT78" s="711">
        <f t="shared" si="92"/>
        <v>2.06</v>
      </c>
      <c r="DU78" s="711">
        <f t="shared" si="92"/>
        <v>2.44</v>
      </c>
      <c r="DV78" s="711">
        <f t="shared" si="92"/>
        <v>2.44</v>
      </c>
      <c r="DW78" s="711">
        <f t="shared" si="92"/>
        <v>2.4299999999999997</v>
      </c>
      <c r="DX78" s="711">
        <f t="shared" si="92"/>
        <v>2.42</v>
      </c>
      <c r="DY78" s="711">
        <f t="shared" si="92"/>
        <v>2.48</v>
      </c>
      <c r="DZ78" s="711">
        <f t="shared" si="92"/>
        <v>2.4699999999999998</v>
      </c>
      <c r="EA78" s="711">
        <f t="shared" si="92"/>
        <v>2.5099999999999998</v>
      </c>
      <c r="EB78" s="711">
        <f t="shared" si="92"/>
        <v>2.52</v>
      </c>
      <c r="EC78" s="711">
        <f t="shared" si="92"/>
        <v>2.5499999999999998</v>
      </c>
      <c r="ED78" s="711">
        <f t="shared" si="92"/>
        <v>2.5</v>
      </c>
      <c r="EE78" s="711">
        <f t="shared" si="92"/>
        <v>2.5299999999999998</v>
      </c>
      <c r="EF78" s="711">
        <f t="shared" si="92"/>
        <v>2.5499999999999998</v>
      </c>
      <c r="EG78" s="711">
        <f t="shared" si="92"/>
        <v>2.58</v>
      </c>
      <c r="EH78" s="711">
        <f t="shared" si="92"/>
        <v>1.77</v>
      </c>
      <c r="EI78" s="711">
        <f t="shared" si="92"/>
        <v>1.94</v>
      </c>
      <c r="EJ78" s="711">
        <f t="shared" ref="EJ78:GU78" si="93">EJ76+0.4</f>
        <v>2.0699999999999998</v>
      </c>
      <c r="EK78" s="711">
        <f t="shared" si="93"/>
        <v>2.4</v>
      </c>
      <c r="EL78" s="711">
        <f t="shared" si="93"/>
        <v>2.46</v>
      </c>
      <c r="EM78" s="711">
        <f t="shared" si="93"/>
        <v>2.52</v>
      </c>
      <c r="EN78" s="711">
        <f t="shared" si="93"/>
        <v>2.54</v>
      </c>
      <c r="EO78" s="711">
        <f t="shared" si="93"/>
        <v>2.56</v>
      </c>
      <c r="EP78" s="711">
        <f t="shared" si="93"/>
        <v>1.98</v>
      </c>
      <c r="EQ78" s="711">
        <f t="shared" si="93"/>
        <v>2.0100000000000002</v>
      </c>
      <c r="ER78" s="711">
        <f t="shared" si="93"/>
        <v>2.09</v>
      </c>
      <c r="ES78" s="711">
        <f t="shared" si="93"/>
        <v>2.09</v>
      </c>
      <c r="ET78" s="711">
        <f t="shared" si="93"/>
        <v>2.0499999999999998</v>
      </c>
      <c r="EU78" s="711">
        <f t="shared" si="93"/>
        <v>1.9700000000000002</v>
      </c>
      <c r="EV78" s="711">
        <f t="shared" si="93"/>
        <v>1.87</v>
      </c>
      <c r="EW78" s="711">
        <f t="shared" si="93"/>
        <v>2.04</v>
      </c>
      <c r="EX78" s="711">
        <f t="shared" si="93"/>
        <v>1.94</v>
      </c>
      <c r="EY78" s="711">
        <f t="shared" si="93"/>
        <v>1.9</v>
      </c>
      <c r="EZ78" s="711">
        <f t="shared" si="93"/>
        <v>1.85</v>
      </c>
      <c r="FA78" s="711">
        <f t="shared" si="93"/>
        <v>1.79</v>
      </c>
      <c r="FB78" s="711">
        <f t="shared" si="93"/>
        <v>2.12</v>
      </c>
      <c r="FC78" s="711">
        <f t="shared" si="93"/>
        <v>2.09</v>
      </c>
      <c r="FD78" s="711">
        <f t="shared" si="93"/>
        <v>2.06</v>
      </c>
      <c r="FE78" s="711">
        <f t="shared" si="93"/>
        <v>2.04</v>
      </c>
      <c r="FF78" s="711">
        <f t="shared" si="93"/>
        <v>2.2400000000000002</v>
      </c>
      <c r="FG78" s="711">
        <f t="shared" si="93"/>
        <v>2.16</v>
      </c>
      <c r="FH78" s="711">
        <f t="shared" si="93"/>
        <v>2.15</v>
      </c>
      <c r="FI78" s="711">
        <f t="shared" si="93"/>
        <v>2.1</v>
      </c>
      <c r="FJ78" s="711">
        <f t="shared" si="93"/>
        <v>2.0499999999999998</v>
      </c>
      <c r="FK78" s="711">
        <f t="shared" si="93"/>
        <v>2</v>
      </c>
      <c r="FL78" s="711">
        <f t="shared" si="93"/>
        <v>1.98</v>
      </c>
      <c r="FM78" s="711">
        <f t="shared" si="93"/>
        <v>1.98</v>
      </c>
      <c r="FN78" s="711">
        <f t="shared" si="93"/>
        <v>2.4499999999999997</v>
      </c>
      <c r="FO78" s="711">
        <f t="shared" si="93"/>
        <v>2.4499999999999997</v>
      </c>
      <c r="FP78" s="711">
        <f t="shared" si="93"/>
        <v>2.4299999999999997</v>
      </c>
      <c r="FQ78" s="711">
        <f t="shared" si="93"/>
        <v>2.42</v>
      </c>
      <c r="FR78" s="711">
        <f t="shared" si="93"/>
        <v>2.4</v>
      </c>
      <c r="FS78" s="711">
        <f t="shared" si="93"/>
        <v>2.35</v>
      </c>
      <c r="FT78" s="711">
        <f t="shared" si="93"/>
        <v>2.34</v>
      </c>
      <c r="FU78" s="711">
        <f t="shared" si="93"/>
        <v>2.5</v>
      </c>
      <c r="FV78" s="711">
        <f t="shared" si="93"/>
        <v>2.5099999999999998</v>
      </c>
      <c r="FW78" s="711">
        <f t="shared" si="93"/>
        <v>2.5099999999999998</v>
      </c>
      <c r="FX78" s="711">
        <f t="shared" si="93"/>
        <v>2.5</v>
      </c>
      <c r="FY78" s="711">
        <f t="shared" si="93"/>
        <v>2.56</v>
      </c>
      <c r="FZ78" s="711">
        <f t="shared" si="93"/>
        <v>2.54</v>
      </c>
      <c r="GA78" s="711">
        <f t="shared" si="93"/>
        <v>2.57</v>
      </c>
      <c r="GB78" s="711">
        <f t="shared" si="93"/>
        <v>2.57</v>
      </c>
      <c r="GC78" s="711">
        <f t="shared" si="93"/>
        <v>2.6</v>
      </c>
      <c r="GD78" s="711">
        <f t="shared" si="93"/>
        <v>2.54</v>
      </c>
      <c r="GE78" s="711">
        <f t="shared" si="93"/>
        <v>2.56</v>
      </c>
      <c r="GF78" s="711">
        <f t="shared" si="93"/>
        <v>2.58</v>
      </c>
      <c r="GG78" s="711">
        <f t="shared" si="93"/>
        <v>2.61</v>
      </c>
      <c r="GH78" s="711">
        <f t="shared" si="93"/>
        <v>1.8900000000000001</v>
      </c>
      <c r="GI78" s="711">
        <f t="shared" si="93"/>
        <v>2.02</v>
      </c>
      <c r="GJ78" s="711">
        <f t="shared" si="93"/>
        <v>2.0699999999999998</v>
      </c>
      <c r="GK78" s="711">
        <f t="shared" si="93"/>
        <v>2.4099999999999997</v>
      </c>
      <c r="GL78" s="711">
        <f t="shared" si="93"/>
        <v>2.4699999999999998</v>
      </c>
      <c r="GM78" s="711">
        <f t="shared" si="93"/>
        <v>2.54</v>
      </c>
      <c r="GN78" s="711">
        <f t="shared" si="93"/>
        <v>2.57</v>
      </c>
      <c r="GO78" s="711">
        <f t="shared" si="93"/>
        <v>2.6</v>
      </c>
      <c r="GP78" s="711">
        <f t="shared" si="93"/>
        <v>2.0499999999999998</v>
      </c>
      <c r="GQ78" s="711">
        <f t="shared" si="93"/>
        <v>2.12</v>
      </c>
      <c r="GR78" s="711">
        <f t="shared" si="93"/>
        <v>2.19</v>
      </c>
      <c r="GS78" s="711">
        <f t="shared" si="93"/>
        <v>2.2000000000000002</v>
      </c>
      <c r="GT78" s="711">
        <f t="shared" si="93"/>
        <v>2.21</v>
      </c>
      <c r="GU78" s="711">
        <f t="shared" si="93"/>
        <v>2.14</v>
      </c>
      <c r="GV78" s="711">
        <f t="shared" ref="GV78:JG78" si="94">GV76+0.4</f>
        <v>2.1</v>
      </c>
      <c r="GW78" s="711">
        <f t="shared" si="94"/>
        <v>2.21</v>
      </c>
      <c r="GX78" s="711">
        <f t="shared" si="94"/>
        <v>2.12</v>
      </c>
      <c r="GY78" s="711">
        <f t="shared" si="94"/>
        <v>2.09</v>
      </c>
      <c r="GZ78" s="711">
        <f t="shared" si="94"/>
        <v>2.06</v>
      </c>
      <c r="HA78" s="711">
        <f t="shared" si="94"/>
        <v>2.0100000000000002</v>
      </c>
      <c r="HB78" s="711">
        <f t="shared" si="94"/>
        <v>2.3199999999999998</v>
      </c>
      <c r="HC78" s="711">
        <f t="shared" si="94"/>
        <v>2.29</v>
      </c>
      <c r="HD78" s="711">
        <f t="shared" si="94"/>
        <v>2.2600000000000002</v>
      </c>
      <c r="HE78" s="711">
        <f t="shared" si="94"/>
        <v>2.23</v>
      </c>
      <c r="HF78" s="711">
        <f t="shared" si="94"/>
        <v>2.4</v>
      </c>
      <c r="HG78" s="711">
        <f t="shared" si="94"/>
        <v>2.2999999999999998</v>
      </c>
      <c r="HH78" s="711">
        <f t="shared" si="94"/>
        <v>2.2400000000000002</v>
      </c>
      <c r="HI78" s="711">
        <f t="shared" si="94"/>
        <v>2.1800000000000002</v>
      </c>
      <c r="HJ78" s="711">
        <f t="shared" si="94"/>
        <v>2.13</v>
      </c>
      <c r="HK78" s="711">
        <f t="shared" si="94"/>
        <v>2.08</v>
      </c>
      <c r="HL78" s="711">
        <f t="shared" si="94"/>
        <v>2.0499999999999998</v>
      </c>
      <c r="HM78" s="711">
        <f t="shared" si="94"/>
        <v>2.0299999999999998</v>
      </c>
      <c r="HN78" s="711">
        <f t="shared" si="94"/>
        <v>2.4699999999999998</v>
      </c>
      <c r="HO78" s="711">
        <f t="shared" si="94"/>
        <v>2.46</v>
      </c>
      <c r="HP78" s="711">
        <f t="shared" si="94"/>
        <v>2.44</v>
      </c>
      <c r="HQ78" s="711">
        <f t="shared" si="94"/>
        <v>2.42</v>
      </c>
      <c r="HR78" s="711">
        <f t="shared" si="94"/>
        <v>2.4</v>
      </c>
      <c r="HS78" s="711">
        <f t="shared" si="94"/>
        <v>2.4099999999999997</v>
      </c>
      <c r="HT78" s="711">
        <f t="shared" si="94"/>
        <v>2.4</v>
      </c>
      <c r="HU78" s="711">
        <f t="shared" si="94"/>
        <v>2.52</v>
      </c>
      <c r="HV78" s="711">
        <f t="shared" si="94"/>
        <v>2.52</v>
      </c>
      <c r="HW78" s="711">
        <f t="shared" si="94"/>
        <v>2.52</v>
      </c>
      <c r="HX78" s="711">
        <f t="shared" si="94"/>
        <v>2.52</v>
      </c>
      <c r="HY78" s="711">
        <f t="shared" si="94"/>
        <v>2.57</v>
      </c>
      <c r="HZ78" s="711">
        <f t="shared" si="94"/>
        <v>2.56</v>
      </c>
      <c r="IA78" s="711">
        <f t="shared" si="94"/>
        <v>2.59</v>
      </c>
      <c r="IB78" s="711">
        <f t="shared" si="94"/>
        <v>2.58</v>
      </c>
      <c r="IC78" s="711">
        <f t="shared" si="94"/>
        <v>2.61</v>
      </c>
      <c r="ID78" s="711">
        <f t="shared" si="94"/>
        <v>2.56</v>
      </c>
      <c r="IE78" s="711">
        <f t="shared" si="94"/>
        <v>2.58</v>
      </c>
      <c r="IF78" s="711">
        <f t="shared" si="94"/>
        <v>2.59</v>
      </c>
      <c r="IG78" s="711">
        <f t="shared" si="94"/>
        <v>2.62</v>
      </c>
      <c r="IH78" s="711">
        <f t="shared" si="94"/>
        <v>1.9300000000000002</v>
      </c>
      <c r="II78" s="711">
        <f t="shared" si="94"/>
        <v>2.0299999999999998</v>
      </c>
      <c r="IJ78" s="711">
        <f t="shared" si="94"/>
        <v>2.0699999999999998</v>
      </c>
      <c r="IK78" s="711">
        <f t="shared" si="94"/>
        <v>2.4099999999999997</v>
      </c>
      <c r="IL78" s="711">
        <f t="shared" si="94"/>
        <v>2.4699999999999998</v>
      </c>
      <c r="IM78" s="711">
        <f t="shared" si="94"/>
        <v>2.54</v>
      </c>
      <c r="IN78" s="711">
        <f t="shared" si="94"/>
        <v>2.57</v>
      </c>
      <c r="IO78" s="711">
        <f t="shared" si="94"/>
        <v>2.6</v>
      </c>
      <c r="IP78" s="711">
        <f t="shared" si="94"/>
        <v>2.0499999999999998</v>
      </c>
      <c r="IQ78" s="711">
        <f t="shared" si="94"/>
        <v>2.12</v>
      </c>
      <c r="IR78" s="711">
        <f t="shared" si="94"/>
        <v>2.19</v>
      </c>
      <c r="IS78" s="711">
        <f t="shared" si="94"/>
        <v>2.2000000000000002</v>
      </c>
      <c r="IT78" s="711">
        <f t="shared" si="94"/>
        <v>2.2000000000000002</v>
      </c>
      <c r="IU78" s="711">
        <f t="shared" si="94"/>
        <v>2.14</v>
      </c>
      <c r="IV78" s="711">
        <f t="shared" si="94"/>
        <v>2.09</v>
      </c>
      <c r="IW78" s="711">
        <f t="shared" si="94"/>
        <v>2.15</v>
      </c>
      <c r="IX78" s="711">
        <f t="shared" si="94"/>
        <v>2.06</v>
      </c>
      <c r="IY78" s="711">
        <f t="shared" si="94"/>
        <v>2.02</v>
      </c>
      <c r="IZ78" s="711">
        <f t="shared" si="94"/>
        <v>1.98</v>
      </c>
      <c r="JA78" s="711">
        <f t="shared" si="94"/>
        <v>1.92</v>
      </c>
      <c r="JB78" s="711">
        <f t="shared" si="94"/>
        <v>2.17</v>
      </c>
      <c r="JC78" s="711">
        <f t="shared" si="94"/>
        <v>2.15</v>
      </c>
      <c r="JD78" s="711">
        <f t="shared" si="94"/>
        <v>2.14</v>
      </c>
      <c r="JE78" s="711">
        <f t="shared" si="94"/>
        <v>2.12</v>
      </c>
      <c r="JF78" s="711">
        <f t="shared" si="94"/>
        <v>2.29</v>
      </c>
      <c r="JG78" s="711">
        <f t="shared" si="94"/>
        <v>2.2799999999999998</v>
      </c>
      <c r="JH78" s="711">
        <f t="shared" ref="JH78:LS78" si="95">JH76+0.4</f>
        <v>2.2200000000000002</v>
      </c>
      <c r="JI78" s="711">
        <f t="shared" si="95"/>
        <v>2.16</v>
      </c>
      <c r="JJ78" s="711">
        <f t="shared" si="95"/>
        <v>2.1</v>
      </c>
      <c r="JK78" s="711">
        <f t="shared" si="95"/>
        <v>2.0699999999999998</v>
      </c>
      <c r="JL78" s="711">
        <f t="shared" si="95"/>
        <v>2.0499999999999998</v>
      </c>
      <c r="JM78" s="711">
        <f t="shared" si="95"/>
        <v>2.04</v>
      </c>
      <c r="JN78" s="711">
        <f t="shared" si="95"/>
        <v>2.48</v>
      </c>
      <c r="JO78" s="711">
        <f t="shared" si="95"/>
        <v>2.4699999999999998</v>
      </c>
      <c r="JP78" s="711">
        <f t="shared" si="95"/>
        <v>2.46</v>
      </c>
      <c r="JQ78" s="711">
        <f t="shared" si="95"/>
        <v>2.4499999999999997</v>
      </c>
      <c r="JR78" s="711">
        <f t="shared" si="95"/>
        <v>2.44</v>
      </c>
      <c r="JS78" s="711">
        <f t="shared" si="95"/>
        <v>2.4499999999999997</v>
      </c>
      <c r="JT78" s="711">
        <f t="shared" si="95"/>
        <v>2.4499999999999997</v>
      </c>
      <c r="JU78" s="711">
        <f t="shared" si="95"/>
        <v>2.57</v>
      </c>
      <c r="JV78" s="711">
        <f t="shared" si="95"/>
        <v>2.58</v>
      </c>
      <c r="JW78" s="711">
        <f t="shared" si="95"/>
        <v>2.58</v>
      </c>
      <c r="JX78" s="711">
        <f t="shared" si="95"/>
        <v>2.58</v>
      </c>
      <c r="JY78" s="711">
        <f t="shared" si="95"/>
        <v>2.63</v>
      </c>
      <c r="JZ78" s="711">
        <f t="shared" si="95"/>
        <v>2.62</v>
      </c>
      <c r="KA78" s="711">
        <f t="shared" si="95"/>
        <v>2.64</v>
      </c>
      <c r="KB78" s="711">
        <f t="shared" si="95"/>
        <v>2.63</v>
      </c>
      <c r="KC78" s="711">
        <f t="shared" si="95"/>
        <v>2.65</v>
      </c>
      <c r="KD78" s="711">
        <f t="shared" si="95"/>
        <v>2.6</v>
      </c>
      <c r="KE78" s="711">
        <f t="shared" si="95"/>
        <v>2.61</v>
      </c>
      <c r="KF78" s="711">
        <f t="shared" si="95"/>
        <v>2.63</v>
      </c>
      <c r="KG78" s="711">
        <f t="shared" si="95"/>
        <v>2.64</v>
      </c>
      <c r="KH78" s="711">
        <f t="shared" si="95"/>
        <v>2.09</v>
      </c>
      <c r="KI78" s="711">
        <f t="shared" si="95"/>
        <v>2.14</v>
      </c>
      <c r="KJ78" s="711">
        <f t="shared" si="95"/>
        <v>2.12</v>
      </c>
      <c r="KK78" s="711">
        <f t="shared" si="95"/>
        <v>2.42</v>
      </c>
      <c r="KL78" s="711">
        <f t="shared" si="95"/>
        <v>2.48</v>
      </c>
      <c r="KM78" s="711">
        <f t="shared" si="95"/>
        <v>2.54</v>
      </c>
      <c r="KN78" s="711">
        <f t="shared" si="95"/>
        <v>2.57</v>
      </c>
      <c r="KO78" s="711">
        <f t="shared" si="95"/>
        <v>2.6</v>
      </c>
      <c r="KP78" s="711">
        <f t="shared" si="95"/>
        <v>2.0499999999999998</v>
      </c>
      <c r="KQ78" s="711">
        <f t="shared" si="95"/>
        <v>2.0699999999999998</v>
      </c>
      <c r="KR78" s="711">
        <f t="shared" si="95"/>
        <v>2.19</v>
      </c>
      <c r="KS78" s="711">
        <f t="shared" si="95"/>
        <v>2.2000000000000002</v>
      </c>
      <c r="KT78" s="711">
        <f t="shared" si="95"/>
        <v>2.13</v>
      </c>
      <c r="KU78" s="711">
        <f t="shared" si="95"/>
        <v>2.09</v>
      </c>
      <c r="KV78" s="711">
        <f t="shared" si="95"/>
        <v>2.0499999999999998</v>
      </c>
      <c r="KW78" s="711">
        <f t="shared" si="95"/>
        <v>2.13</v>
      </c>
      <c r="KX78" s="711">
        <f t="shared" si="95"/>
        <v>2.04</v>
      </c>
      <c r="KY78" s="711">
        <f t="shared" si="95"/>
        <v>2</v>
      </c>
      <c r="KZ78" s="711">
        <f t="shared" si="95"/>
        <v>1.96</v>
      </c>
      <c r="LA78" s="711">
        <f t="shared" si="95"/>
        <v>1.9</v>
      </c>
      <c r="LB78" s="711">
        <f t="shared" si="95"/>
        <v>2.17</v>
      </c>
      <c r="LC78" s="711">
        <f t="shared" si="95"/>
        <v>2.15</v>
      </c>
      <c r="LD78" s="711">
        <f t="shared" si="95"/>
        <v>2.14</v>
      </c>
      <c r="LE78" s="711">
        <f t="shared" si="95"/>
        <v>2.12</v>
      </c>
      <c r="LF78" s="711">
        <f t="shared" si="95"/>
        <v>2.29</v>
      </c>
      <c r="LG78" s="711">
        <f t="shared" si="95"/>
        <v>2.2799999999999998</v>
      </c>
      <c r="LH78" s="711">
        <f t="shared" si="95"/>
        <v>2.2200000000000002</v>
      </c>
      <c r="LI78" s="711">
        <f t="shared" si="95"/>
        <v>2.16</v>
      </c>
      <c r="LJ78" s="711">
        <f t="shared" si="95"/>
        <v>2.1</v>
      </c>
      <c r="LK78" s="711">
        <f t="shared" si="95"/>
        <v>2.08</v>
      </c>
      <c r="LL78" s="711">
        <f t="shared" si="95"/>
        <v>2.0499999999999998</v>
      </c>
      <c r="LM78" s="711">
        <f t="shared" si="95"/>
        <v>2.0299999999999998</v>
      </c>
      <c r="LN78" s="711">
        <f t="shared" si="95"/>
        <v>2.4699999999999998</v>
      </c>
      <c r="LO78" s="711">
        <f t="shared" si="95"/>
        <v>2.46</v>
      </c>
      <c r="LP78" s="711">
        <f t="shared" si="95"/>
        <v>2.44</v>
      </c>
      <c r="LQ78" s="711">
        <f t="shared" si="95"/>
        <v>2.42</v>
      </c>
      <c r="LR78" s="711">
        <f t="shared" si="95"/>
        <v>2.4</v>
      </c>
      <c r="LS78" s="711">
        <f t="shared" si="95"/>
        <v>2.4</v>
      </c>
      <c r="LT78" s="711">
        <f t="shared" ref="LT78:OE78" si="96">LT76+0.4</f>
        <v>2.4</v>
      </c>
      <c r="LU78" s="711">
        <f t="shared" si="96"/>
        <v>2.5099999999999998</v>
      </c>
      <c r="LV78" s="711">
        <f t="shared" si="96"/>
        <v>2.5099999999999998</v>
      </c>
      <c r="LW78" s="711">
        <f t="shared" si="96"/>
        <v>2.5099999999999998</v>
      </c>
      <c r="LX78" s="711">
        <f t="shared" si="96"/>
        <v>2.5</v>
      </c>
      <c r="LY78" s="711">
        <f t="shared" si="96"/>
        <v>2.56</v>
      </c>
      <c r="LZ78" s="711">
        <f t="shared" si="96"/>
        <v>2.54</v>
      </c>
      <c r="MA78" s="711">
        <f t="shared" si="96"/>
        <v>2.57</v>
      </c>
      <c r="MB78" s="711">
        <f t="shared" si="96"/>
        <v>2.6</v>
      </c>
      <c r="MC78" s="711">
        <f t="shared" si="96"/>
        <v>2.63</v>
      </c>
      <c r="MD78" s="711">
        <f t="shared" si="96"/>
        <v>2.58</v>
      </c>
      <c r="ME78" s="711">
        <f t="shared" si="96"/>
        <v>2.59</v>
      </c>
      <c r="MF78" s="711">
        <f t="shared" si="96"/>
        <v>2.61</v>
      </c>
      <c r="MG78" s="711">
        <f t="shared" si="96"/>
        <v>2.63</v>
      </c>
      <c r="MH78" s="711">
        <f t="shared" si="96"/>
        <v>2.08</v>
      </c>
      <c r="MI78" s="711">
        <f t="shared" si="96"/>
        <v>2.23</v>
      </c>
      <c r="MJ78" s="711">
        <f t="shared" si="96"/>
        <v>2.4099999999999997</v>
      </c>
      <c r="MK78" s="711">
        <f t="shared" si="96"/>
        <v>2.48</v>
      </c>
      <c r="ML78" s="711">
        <f t="shared" si="96"/>
        <v>2.54</v>
      </c>
      <c r="MM78" s="711">
        <f t="shared" si="96"/>
        <v>2.57</v>
      </c>
      <c r="MN78" s="711">
        <f t="shared" si="96"/>
        <v>2.61</v>
      </c>
      <c r="MO78" s="711">
        <f t="shared" si="96"/>
        <v>2.64</v>
      </c>
      <c r="MP78" s="711">
        <f t="shared" si="96"/>
        <v>2.13</v>
      </c>
      <c r="MQ78" s="711">
        <f t="shared" si="96"/>
        <v>2.17</v>
      </c>
      <c r="MR78" s="711">
        <f t="shared" si="96"/>
        <v>2.21</v>
      </c>
      <c r="MS78" s="711">
        <f t="shared" si="96"/>
        <v>2.23</v>
      </c>
      <c r="MT78" s="711">
        <f t="shared" si="96"/>
        <v>2.1800000000000002</v>
      </c>
      <c r="MU78" s="711">
        <f t="shared" si="96"/>
        <v>2.14</v>
      </c>
      <c r="MV78" s="711">
        <f t="shared" si="96"/>
        <v>2.11</v>
      </c>
      <c r="MW78" s="711">
        <f t="shared" si="96"/>
        <v>2.17</v>
      </c>
      <c r="MX78" s="711">
        <f t="shared" si="96"/>
        <v>2.09</v>
      </c>
      <c r="MY78" s="711">
        <f t="shared" si="96"/>
        <v>2.0499999999999998</v>
      </c>
      <c r="MZ78" s="711">
        <f t="shared" si="96"/>
        <v>2.0100000000000002</v>
      </c>
      <c r="NA78" s="711">
        <f t="shared" si="96"/>
        <v>1.9500000000000002</v>
      </c>
      <c r="NB78" s="711">
        <f t="shared" si="96"/>
        <v>2.2200000000000002</v>
      </c>
      <c r="NC78" s="711">
        <f t="shared" si="96"/>
        <v>2.2000000000000002</v>
      </c>
      <c r="ND78" s="711">
        <f t="shared" si="96"/>
        <v>2.1800000000000002</v>
      </c>
      <c r="NE78" s="711">
        <f t="shared" si="96"/>
        <v>2.17</v>
      </c>
      <c r="NF78" s="711">
        <f t="shared" si="96"/>
        <v>2.33</v>
      </c>
      <c r="NG78" s="711">
        <f t="shared" si="96"/>
        <v>2.3199999999999998</v>
      </c>
      <c r="NH78" s="711">
        <f t="shared" si="96"/>
        <v>2.25</v>
      </c>
      <c r="NI78" s="711">
        <f t="shared" si="96"/>
        <v>2.19</v>
      </c>
      <c r="NJ78" s="711">
        <f t="shared" si="96"/>
        <v>2.13</v>
      </c>
      <c r="NK78" s="711">
        <f t="shared" si="96"/>
        <v>2.1</v>
      </c>
      <c r="NL78" s="711">
        <f t="shared" si="96"/>
        <v>2.0699999999999998</v>
      </c>
      <c r="NM78" s="711">
        <f t="shared" si="96"/>
        <v>2.0499999999999998</v>
      </c>
      <c r="NN78" s="711">
        <f t="shared" si="96"/>
        <v>2.4699999999999998</v>
      </c>
      <c r="NO78" s="711">
        <f t="shared" si="96"/>
        <v>2.46</v>
      </c>
      <c r="NP78" s="711">
        <f t="shared" si="96"/>
        <v>2.44</v>
      </c>
      <c r="NQ78" s="711">
        <f t="shared" si="96"/>
        <v>2.42</v>
      </c>
      <c r="NR78" s="711">
        <f t="shared" si="96"/>
        <v>2.4</v>
      </c>
      <c r="NS78" s="711">
        <f t="shared" si="96"/>
        <v>2.4</v>
      </c>
      <c r="NT78" s="711">
        <f t="shared" si="96"/>
        <v>2.4</v>
      </c>
      <c r="NU78" s="711">
        <f t="shared" si="96"/>
        <v>2.5099999999999998</v>
      </c>
      <c r="NV78" s="711">
        <f t="shared" si="96"/>
        <v>2.5099999999999998</v>
      </c>
      <c r="NW78" s="711">
        <f t="shared" si="96"/>
        <v>2.5099999999999998</v>
      </c>
      <c r="NX78" s="711">
        <f t="shared" si="96"/>
        <v>2.5</v>
      </c>
      <c r="NY78" s="711">
        <f t="shared" si="96"/>
        <v>2.56</v>
      </c>
      <c r="NZ78" s="711">
        <f t="shared" si="96"/>
        <v>2.54</v>
      </c>
      <c r="OA78" s="711">
        <f t="shared" si="96"/>
        <v>2.57</v>
      </c>
      <c r="OB78" s="711">
        <f t="shared" si="96"/>
        <v>2.6</v>
      </c>
      <c r="OC78" s="711">
        <f t="shared" si="96"/>
        <v>2.63</v>
      </c>
      <c r="OD78" s="711">
        <f t="shared" si="96"/>
        <v>2.58</v>
      </c>
      <c r="OE78" s="711">
        <f t="shared" si="96"/>
        <v>2.59</v>
      </c>
      <c r="OF78" s="711">
        <f t="shared" ref="OF78:QQ78" si="97">OF76+0.4</f>
        <v>2.61</v>
      </c>
      <c r="OG78" s="711">
        <f t="shared" si="97"/>
        <v>2.63</v>
      </c>
      <c r="OH78" s="711">
        <f t="shared" si="97"/>
        <v>2.08</v>
      </c>
      <c r="OI78" s="711">
        <f t="shared" si="97"/>
        <v>2.23</v>
      </c>
      <c r="OJ78" s="711">
        <f t="shared" si="97"/>
        <v>2.4099999999999997</v>
      </c>
      <c r="OK78" s="711">
        <f t="shared" si="97"/>
        <v>2.48</v>
      </c>
      <c r="OL78" s="711">
        <f t="shared" si="97"/>
        <v>2.54</v>
      </c>
      <c r="OM78" s="711">
        <f t="shared" si="97"/>
        <v>2.57</v>
      </c>
      <c r="ON78" s="711">
        <f t="shared" si="97"/>
        <v>2.61</v>
      </c>
      <c r="OO78" s="711">
        <f t="shared" si="97"/>
        <v>2.64</v>
      </c>
      <c r="OP78" s="711">
        <f t="shared" si="97"/>
        <v>2.13</v>
      </c>
      <c r="OQ78" s="711">
        <f t="shared" si="97"/>
        <v>2.17</v>
      </c>
      <c r="OR78" s="711">
        <f t="shared" si="97"/>
        <v>2.21</v>
      </c>
      <c r="OS78" s="711">
        <f t="shared" si="97"/>
        <v>2.23</v>
      </c>
      <c r="OT78" s="711">
        <f t="shared" si="97"/>
        <v>2.1800000000000002</v>
      </c>
      <c r="OU78" s="711">
        <f t="shared" si="97"/>
        <v>2.14</v>
      </c>
      <c r="OV78" s="711">
        <f t="shared" si="97"/>
        <v>2.11</v>
      </c>
      <c r="OW78" s="711">
        <f t="shared" si="97"/>
        <v>2.17</v>
      </c>
      <c r="OX78" s="711">
        <f t="shared" si="97"/>
        <v>2.09</v>
      </c>
      <c r="OY78" s="711">
        <f t="shared" si="97"/>
        <v>2.0499999999999998</v>
      </c>
      <c r="OZ78" s="711">
        <f t="shared" si="97"/>
        <v>2.0100000000000002</v>
      </c>
      <c r="PA78" s="711">
        <f t="shared" si="97"/>
        <v>1.9500000000000002</v>
      </c>
      <c r="PB78" s="711">
        <f t="shared" si="97"/>
        <v>2.2200000000000002</v>
      </c>
      <c r="PC78" s="711">
        <f t="shared" si="97"/>
        <v>2.2000000000000002</v>
      </c>
      <c r="PD78" s="711">
        <f t="shared" si="97"/>
        <v>2.1800000000000002</v>
      </c>
      <c r="PE78" s="711">
        <f t="shared" si="97"/>
        <v>2.17</v>
      </c>
      <c r="PF78" s="711">
        <f t="shared" si="97"/>
        <v>2.33</v>
      </c>
      <c r="PG78" s="711">
        <f t="shared" si="97"/>
        <v>2.3199999999999998</v>
      </c>
      <c r="PH78" s="711">
        <f t="shared" si="97"/>
        <v>2.25</v>
      </c>
      <c r="PI78" s="711">
        <f t="shared" si="97"/>
        <v>2.19</v>
      </c>
      <c r="PJ78" s="711">
        <f t="shared" si="97"/>
        <v>2.13</v>
      </c>
      <c r="PK78" s="711">
        <f t="shared" si="97"/>
        <v>2.1</v>
      </c>
      <c r="PL78" s="711">
        <f t="shared" si="97"/>
        <v>2.0699999999999998</v>
      </c>
      <c r="PM78" s="711">
        <f t="shared" si="97"/>
        <v>2.0499999999999998</v>
      </c>
      <c r="PN78" s="711">
        <f t="shared" si="97"/>
        <v>2.4699999999999998</v>
      </c>
      <c r="PO78" s="711">
        <f t="shared" si="97"/>
        <v>2.46</v>
      </c>
      <c r="PP78" s="711">
        <f t="shared" si="97"/>
        <v>2.44</v>
      </c>
      <c r="PQ78" s="711">
        <f t="shared" si="97"/>
        <v>2.42</v>
      </c>
      <c r="PR78" s="711">
        <f t="shared" si="97"/>
        <v>2.4</v>
      </c>
      <c r="PS78" s="711">
        <f t="shared" si="97"/>
        <v>2.4</v>
      </c>
      <c r="PT78" s="711">
        <f t="shared" si="97"/>
        <v>2.4</v>
      </c>
      <c r="PU78" s="711">
        <f t="shared" si="97"/>
        <v>2.5099999999999998</v>
      </c>
      <c r="PV78" s="711">
        <f t="shared" si="97"/>
        <v>2.5099999999999998</v>
      </c>
      <c r="PW78" s="711">
        <f t="shared" si="97"/>
        <v>2.5099999999999998</v>
      </c>
      <c r="PX78" s="711">
        <f t="shared" si="97"/>
        <v>2.5</v>
      </c>
      <c r="PY78" s="711">
        <f t="shared" si="97"/>
        <v>2.56</v>
      </c>
      <c r="PZ78" s="711">
        <f t="shared" si="97"/>
        <v>2.54</v>
      </c>
      <c r="QA78" s="711">
        <f t="shared" si="97"/>
        <v>2.57</v>
      </c>
      <c r="QB78" s="711">
        <f t="shared" si="97"/>
        <v>2.6</v>
      </c>
      <c r="QC78" s="711">
        <f t="shared" si="97"/>
        <v>2.63</v>
      </c>
      <c r="QD78" s="711">
        <f t="shared" si="97"/>
        <v>2.58</v>
      </c>
      <c r="QE78" s="711">
        <f t="shared" si="97"/>
        <v>2.59</v>
      </c>
      <c r="QF78" s="711">
        <f t="shared" si="97"/>
        <v>2.61</v>
      </c>
      <c r="QG78" s="711">
        <f t="shared" si="97"/>
        <v>2.63</v>
      </c>
      <c r="QH78" s="711">
        <f t="shared" si="97"/>
        <v>2.08</v>
      </c>
      <c r="QI78" s="711">
        <f t="shared" si="97"/>
        <v>2.23</v>
      </c>
      <c r="QJ78" s="711">
        <f t="shared" si="97"/>
        <v>2.4099999999999997</v>
      </c>
      <c r="QK78" s="711">
        <f t="shared" si="97"/>
        <v>2.48</v>
      </c>
      <c r="QL78" s="711">
        <f t="shared" si="97"/>
        <v>2.54</v>
      </c>
      <c r="QM78" s="711">
        <f t="shared" si="97"/>
        <v>2.57</v>
      </c>
      <c r="QN78" s="711">
        <f t="shared" si="97"/>
        <v>2.61</v>
      </c>
      <c r="QO78" s="711">
        <f t="shared" si="97"/>
        <v>2.64</v>
      </c>
      <c r="QP78" s="711">
        <f t="shared" si="97"/>
        <v>2.13</v>
      </c>
      <c r="QQ78" s="711">
        <f t="shared" si="97"/>
        <v>2.17</v>
      </c>
      <c r="QR78" s="711">
        <f t="shared" ref="QR78:SH78" si="98">QR76+0.4</f>
        <v>2.21</v>
      </c>
      <c r="QS78" s="711">
        <f t="shared" si="98"/>
        <v>2.23</v>
      </c>
      <c r="QT78" s="711">
        <f t="shared" si="98"/>
        <v>2.1800000000000002</v>
      </c>
      <c r="QU78" s="711">
        <f t="shared" si="98"/>
        <v>2.14</v>
      </c>
      <c r="QV78" s="711">
        <f t="shared" si="98"/>
        <v>2.11</v>
      </c>
      <c r="QW78" s="711">
        <f t="shared" si="98"/>
        <v>2.17</v>
      </c>
      <c r="QX78" s="711">
        <f t="shared" si="98"/>
        <v>2.09</v>
      </c>
      <c r="QY78" s="711">
        <f t="shared" si="98"/>
        <v>2.0499999999999998</v>
      </c>
      <c r="QZ78" s="711">
        <f t="shared" si="98"/>
        <v>2.0100000000000002</v>
      </c>
      <c r="RA78" s="711">
        <f t="shared" si="98"/>
        <v>1.9500000000000002</v>
      </c>
      <c r="RB78" s="711">
        <f t="shared" si="98"/>
        <v>2.2200000000000002</v>
      </c>
      <c r="RC78" s="711">
        <f t="shared" si="98"/>
        <v>2.2000000000000002</v>
      </c>
      <c r="RD78" s="711">
        <f t="shared" si="98"/>
        <v>2.1800000000000002</v>
      </c>
      <c r="RE78" s="711">
        <f t="shared" si="98"/>
        <v>2.17</v>
      </c>
      <c r="RF78" s="711">
        <f t="shared" si="98"/>
        <v>2.33</v>
      </c>
      <c r="RG78" s="711">
        <f t="shared" si="98"/>
        <v>2.3199999999999998</v>
      </c>
      <c r="RH78" s="711">
        <f t="shared" si="98"/>
        <v>2.25</v>
      </c>
      <c r="RI78" s="711">
        <f t="shared" si="98"/>
        <v>2.19</v>
      </c>
      <c r="RJ78" s="711">
        <f t="shared" si="98"/>
        <v>2.13</v>
      </c>
      <c r="RK78" s="711">
        <f t="shared" si="98"/>
        <v>2.1</v>
      </c>
      <c r="RL78" s="711">
        <f t="shared" si="98"/>
        <v>2.0699999999999998</v>
      </c>
      <c r="RM78" s="711">
        <f t="shared" si="98"/>
        <v>2.0499999999999998</v>
      </c>
      <c r="RN78" s="711">
        <f t="shared" si="98"/>
        <v>2.4699999999999998</v>
      </c>
      <c r="RO78" s="711">
        <f t="shared" si="98"/>
        <v>2.46</v>
      </c>
      <c r="RP78" s="711">
        <f t="shared" si="98"/>
        <v>2.44</v>
      </c>
      <c r="RQ78" s="711">
        <f t="shared" si="98"/>
        <v>2.42</v>
      </c>
      <c r="RR78" s="711">
        <f t="shared" si="98"/>
        <v>2.4</v>
      </c>
      <c r="RS78" s="711">
        <f t="shared" si="98"/>
        <v>2.4</v>
      </c>
      <c r="RT78" s="711">
        <f t="shared" si="98"/>
        <v>2.4</v>
      </c>
      <c r="RU78" s="711">
        <f t="shared" si="98"/>
        <v>2.5099999999999998</v>
      </c>
      <c r="RV78" s="711">
        <f t="shared" si="98"/>
        <v>2.5099999999999998</v>
      </c>
      <c r="RW78" s="711">
        <f t="shared" si="98"/>
        <v>2.5099999999999998</v>
      </c>
      <c r="RX78" s="711">
        <f t="shared" si="98"/>
        <v>2.5</v>
      </c>
      <c r="RY78" s="711">
        <f t="shared" si="98"/>
        <v>2.56</v>
      </c>
      <c r="RZ78" s="711">
        <f t="shared" si="98"/>
        <v>2.54</v>
      </c>
      <c r="SA78" s="711">
        <f t="shared" si="98"/>
        <v>2.57</v>
      </c>
      <c r="SB78" s="711">
        <f t="shared" si="98"/>
        <v>2.6</v>
      </c>
      <c r="SC78" s="711">
        <f t="shared" si="98"/>
        <v>2.63</v>
      </c>
      <c r="SD78" s="711">
        <f t="shared" si="98"/>
        <v>2.5499999999999998</v>
      </c>
      <c r="SE78" s="711">
        <f t="shared" si="98"/>
        <v>2.5499999999999998</v>
      </c>
      <c r="SF78" s="711">
        <f t="shared" si="98"/>
        <v>2.5499999999999998</v>
      </c>
      <c r="SG78" s="711">
        <f t="shared" si="98"/>
        <v>2.57</v>
      </c>
      <c r="SH78" s="711">
        <f t="shared" si="98"/>
        <v>2.08</v>
      </c>
      <c r="SI78" s="493"/>
      <c r="SJ78" s="474"/>
      <c r="SK78" s="462"/>
      <c r="SL78" s="462"/>
      <c r="SM78" s="462"/>
    </row>
    <row r="79" spans="1:507" outlineLevel="2" x14ac:dyDescent="0.35">
      <c r="A79" s="462"/>
      <c r="B79" s="471"/>
      <c r="C79" s="690">
        <f>INT($C$40)+2</f>
        <v>3</v>
      </c>
      <c r="D79" s="493"/>
      <c r="E79" s="557">
        <v>5</v>
      </c>
      <c r="F79" s="557"/>
      <c r="G79" s="493"/>
      <c r="H79" s="498" t="s">
        <v>962</v>
      </c>
      <c r="I79" s="515" t="s">
        <v>958</v>
      </c>
      <c r="J79" s="515">
        <f>J76+1</f>
        <v>4</v>
      </c>
      <c r="K79" s="516">
        <f t="shared" ref="K79:AP79" si="99">K76</f>
        <v>1.6</v>
      </c>
      <c r="L79" s="516">
        <f t="shared" si="99"/>
        <v>1.58</v>
      </c>
      <c r="M79" s="516">
        <f t="shared" si="99"/>
        <v>1.56</v>
      </c>
      <c r="N79" s="516">
        <f t="shared" si="99"/>
        <v>2.04</v>
      </c>
      <c r="O79" s="516">
        <f t="shared" si="99"/>
        <v>2.0299999999999998</v>
      </c>
      <c r="P79" s="516">
        <f t="shared" si="99"/>
        <v>2</v>
      </c>
      <c r="Q79" s="516">
        <f t="shared" si="99"/>
        <v>1.92</v>
      </c>
      <c r="R79" s="516">
        <f t="shared" si="99"/>
        <v>1.82</v>
      </c>
      <c r="S79" s="516">
        <f t="shared" si="99"/>
        <v>1.72</v>
      </c>
      <c r="T79" s="516">
        <f t="shared" si="99"/>
        <v>1.66</v>
      </c>
      <c r="U79" s="516">
        <f t="shared" si="99"/>
        <v>2.04</v>
      </c>
      <c r="V79" s="516">
        <f t="shared" si="99"/>
        <v>2.04</v>
      </c>
      <c r="W79" s="516">
        <f t="shared" si="99"/>
        <v>2.0299999999999998</v>
      </c>
      <c r="X79" s="516">
        <f t="shared" si="99"/>
        <v>2.02</v>
      </c>
      <c r="Y79" s="516">
        <f t="shared" si="99"/>
        <v>2.08</v>
      </c>
      <c r="Z79" s="516">
        <f t="shared" si="99"/>
        <v>2.0699999999999998</v>
      </c>
      <c r="AA79" s="516">
        <f t="shared" si="99"/>
        <v>2.11</v>
      </c>
      <c r="AB79" s="516">
        <f t="shared" si="99"/>
        <v>2.12</v>
      </c>
      <c r="AC79" s="516">
        <f t="shared" si="99"/>
        <v>2.15</v>
      </c>
      <c r="AD79" s="516">
        <f t="shared" si="99"/>
        <v>2.1</v>
      </c>
      <c r="AE79" s="516">
        <f t="shared" si="99"/>
        <v>2.13</v>
      </c>
      <c r="AF79" s="516">
        <f t="shared" si="99"/>
        <v>2.15</v>
      </c>
      <c r="AG79" s="516">
        <f t="shared" si="99"/>
        <v>2.1800000000000002</v>
      </c>
      <c r="AH79" s="516">
        <f t="shared" si="99"/>
        <v>1.37</v>
      </c>
      <c r="AI79" s="516">
        <f t="shared" si="99"/>
        <v>1.54</v>
      </c>
      <c r="AJ79" s="516">
        <f t="shared" si="99"/>
        <v>1.67</v>
      </c>
      <c r="AK79" s="516">
        <f t="shared" si="99"/>
        <v>2</v>
      </c>
      <c r="AL79" s="516">
        <f t="shared" si="99"/>
        <v>2.06</v>
      </c>
      <c r="AM79" s="516">
        <f t="shared" si="99"/>
        <v>2.12</v>
      </c>
      <c r="AN79" s="516">
        <f t="shared" si="99"/>
        <v>2.14</v>
      </c>
      <c r="AO79" s="516">
        <f t="shared" si="99"/>
        <v>2.16</v>
      </c>
      <c r="AP79" s="516">
        <f t="shared" si="99"/>
        <v>1.58</v>
      </c>
      <c r="AQ79" s="516">
        <f t="shared" ref="AQ79:BW79" si="100">AQ76</f>
        <v>1.61</v>
      </c>
      <c r="AR79" s="516">
        <f t="shared" si="100"/>
        <v>1.69</v>
      </c>
      <c r="AS79" s="516">
        <f t="shared" si="100"/>
        <v>1.7</v>
      </c>
      <c r="AT79" s="516">
        <f t="shared" si="100"/>
        <v>1.65</v>
      </c>
      <c r="AU79" s="516">
        <f t="shared" si="100"/>
        <v>1.57</v>
      </c>
      <c r="AV79" s="516">
        <f t="shared" si="100"/>
        <v>1.47</v>
      </c>
      <c r="AW79" s="516">
        <f t="shared" si="100"/>
        <v>1.64</v>
      </c>
      <c r="AX79" s="516">
        <f t="shared" si="100"/>
        <v>1.54</v>
      </c>
      <c r="AY79" s="516">
        <f t="shared" si="100"/>
        <v>1.5</v>
      </c>
      <c r="AZ79" s="516">
        <f t="shared" si="100"/>
        <v>1.45</v>
      </c>
      <c r="BA79" s="516">
        <f t="shared" si="100"/>
        <v>1.39</v>
      </c>
      <c r="BB79" s="516">
        <f t="shared" si="100"/>
        <v>1.72</v>
      </c>
      <c r="BC79" s="516">
        <f t="shared" si="100"/>
        <v>1.69</v>
      </c>
      <c r="BD79" s="516">
        <f t="shared" si="100"/>
        <v>1.66</v>
      </c>
      <c r="BE79" s="516">
        <f t="shared" si="100"/>
        <v>1.64</v>
      </c>
      <c r="BF79" s="516">
        <f t="shared" si="100"/>
        <v>1.84</v>
      </c>
      <c r="BG79" s="516">
        <f t="shared" si="100"/>
        <v>1.76</v>
      </c>
      <c r="BH79" s="516">
        <f t="shared" si="100"/>
        <v>1.75</v>
      </c>
      <c r="BI79" s="516">
        <f t="shared" si="100"/>
        <v>1.7</v>
      </c>
      <c r="BJ79" s="516">
        <f t="shared" si="100"/>
        <v>1.65</v>
      </c>
      <c r="BK79" s="711">
        <f t="shared" si="100"/>
        <v>1.6</v>
      </c>
      <c r="BL79" s="711">
        <f t="shared" si="100"/>
        <v>1.58</v>
      </c>
      <c r="BM79" s="711">
        <f t="shared" si="100"/>
        <v>1.56</v>
      </c>
      <c r="BN79" s="711">
        <f t="shared" si="100"/>
        <v>2.04</v>
      </c>
      <c r="BO79" s="711">
        <f t="shared" si="100"/>
        <v>2.0299999999999998</v>
      </c>
      <c r="BP79" s="711">
        <f t="shared" si="100"/>
        <v>2</v>
      </c>
      <c r="BQ79" s="711">
        <f t="shared" si="100"/>
        <v>1.92</v>
      </c>
      <c r="BR79" s="711">
        <f t="shared" si="100"/>
        <v>1.82</v>
      </c>
      <c r="BS79" s="711">
        <f t="shared" si="100"/>
        <v>1.72</v>
      </c>
      <c r="BT79" s="711">
        <f t="shared" si="100"/>
        <v>1.66</v>
      </c>
      <c r="BU79" s="711">
        <f t="shared" si="100"/>
        <v>2.04</v>
      </c>
      <c r="BV79" s="711">
        <f t="shared" si="100"/>
        <v>2.04</v>
      </c>
      <c r="BW79" s="711">
        <f t="shared" si="100"/>
        <v>2.0299999999999998</v>
      </c>
      <c r="BX79" s="711">
        <f t="shared" ref="BX79:EI82" si="101">BX76</f>
        <v>2.02</v>
      </c>
      <c r="BY79" s="711">
        <f t="shared" si="101"/>
        <v>2.08</v>
      </c>
      <c r="BZ79" s="711">
        <f t="shared" si="101"/>
        <v>2.0699999999999998</v>
      </c>
      <c r="CA79" s="711">
        <f t="shared" si="101"/>
        <v>2.11</v>
      </c>
      <c r="CB79" s="711">
        <f t="shared" si="101"/>
        <v>2.12</v>
      </c>
      <c r="CC79" s="711">
        <f t="shared" si="101"/>
        <v>2.15</v>
      </c>
      <c r="CD79" s="711">
        <f t="shared" si="101"/>
        <v>2.1</v>
      </c>
      <c r="CE79" s="711">
        <f t="shared" si="101"/>
        <v>2.13</v>
      </c>
      <c r="CF79" s="711">
        <f t="shared" si="101"/>
        <v>2.15</v>
      </c>
      <c r="CG79" s="711">
        <f t="shared" si="101"/>
        <v>2.1800000000000002</v>
      </c>
      <c r="CH79" s="711">
        <f t="shared" si="101"/>
        <v>1.37</v>
      </c>
      <c r="CI79" s="711">
        <f t="shared" si="101"/>
        <v>1.54</v>
      </c>
      <c r="CJ79" s="711">
        <f t="shared" si="101"/>
        <v>1.67</v>
      </c>
      <c r="CK79" s="711">
        <f t="shared" si="101"/>
        <v>2</v>
      </c>
      <c r="CL79" s="711">
        <f t="shared" si="101"/>
        <v>2.06</v>
      </c>
      <c r="CM79" s="711">
        <f t="shared" si="101"/>
        <v>2.12</v>
      </c>
      <c r="CN79" s="711">
        <f t="shared" si="101"/>
        <v>2.14</v>
      </c>
      <c r="CO79" s="711">
        <f t="shared" si="101"/>
        <v>2.16</v>
      </c>
      <c r="CP79" s="711">
        <f t="shared" si="101"/>
        <v>1.58</v>
      </c>
      <c r="CQ79" s="711">
        <f t="shared" si="101"/>
        <v>1.61</v>
      </c>
      <c r="CR79" s="711">
        <f t="shared" si="101"/>
        <v>1.69</v>
      </c>
      <c r="CS79" s="711">
        <f t="shared" si="101"/>
        <v>1.7</v>
      </c>
      <c r="CT79" s="711">
        <f t="shared" si="101"/>
        <v>1.65</v>
      </c>
      <c r="CU79" s="711">
        <f t="shared" si="101"/>
        <v>1.57</v>
      </c>
      <c r="CV79" s="711">
        <f t="shared" si="101"/>
        <v>1.47</v>
      </c>
      <c r="CW79" s="711">
        <f t="shared" si="101"/>
        <v>1.64</v>
      </c>
      <c r="CX79" s="711">
        <f t="shared" si="101"/>
        <v>1.54</v>
      </c>
      <c r="CY79" s="711">
        <f t="shared" si="101"/>
        <v>1.5</v>
      </c>
      <c r="CZ79" s="711">
        <f t="shared" si="101"/>
        <v>1.45</v>
      </c>
      <c r="DA79" s="711">
        <f t="shared" si="101"/>
        <v>1.39</v>
      </c>
      <c r="DB79" s="711">
        <f t="shared" si="101"/>
        <v>1.72</v>
      </c>
      <c r="DC79" s="711">
        <f t="shared" si="101"/>
        <v>1.69</v>
      </c>
      <c r="DD79" s="711">
        <f t="shared" si="101"/>
        <v>1.66</v>
      </c>
      <c r="DE79" s="711">
        <f t="shared" si="101"/>
        <v>1.64</v>
      </c>
      <c r="DF79" s="711">
        <f t="shared" si="101"/>
        <v>1.84</v>
      </c>
      <c r="DG79" s="711">
        <f t="shared" si="101"/>
        <v>1.76</v>
      </c>
      <c r="DH79" s="711">
        <f t="shared" si="101"/>
        <v>1.75</v>
      </c>
      <c r="DI79" s="711">
        <f t="shared" si="101"/>
        <v>1.7</v>
      </c>
      <c r="DJ79" s="711">
        <f t="shared" si="101"/>
        <v>1.65</v>
      </c>
      <c r="DK79" s="711">
        <f t="shared" si="101"/>
        <v>1.6</v>
      </c>
      <c r="DL79" s="711">
        <f t="shared" si="101"/>
        <v>1.58</v>
      </c>
      <c r="DM79" s="711">
        <f t="shared" si="101"/>
        <v>1.56</v>
      </c>
      <c r="DN79" s="711">
        <f t="shared" si="101"/>
        <v>2.04</v>
      </c>
      <c r="DO79" s="711">
        <f t="shared" si="101"/>
        <v>2.0299999999999998</v>
      </c>
      <c r="DP79" s="711">
        <f t="shared" si="101"/>
        <v>2</v>
      </c>
      <c r="DQ79" s="711">
        <f t="shared" si="101"/>
        <v>1.92</v>
      </c>
      <c r="DR79" s="711">
        <f t="shared" si="101"/>
        <v>1.82</v>
      </c>
      <c r="DS79" s="711">
        <f t="shared" si="101"/>
        <v>1.72</v>
      </c>
      <c r="DT79" s="711">
        <f t="shared" si="101"/>
        <v>1.66</v>
      </c>
      <c r="DU79" s="711">
        <f t="shared" si="101"/>
        <v>2.04</v>
      </c>
      <c r="DV79" s="711">
        <f t="shared" si="101"/>
        <v>2.04</v>
      </c>
      <c r="DW79" s="711">
        <f t="shared" si="101"/>
        <v>2.0299999999999998</v>
      </c>
      <c r="DX79" s="711">
        <f t="shared" si="101"/>
        <v>2.02</v>
      </c>
      <c r="DY79" s="711">
        <f t="shared" si="101"/>
        <v>2.08</v>
      </c>
      <c r="DZ79" s="711">
        <f t="shared" si="101"/>
        <v>2.0699999999999998</v>
      </c>
      <c r="EA79" s="711">
        <f t="shared" si="101"/>
        <v>2.11</v>
      </c>
      <c r="EB79" s="711">
        <f t="shared" si="101"/>
        <v>2.12</v>
      </c>
      <c r="EC79" s="711">
        <f t="shared" si="101"/>
        <v>2.15</v>
      </c>
      <c r="ED79" s="711">
        <f t="shared" si="101"/>
        <v>2.1</v>
      </c>
      <c r="EE79" s="711">
        <f t="shared" si="101"/>
        <v>2.13</v>
      </c>
      <c r="EF79" s="711">
        <f t="shared" si="101"/>
        <v>2.15</v>
      </c>
      <c r="EG79" s="711">
        <f t="shared" si="101"/>
        <v>2.1800000000000002</v>
      </c>
      <c r="EH79" s="711">
        <f t="shared" si="101"/>
        <v>1.37</v>
      </c>
      <c r="EI79" s="711">
        <f t="shared" si="101"/>
        <v>1.54</v>
      </c>
      <c r="EJ79" s="711">
        <f t="shared" ref="EJ79:GU84" si="102">EJ76</f>
        <v>1.67</v>
      </c>
      <c r="EK79" s="711">
        <f t="shared" si="102"/>
        <v>2</v>
      </c>
      <c r="EL79" s="711">
        <f t="shared" si="102"/>
        <v>2.06</v>
      </c>
      <c r="EM79" s="711">
        <f t="shared" si="102"/>
        <v>2.12</v>
      </c>
      <c r="EN79" s="711">
        <f t="shared" si="102"/>
        <v>2.14</v>
      </c>
      <c r="EO79" s="711">
        <f t="shared" si="102"/>
        <v>2.16</v>
      </c>
      <c r="EP79" s="711">
        <f t="shared" si="102"/>
        <v>1.58</v>
      </c>
      <c r="EQ79" s="711">
        <f t="shared" si="102"/>
        <v>1.61</v>
      </c>
      <c r="ER79" s="711">
        <f t="shared" si="102"/>
        <v>1.69</v>
      </c>
      <c r="ES79" s="711">
        <f t="shared" si="102"/>
        <v>1.69</v>
      </c>
      <c r="ET79" s="711">
        <f t="shared" si="102"/>
        <v>1.65</v>
      </c>
      <c r="EU79" s="711">
        <f t="shared" si="102"/>
        <v>1.57</v>
      </c>
      <c r="EV79" s="711">
        <f t="shared" si="102"/>
        <v>1.47</v>
      </c>
      <c r="EW79" s="711">
        <f t="shared" si="102"/>
        <v>1.64</v>
      </c>
      <c r="EX79" s="711">
        <f t="shared" si="102"/>
        <v>1.54</v>
      </c>
      <c r="EY79" s="711">
        <f t="shared" si="102"/>
        <v>1.5</v>
      </c>
      <c r="EZ79" s="711">
        <f t="shared" si="102"/>
        <v>1.45</v>
      </c>
      <c r="FA79" s="711">
        <f t="shared" si="102"/>
        <v>1.39</v>
      </c>
      <c r="FB79" s="711">
        <f t="shared" si="102"/>
        <v>1.72</v>
      </c>
      <c r="FC79" s="711">
        <f t="shared" si="102"/>
        <v>1.69</v>
      </c>
      <c r="FD79" s="711">
        <f t="shared" si="102"/>
        <v>1.66</v>
      </c>
      <c r="FE79" s="711">
        <f t="shared" si="102"/>
        <v>1.64</v>
      </c>
      <c r="FF79" s="711">
        <f t="shared" si="102"/>
        <v>1.84</v>
      </c>
      <c r="FG79" s="711">
        <f t="shared" si="102"/>
        <v>1.76</v>
      </c>
      <c r="FH79" s="711">
        <f t="shared" si="102"/>
        <v>1.75</v>
      </c>
      <c r="FI79" s="711">
        <f t="shared" si="102"/>
        <v>1.7</v>
      </c>
      <c r="FJ79" s="711">
        <f t="shared" si="102"/>
        <v>1.65</v>
      </c>
      <c r="FK79" s="711">
        <f t="shared" si="102"/>
        <v>1.6</v>
      </c>
      <c r="FL79" s="711">
        <f t="shared" si="102"/>
        <v>1.58</v>
      </c>
      <c r="FM79" s="711">
        <f t="shared" si="102"/>
        <v>1.58</v>
      </c>
      <c r="FN79" s="711">
        <f t="shared" si="102"/>
        <v>2.0499999999999998</v>
      </c>
      <c r="FO79" s="711">
        <f t="shared" si="102"/>
        <v>2.0499999999999998</v>
      </c>
      <c r="FP79" s="711">
        <f t="shared" si="102"/>
        <v>2.0299999999999998</v>
      </c>
      <c r="FQ79" s="711">
        <f t="shared" si="102"/>
        <v>2.02</v>
      </c>
      <c r="FR79" s="711">
        <f t="shared" si="102"/>
        <v>2</v>
      </c>
      <c r="FS79" s="711">
        <f t="shared" si="102"/>
        <v>1.95</v>
      </c>
      <c r="FT79" s="711">
        <f t="shared" si="102"/>
        <v>1.94</v>
      </c>
      <c r="FU79" s="711">
        <f t="shared" si="102"/>
        <v>2.1</v>
      </c>
      <c r="FV79" s="711">
        <f t="shared" si="102"/>
        <v>2.11</v>
      </c>
      <c r="FW79" s="711">
        <f t="shared" si="102"/>
        <v>2.11</v>
      </c>
      <c r="FX79" s="711">
        <f t="shared" si="102"/>
        <v>2.1</v>
      </c>
      <c r="FY79" s="711">
        <f t="shared" si="102"/>
        <v>2.16</v>
      </c>
      <c r="FZ79" s="711">
        <f t="shared" si="102"/>
        <v>2.14</v>
      </c>
      <c r="GA79" s="711">
        <f t="shared" si="102"/>
        <v>2.17</v>
      </c>
      <c r="GB79" s="711">
        <f t="shared" si="102"/>
        <v>2.17</v>
      </c>
      <c r="GC79" s="711">
        <f t="shared" si="102"/>
        <v>2.2000000000000002</v>
      </c>
      <c r="GD79" s="711">
        <f t="shared" si="102"/>
        <v>2.14</v>
      </c>
      <c r="GE79" s="711">
        <f t="shared" si="102"/>
        <v>2.16</v>
      </c>
      <c r="GF79" s="711">
        <f t="shared" si="102"/>
        <v>2.1800000000000002</v>
      </c>
      <c r="GG79" s="711">
        <f t="shared" si="102"/>
        <v>2.21</v>
      </c>
      <c r="GH79" s="711">
        <f t="shared" si="102"/>
        <v>1.49</v>
      </c>
      <c r="GI79" s="711">
        <f t="shared" si="102"/>
        <v>1.62</v>
      </c>
      <c r="GJ79" s="711">
        <f t="shared" si="102"/>
        <v>1.67</v>
      </c>
      <c r="GK79" s="711">
        <f t="shared" si="102"/>
        <v>2.0099999999999998</v>
      </c>
      <c r="GL79" s="711">
        <f t="shared" si="102"/>
        <v>2.0699999999999998</v>
      </c>
      <c r="GM79" s="711">
        <f t="shared" si="102"/>
        <v>2.14</v>
      </c>
      <c r="GN79" s="711">
        <f t="shared" si="102"/>
        <v>2.17</v>
      </c>
      <c r="GO79" s="711">
        <f t="shared" si="102"/>
        <v>2.2000000000000002</v>
      </c>
      <c r="GP79" s="711">
        <f t="shared" si="102"/>
        <v>1.65</v>
      </c>
      <c r="GQ79" s="711">
        <f t="shared" si="102"/>
        <v>1.72</v>
      </c>
      <c r="GR79" s="711">
        <f t="shared" si="102"/>
        <v>1.79</v>
      </c>
      <c r="GS79" s="711">
        <f t="shared" si="102"/>
        <v>1.8</v>
      </c>
      <c r="GT79" s="711">
        <f t="shared" si="102"/>
        <v>1.81</v>
      </c>
      <c r="GU79" s="711">
        <f t="shared" si="102"/>
        <v>1.74</v>
      </c>
      <c r="GV79" s="711">
        <f t="shared" ref="GV79:JG82" si="103">GV76</f>
        <v>1.7</v>
      </c>
      <c r="GW79" s="711">
        <f t="shared" si="103"/>
        <v>1.81</v>
      </c>
      <c r="GX79" s="711">
        <f t="shared" si="103"/>
        <v>1.72</v>
      </c>
      <c r="GY79" s="711">
        <f t="shared" si="103"/>
        <v>1.69</v>
      </c>
      <c r="GZ79" s="711">
        <f t="shared" si="103"/>
        <v>1.66</v>
      </c>
      <c r="HA79" s="711">
        <f t="shared" si="103"/>
        <v>1.61</v>
      </c>
      <c r="HB79" s="711">
        <f t="shared" si="103"/>
        <v>1.92</v>
      </c>
      <c r="HC79" s="711">
        <f t="shared" si="103"/>
        <v>1.89</v>
      </c>
      <c r="HD79" s="711">
        <f t="shared" si="103"/>
        <v>1.86</v>
      </c>
      <c r="HE79" s="711">
        <f t="shared" si="103"/>
        <v>1.83</v>
      </c>
      <c r="HF79" s="711">
        <f t="shared" si="103"/>
        <v>2</v>
      </c>
      <c r="HG79" s="711">
        <f t="shared" si="103"/>
        <v>1.9</v>
      </c>
      <c r="HH79" s="711">
        <f t="shared" si="103"/>
        <v>1.84</v>
      </c>
      <c r="HI79" s="711">
        <f t="shared" si="103"/>
        <v>1.78</v>
      </c>
      <c r="HJ79" s="711">
        <f t="shared" si="103"/>
        <v>1.73</v>
      </c>
      <c r="HK79" s="711">
        <f t="shared" si="103"/>
        <v>1.68</v>
      </c>
      <c r="HL79" s="711">
        <f t="shared" si="103"/>
        <v>1.65</v>
      </c>
      <c r="HM79" s="711">
        <f t="shared" si="103"/>
        <v>1.63</v>
      </c>
      <c r="HN79" s="711">
        <f t="shared" si="103"/>
        <v>2.0699999999999998</v>
      </c>
      <c r="HO79" s="711">
        <f t="shared" si="103"/>
        <v>2.06</v>
      </c>
      <c r="HP79" s="711">
        <f t="shared" si="103"/>
        <v>2.04</v>
      </c>
      <c r="HQ79" s="711">
        <f t="shared" si="103"/>
        <v>2.02</v>
      </c>
      <c r="HR79" s="711">
        <f t="shared" si="103"/>
        <v>2</v>
      </c>
      <c r="HS79" s="711">
        <f t="shared" si="103"/>
        <v>2.0099999999999998</v>
      </c>
      <c r="HT79" s="711">
        <f t="shared" si="103"/>
        <v>2</v>
      </c>
      <c r="HU79" s="711">
        <f t="shared" si="103"/>
        <v>2.12</v>
      </c>
      <c r="HV79" s="711">
        <f t="shared" si="103"/>
        <v>2.12</v>
      </c>
      <c r="HW79" s="711">
        <f t="shared" si="103"/>
        <v>2.12</v>
      </c>
      <c r="HX79" s="711">
        <f t="shared" si="103"/>
        <v>2.12</v>
      </c>
      <c r="HY79" s="711">
        <f t="shared" si="103"/>
        <v>2.17</v>
      </c>
      <c r="HZ79" s="711">
        <f t="shared" si="103"/>
        <v>2.16</v>
      </c>
      <c r="IA79" s="711">
        <f t="shared" si="103"/>
        <v>2.19</v>
      </c>
      <c r="IB79" s="711">
        <f t="shared" si="103"/>
        <v>2.1800000000000002</v>
      </c>
      <c r="IC79" s="711">
        <f t="shared" si="103"/>
        <v>2.21</v>
      </c>
      <c r="ID79" s="711">
        <f t="shared" si="103"/>
        <v>2.16</v>
      </c>
      <c r="IE79" s="711">
        <f t="shared" si="103"/>
        <v>2.1800000000000002</v>
      </c>
      <c r="IF79" s="711">
        <f t="shared" si="103"/>
        <v>2.19</v>
      </c>
      <c r="IG79" s="711">
        <f t="shared" si="103"/>
        <v>2.2200000000000002</v>
      </c>
      <c r="IH79" s="711">
        <f t="shared" si="103"/>
        <v>1.53</v>
      </c>
      <c r="II79" s="711">
        <f t="shared" si="103"/>
        <v>1.63</v>
      </c>
      <c r="IJ79" s="711">
        <f t="shared" si="103"/>
        <v>1.67</v>
      </c>
      <c r="IK79" s="711">
        <f t="shared" si="103"/>
        <v>2.0099999999999998</v>
      </c>
      <c r="IL79" s="711">
        <f t="shared" si="103"/>
        <v>2.0699999999999998</v>
      </c>
      <c r="IM79" s="711">
        <f t="shared" si="103"/>
        <v>2.14</v>
      </c>
      <c r="IN79" s="711">
        <f t="shared" si="103"/>
        <v>2.17</v>
      </c>
      <c r="IO79" s="711">
        <f t="shared" si="103"/>
        <v>2.2000000000000002</v>
      </c>
      <c r="IP79" s="711">
        <f t="shared" si="103"/>
        <v>1.65</v>
      </c>
      <c r="IQ79" s="711">
        <f t="shared" si="103"/>
        <v>1.72</v>
      </c>
      <c r="IR79" s="711">
        <f t="shared" si="103"/>
        <v>1.79</v>
      </c>
      <c r="IS79" s="711">
        <f t="shared" si="103"/>
        <v>1.8</v>
      </c>
      <c r="IT79" s="711">
        <f t="shared" si="103"/>
        <v>1.8</v>
      </c>
      <c r="IU79" s="711">
        <f t="shared" si="103"/>
        <v>1.74</v>
      </c>
      <c r="IV79" s="711">
        <f t="shared" si="103"/>
        <v>1.69</v>
      </c>
      <c r="IW79" s="711">
        <f t="shared" si="103"/>
        <v>1.75</v>
      </c>
      <c r="IX79" s="711">
        <f t="shared" si="103"/>
        <v>1.66</v>
      </c>
      <c r="IY79" s="711">
        <f t="shared" si="103"/>
        <v>1.62</v>
      </c>
      <c r="IZ79" s="711">
        <f t="shared" si="103"/>
        <v>1.58</v>
      </c>
      <c r="JA79" s="711">
        <f t="shared" si="103"/>
        <v>1.52</v>
      </c>
      <c r="JB79" s="711">
        <f t="shared" si="103"/>
        <v>1.77</v>
      </c>
      <c r="JC79" s="711">
        <f t="shared" si="103"/>
        <v>1.75</v>
      </c>
      <c r="JD79" s="711">
        <f t="shared" si="103"/>
        <v>1.74</v>
      </c>
      <c r="JE79" s="711">
        <f t="shared" si="103"/>
        <v>1.72</v>
      </c>
      <c r="JF79" s="711">
        <f t="shared" si="103"/>
        <v>1.89</v>
      </c>
      <c r="JG79" s="711">
        <f t="shared" si="103"/>
        <v>1.88</v>
      </c>
      <c r="JH79" s="711">
        <f t="shared" ref="JH79:LS84" si="104">JH76</f>
        <v>1.82</v>
      </c>
      <c r="JI79" s="711">
        <f t="shared" si="104"/>
        <v>1.76</v>
      </c>
      <c r="JJ79" s="711">
        <f t="shared" si="104"/>
        <v>1.7</v>
      </c>
      <c r="JK79" s="711">
        <f t="shared" si="104"/>
        <v>1.67</v>
      </c>
      <c r="JL79" s="711">
        <f t="shared" si="104"/>
        <v>1.65</v>
      </c>
      <c r="JM79" s="711">
        <f t="shared" si="104"/>
        <v>1.64</v>
      </c>
      <c r="JN79" s="711">
        <f t="shared" si="104"/>
        <v>2.08</v>
      </c>
      <c r="JO79" s="711">
        <f t="shared" si="104"/>
        <v>2.0699999999999998</v>
      </c>
      <c r="JP79" s="711">
        <f t="shared" si="104"/>
        <v>2.06</v>
      </c>
      <c r="JQ79" s="711">
        <f t="shared" si="104"/>
        <v>2.0499999999999998</v>
      </c>
      <c r="JR79" s="711">
        <f t="shared" si="104"/>
        <v>2.04</v>
      </c>
      <c r="JS79" s="711">
        <f t="shared" si="104"/>
        <v>2.0499999999999998</v>
      </c>
      <c r="JT79" s="711">
        <f t="shared" si="104"/>
        <v>2.0499999999999998</v>
      </c>
      <c r="JU79" s="711">
        <f t="shared" si="104"/>
        <v>2.17</v>
      </c>
      <c r="JV79" s="711">
        <f t="shared" si="104"/>
        <v>2.1800000000000002</v>
      </c>
      <c r="JW79" s="711">
        <f t="shared" si="104"/>
        <v>2.1800000000000002</v>
      </c>
      <c r="JX79" s="711">
        <f t="shared" si="104"/>
        <v>2.1800000000000002</v>
      </c>
      <c r="JY79" s="711">
        <f t="shared" si="104"/>
        <v>2.23</v>
      </c>
      <c r="JZ79" s="711">
        <f t="shared" si="104"/>
        <v>2.2200000000000002</v>
      </c>
      <c r="KA79" s="711">
        <f t="shared" si="104"/>
        <v>2.2400000000000002</v>
      </c>
      <c r="KB79" s="711">
        <f t="shared" si="104"/>
        <v>2.23</v>
      </c>
      <c r="KC79" s="711">
        <f t="shared" si="104"/>
        <v>2.25</v>
      </c>
      <c r="KD79" s="711">
        <f t="shared" si="104"/>
        <v>2.2000000000000002</v>
      </c>
      <c r="KE79" s="711">
        <f t="shared" si="104"/>
        <v>2.21</v>
      </c>
      <c r="KF79" s="711">
        <f t="shared" si="104"/>
        <v>2.23</v>
      </c>
      <c r="KG79" s="711">
        <f t="shared" si="104"/>
        <v>2.2400000000000002</v>
      </c>
      <c r="KH79" s="711">
        <f t="shared" si="104"/>
        <v>1.69</v>
      </c>
      <c r="KI79" s="711">
        <f t="shared" si="104"/>
        <v>1.74</v>
      </c>
      <c r="KJ79" s="711">
        <f t="shared" si="104"/>
        <v>1.72</v>
      </c>
      <c r="KK79" s="711">
        <f t="shared" si="104"/>
        <v>2.02</v>
      </c>
      <c r="KL79" s="711">
        <f t="shared" si="104"/>
        <v>2.08</v>
      </c>
      <c r="KM79" s="711">
        <f t="shared" si="104"/>
        <v>2.14</v>
      </c>
      <c r="KN79" s="711">
        <f t="shared" si="104"/>
        <v>2.17</v>
      </c>
      <c r="KO79" s="711">
        <f t="shared" si="104"/>
        <v>2.2000000000000002</v>
      </c>
      <c r="KP79" s="711">
        <f t="shared" si="104"/>
        <v>1.65</v>
      </c>
      <c r="KQ79" s="711">
        <f t="shared" si="104"/>
        <v>1.67</v>
      </c>
      <c r="KR79" s="711">
        <f t="shared" si="104"/>
        <v>1.79</v>
      </c>
      <c r="KS79" s="711">
        <f t="shared" si="104"/>
        <v>1.8</v>
      </c>
      <c r="KT79" s="711">
        <f t="shared" si="104"/>
        <v>1.73</v>
      </c>
      <c r="KU79" s="711">
        <f t="shared" si="104"/>
        <v>1.69</v>
      </c>
      <c r="KV79" s="711">
        <f t="shared" si="104"/>
        <v>1.65</v>
      </c>
      <c r="KW79" s="711">
        <f t="shared" si="104"/>
        <v>1.73</v>
      </c>
      <c r="KX79" s="711">
        <f t="shared" si="104"/>
        <v>1.64</v>
      </c>
      <c r="KY79" s="711">
        <f t="shared" si="104"/>
        <v>1.6</v>
      </c>
      <c r="KZ79" s="711">
        <f t="shared" si="104"/>
        <v>1.56</v>
      </c>
      <c r="LA79" s="711">
        <f t="shared" si="104"/>
        <v>1.5</v>
      </c>
      <c r="LB79" s="711">
        <f t="shared" si="104"/>
        <v>1.77</v>
      </c>
      <c r="LC79" s="711">
        <f t="shared" si="104"/>
        <v>1.75</v>
      </c>
      <c r="LD79" s="711">
        <f t="shared" si="104"/>
        <v>1.74</v>
      </c>
      <c r="LE79" s="711">
        <f t="shared" si="104"/>
        <v>1.72</v>
      </c>
      <c r="LF79" s="711">
        <f t="shared" si="104"/>
        <v>1.89</v>
      </c>
      <c r="LG79" s="711">
        <f t="shared" si="104"/>
        <v>1.88</v>
      </c>
      <c r="LH79" s="711">
        <f t="shared" si="104"/>
        <v>1.82</v>
      </c>
      <c r="LI79" s="711">
        <f t="shared" si="104"/>
        <v>1.76</v>
      </c>
      <c r="LJ79" s="711">
        <f t="shared" si="104"/>
        <v>1.7</v>
      </c>
      <c r="LK79" s="711">
        <f t="shared" si="104"/>
        <v>1.68</v>
      </c>
      <c r="LL79" s="711">
        <f t="shared" si="104"/>
        <v>1.65</v>
      </c>
      <c r="LM79" s="711">
        <f t="shared" si="104"/>
        <v>1.63</v>
      </c>
      <c r="LN79" s="711">
        <f t="shared" si="104"/>
        <v>2.0699999999999998</v>
      </c>
      <c r="LO79" s="711">
        <f t="shared" si="104"/>
        <v>2.06</v>
      </c>
      <c r="LP79" s="711">
        <f t="shared" si="104"/>
        <v>2.04</v>
      </c>
      <c r="LQ79" s="711">
        <f t="shared" si="104"/>
        <v>2.02</v>
      </c>
      <c r="LR79" s="711">
        <f t="shared" si="104"/>
        <v>2</v>
      </c>
      <c r="LS79" s="711">
        <f t="shared" si="104"/>
        <v>2</v>
      </c>
      <c r="LT79" s="711">
        <f t="shared" ref="LT79:OE82" si="105">LT76</f>
        <v>2</v>
      </c>
      <c r="LU79" s="711">
        <f t="shared" si="105"/>
        <v>2.11</v>
      </c>
      <c r="LV79" s="711">
        <f t="shared" si="105"/>
        <v>2.11</v>
      </c>
      <c r="LW79" s="711">
        <f t="shared" si="105"/>
        <v>2.11</v>
      </c>
      <c r="LX79" s="711">
        <f t="shared" si="105"/>
        <v>2.1</v>
      </c>
      <c r="LY79" s="711">
        <f t="shared" si="105"/>
        <v>2.16</v>
      </c>
      <c r="LZ79" s="711">
        <f t="shared" si="105"/>
        <v>2.14</v>
      </c>
      <c r="MA79" s="711">
        <f t="shared" si="105"/>
        <v>2.17</v>
      </c>
      <c r="MB79" s="711">
        <f t="shared" si="105"/>
        <v>2.2000000000000002</v>
      </c>
      <c r="MC79" s="711">
        <f t="shared" si="105"/>
        <v>2.23</v>
      </c>
      <c r="MD79" s="711">
        <f t="shared" si="105"/>
        <v>2.1800000000000002</v>
      </c>
      <c r="ME79" s="711">
        <f t="shared" si="105"/>
        <v>2.19</v>
      </c>
      <c r="MF79" s="711">
        <f t="shared" si="105"/>
        <v>2.21</v>
      </c>
      <c r="MG79" s="711">
        <f t="shared" si="105"/>
        <v>2.23</v>
      </c>
      <c r="MH79" s="711">
        <f t="shared" si="105"/>
        <v>1.68</v>
      </c>
      <c r="MI79" s="711">
        <f t="shared" si="105"/>
        <v>1.83</v>
      </c>
      <c r="MJ79" s="711">
        <f t="shared" si="105"/>
        <v>2.0099999999999998</v>
      </c>
      <c r="MK79" s="711">
        <f t="shared" si="105"/>
        <v>2.08</v>
      </c>
      <c r="ML79" s="711">
        <f t="shared" si="105"/>
        <v>2.14</v>
      </c>
      <c r="MM79" s="711">
        <f t="shared" si="105"/>
        <v>2.17</v>
      </c>
      <c r="MN79" s="711">
        <f t="shared" si="105"/>
        <v>2.21</v>
      </c>
      <c r="MO79" s="711">
        <f t="shared" si="105"/>
        <v>2.2400000000000002</v>
      </c>
      <c r="MP79" s="711">
        <f t="shared" si="105"/>
        <v>1.73</v>
      </c>
      <c r="MQ79" s="711">
        <f t="shared" si="105"/>
        <v>1.77</v>
      </c>
      <c r="MR79" s="711">
        <f t="shared" si="105"/>
        <v>1.81</v>
      </c>
      <c r="MS79" s="711">
        <f t="shared" si="105"/>
        <v>1.83</v>
      </c>
      <c r="MT79" s="711">
        <f t="shared" si="105"/>
        <v>1.78</v>
      </c>
      <c r="MU79" s="711">
        <f t="shared" si="105"/>
        <v>1.74</v>
      </c>
      <c r="MV79" s="711">
        <f t="shared" si="105"/>
        <v>1.71</v>
      </c>
      <c r="MW79" s="711">
        <f t="shared" si="105"/>
        <v>1.77</v>
      </c>
      <c r="MX79" s="711">
        <f t="shared" si="105"/>
        <v>1.69</v>
      </c>
      <c r="MY79" s="711">
        <f t="shared" si="105"/>
        <v>1.65</v>
      </c>
      <c r="MZ79" s="711">
        <f t="shared" si="105"/>
        <v>1.61</v>
      </c>
      <c r="NA79" s="711">
        <f t="shared" si="105"/>
        <v>1.55</v>
      </c>
      <c r="NB79" s="711">
        <f t="shared" si="105"/>
        <v>1.82</v>
      </c>
      <c r="NC79" s="711">
        <f t="shared" si="105"/>
        <v>1.8</v>
      </c>
      <c r="ND79" s="711">
        <f t="shared" si="105"/>
        <v>1.78</v>
      </c>
      <c r="NE79" s="711">
        <f t="shared" si="105"/>
        <v>1.77</v>
      </c>
      <c r="NF79" s="711">
        <f t="shared" si="105"/>
        <v>1.93</v>
      </c>
      <c r="NG79" s="711">
        <f t="shared" si="105"/>
        <v>1.92</v>
      </c>
      <c r="NH79" s="711">
        <f t="shared" si="105"/>
        <v>1.85</v>
      </c>
      <c r="NI79" s="711">
        <f t="shared" si="105"/>
        <v>1.79</v>
      </c>
      <c r="NJ79" s="711">
        <f t="shared" si="105"/>
        <v>1.73</v>
      </c>
      <c r="NK79" s="711">
        <f t="shared" si="105"/>
        <v>1.7</v>
      </c>
      <c r="NL79" s="711">
        <f t="shared" si="105"/>
        <v>1.67</v>
      </c>
      <c r="NM79" s="711">
        <f t="shared" si="105"/>
        <v>1.65</v>
      </c>
      <c r="NN79" s="711">
        <f t="shared" si="105"/>
        <v>2.0699999999999998</v>
      </c>
      <c r="NO79" s="711">
        <f t="shared" si="105"/>
        <v>2.06</v>
      </c>
      <c r="NP79" s="711">
        <f t="shared" si="105"/>
        <v>2.04</v>
      </c>
      <c r="NQ79" s="711">
        <f t="shared" si="105"/>
        <v>2.02</v>
      </c>
      <c r="NR79" s="711">
        <f t="shared" si="105"/>
        <v>2</v>
      </c>
      <c r="NS79" s="711">
        <f t="shared" si="105"/>
        <v>2</v>
      </c>
      <c r="NT79" s="711">
        <f t="shared" si="105"/>
        <v>2</v>
      </c>
      <c r="NU79" s="711">
        <f t="shared" si="105"/>
        <v>2.11</v>
      </c>
      <c r="NV79" s="711">
        <f t="shared" si="105"/>
        <v>2.11</v>
      </c>
      <c r="NW79" s="711">
        <f t="shared" si="105"/>
        <v>2.11</v>
      </c>
      <c r="NX79" s="711">
        <f t="shared" si="105"/>
        <v>2.1</v>
      </c>
      <c r="NY79" s="711">
        <f t="shared" si="105"/>
        <v>2.16</v>
      </c>
      <c r="NZ79" s="711">
        <f t="shared" si="105"/>
        <v>2.14</v>
      </c>
      <c r="OA79" s="711">
        <f t="shared" si="105"/>
        <v>2.17</v>
      </c>
      <c r="OB79" s="711">
        <f t="shared" si="105"/>
        <v>2.2000000000000002</v>
      </c>
      <c r="OC79" s="711">
        <f t="shared" si="105"/>
        <v>2.23</v>
      </c>
      <c r="OD79" s="711">
        <f t="shared" si="105"/>
        <v>2.1800000000000002</v>
      </c>
      <c r="OE79" s="711">
        <f t="shared" si="105"/>
        <v>2.19</v>
      </c>
      <c r="OF79" s="711">
        <f t="shared" ref="OF79:QQ84" si="106">OF76</f>
        <v>2.21</v>
      </c>
      <c r="OG79" s="711">
        <f t="shared" si="106"/>
        <v>2.23</v>
      </c>
      <c r="OH79" s="711">
        <f t="shared" si="106"/>
        <v>1.68</v>
      </c>
      <c r="OI79" s="711">
        <f t="shared" si="106"/>
        <v>1.83</v>
      </c>
      <c r="OJ79" s="711">
        <f t="shared" si="106"/>
        <v>2.0099999999999998</v>
      </c>
      <c r="OK79" s="711">
        <f t="shared" si="106"/>
        <v>2.08</v>
      </c>
      <c r="OL79" s="711">
        <f t="shared" si="106"/>
        <v>2.14</v>
      </c>
      <c r="OM79" s="711">
        <f t="shared" si="106"/>
        <v>2.17</v>
      </c>
      <c r="ON79" s="711">
        <f t="shared" si="106"/>
        <v>2.21</v>
      </c>
      <c r="OO79" s="711">
        <f t="shared" si="106"/>
        <v>2.2400000000000002</v>
      </c>
      <c r="OP79" s="711">
        <f t="shared" si="106"/>
        <v>1.73</v>
      </c>
      <c r="OQ79" s="711">
        <f t="shared" si="106"/>
        <v>1.77</v>
      </c>
      <c r="OR79" s="711">
        <f t="shared" si="106"/>
        <v>1.81</v>
      </c>
      <c r="OS79" s="711">
        <f t="shared" si="106"/>
        <v>1.83</v>
      </c>
      <c r="OT79" s="711">
        <f t="shared" si="106"/>
        <v>1.78</v>
      </c>
      <c r="OU79" s="711">
        <f t="shared" si="106"/>
        <v>1.74</v>
      </c>
      <c r="OV79" s="711">
        <f t="shared" si="106"/>
        <v>1.71</v>
      </c>
      <c r="OW79" s="711">
        <f t="shared" si="106"/>
        <v>1.77</v>
      </c>
      <c r="OX79" s="711">
        <f t="shared" si="106"/>
        <v>1.69</v>
      </c>
      <c r="OY79" s="711">
        <f t="shared" si="106"/>
        <v>1.65</v>
      </c>
      <c r="OZ79" s="711">
        <f t="shared" si="106"/>
        <v>1.61</v>
      </c>
      <c r="PA79" s="711">
        <f t="shared" si="106"/>
        <v>1.55</v>
      </c>
      <c r="PB79" s="711">
        <f t="shared" si="106"/>
        <v>1.82</v>
      </c>
      <c r="PC79" s="711">
        <f t="shared" si="106"/>
        <v>1.8</v>
      </c>
      <c r="PD79" s="711">
        <f t="shared" si="106"/>
        <v>1.78</v>
      </c>
      <c r="PE79" s="711">
        <f t="shared" si="106"/>
        <v>1.77</v>
      </c>
      <c r="PF79" s="711">
        <f t="shared" si="106"/>
        <v>1.93</v>
      </c>
      <c r="PG79" s="711">
        <f t="shared" si="106"/>
        <v>1.92</v>
      </c>
      <c r="PH79" s="711">
        <f t="shared" si="106"/>
        <v>1.85</v>
      </c>
      <c r="PI79" s="711">
        <f t="shared" si="106"/>
        <v>1.79</v>
      </c>
      <c r="PJ79" s="711">
        <f t="shared" si="106"/>
        <v>1.73</v>
      </c>
      <c r="PK79" s="711">
        <f t="shared" si="106"/>
        <v>1.7</v>
      </c>
      <c r="PL79" s="711">
        <f t="shared" si="106"/>
        <v>1.67</v>
      </c>
      <c r="PM79" s="711">
        <f t="shared" si="106"/>
        <v>1.65</v>
      </c>
      <c r="PN79" s="711">
        <f t="shared" si="106"/>
        <v>2.0699999999999998</v>
      </c>
      <c r="PO79" s="711">
        <f t="shared" si="106"/>
        <v>2.06</v>
      </c>
      <c r="PP79" s="711">
        <f t="shared" si="106"/>
        <v>2.04</v>
      </c>
      <c r="PQ79" s="711">
        <f t="shared" si="106"/>
        <v>2.02</v>
      </c>
      <c r="PR79" s="711">
        <f t="shared" si="106"/>
        <v>2</v>
      </c>
      <c r="PS79" s="711">
        <f t="shared" si="106"/>
        <v>2</v>
      </c>
      <c r="PT79" s="711">
        <f t="shared" si="106"/>
        <v>2</v>
      </c>
      <c r="PU79" s="711">
        <f t="shared" si="106"/>
        <v>2.11</v>
      </c>
      <c r="PV79" s="711">
        <f t="shared" si="106"/>
        <v>2.11</v>
      </c>
      <c r="PW79" s="711">
        <f t="shared" si="106"/>
        <v>2.11</v>
      </c>
      <c r="PX79" s="711">
        <f t="shared" si="106"/>
        <v>2.1</v>
      </c>
      <c r="PY79" s="711">
        <f t="shared" si="106"/>
        <v>2.16</v>
      </c>
      <c r="PZ79" s="711">
        <f t="shared" si="106"/>
        <v>2.14</v>
      </c>
      <c r="QA79" s="711">
        <f t="shared" si="106"/>
        <v>2.17</v>
      </c>
      <c r="QB79" s="711">
        <f t="shared" si="106"/>
        <v>2.2000000000000002</v>
      </c>
      <c r="QC79" s="711">
        <f t="shared" si="106"/>
        <v>2.23</v>
      </c>
      <c r="QD79" s="711">
        <f t="shared" si="106"/>
        <v>2.1800000000000002</v>
      </c>
      <c r="QE79" s="711">
        <f t="shared" si="106"/>
        <v>2.19</v>
      </c>
      <c r="QF79" s="711">
        <f t="shared" si="106"/>
        <v>2.21</v>
      </c>
      <c r="QG79" s="711">
        <f t="shared" si="106"/>
        <v>2.23</v>
      </c>
      <c r="QH79" s="711">
        <f t="shared" si="106"/>
        <v>1.68</v>
      </c>
      <c r="QI79" s="711">
        <f t="shared" si="106"/>
        <v>1.83</v>
      </c>
      <c r="QJ79" s="711">
        <f t="shared" si="106"/>
        <v>2.0099999999999998</v>
      </c>
      <c r="QK79" s="711">
        <f t="shared" si="106"/>
        <v>2.08</v>
      </c>
      <c r="QL79" s="711">
        <f t="shared" si="106"/>
        <v>2.14</v>
      </c>
      <c r="QM79" s="711">
        <f t="shared" si="106"/>
        <v>2.17</v>
      </c>
      <c r="QN79" s="711">
        <f t="shared" si="106"/>
        <v>2.21</v>
      </c>
      <c r="QO79" s="711">
        <f t="shared" si="106"/>
        <v>2.2400000000000002</v>
      </c>
      <c r="QP79" s="711">
        <f t="shared" si="106"/>
        <v>1.73</v>
      </c>
      <c r="QQ79" s="711">
        <f t="shared" si="106"/>
        <v>1.77</v>
      </c>
      <c r="QR79" s="711">
        <f t="shared" ref="QR79:SH84" si="107">QR76</f>
        <v>1.81</v>
      </c>
      <c r="QS79" s="711">
        <f t="shared" si="107"/>
        <v>1.83</v>
      </c>
      <c r="QT79" s="711">
        <f t="shared" si="107"/>
        <v>1.78</v>
      </c>
      <c r="QU79" s="711">
        <f t="shared" si="107"/>
        <v>1.74</v>
      </c>
      <c r="QV79" s="711">
        <f t="shared" si="107"/>
        <v>1.71</v>
      </c>
      <c r="QW79" s="711">
        <f t="shared" si="107"/>
        <v>1.77</v>
      </c>
      <c r="QX79" s="711">
        <f t="shared" si="107"/>
        <v>1.69</v>
      </c>
      <c r="QY79" s="711">
        <f t="shared" si="107"/>
        <v>1.65</v>
      </c>
      <c r="QZ79" s="711">
        <f t="shared" si="107"/>
        <v>1.61</v>
      </c>
      <c r="RA79" s="711">
        <f t="shared" si="107"/>
        <v>1.55</v>
      </c>
      <c r="RB79" s="711">
        <f t="shared" si="107"/>
        <v>1.82</v>
      </c>
      <c r="RC79" s="711">
        <f t="shared" si="107"/>
        <v>1.8</v>
      </c>
      <c r="RD79" s="711">
        <f t="shared" si="107"/>
        <v>1.78</v>
      </c>
      <c r="RE79" s="711">
        <f t="shared" si="107"/>
        <v>1.77</v>
      </c>
      <c r="RF79" s="711">
        <f t="shared" si="107"/>
        <v>1.93</v>
      </c>
      <c r="RG79" s="711">
        <f t="shared" si="107"/>
        <v>1.92</v>
      </c>
      <c r="RH79" s="711">
        <f t="shared" si="107"/>
        <v>1.85</v>
      </c>
      <c r="RI79" s="711">
        <f t="shared" si="107"/>
        <v>1.79</v>
      </c>
      <c r="RJ79" s="711">
        <f t="shared" si="107"/>
        <v>1.73</v>
      </c>
      <c r="RK79" s="711">
        <f t="shared" si="107"/>
        <v>1.7</v>
      </c>
      <c r="RL79" s="711">
        <f t="shared" si="107"/>
        <v>1.67</v>
      </c>
      <c r="RM79" s="711">
        <f t="shared" si="107"/>
        <v>1.65</v>
      </c>
      <c r="RN79" s="711">
        <f t="shared" si="107"/>
        <v>2.0699999999999998</v>
      </c>
      <c r="RO79" s="711">
        <f t="shared" si="107"/>
        <v>2.06</v>
      </c>
      <c r="RP79" s="711">
        <f t="shared" si="107"/>
        <v>2.04</v>
      </c>
      <c r="RQ79" s="711">
        <f t="shared" si="107"/>
        <v>2.02</v>
      </c>
      <c r="RR79" s="711">
        <f t="shared" si="107"/>
        <v>2</v>
      </c>
      <c r="RS79" s="711">
        <f t="shared" si="107"/>
        <v>2</v>
      </c>
      <c r="RT79" s="711">
        <f t="shared" si="107"/>
        <v>2</v>
      </c>
      <c r="RU79" s="711">
        <f t="shared" si="107"/>
        <v>2.11</v>
      </c>
      <c r="RV79" s="711">
        <f t="shared" si="107"/>
        <v>2.11</v>
      </c>
      <c r="RW79" s="711">
        <f t="shared" si="107"/>
        <v>2.11</v>
      </c>
      <c r="RX79" s="711">
        <f t="shared" si="107"/>
        <v>2.1</v>
      </c>
      <c r="RY79" s="711">
        <f t="shared" si="107"/>
        <v>2.16</v>
      </c>
      <c r="RZ79" s="711">
        <f t="shared" si="107"/>
        <v>2.14</v>
      </c>
      <c r="SA79" s="711">
        <f t="shared" si="107"/>
        <v>2.17</v>
      </c>
      <c r="SB79" s="711">
        <f t="shared" si="107"/>
        <v>2.2000000000000002</v>
      </c>
      <c r="SC79" s="711">
        <f t="shared" si="107"/>
        <v>2.23</v>
      </c>
      <c r="SD79" s="711">
        <f t="shared" si="107"/>
        <v>2.15</v>
      </c>
      <c r="SE79" s="711">
        <f t="shared" si="107"/>
        <v>2.15</v>
      </c>
      <c r="SF79" s="711">
        <f t="shared" si="107"/>
        <v>2.15</v>
      </c>
      <c r="SG79" s="711">
        <f t="shared" si="107"/>
        <v>2.17</v>
      </c>
      <c r="SH79" s="711">
        <f t="shared" si="107"/>
        <v>1.68</v>
      </c>
      <c r="SI79" s="493"/>
      <c r="SJ79" s="474"/>
      <c r="SK79" s="462"/>
      <c r="SL79" s="462"/>
      <c r="SM79" s="462"/>
    </row>
    <row r="80" spans="1:507" outlineLevel="3" x14ac:dyDescent="0.35">
      <c r="A80" s="462"/>
      <c r="B80" s="471"/>
      <c r="C80" s="690">
        <f t="shared" si="63"/>
        <v>4</v>
      </c>
      <c r="D80" s="493"/>
      <c r="E80" s="557"/>
      <c r="F80" s="557"/>
      <c r="G80" s="493"/>
      <c r="H80" s="501"/>
      <c r="I80" s="515" t="s">
        <v>265</v>
      </c>
      <c r="J80" s="713"/>
      <c r="K80" s="516">
        <f t="shared" ref="K80:BV83" si="108">K77</f>
        <v>1.4000000000000001</v>
      </c>
      <c r="L80" s="516">
        <f t="shared" si="108"/>
        <v>1.3800000000000001</v>
      </c>
      <c r="M80" s="516">
        <f t="shared" si="108"/>
        <v>1.36</v>
      </c>
      <c r="N80" s="516">
        <f t="shared" si="108"/>
        <v>1.84</v>
      </c>
      <c r="O80" s="516">
        <f t="shared" si="108"/>
        <v>1.8299999999999998</v>
      </c>
      <c r="P80" s="516">
        <f t="shared" si="108"/>
        <v>1.8</v>
      </c>
      <c r="Q80" s="516">
        <f t="shared" si="108"/>
        <v>1.72</v>
      </c>
      <c r="R80" s="516">
        <f t="shared" si="108"/>
        <v>1.62</v>
      </c>
      <c r="S80" s="516">
        <f t="shared" si="108"/>
        <v>1.52</v>
      </c>
      <c r="T80" s="516">
        <f t="shared" si="108"/>
        <v>1.46</v>
      </c>
      <c r="U80" s="516">
        <f t="shared" si="108"/>
        <v>1.84</v>
      </c>
      <c r="V80" s="516">
        <f t="shared" si="108"/>
        <v>1.84</v>
      </c>
      <c r="W80" s="516">
        <f t="shared" si="108"/>
        <v>1.8299999999999998</v>
      </c>
      <c r="X80" s="516">
        <f t="shared" si="108"/>
        <v>1.82</v>
      </c>
      <c r="Y80" s="516">
        <f t="shared" si="108"/>
        <v>1.8800000000000001</v>
      </c>
      <c r="Z80" s="516">
        <f t="shared" si="108"/>
        <v>1.8699999999999999</v>
      </c>
      <c r="AA80" s="516">
        <f t="shared" si="108"/>
        <v>1.91</v>
      </c>
      <c r="AB80" s="516">
        <f t="shared" si="108"/>
        <v>1.9200000000000002</v>
      </c>
      <c r="AC80" s="516">
        <f t="shared" si="108"/>
        <v>1.95</v>
      </c>
      <c r="AD80" s="516">
        <f t="shared" si="108"/>
        <v>1.9000000000000001</v>
      </c>
      <c r="AE80" s="516">
        <f t="shared" si="108"/>
        <v>1.93</v>
      </c>
      <c r="AF80" s="516">
        <f t="shared" si="108"/>
        <v>1.95</v>
      </c>
      <c r="AG80" s="516">
        <f t="shared" si="108"/>
        <v>1.9800000000000002</v>
      </c>
      <c r="AH80" s="516">
        <f t="shared" si="108"/>
        <v>1.1700000000000002</v>
      </c>
      <c r="AI80" s="516">
        <f t="shared" si="108"/>
        <v>1.34</v>
      </c>
      <c r="AJ80" s="516">
        <f t="shared" si="108"/>
        <v>1.47</v>
      </c>
      <c r="AK80" s="516">
        <f t="shared" si="108"/>
        <v>1.8</v>
      </c>
      <c r="AL80" s="516">
        <f t="shared" si="108"/>
        <v>1.86</v>
      </c>
      <c r="AM80" s="516">
        <f t="shared" si="108"/>
        <v>1.9200000000000002</v>
      </c>
      <c r="AN80" s="516">
        <f t="shared" si="108"/>
        <v>1.9400000000000002</v>
      </c>
      <c r="AO80" s="516">
        <f t="shared" si="108"/>
        <v>1.9600000000000002</v>
      </c>
      <c r="AP80" s="516">
        <f t="shared" si="108"/>
        <v>1.3800000000000001</v>
      </c>
      <c r="AQ80" s="516">
        <f t="shared" si="108"/>
        <v>1.4100000000000001</v>
      </c>
      <c r="AR80" s="516">
        <f t="shared" si="108"/>
        <v>1.49</v>
      </c>
      <c r="AS80" s="516">
        <f t="shared" si="108"/>
        <v>1.5</v>
      </c>
      <c r="AT80" s="516">
        <f t="shared" si="108"/>
        <v>1.45</v>
      </c>
      <c r="AU80" s="516">
        <f t="shared" si="108"/>
        <v>1.37</v>
      </c>
      <c r="AV80" s="516">
        <f t="shared" si="108"/>
        <v>1.27</v>
      </c>
      <c r="AW80" s="516">
        <f t="shared" si="108"/>
        <v>1.44</v>
      </c>
      <c r="AX80" s="516">
        <f t="shared" si="108"/>
        <v>1.34</v>
      </c>
      <c r="AY80" s="516">
        <f t="shared" si="108"/>
        <v>1.3</v>
      </c>
      <c r="AZ80" s="516">
        <f t="shared" si="108"/>
        <v>1.25</v>
      </c>
      <c r="BA80" s="516">
        <f t="shared" si="108"/>
        <v>1.19</v>
      </c>
      <c r="BB80" s="516">
        <f t="shared" si="108"/>
        <v>1.52</v>
      </c>
      <c r="BC80" s="516">
        <f t="shared" si="108"/>
        <v>1.49</v>
      </c>
      <c r="BD80" s="516">
        <f t="shared" si="108"/>
        <v>1.46</v>
      </c>
      <c r="BE80" s="516">
        <f t="shared" si="108"/>
        <v>1.44</v>
      </c>
      <c r="BF80" s="516">
        <f t="shared" si="108"/>
        <v>1.6400000000000001</v>
      </c>
      <c r="BG80" s="516">
        <f t="shared" si="108"/>
        <v>1.56</v>
      </c>
      <c r="BH80" s="516">
        <f t="shared" si="108"/>
        <v>1.55</v>
      </c>
      <c r="BI80" s="516">
        <f t="shared" si="108"/>
        <v>1.5</v>
      </c>
      <c r="BJ80" s="516">
        <f t="shared" si="108"/>
        <v>1.45</v>
      </c>
      <c r="BK80" s="711">
        <f t="shared" si="108"/>
        <v>1.4000000000000001</v>
      </c>
      <c r="BL80" s="711">
        <f t="shared" si="108"/>
        <v>1.3800000000000001</v>
      </c>
      <c r="BM80" s="711">
        <f t="shared" si="108"/>
        <v>1.36</v>
      </c>
      <c r="BN80" s="711">
        <f t="shared" si="108"/>
        <v>1.84</v>
      </c>
      <c r="BO80" s="711">
        <f t="shared" si="108"/>
        <v>1.8299999999999998</v>
      </c>
      <c r="BP80" s="711">
        <f t="shared" si="108"/>
        <v>1.8</v>
      </c>
      <c r="BQ80" s="711">
        <f t="shared" si="108"/>
        <v>1.72</v>
      </c>
      <c r="BR80" s="711">
        <f t="shared" si="108"/>
        <v>1.62</v>
      </c>
      <c r="BS80" s="711">
        <f t="shared" si="108"/>
        <v>1.52</v>
      </c>
      <c r="BT80" s="711">
        <f t="shared" si="108"/>
        <v>1.46</v>
      </c>
      <c r="BU80" s="711">
        <f t="shared" si="108"/>
        <v>1.84</v>
      </c>
      <c r="BV80" s="711">
        <f t="shared" si="108"/>
        <v>1.84</v>
      </c>
      <c r="BW80" s="711">
        <f>BW77</f>
        <v>1.8299999999999998</v>
      </c>
      <c r="BX80" s="711">
        <f t="shared" si="101"/>
        <v>1.82</v>
      </c>
      <c r="BY80" s="711">
        <f t="shared" si="101"/>
        <v>1.8800000000000001</v>
      </c>
      <c r="BZ80" s="711">
        <f t="shared" si="101"/>
        <v>1.8699999999999999</v>
      </c>
      <c r="CA80" s="711">
        <f t="shared" si="101"/>
        <v>1.91</v>
      </c>
      <c r="CB80" s="711">
        <f t="shared" si="101"/>
        <v>1.9200000000000002</v>
      </c>
      <c r="CC80" s="711">
        <f t="shared" si="101"/>
        <v>1.95</v>
      </c>
      <c r="CD80" s="711">
        <f t="shared" si="101"/>
        <v>1.9000000000000001</v>
      </c>
      <c r="CE80" s="711">
        <f t="shared" si="101"/>
        <v>1.93</v>
      </c>
      <c r="CF80" s="711">
        <f t="shared" si="101"/>
        <v>1.95</v>
      </c>
      <c r="CG80" s="711">
        <f t="shared" si="101"/>
        <v>1.9800000000000002</v>
      </c>
      <c r="CH80" s="711">
        <f t="shared" si="101"/>
        <v>1.1700000000000002</v>
      </c>
      <c r="CI80" s="711">
        <f t="shared" si="101"/>
        <v>1.34</v>
      </c>
      <c r="CJ80" s="711">
        <f t="shared" si="101"/>
        <v>1.47</v>
      </c>
      <c r="CK80" s="711">
        <f t="shared" si="101"/>
        <v>1.8</v>
      </c>
      <c r="CL80" s="711">
        <f t="shared" si="101"/>
        <v>1.86</v>
      </c>
      <c r="CM80" s="711">
        <f t="shared" si="101"/>
        <v>1.9200000000000002</v>
      </c>
      <c r="CN80" s="711">
        <f t="shared" si="101"/>
        <v>1.9400000000000002</v>
      </c>
      <c r="CO80" s="711">
        <f t="shared" si="101"/>
        <v>1.9600000000000002</v>
      </c>
      <c r="CP80" s="711">
        <f t="shared" si="101"/>
        <v>1.3800000000000001</v>
      </c>
      <c r="CQ80" s="711">
        <f t="shared" si="101"/>
        <v>1.4100000000000001</v>
      </c>
      <c r="CR80" s="711">
        <f t="shared" si="101"/>
        <v>1.49</v>
      </c>
      <c r="CS80" s="711">
        <f t="shared" si="101"/>
        <v>1.5</v>
      </c>
      <c r="CT80" s="711">
        <f t="shared" si="101"/>
        <v>1.45</v>
      </c>
      <c r="CU80" s="711">
        <f t="shared" si="101"/>
        <v>1.37</v>
      </c>
      <c r="CV80" s="711">
        <f t="shared" si="101"/>
        <v>1.27</v>
      </c>
      <c r="CW80" s="711">
        <f t="shared" si="101"/>
        <v>1.44</v>
      </c>
      <c r="CX80" s="711">
        <f t="shared" si="101"/>
        <v>1.34</v>
      </c>
      <c r="CY80" s="711">
        <f t="shared" si="101"/>
        <v>1.3</v>
      </c>
      <c r="CZ80" s="711">
        <f t="shared" si="101"/>
        <v>1.25</v>
      </c>
      <c r="DA80" s="711">
        <f t="shared" si="101"/>
        <v>1.19</v>
      </c>
      <c r="DB80" s="711">
        <f t="shared" si="101"/>
        <v>1.52</v>
      </c>
      <c r="DC80" s="711">
        <f t="shared" si="101"/>
        <v>1.49</v>
      </c>
      <c r="DD80" s="711">
        <f t="shared" si="101"/>
        <v>1.46</v>
      </c>
      <c r="DE80" s="711">
        <f t="shared" si="101"/>
        <v>1.44</v>
      </c>
      <c r="DF80" s="711">
        <f t="shared" si="101"/>
        <v>1.6400000000000001</v>
      </c>
      <c r="DG80" s="711">
        <f t="shared" si="101"/>
        <v>1.56</v>
      </c>
      <c r="DH80" s="711">
        <f t="shared" si="101"/>
        <v>1.55</v>
      </c>
      <c r="DI80" s="711">
        <f t="shared" si="101"/>
        <v>1.5</v>
      </c>
      <c r="DJ80" s="711">
        <f t="shared" si="101"/>
        <v>1.45</v>
      </c>
      <c r="DK80" s="711">
        <f t="shared" si="101"/>
        <v>1.4000000000000001</v>
      </c>
      <c r="DL80" s="711">
        <f t="shared" si="101"/>
        <v>1.3800000000000001</v>
      </c>
      <c r="DM80" s="711">
        <f t="shared" si="101"/>
        <v>1.36</v>
      </c>
      <c r="DN80" s="711">
        <f t="shared" si="101"/>
        <v>1.84</v>
      </c>
      <c r="DO80" s="711">
        <f t="shared" si="101"/>
        <v>1.8299999999999998</v>
      </c>
      <c r="DP80" s="711">
        <f t="shared" si="101"/>
        <v>1.8</v>
      </c>
      <c r="DQ80" s="711">
        <f t="shared" si="101"/>
        <v>1.72</v>
      </c>
      <c r="DR80" s="711">
        <f t="shared" si="101"/>
        <v>1.62</v>
      </c>
      <c r="DS80" s="711">
        <f t="shared" si="101"/>
        <v>1.52</v>
      </c>
      <c r="DT80" s="711">
        <f t="shared" si="101"/>
        <v>1.46</v>
      </c>
      <c r="DU80" s="711">
        <f t="shared" si="101"/>
        <v>1.84</v>
      </c>
      <c r="DV80" s="711">
        <f t="shared" si="101"/>
        <v>1.84</v>
      </c>
      <c r="DW80" s="711">
        <f t="shared" si="101"/>
        <v>1.8299999999999998</v>
      </c>
      <c r="DX80" s="711">
        <f t="shared" si="101"/>
        <v>1.82</v>
      </c>
      <c r="DY80" s="711">
        <f t="shared" si="101"/>
        <v>1.8800000000000001</v>
      </c>
      <c r="DZ80" s="711">
        <f t="shared" si="101"/>
        <v>1.8699999999999999</v>
      </c>
      <c r="EA80" s="711">
        <f t="shared" si="101"/>
        <v>1.91</v>
      </c>
      <c r="EB80" s="711">
        <f t="shared" si="101"/>
        <v>1.9200000000000002</v>
      </c>
      <c r="EC80" s="711">
        <f t="shared" si="101"/>
        <v>1.95</v>
      </c>
      <c r="ED80" s="711">
        <f t="shared" si="101"/>
        <v>1.9000000000000001</v>
      </c>
      <c r="EE80" s="711">
        <f t="shared" si="101"/>
        <v>1.93</v>
      </c>
      <c r="EF80" s="711">
        <f t="shared" si="101"/>
        <v>1.95</v>
      </c>
      <c r="EG80" s="711">
        <f t="shared" si="101"/>
        <v>1.9800000000000002</v>
      </c>
      <c r="EH80" s="711">
        <f t="shared" si="101"/>
        <v>1.1700000000000002</v>
      </c>
      <c r="EI80" s="711">
        <f t="shared" si="101"/>
        <v>1.34</v>
      </c>
      <c r="EJ80" s="711">
        <f t="shared" si="102"/>
        <v>1.47</v>
      </c>
      <c r="EK80" s="711">
        <f t="shared" si="102"/>
        <v>1.8</v>
      </c>
      <c r="EL80" s="711">
        <f t="shared" si="102"/>
        <v>1.86</v>
      </c>
      <c r="EM80" s="711">
        <f t="shared" si="102"/>
        <v>1.9200000000000002</v>
      </c>
      <c r="EN80" s="711">
        <f t="shared" si="102"/>
        <v>1.9400000000000002</v>
      </c>
      <c r="EO80" s="711">
        <f t="shared" si="102"/>
        <v>1.9600000000000002</v>
      </c>
      <c r="EP80" s="711">
        <f t="shared" si="102"/>
        <v>1.3800000000000001</v>
      </c>
      <c r="EQ80" s="711">
        <f t="shared" si="102"/>
        <v>1.4100000000000001</v>
      </c>
      <c r="ER80" s="711">
        <f t="shared" si="102"/>
        <v>1.49</v>
      </c>
      <c r="ES80" s="711">
        <f t="shared" si="102"/>
        <v>1.49</v>
      </c>
      <c r="ET80" s="711">
        <f t="shared" si="102"/>
        <v>1.45</v>
      </c>
      <c r="EU80" s="711">
        <f t="shared" si="102"/>
        <v>1.37</v>
      </c>
      <c r="EV80" s="711">
        <f t="shared" si="102"/>
        <v>1.27</v>
      </c>
      <c r="EW80" s="711">
        <f t="shared" si="102"/>
        <v>1.44</v>
      </c>
      <c r="EX80" s="711">
        <f t="shared" si="102"/>
        <v>1.34</v>
      </c>
      <c r="EY80" s="711">
        <f t="shared" si="102"/>
        <v>1.3</v>
      </c>
      <c r="EZ80" s="711">
        <f t="shared" si="102"/>
        <v>1.25</v>
      </c>
      <c r="FA80" s="711">
        <f t="shared" si="102"/>
        <v>1.19</v>
      </c>
      <c r="FB80" s="711">
        <f t="shared" si="102"/>
        <v>1.52</v>
      </c>
      <c r="FC80" s="711">
        <f t="shared" si="102"/>
        <v>1.49</v>
      </c>
      <c r="FD80" s="711">
        <f t="shared" si="102"/>
        <v>1.46</v>
      </c>
      <c r="FE80" s="711">
        <f t="shared" si="102"/>
        <v>1.44</v>
      </c>
      <c r="FF80" s="711">
        <f t="shared" si="102"/>
        <v>1.6400000000000001</v>
      </c>
      <c r="FG80" s="711">
        <f t="shared" si="102"/>
        <v>1.56</v>
      </c>
      <c r="FH80" s="711">
        <f t="shared" si="102"/>
        <v>1.55</v>
      </c>
      <c r="FI80" s="711">
        <f t="shared" si="102"/>
        <v>1.5</v>
      </c>
      <c r="FJ80" s="711">
        <f t="shared" si="102"/>
        <v>1.45</v>
      </c>
      <c r="FK80" s="711">
        <f t="shared" si="102"/>
        <v>1.4000000000000001</v>
      </c>
      <c r="FL80" s="711">
        <f t="shared" si="102"/>
        <v>1.3800000000000001</v>
      </c>
      <c r="FM80" s="711">
        <f t="shared" si="102"/>
        <v>1.3800000000000001</v>
      </c>
      <c r="FN80" s="711">
        <f t="shared" si="102"/>
        <v>1.8499999999999999</v>
      </c>
      <c r="FO80" s="711">
        <f t="shared" si="102"/>
        <v>1.8499999999999999</v>
      </c>
      <c r="FP80" s="711">
        <f t="shared" si="102"/>
        <v>1.8299999999999998</v>
      </c>
      <c r="FQ80" s="711">
        <f t="shared" si="102"/>
        <v>1.82</v>
      </c>
      <c r="FR80" s="711">
        <f t="shared" si="102"/>
        <v>1.8</v>
      </c>
      <c r="FS80" s="711">
        <f t="shared" si="102"/>
        <v>1.75</v>
      </c>
      <c r="FT80" s="711">
        <f t="shared" si="102"/>
        <v>1.74</v>
      </c>
      <c r="FU80" s="711">
        <f t="shared" si="102"/>
        <v>1.9000000000000001</v>
      </c>
      <c r="FV80" s="711">
        <f t="shared" si="102"/>
        <v>1.91</v>
      </c>
      <c r="FW80" s="711">
        <f t="shared" si="102"/>
        <v>1.91</v>
      </c>
      <c r="FX80" s="711">
        <f t="shared" si="102"/>
        <v>1.9000000000000001</v>
      </c>
      <c r="FY80" s="711">
        <f t="shared" si="102"/>
        <v>1.9600000000000002</v>
      </c>
      <c r="FZ80" s="711">
        <f t="shared" si="102"/>
        <v>1.9400000000000002</v>
      </c>
      <c r="GA80" s="711">
        <f t="shared" si="102"/>
        <v>1.97</v>
      </c>
      <c r="GB80" s="711">
        <f t="shared" si="102"/>
        <v>1.97</v>
      </c>
      <c r="GC80" s="711">
        <f t="shared" si="102"/>
        <v>2</v>
      </c>
      <c r="GD80" s="711">
        <f t="shared" si="102"/>
        <v>1.9400000000000002</v>
      </c>
      <c r="GE80" s="711">
        <f t="shared" si="102"/>
        <v>1.9600000000000002</v>
      </c>
      <c r="GF80" s="711">
        <f t="shared" si="102"/>
        <v>1.9800000000000002</v>
      </c>
      <c r="GG80" s="711">
        <f t="shared" si="102"/>
        <v>2.0099999999999998</v>
      </c>
      <c r="GH80" s="711">
        <f t="shared" si="102"/>
        <v>1.29</v>
      </c>
      <c r="GI80" s="711">
        <f t="shared" si="102"/>
        <v>1.4200000000000002</v>
      </c>
      <c r="GJ80" s="711">
        <f t="shared" si="102"/>
        <v>1.47</v>
      </c>
      <c r="GK80" s="711">
        <f t="shared" si="102"/>
        <v>1.8099999999999998</v>
      </c>
      <c r="GL80" s="711">
        <f t="shared" si="102"/>
        <v>1.8699999999999999</v>
      </c>
      <c r="GM80" s="711">
        <f t="shared" si="102"/>
        <v>1.9400000000000002</v>
      </c>
      <c r="GN80" s="711">
        <f t="shared" si="102"/>
        <v>1.97</v>
      </c>
      <c r="GO80" s="711">
        <f t="shared" si="102"/>
        <v>2</v>
      </c>
      <c r="GP80" s="711">
        <f t="shared" si="102"/>
        <v>1.45</v>
      </c>
      <c r="GQ80" s="711">
        <f t="shared" si="102"/>
        <v>1.52</v>
      </c>
      <c r="GR80" s="711">
        <f t="shared" si="102"/>
        <v>1.59</v>
      </c>
      <c r="GS80" s="711">
        <f t="shared" si="102"/>
        <v>1.6</v>
      </c>
      <c r="GT80" s="711">
        <f t="shared" si="102"/>
        <v>1.61</v>
      </c>
      <c r="GU80" s="711">
        <f t="shared" si="102"/>
        <v>1.54</v>
      </c>
      <c r="GV80" s="711">
        <f t="shared" si="103"/>
        <v>1.5</v>
      </c>
      <c r="GW80" s="711">
        <f t="shared" si="103"/>
        <v>1.61</v>
      </c>
      <c r="GX80" s="711">
        <f t="shared" si="103"/>
        <v>1.52</v>
      </c>
      <c r="GY80" s="711">
        <f t="shared" si="103"/>
        <v>1.49</v>
      </c>
      <c r="GZ80" s="711">
        <f t="shared" si="103"/>
        <v>1.46</v>
      </c>
      <c r="HA80" s="711">
        <f t="shared" si="103"/>
        <v>1.4100000000000001</v>
      </c>
      <c r="HB80" s="711">
        <f t="shared" si="103"/>
        <v>1.72</v>
      </c>
      <c r="HC80" s="711">
        <f t="shared" si="103"/>
        <v>1.69</v>
      </c>
      <c r="HD80" s="711">
        <f t="shared" si="103"/>
        <v>1.6600000000000001</v>
      </c>
      <c r="HE80" s="711">
        <f t="shared" si="103"/>
        <v>1.6300000000000001</v>
      </c>
      <c r="HF80" s="711">
        <f t="shared" si="103"/>
        <v>1.8</v>
      </c>
      <c r="HG80" s="711">
        <f t="shared" si="103"/>
        <v>1.7</v>
      </c>
      <c r="HH80" s="711">
        <f t="shared" si="103"/>
        <v>1.6400000000000001</v>
      </c>
      <c r="HI80" s="711">
        <f t="shared" si="103"/>
        <v>1.58</v>
      </c>
      <c r="HJ80" s="711">
        <f t="shared" si="103"/>
        <v>1.53</v>
      </c>
      <c r="HK80" s="711">
        <f t="shared" si="103"/>
        <v>1.48</v>
      </c>
      <c r="HL80" s="711">
        <f t="shared" si="103"/>
        <v>1.45</v>
      </c>
      <c r="HM80" s="711">
        <f t="shared" si="103"/>
        <v>1.43</v>
      </c>
      <c r="HN80" s="711">
        <f t="shared" si="103"/>
        <v>1.8699999999999999</v>
      </c>
      <c r="HO80" s="711">
        <f t="shared" si="103"/>
        <v>1.86</v>
      </c>
      <c r="HP80" s="711">
        <f t="shared" si="103"/>
        <v>1.84</v>
      </c>
      <c r="HQ80" s="711">
        <f t="shared" si="103"/>
        <v>1.82</v>
      </c>
      <c r="HR80" s="711">
        <f t="shared" si="103"/>
        <v>1.8</v>
      </c>
      <c r="HS80" s="711">
        <f t="shared" si="103"/>
        <v>1.8099999999999998</v>
      </c>
      <c r="HT80" s="711">
        <f t="shared" si="103"/>
        <v>1.8</v>
      </c>
      <c r="HU80" s="711">
        <f t="shared" si="103"/>
        <v>1.9200000000000002</v>
      </c>
      <c r="HV80" s="711">
        <f t="shared" si="103"/>
        <v>1.9200000000000002</v>
      </c>
      <c r="HW80" s="711">
        <f t="shared" si="103"/>
        <v>1.9200000000000002</v>
      </c>
      <c r="HX80" s="711">
        <f t="shared" si="103"/>
        <v>1.9200000000000002</v>
      </c>
      <c r="HY80" s="711">
        <f t="shared" si="103"/>
        <v>1.97</v>
      </c>
      <c r="HZ80" s="711">
        <f t="shared" si="103"/>
        <v>1.9600000000000002</v>
      </c>
      <c r="IA80" s="711">
        <f t="shared" si="103"/>
        <v>1.99</v>
      </c>
      <c r="IB80" s="711">
        <f t="shared" si="103"/>
        <v>1.9800000000000002</v>
      </c>
      <c r="IC80" s="711">
        <f t="shared" si="103"/>
        <v>2.0099999999999998</v>
      </c>
      <c r="ID80" s="711">
        <f t="shared" si="103"/>
        <v>1.9600000000000002</v>
      </c>
      <c r="IE80" s="711">
        <f t="shared" si="103"/>
        <v>1.9800000000000002</v>
      </c>
      <c r="IF80" s="711">
        <f t="shared" si="103"/>
        <v>1.99</v>
      </c>
      <c r="IG80" s="711">
        <f t="shared" si="103"/>
        <v>2.02</v>
      </c>
      <c r="IH80" s="711">
        <f t="shared" si="103"/>
        <v>1.33</v>
      </c>
      <c r="II80" s="711">
        <f t="shared" si="103"/>
        <v>1.43</v>
      </c>
      <c r="IJ80" s="711">
        <f t="shared" si="103"/>
        <v>1.47</v>
      </c>
      <c r="IK80" s="711">
        <f t="shared" si="103"/>
        <v>1.8099999999999998</v>
      </c>
      <c r="IL80" s="711">
        <f t="shared" si="103"/>
        <v>1.8699999999999999</v>
      </c>
      <c r="IM80" s="711">
        <f t="shared" si="103"/>
        <v>1.9400000000000002</v>
      </c>
      <c r="IN80" s="711">
        <f t="shared" si="103"/>
        <v>1.97</v>
      </c>
      <c r="IO80" s="711">
        <f t="shared" si="103"/>
        <v>2</v>
      </c>
      <c r="IP80" s="711">
        <f t="shared" si="103"/>
        <v>1.45</v>
      </c>
      <c r="IQ80" s="711">
        <f t="shared" si="103"/>
        <v>1.52</v>
      </c>
      <c r="IR80" s="711">
        <f t="shared" si="103"/>
        <v>1.59</v>
      </c>
      <c r="IS80" s="711">
        <f t="shared" si="103"/>
        <v>1.6</v>
      </c>
      <c r="IT80" s="711">
        <f t="shared" si="103"/>
        <v>1.6</v>
      </c>
      <c r="IU80" s="711">
        <f t="shared" si="103"/>
        <v>1.54</v>
      </c>
      <c r="IV80" s="711">
        <f t="shared" si="103"/>
        <v>1.49</v>
      </c>
      <c r="IW80" s="711">
        <f t="shared" si="103"/>
        <v>1.55</v>
      </c>
      <c r="IX80" s="711">
        <f t="shared" si="103"/>
        <v>1.46</v>
      </c>
      <c r="IY80" s="711">
        <f t="shared" si="103"/>
        <v>1.4200000000000002</v>
      </c>
      <c r="IZ80" s="711">
        <f t="shared" si="103"/>
        <v>1.3800000000000001</v>
      </c>
      <c r="JA80" s="711">
        <f t="shared" si="103"/>
        <v>1.32</v>
      </c>
      <c r="JB80" s="711">
        <f t="shared" si="103"/>
        <v>1.57</v>
      </c>
      <c r="JC80" s="711">
        <f t="shared" si="103"/>
        <v>1.55</v>
      </c>
      <c r="JD80" s="711">
        <f t="shared" si="103"/>
        <v>1.54</v>
      </c>
      <c r="JE80" s="711">
        <f t="shared" si="103"/>
        <v>1.52</v>
      </c>
      <c r="JF80" s="711">
        <f t="shared" si="103"/>
        <v>1.69</v>
      </c>
      <c r="JG80" s="711">
        <f t="shared" si="103"/>
        <v>1.68</v>
      </c>
      <c r="JH80" s="711">
        <f t="shared" si="104"/>
        <v>1.62</v>
      </c>
      <c r="JI80" s="711">
        <f t="shared" si="104"/>
        <v>1.56</v>
      </c>
      <c r="JJ80" s="711">
        <f t="shared" si="104"/>
        <v>1.5</v>
      </c>
      <c r="JK80" s="711">
        <f t="shared" si="104"/>
        <v>1.47</v>
      </c>
      <c r="JL80" s="711">
        <f t="shared" si="104"/>
        <v>1.45</v>
      </c>
      <c r="JM80" s="711">
        <f t="shared" si="104"/>
        <v>1.44</v>
      </c>
      <c r="JN80" s="711">
        <f t="shared" si="104"/>
        <v>1.8800000000000001</v>
      </c>
      <c r="JO80" s="711">
        <f t="shared" si="104"/>
        <v>1.8699999999999999</v>
      </c>
      <c r="JP80" s="711">
        <f t="shared" si="104"/>
        <v>1.86</v>
      </c>
      <c r="JQ80" s="711">
        <f t="shared" si="104"/>
        <v>1.8499999999999999</v>
      </c>
      <c r="JR80" s="711">
        <f t="shared" si="104"/>
        <v>1.84</v>
      </c>
      <c r="JS80" s="711">
        <f t="shared" si="104"/>
        <v>1.8499999999999999</v>
      </c>
      <c r="JT80" s="711">
        <f t="shared" si="104"/>
        <v>1.8499999999999999</v>
      </c>
      <c r="JU80" s="711">
        <f t="shared" si="104"/>
        <v>1.97</v>
      </c>
      <c r="JV80" s="711">
        <f t="shared" si="104"/>
        <v>1.9800000000000002</v>
      </c>
      <c r="JW80" s="711">
        <f t="shared" si="104"/>
        <v>1.9800000000000002</v>
      </c>
      <c r="JX80" s="711">
        <f t="shared" si="104"/>
        <v>1.9800000000000002</v>
      </c>
      <c r="JY80" s="711">
        <f t="shared" si="104"/>
        <v>2.0299999999999998</v>
      </c>
      <c r="JZ80" s="711">
        <f t="shared" si="104"/>
        <v>2.02</v>
      </c>
      <c r="KA80" s="711">
        <f t="shared" si="104"/>
        <v>2.04</v>
      </c>
      <c r="KB80" s="711">
        <f t="shared" si="104"/>
        <v>2.0299999999999998</v>
      </c>
      <c r="KC80" s="711">
        <f t="shared" si="104"/>
        <v>2.0499999999999998</v>
      </c>
      <c r="KD80" s="711">
        <f t="shared" si="104"/>
        <v>2</v>
      </c>
      <c r="KE80" s="711">
        <f t="shared" si="104"/>
        <v>2.0099999999999998</v>
      </c>
      <c r="KF80" s="711">
        <f t="shared" si="104"/>
        <v>2.0299999999999998</v>
      </c>
      <c r="KG80" s="711">
        <f t="shared" si="104"/>
        <v>2.04</v>
      </c>
      <c r="KH80" s="711">
        <f t="shared" si="104"/>
        <v>1.49</v>
      </c>
      <c r="KI80" s="711">
        <f t="shared" si="104"/>
        <v>1.54</v>
      </c>
      <c r="KJ80" s="711">
        <f t="shared" si="104"/>
        <v>1.52</v>
      </c>
      <c r="KK80" s="711">
        <f t="shared" si="104"/>
        <v>1.82</v>
      </c>
      <c r="KL80" s="711">
        <f t="shared" si="104"/>
        <v>1.8800000000000001</v>
      </c>
      <c r="KM80" s="711">
        <f t="shared" si="104"/>
        <v>1.9400000000000002</v>
      </c>
      <c r="KN80" s="711">
        <f t="shared" si="104"/>
        <v>1.97</v>
      </c>
      <c r="KO80" s="711">
        <f t="shared" si="104"/>
        <v>2</v>
      </c>
      <c r="KP80" s="711">
        <f t="shared" si="104"/>
        <v>1.45</v>
      </c>
      <c r="KQ80" s="711">
        <f t="shared" si="104"/>
        <v>1.47</v>
      </c>
      <c r="KR80" s="711">
        <f t="shared" si="104"/>
        <v>1.59</v>
      </c>
      <c r="KS80" s="711">
        <f t="shared" si="104"/>
        <v>1.6</v>
      </c>
      <c r="KT80" s="711">
        <f t="shared" si="104"/>
        <v>1.53</v>
      </c>
      <c r="KU80" s="711">
        <f t="shared" si="104"/>
        <v>1.49</v>
      </c>
      <c r="KV80" s="711">
        <f t="shared" si="104"/>
        <v>1.45</v>
      </c>
      <c r="KW80" s="711">
        <f t="shared" si="104"/>
        <v>1.53</v>
      </c>
      <c r="KX80" s="711">
        <f t="shared" si="104"/>
        <v>1.44</v>
      </c>
      <c r="KY80" s="711">
        <f t="shared" si="104"/>
        <v>1.4000000000000001</v>
      </c>
      <c r="KZ80" s="711">
        <f t="shared" si="104"/>
        <v>1.36</v>
      </c>
      <c r="LA80" s="711">
        <f t="shared" si="104"/>
        <v>1.3</v>
      </c>
      <c r="LB80" s="711">
        <f t="shared" si="104"/>
        <v>1.57</v>
      </c>
      <c r="LC80" s="711">
        <f t="shared" si="104"/>
        <v>1.55</v>
      </c>
      <c r="LD80" s="711">
        <f t="shared" si="104"/>
        <v>1.54</v>
      </c>
      <c r="LE80" s="711">
        <f t="shared" si="104"/>
        <v>1.52</v>
      </c>
      <c r="LF80" s="711">
        <f t="shared" si="104"/>
        <v>1.69</v>
      </c>
      <c r="LG80" s="711">
        <f t="shared" si="104"/>
        <v>1.68</v>
      </c>
      <c r="LH80" s="711">
        <f t="shared" si="104"/>
        <v>1.62</v>
      </c>
      <c r="LI80" s="711">
        <f t="shared" si="104"/>
        <v>1.56</v>
      </c>
      <c r="LJ80" s="711">
        <f t="shared" si="104"/>
        <v>1.5</v>
      </c>
      <c r="LK80" s="711">
        <f t="shared" si="104"/>
        <v>1.48</v>
      </c>
      <c r="LL80" s="711">
        <f t="shared" si="104"/>
        <v>1.45</v>
      </c>
      <c r="LM80" s="711">
        <f t="shared" si="104"/>
        <v>1.43</v>
      </c>
      <c r="LN80" s="711">
        <f t="shared" si="104"/>
        <v>1.8699999999999999</v>
      </c>
      <c r="LO80" s="711">
        <f t="shared" si="104"/>
        <v>1.86</v>
      </c>
      <c r="LP80" s="711">
        <f t="shared" si="104"/>
        <v>1.84</v>
      </c>
      <c r="LQ80" s="711">
        <f t="shared" si="104"/>
        <v>1.82</v>
      </c>
      <c r="LR80" s="711">
        <f t="shared" si="104"/>
        <v>1.8</v>
      </c>
      <c r="LS80" s="711">
        <f t="shared" si="104"/>
        <v>1.8</v>
      </c>
      <c r="LT80" s="711">
        <f t="shared" si="105"/>
        <v>1.8</v>
      </c>
      <c r="LU80" s="711">
        <f t="shared" si="105"/>
        <v>1.91</v>
      </c>
      <c r="LV80" s="711">
        <f t="shared" si="105"/>
        <v>1.91</v>
      </c>
      <c r="LW80" s="711">
        <f t="shared" si="105"/>
        <v>1.91</v>
      </c>
      <c r="LX80" s="711">
        <f t="shared" si="105"/>
        <v>1.9000000000000001</v>
      </c>
      <c r="LY80" s="711">
        <f t="shared" si="105"/>
        <v>1.9600000000000002</v>
      </c>
      <c r="LZ80" s="711">
        <f t="shared" si="105"/>
        <v>1.9400000000000002</v>
      </c>
      <c r="MA80" s="711">
        <f t="shared" si="105"/>
        <v>1.97</v>
      </c>
      <c r="MB80" s="711">
        <f t="shared" si="105"/>
        <v>2</v>
      </c>
      <c r="MC80" s="711">
        <f t="shared" si="105"/>
        <v>2.0299999999999998</v>
      </c>
      <c r="MD80" s="711">
        <f t="shared" si="105"/>
        <v>1.9800000000000002</v>
      </c>
      <c r="ME80" s="711">
        <f t="shared" si="105"/>
        <v>1.99</v>
      </c>
      <c r="MF80" s="711">
        <f t="shared" si="105"/>
        <v>2.0099999999999998</v>
      </c>
      <c r="MG80" s="711">
        <f t="shared" si="105"/>
        <v>2.0299999999999998</v>
      </c>
      <c r="MH80" s="711">
        <f t="shared" si="105"/>
        <v>1.48</v>
      </c>
      <c r="MI80" s="711">
        <f t="shared" si="105"/>
        <v>1.6300000000000001</v>
      </c>
      <c r="MJ80" s="711">
        <f t="shared" si="105"/>
        <v>1.8099999999999998</v>
      </c>
      <c r="MK80" s="711">
        <f t="shared" si="105"/>
        <v>1.8800000000000001</v>
      </c>
      <c r="ML80" s="711">
        <f t="shared" si="105"/>
        <v>1.9400000000000002</v>
      </c>
      <c r="MM80" s="711">
        <f t="shared" si="105"/>
        <v>1.97</v>
      </c>
      <c r="MN80" s="711">
        <f t="shared" si="105"/>
        <v>2.0099999999999998</v>
      </c>
      <c r="MO80" s="711">
        <f t="shared" si="105"/>
        <v>2.04</v>
      </c>
      <c r="MP80" s="711">
        <f t="shared" si="105"/>
        <v>1.53</v>
      </c>
      <c r="MQ80" s="711">
        <f t="shared" si="105"/>
        <v>1.57</v>
      </c>
      <c r="MR80" s="711">
        <f t="shared" si="105"/>
        <v>1.61</v>
      </c>
      <c r="MS80" s="711">
        <f t="shared" si="105"/>
        <v>1.6300000000000001</v>
      </c>
      <c r="MT80" s="711">
        <f t="shared" si="105"/>
        <v>1.58</v>
      </c>
      <c r="MU80" s="711">
        <f t="shared" si="105"/>
        <v>1.54</v>
      </c>
      <c r="MV80" s="711">
        <f t="shared" si="105"/>
        <v>1.51</v>
      </c>
      <c r="MW80" s="711">
        <f t="shared" si="105"/>
        <v>1.57</v>
      </c>
      <c r="MX80" s="711">
        <f t="shared" si="105"/>
        <v>1.49</v>
      </c>
      <c r="MY80" s="711">
        <f t="shared" si="105"/>
        <v>1.45</v>
      </c>
      <c r="MZ80" s="711">
        <f t="shared" si="105"/>
        <v>1.4100000000000001</v>
      </c>
      <c r="NA80" s="711">
        <f t="shared" si="105"/>
        <v>1.35</v>
      </c>
      <c r="NB80" s="711">
        <f t="shared" si="105"/>
        <v>1.62</v>
      </c>
      <c r="NC80" s="711">
        <f t="shared" si="105"/>
        <v>1.6</v>
      </c>
      <c r="ND80" s="711">
        <f t="shared" si="105"/>
        <v>1.58</v>
      </c>
      <c r="NE80" s="711">
        <f t="shared" si="105"/>
        <v>1.57</v>
      </c>
      <c r="NF80" s="711">
        <f t="shared" si="105"/>
        <v>1.73</v>
      </c>
      <c r="NG80" s="711">
        <f t="shared" si="105"/>
        <v>1.72</v>
      </c>
      <c r="NH80" s="711">
        <f t="shared" si="105"/>
        <v>1.6500000000000001</v>
      </c>
      <c r="NI80" s="711">
        <f t="shared" si="105"/>
        <v>1.59</v>
      </c>
      <c r="NJ80" s="711">
        <f t="shared" si="105"/>
        <v>1.53</v>
      </c>
      <c r="NK80" s="711">
        <f t="shared" si="105"/>
        <v>1.5</v>
      </c>
      <c r="NL80" s="711">
        <f t="shared" si="105"/>
        <v>1.47</v>
      </c>
      <c r="NM80" s="711">
        <f t="shared" si="105"/>
        <v>1.45</v>
      </c>
      <c r="NN80" s="711">
        <f t="shared" si="105"/>
        <v>1.8699999999999999</v>
      </c>
      <c r="NO80" s="711">
        <f t="shared" si="105"/>
        <v>1.86</v>
      </c>
      <c r="NP80" s="711">
        <f t="shared" si="105"/>
        <v>1.84</v>
      </c>
      <c r="NQ80" s="711">
        <f t="shared" si="105"/>
        <v>1.82</v>
      </c>
      <c r="NR80" s="711">
        <f t="shared" si="105"/>
        <v>1.8</v>
      </c>
      <c r="NS80" s="711">
        <f t="shared" si="105"/>
        <v>1.8</v>
      </c>
      <c r="NT80" s="711">
        <f t="shared" si="105"/>
        <v>1.8</v>
      </c>
      <c r="NU80" s="711">
        <f t="shared" si="105"/>
        <v>1.91</v>
      </c>
      <c r="NV80" s="711">
        <f t="shared" si="105"/>
        <v>1.91</v>
      </c>
      <c r="NW80" s="711">
        <f t="shared" si="105"/>
        <v>1.91</v>
      </c>
      <c r="NX80" s="711">
        <f t="shared" si="105"/>
        <v>1.9000000000000001</v>
      </c>
      <c r="NY80" s="711">
        <f t="shared" si="105"/>
        <v>1.9600000000000002</v>
      </c>
      <c r="NZ80" s="711">
        <f t="shared" si="105"/>
        <v>1.9400000000000002</v>
      </c>
      <c r="OA80" s="711">
        <f t="shared" si="105"/>
        <v>1.97</v>
      </c>
      <c r="OB80" s="711">
        <f t="shared" si="105"/>
        <v>2</v>
      </c>
      <c r="OC80" s="711">
        <f t="shared" si="105"/>
        <v>2.0299999999999998</v>
      </c>
      <c r="OD80" s="711">
        <f t="shared" si="105"/>
        <v>1.9800000000000002</v>
      </c>
      <c r="OE80" s="711">
        <f t="shared" si="105"/>
        <v>1.99</v>
      </c>
      <c r="OF80" s="711">
        <f t="shared" si="106"/>
        <v>2.0099999999999998</v>
      </c>
      <c r="OG80" s="711">
        <f t="shared" si="106"/>
        <v>2.0299999999999998</v>
      </c>
      <c r="OH80" s="711">
        <f t="shared" si="106"/>
        <v>1.48</v>
      </c>
      <c r="OI80" s="711">
        <f t="shared" si="106"/>
        <v>1.6300000000000001</v>
      </c>
      <c r="OJ80" s="711">
        <f t="shared" si="106"/>
        <v>1.8099999999999998</v>
      </c>
      <c r="OK80" s="711">
        <f t="shared" si="106"/>
        <v>1.8800000000000001</v>
      </c>
      <c r="OL80" s="711">
        <f t="shared" si="106"/>
        <v>1.9400000000000002</v>
      </c>
      <c r="OM80" s="711">
        <f t="shared" si="106"/>
        <v>1.97</v>
      </c>
      <c r="ON80" s="711">
        <f t="shared" si="106"/>
        <v>2.0099999999999998</v>
      </c>
      <c r="OO80" s="711">
        <f t="shared" si="106"/>
        <v>2.04</v>
      </c>
      <c r="OP80" s="711">
        <f t="shared" si="106"/>
        <v>1.53</v>
      </c>
      <c r="OQ80" s="711">
        <f t="shared" si="106"/>
        <v>1.57</v>
      </c>
      <c r="OR80" s="711">
        <f t="shared" si="106"/>
        <v>1.61</v>
      </c>
      <c r="OS80" s="711">
        <f t="shared" si="106"/>
        <v>1.6300000000000001</v>
      </c>
      <c r="OT80" s="711">
        <f t="shared" si="106"/>
        <v>1.58</v>
      </c>
      <c r="OU80" s="711">
        <f t="shared" si="106"/>
        <v>1.54</v>
      </c>
      <c r="OV80" s="711">
        <f t="shared" si="106"/>
        <v>1.51</v>
      </c>
      <c r="OW80" s="711">
        <f t="shared" si="106"/>
        <v>1.57</v>
      </c>
      <c r="OX80" s="711">
        <f t="shared" si="106"/>
        <v>1.49</v>
      </c>
      <c r="OY80" s="711">
        <f t="shared" si="106"/>
        <v>1.45</v>
      </c>
      <c r="OZ80" s="711">
        <f t="shared" si="106"/>
        <v>1.4100000000000001</v>
      </c>
      <c r="PA80" s="711">
        <f t="shared" si="106"/>
        <v>1.35</v>
      </c>
      <c r="PB80" s="711">
        <f t="shared" si="106"/>
        <v>1.62</v>
      </c>
      <c r="PC80" s="711">
        <f t="shared" si="106"/>
        <v>1.6</v>
      </c>
      <c r="PD80" s="711">
        <f t="shared" si="106"/>
        <v>1.58</v>
      </c>
      <c r="PE80" s="711">
        <f t="shared" si="106"/>
        <v>1.57</v>
      </c>
      <c r="PF80" s="711">
        <f t="shared" si="106"/>
        <v>1.73</v>
      </c>
      <c r="PG80" s="711">
        <f t="shared" si="106"/>
        <v>1.72</v>
      </c>
      <c r="PH80" s="711">
        <f t="shared" si="106"/>
        <v>1.6500000000000001</v>
      </c>
      <c r="PI80" s="711">
        <f t="shared" si="106"/>
        <v>1.59</v>
      </c>
      <c r="PJ80" s="711">
        <f t="shared" si="106"/>
        <v>1.53</v>
      </c>
      <c r="PK80" s="711">
        <f t="shared" si="106"/>
        <v>1.5</v>
      </c>
      <c r="PL80" s="711">
        <f t="shared" si="106"/>
        <v>1.47</v>
      </c>
      <c r="PM80" s="711">
        <f t="shared" si="106"/>
        <v>1.45</v>
      </c>
      <c r="PN80" s="711">
        <f t="shared" si="106"/>
        <v>1.8699999999999999</v>
      </c>
      <c r="PO80" s="711">
        <f t="shared" si="106"/>
        <v>1.86</v>
      </c>
      <c r="PP80" s="711">
        <f t="shared" si="106"/>
        <v>1.84</v>
      </c>
      <c r="PQ80" s="711">
        <f t="shared" si="106"/>
        <v>1.82</v>
      </c>
      <c r="PR80" s="711">
        <f t="shared" si="106"/>
        <v>1.8</v>
      </c>
      <c r="PS80" s="711">
        <f t="shared" si="106"/>
        <v>1.8</v>
      </c>
      <c r="PT80" s="711">
        <f t="shared" si="106"/>
        <v>1.8</v>
      </c>
      <c r="PU80" s="711">
        <f t="shared" si="106"/>
        <v>1.91</v>
      </c>
      <c r="PV80" s="711">
        <f t="shared" si="106"/>
        <v>1.91</v>
      </c>
      <c r="PW80" s="711">
        <f t="shared" si="106"/>
        <v>1.91</v>
      </c>
      <c r="PX80" s="711">
        <f t="shared" si="106"/>
        <v>1.9000000000000001</v>
      </c>
      <c r="PY80" s="711">
        <f t="shared" si="106"/>
        <v>1.9600000000000002</v>
      </c>
      <c r="PZ80" s="711">
        <f t="shared" si="106"/>
        <v>1.9400000000000002</v>
      </c>
      <c r="QA80" s="711">
        <f t="shared" si="106"/>
        <v>1.97</v>
      </c>
      <c r="QB80" s="711">
        <f t="shared" si="106"/>
        <v>2</v>
      </c>
      <c r="QC80" s="711">
        <f t="shared" si="106"/>
        <v>2.0299999999999998</v>
      </c>
      <c r="QD80" s="711">
        <f t="shared" si="106"/>
        <v>1.9800000000000002</v>
      </c>
      <c r="QE80" s="711">
        <f t="shared" si="106"/>
        <v>1.99</v>
      </c>
      <c r="QF80" s="711">
        <f t="shared" si="106"/>
        <v>2.0099999999999998</v>
      </c>
      <c r="QG80" s="711">
        <f t="shared" si="106"/>
        <v>2.0299999999999998</v>
      </c>
      <c r="QH80" s="711">
        <f t="shared" si="106"/>
        <v>1.48</v>
      </c>
      <c r="QI80" s="711">
        <f t="shared" si="106"/>
        <v>1.6300000000000001</v>
      </c>
      <c r="QJ80" s="711">
        <f t="shared" si="106"/>
        <v>1.8099999999999998</v>
      </c>
      <c r="QK80" s="711">
        <f t="shared" si="106"/>
        <v>1.8800000000000001</v>
      </c>
      <c r="QL80" s="711">
        <f t="shared" si="106"/>
        <v>1.9400000000000002</v>
      </c>
      <c r="QM80" s="711">
        <f t="shared" si="106"/>
        <v>1.97</v>
      </c>
      <c r="QN80" s="711">
        <f t="shared" si="106"/>
        <v>2.0099999999999998</v>
      </c>
      <c r="QO80" s="711">
        <f t="shared" si="106"/>
        <v>2.04</v>
      </c>
      <c r="QP80" s="711">
        <f t="shared" si="106"/>
        <v>1.53</v>
      </c>
      <c r="QQ80" s="711">
        <f t="shared" si="106"/>
        <v>1.57</v>
      </c>
      <c r="QR80" s="711">
        <f t="shared" si="107"/>
        <v>1.61</v>
      </c>
      <c r="QS80" s="711">
        <f t="shared" si="107"/>
        <v>1.6300000000000001</v>
      </c>
      <c r="QT80" s="711">
        <f t="shared" si="107"/>
        <v>1.58</v>
      </c>
      <c r="QU80" s="711">
        <f t="shared" si="107"/>
        <v>1.54</v>
      </c>
      <c r="QV80" s="711">
        <f t="shared" si="107"/>
        <v>1.51</v>
      </c>
      <c r="QW80" s="711">
        <f t="shared" si="107"/>
        <v>1.57</v>
      </c>
      <c r="QX80" s="711">
        <f t="shared" si="107"/>
        <v>1.49</v>
      </c>
      <c r="QY80" s="711">
        <f t="shared" si="107"/>
        <v>1.45</v>
      </c>
      <c r="QZ80" s="711">
        <f t="shared" si="107"/>
        <v>1.4100000000000001</v>
      </c>
      <c r="RA80" s="711">
        <f t="shared" si="107"/>
        <v>1.35</v>
      </c>
      <c r="RB80" s="711">
        <f t="shared" si="107"/>
        <v>1.62</v>
      </c>
      <c r="RC80" s="711">
        <f t="shared" si="107"/>
        <v>1.6</v>
      </c>
      <c r="RD80" s="711">
        <f t="shared" si="107"/>
        <v>1.58</v>
      </c>
      <c r="RE80" s="711">
        <f t="shared" si="107"/>
        <v>1.57</v>
      </c>
      <c r="RF80" s="711">
        <f t="shared" si="107"/>
        <v>1.73</v>
      </c>
      <c r="RG80" s="711">
        <f t="shared" si="107"/>
        <v>1.72</v>
      </c>
      <c r="RH80" s="711">
        <f t="shared" si="107"/>
        <v>1.6500000000000001</v>
      </c>
      <c r="RI80" s="711">
        <f t="shared" si="107"/>
        <v>1.59</v>
      </c>
      <c r="RJ80" s="711">
        <f t="shared" si="107"/>
        <v>1.53</v>
      </c>
      <c r="RK80" s="711">
        <f t="shared" si="107"/>
        <v>1.5</v>
      </c>
      <c r="RL80" s="711">
        <f t="shared" si="107"/>
        <v>1.47</v>
      </c>
      <c r="RM80" s="711">
        <f t="shared" si="107"/>
        <v>1.45</v>
      </c>
      <c r="RN80" s="711">
        <f t="shared" si="107"/>
        <v>1.8699999999999999</v>
      </c>
      <c r="RO80" s="711">
        <f t="shared" si="107"/>
        <v>1.86</v>
      </c>
      <c r="RP80" s="711">
        <f t="shared" si="107"/>
        <v>1.84</v>
      </c>
      <c r="RQ80" s="711">
        <f t="shared" si="107"/>
        <v>1.82</v>
      </c>
      <c r="RR80" s="711">
        <f t="shared" si="107"/>
        <v>1.8</v>
      </c>
      <c r="RS80" s="711">
        <f t="shared" si="107"/>
        <v>1.8</v>
      </c>
      <c r="RT80" s="711">
        <f t="shared" si="107"/>
        <v>1.8</v>
      </c>
      <c r="RU80" s="711">
        <f t="shared" si="107"/>
        <v>1.91</v>
      </c>
      <c r="RV80" s="711">
        <f t="shared" si="107"/>
        <v>1.91</v>
      </c>
      <c r="RW80" s="711">
        <f t="shared" si="107"/>
        <v>1.91</v>
      </c>
      <c r="RX80" s="711">
        <f t="shared" si="107"/>
        <v>1.9000000000000001</v>
      </c>
      <c r="RY80" s="711">
        <f t="shared" si="107"/>
        <v>1.9600000000000002</v>
      </c>
      <c r="RZ80" s="711">
        <f t="shared" si="107"/>
        <v>1.9400000000000002</v>
      </c>
      <c r="SA80" s="711">
        <f t="shared" si="107"/>
        <v>1.97</v>
      </c>
      <c r="SB80" s="711">
        <f t="shared" si="107"/>
        <v>2</v>
      </c>
      <c r="SC80" s="711">
        <f t="shared" si="107"/>
        <v>2.0299999999999998</v>
      </c>
      <c r="SD80" s="711">
        <f t="shared" si="107"/>
        <v>1.95</v>
      </c>
      <c r="SE80" s="711">
        <f t="shared" si="107"/>
        <v>1.95</v>
      </c>
      <c r="SF80" s="711">
        <f t="shared" si="107"/>
        <v>1.95</v>
      </c>
      <c r="SG80" s="711">
        <f t="shared" si="107"/>
        <v>1.97</v>
      </c>
      <c r="SH80" s="711">
        <f t="shared" si="107"/>
        <v>1.48</v>
      </c>
      <c r="SI80" s="493"/>
      <c r="SJ80" s="474"/>
      <c r="SK80" s="462"/>
      <c r="SL80" s="462"/>
      <c r="SM80" s="462"/>
    </row>
    <row r="81" spans="1:507" outlineLevel="3" x14ac:dyDescent="0.35">
      <c r="A81" s="462"/>
      <c r="B81" s="471"/>
      <c r="C81" s="690">
        <f t="shared" si="63"/>
        <v>4</v>
      </c>
      <c r="D81" s="493"/>
      <c r="E81" s="557"/>
      <c r="F81" s="557"/>
      <c r="G81" s="493"/>
      <c r="H81" s="714"/>
      <c r="I81" s="715" t="s">
        <v>266</v>
      </c>
      <c r="J81" s="716"/>
      <c r="K81" s="717">
        <f t="shared" si="108"/>
        <v>2</v>
      </c>
      <c r="L81" s="717">
        <f t="shared" si="108"/>
        <v>1.98</v>
      </c>
      <c r="M81" s="717">
        <f t="shared" si="108"/>
        <v>1.96</v>
      </c>
      <c r="N81" s="717">
        <f t="shared" si="108"/>
        <v>2.44</v>
      </c>
      <c r="O81" s="717">
        <f t="shared" si="108"/>
        <v>2.4299999999999997</v>
      </c>
      <c r="P81" s="717">
        <f t="shared" si="108"/>
        <v>2.4</v>
      </c>
      <c r="Q81" s="717">
        <f t="shared" si="108"/>
        <v>2.3199999999999998</v>
      </c>
      <c r="R81" s="717">
        <f t="shared" si="108"/>
        <v>2.2200000000000002</v>
      </c>
      <c r="S81" s="717">
        <f t="shared" si="108"/>
        <v>2.12</v>
      </c>
      <c r="T81" s="717">
        <f t="shared" si="108"/>
        <v>2.06</v>
      </c>
      <c r="U81" s="717">
        <f t="shared" si="108"/>
        <v>2.44</v>
      </c>
      <c r="V81" s="717">
        <f t="shared" si="108"/>
        <v>2.44</v>
      </c>
      <c r="W81" s="717">
        <f t="shared" si="108"/>
        <v>2.4299999999999997</v>
      </c>
      <c r="X81" s="717">
        <f t="shared" si="108"/>
        <v>2.42</v>
      </c>
      <c r="Y81" s="717">
        <f t="shared" si="108"/>
        <v>2.48</v>
      </c>
      <c r="Z81" s="717">
        <f t="shared" si="108"/>
        <v>2.4699999999999998</v>
      </c>
      <c r="AA81" s="717">
        <f t="shared" si="108"/>
        <v>2.5099999999999998</v>
      </c>
      <c r="AB81" s="717">
        <f t="shared" si="108"/>
        <v>2.52</v>
      </c>
      <c r="AC81" s="717">
        <f t="shared" si="108"/>
        <v>2.5499999999999998</v>
      </c>
      <c r="AD81" s="717">
        <f t="shared" si="108"/>
        <v>2.5</v>
      </c>
      <c r="AE81" s="717">
        <f t="shared" si="108"/>
        <v>2.5299999999999998</v>
      </c>
      <c r="AF81" s="717">
        <f t="shared" si="108"/>
        <v>2.5499999999999998</v>
      </c>
      <c r="AG81" s="717">
        <f t="shared" si="108"/>
        <v>2.58</v>
      </c>
      <c r="AH81" s="717">
        <f t="shared" si="108"/>
        <v>1.77</v>
      </c>
      <c r="AI81" s="717">
        <f t="shared" si="108"/>
        <v>1.94</v>
      </c>
      <c r="AJ81" s="717">
        <f t="shared" si="108"/>
        <v>2.0699999999999998</v>
      </c>
      <c r="AK81" s="717">
        <f t="shared" si="108"/>
        <v>2.4</v>
      </c>
      <c r="AL81" s="717">
        <f t="shared" si="108"/>
        <v>2.46</v>
      </c>
      <c r="AM81" s="717">
        <f t="shared" si="108"/>
        <v>2.52</v>
      </c>
      <c r="AN81" s="717">
        <f t="shared" si="108"/>
        <v>2.54</v>
      </c>
      <c r="AO81" s="717">
        <f t="shared" si="108"/>
        <v>2.56</v>
      </c>
      <c r="AP81" s="717">
        <f t="shared" si="108"/>
        <v>1.98</v>
      </c>
      <c r="AQ81" s="717">
        <f t="shared" si="108"/>
        <v>2.0100000000000002</v>
      </c>
      <c r="AR81" s="717">
        <f t="shared" si="108"/>
        <v>2.09</v>
      </c>
      <c r="AS81" s="717">
        <f t="shared" si="108"/>
        <v>2.1</v>
      </c>
      <c r="AT81" s="717">
        <f t="shared" si="108"/>
        <v>2.0499999999999998</v>
      </c>
      <c r="AU81" s="717">
        <f t="shared" si="108"/>
        <v>1.9700000000000002</v>
      </c>
      <c r="AV81" s="717">
        <f t="shared" si="108"/>
        <v>1.87</v>
      </c>
      <c r="AW81" s="717">
        <f t="shared" si="108"/>
        <v>2.04</v>
      </c>
      <c r="AX81" s="717">
        <f t="shared" si="108"/>
        <v>1.94</v>
      </c>
      <c r="AY81" s="717">
        <f t="shared" si="108"/>
        <v>1.9</v>
      </c>
      <c r="AZ81" s="717">
        <f t="shared" si="108"/>
        <v>1.85</v>
      </c>
      <c r="BA81" s="717">
        <f t="shared" si="108"/>
        <v>1.79</v>
      </c>
      <c r="BB81" s="717">
        <f t="shared" si="108"/>
        <v>2.12</v>
      </c>
      <c r="BC81" s="717">
        <f t="shared" si="108"/>
        <v>2.09</v>
      </c>
      <c r="BD81" s="717">
        <f t="shared" si="108"/>
        <v>2.06</v>
      </c>
      <c r="BE81" s="717">
        <f t="shared" si="108"/>
        <v>2.04</v>
      </c>
      <c r="BF81" s="717">
        <f t="shared" si="108"/>
        <v>2.2400000000000002</v>
      </c>
      <c r="BG81" s="717">
        <f t="shared" si="108"/>
        <v>2.16</v>
      </c>
      <c r="BH81" s="717">
        <f t="shared" si="108"/>
        <v>2.15</v>
      </c>
      <c r="BI81" s="717">
        <f t="shared" si="108"/>
        <v>2.1</v>
      </c>
      <c r="BJ81" s="717">
        <f t="shared" si="108"/>
        <v>2.0499999999999998</v>
      </c>
      <c r="BK81" s="711">
        <f t="shared" si="108"/>
        <v>2</v>
      </c>
      <c r="BL81" s="711">
        <f t="shared" si="108"/>
        <v>1.98</v>
      </c>
      <c r="BM81" s="711">
        <f t="shared" si="108"/>
        <v>1.96</v>
      </c>
      <c r="BN81" s="711">
        <f t="shared" si="108"/>
        <v>2.44</v>
      </c>
      <c r="BO81" s="711">
        <f t="shared" si="108"/>
        <v>2.4299999999999997</v>
      </c>
      <c r="BP81" s="711">
        <f t="shared" si="108"/>
        <v>2.4</v>
      </c>
      <c r="BQ81" s="711">
        <f t="shared" si="108"/>
        <v>2.3199999999999998</v>
      </c>
      <c r="BR81" s="711">
        <f t="shared" si="108"/>
        <v>2.2200000000000002</v>
      </c>
      <c r="BS81" s="711">
        <f t="shared" si="108"/>
        <v>2.12</v>
      </c>
      <c r="BT81" s="711">
        <f t="shared" si="108"/>
        <v>2.06</v>
      </c>
      <c r="BU81" s="711">
        <f t="shared" si="108"/>
        <v>2.44</v>
      </c>
      <c r="BV81" s="711">
        <f t="shared" si="108"/>
        <v>2.44</v>
      </c>
      <c r="BW81" s="711">
        <f>BW78</f>
        <v>2.4299999999999997</v>
      </c>
      <c r="BX81" s="711">
        <f t="shared" si="101"/>
        <v>2.42</v>
      </c>
      <c r="BY81" s="711">
        <f t="shared" si="101"/>
        <v>2.48</v>
      </c>
      <c r="BZ81" s="711">
        <f t="shared" si="101"/>
        <v>2.4699999999999998</v>
      </c>
      <c r="CA81" s="711">
        <f t="shared" si="101"/>
        <v>2.5099999999999998</v>
      </c>
      <c r="CB81" s="711">
        <f t="shared" si="101"/>
        <v>2.52</v>
      </c>
      <c r="CC81" s="711">
        <f t="shared" si="101"/>
        <v>2.5499999999999998</v>
      </c>
      <c r="CD81" s="711">
        <f t="shared" si="101"/>
        <v>2.5</v>
      </c>
      <c r="CE81" s="711">
        <f t="shared" si="101"/>
        <v>2.5299999999999998</v>
      </c>
      <c r="CF81" s="711">
        <f t="shared" si="101"/>
        <v>2.5499999999999998</v>
      </c>
      <c r="CG81" s="711">
        <f t="shared" si="101"/>
        <v>2.58</v>
      </c>
      <c r="CH81" s="711">
        <f t="shared" si="101"/>
        <v>1.77</v>
      </c>
      <c r="CI81" s="711">
        <f t="shared" si="101"/>
        <v>1.94</v>
      </c>
      <c r="CJ81" s="711">
        <f t="shared" si="101"/>
        <v>2.0699999999999998</v>
      </c>
      <c r="CK81" s="711">
        <f t="shared" si="101"/>
        <v>2.4</v>
      </c>
      <c r="CL81" s="711">
        <f t="shared" si="101"/>
        <v>2.46</v>
      </c>
      <c r="CM81" s="711">
        <f t="shared" si="101"/>
        <v>2.52</v>
      </c>
      <c r="CN81" s="711">
        <f t="shared" si="101"/>
        <v>2.54</v>
      </c>
      <c r="CO81" s="711">
        <f t="shared" si="101"/>
        <v>2.56</v>
      </c>
      <c r="CP81" s="711">
        <f t="shared" si="101"/>
        <v>1.98</v>
      </c>
      <c r="CQ81" s="711">
        <f t="shared" si="101"/>
        <v>2.0100000000000002</v>
      </c>
      <c r="CR81" s="711">
        <f t="shared" si="101"/>
        <v>2.09</v>
      </c>
      <c r="CS81" s="711">
        <f t="shared" si="101"/>
        <v>2.1</v>
      </c>
      <c r="CT81" s="711">
        <f t="shared" si="101"/>
        <v>2.0499999999999998</v>
      </c>
      <c r="CU81" s="711">
        <f t="shared" si="101"/>
        <v>1.9700000000000002</v>
      </c>
      <c r="CV81" s="711">
        <f t="shared" si="101"/>
        <v>1.87</v>
      </c>
      <c r="CW81" s="711">
        <f t="shared" si="101"/>
        <v>2.04</v>
      </c>
      <c r="CX81" s="711">
        <f t="shared" si="101"/>
        <v>1.94</v>
      </c>
      <c r="CY81" s="711">
        <f t="shared" si="101"/>
        <v>1.9</v>
      </c>
      <c r="CZ81" s="711">
        <f t="shared" si="101"/>
        <v>1.85</v>
      </c>
      <c r="DA81" s="711">
        <f t="shared" si="101"/>
        <v>1.79</v>
      </c>
      <c r="DB81" s="711">
        <f t="shared" si="101"/>
        <v>2.12</v>
      </c>
      <c r="DC81" s="711">
        <f t="shared" si="101"/>
        <v>2.09</v>
      </c>
      <c r="DD81" s="711">
        <f t="shared" si="101"/>
        <v>2.06</v>
      </c>
      <c r="DE81" s="711">
        <f t="shared" si="101"/>
        <v>2.04</v>
      </c>
      <c r="DF81" s="711">
        <f t="shared" si="101"/>
        <v>2.2400000000000002</v>
      </c>
      <c r="DG81" s="711">
        <f t="shared" si="101"/>
        <v>2.16</v>
      </c>
      <c r="DH81" s="711">
        <f t="shared" si="101"/>
        <v>2.15</v>
      </c>
      <c r="DI81" s="711">
        <f t="shared" si="101"/>
        <v>2.1</v>
      </c>
      <c r="DJ81" s="711">
        <f t="shared" si="101"/>
        <v>2.0499999999999998</v>
      </c>
      <c r="DK81" s="711">
        <f t="shared" si="101"/>
        <v>2</v>
      </c>
      <c r="DL81" s="711">
        <f t="shared" si="101"/>
        <v>1.98</v>
      </c>
      <c r="DM81" s="711">
        <f t="shared" si="101"/>
        <v>1.96</v>
      </c>
      <c r="DN81" s="711">
        <f t="shared" si="101"/>
        <v>2.44</v>
      </c>
      <c r="DO81" s="711">
        <f t="shared" si="101"/>
        <v>2.4299999999999997</v>
      </c>
      <c r="DP81" s="711">
        <f t="shared" si="101"/>
        <v>2.4</v>
      </c>
      <c r="DQ81" s="711">
        <f t="shared" si="101"/>
        <v>2.3199999999999998</v>
      </c>
      <c r="DR81" s="711">
        <f t="shared" si="101"/>
        <v>2.2200000000000002</v>
      </c>
      <c r="DS81" s="711">
        <f t="shared" si="101"/>
        <v>2.12</v>
      </c>
      <c r="DT81" s="711">
        <f t="shared" si="101"/>
        <v>2.06</v>
      </c>
      <c r="DU81" s="711">
        <f t="shared" si="101"/>
        <v>2.44</v>
      </c>
      <c r="DV81" s="711">
        <f t="shared" si="101"/>
        <v>2.44</v>
      </c>
      <c r="DW81" s="711">
        <f t="shared" si="101"/>
        <v>2.4299999999999997</v>
      </c>
      <c r="DX81" s="711">
        <f t="shared" si="101"/>
        <v>2.42</v>
      </c>
      <c r="DY81" s="711">
        <f t="shared" si="101"/>
        <v>2.48</v>
      </c>
      <c r="DZ81" s="711">
        <f t="shared" si="101"/>
        <v>2.4699999999999998</v>
      </c>
      <c r="EA81" s="711">
        <f t="shared" si="101"/>
        <v>2.5099999999999998</v>
      </c>
      <c r="EB81" s="711">
        <f t="shared" si="101"/>
        <v>2.52</v>
      </c>
      <c r="EC81" s="711">
        <f t="shared" si="101"/>
        <v>2.5499999999999998</v>
      </c>
      <c r="ED81" s="711">
        <f t="shared" si="101"/>
        <v>2.5</v>
      </c>
      <c r="EE81" s="711">
        <f t="shared" si="101"/>
        <v>2.5299999999999998</v>
      </c>
      <c r="EF81" s="711">
        <f t="shared" si="101"/>
        <v>2.5499999999999998</v>
      </c>
      <c r="EG81" s="711">
        <f t="shared" si="101"/>
        <v>2.58</v>
      </c>
      <c r="EH81" s="711">
        <f t="shared" si="101"/>
        <v>1.77</v>
      </c>
      <c r="EI81" s="711">
        <f t="shared" si="101"/>
        <v>1.94</v>
      </c>
      <c r="EJ81" s="711">
        <f t="shared" si="102"/>
        <v>2.0699999999999998</v>
      </c>
      <c r="EK81" s="711">
        <f t="shared" si="102"/>
        <v>2.4</v>
      </c>
      <c r="EL81" s="711">
        <f t="shared" si="102"/>
        <v>2.46</v>
      </c>
      <c r="EM81" s="711">
        <f t="shared" si="102"/>
        <v>2.52</v>
      </c>
      <c r="EN81" s="711">
        <f t="shared" si="102"/>
        <v>2.54</v>
      </c>
      <c r="EO81" s="711">
        <f t="shared" si="102"/>
        <v>2.56</v>
      </c>
      <c r="EP81" s="711">
        <f t="shared" si="102"/>
        <v>1.98</v>
      </c>
      <c r="EQ81" s="711">
        <f t="shared" si="102"/>
        <v>2.0100000000000002</v>
      </c>
      <c r="ER81" s="711">
        <f t="shared" si="102"/>
        <v>2.09</v>
      </c>
      <c r="ES81" s="711">
        <f t="shared" si="102"/>
        <v>2.09</v>
      </c>
      <c r="ET81" s="711">
        <f t="shared" si="102"/>
        <v>2.0499999999999998</v>
      </c>
      <c r="EU81" s="711">
        <f t="shared" si="102"/>
        <v>1.9700000000000002</v>
      </c>
      <c r="EV81" s="711">
        <f t="shared" si="102"/>
        <v>1.87</v>
      </c>
      <c r="EW81" s="711">
        <f t="shared" si="102"/>
        <v>2.04</v>
      </c>
      <c r="EX81" s="711">
        <f t="shared" si="102"/>
        <v>1.94</v>
      </c>
      <c r="EY81" s="711">
        <f t="shared" si="102"/>
        <v>1.9</v>
      </c>
      <c r="EZ81" s="711">
        <f t="shared" si="102"/>
        <v>1.85</v>
      </c>
      <c r="FA81" s="711">
        <f t="shared" si="102"/>
        <v>1.79</v>
      </c>
      <c r="FB81" s="711">
        <f t="shared" si="102"/>
        <v>2.12</v>
      </c>
      <c r="FC81" s="711">
        <f t="shared" si="102"/>
        <v>2.09</v>
      </c>
      <c r="FD81" s="711">
        <f t="shared" si="102"/>
        <v>2.06</v>
      </c>
      <c r="FE81" s="711">
        <f t="shared" si="102"/>
        <v>2.04</v>
      </c>
      <c r="FF81" s="711">
        <f t="shared" si="102"/>
        <v>2.2400000000000002</v>
      </c>
      <c r="FG81" s="711">
        <f t="shared" si="102"/>
        <v>2.16</v>
      </c>
      <c r="FH81" s="711">
        <f t="shared" si="102"/>
        <v>2.15</v>
      </c>
      <c r="FI81" s="711">
        <f t="shared" si="102"/>
        <v>2.1</v>
      </c>
      <c r="FJ81" s="711">
        <f t="shared" si="102"/>
        <v>2.0499999999999998</v>
      </c>
      <c r="FK81" s="711">
        <f t="shared" si="102"/>
        <v>2</v>
      </c>
      <c r="FL81" s="711">
        <f t="shared" si="102"/>
        <v>1.98</v>
      </c>
      <c r="FM81" s="711">
        <f t="shared" si="102"/>
        <v>1.98</v>
      </c>
      <c r="FN81" s="711">
        <f t="shared" si="102"/>
        <v>2.4499999999999997</v>
      </c>
      <c r="FO81" s="711">
        <f t="shared" si="102"/>
        <v>2.4499999999999997</v>
      </c>
      <c r="FP81" s="711">
        <f t="shared" si="102"/>
        <v>2.4299999999999997</v>
      </c>
      <c r="FQ81" s="711">
        <f t="shared" si="102"/>
        <v>2.42</v>
      </c>
      <c r="FR81" s="711">
        <f t="shared" si="102"/>
        <v>2.4</v>
      </c>
      <c r="FS81" s="711">
        <f t="shared" si="102"/>
        <v>2.35</v>
      </c>
      <c r="FT81" s="711">
        <f t="shared" si="102"/>
        <v>2.34</v>
      </c>
      <c r="FU81" s="711">
        <f t="shared" si="102"/>
        <v>2.5</v>
      </c>
      <c r="FV81" s="711">
        <f t="shared" si="102"/>
        <v>2.5099999999999998</v>
      </c>
      <c r="FW81" s="711">
        <f t="shared" si="102"/>
        <v>2.5099999999999998</v>
      </c>
      <c r="FX81" s="711">
        <f t="shared" si="102"/>
        <v>2.5</v>
      </c>
      <c r="FY81" s="711">
        <f t="shared" si="102"/>
        <v>2.56</v>
      </c>
      <c r="FZ81" s="711">
        <f t="shared" si="102"/>
        <v>2.54</v>
      </c>
      <c r="GA81" s="711">
        <f t="shared" si="102"/>
        <v>2.57</v>
      </c>
      <c r="GB81" s="711">
        <f t="shared" si="102"/>
        <v>2.57</v>
      </c>
      <c r="GC81" s="711">
        <f t="shared" si="102"/>
        <v>2.6</v>
      </c>
      <c r="GD81" s="711">
        <f t="shared" si="102"/>
        <v>2.54</v>
      </c>
      <c r="GE81" s="711">
        <f t="shared" si="102"/>
        <v>2.56</v>
      </c>
      <c r="GF81" s="711">
        <f t="shared" si="102"/>
        <v>2.58</v>
      </c>
      <c r="GG81" s="711">
        <f t="shared" si="102"/>
        <v>2.61</v>
      </c>
      <c r="GH81" s="711">
        <f t="shared" si="102"/>
        <v>1.8900000000000001</v>
      </c>
      <c r="GI81" s="711">
        <f t="shared" si="102"/>
        <v>2.02</v>
      </c>
      <c r="GJ81" s="711">
        <f t="shared" si="102"/>
        <v>2.0699999999999998</v>
      </c>
      <c r="GK81" s="711">
        <f t="shared" si="102"/>
        <v>2.4099999999999997</v>
      </c>
      <c r="GL81" s="711">
        <f t="shared" si="102"/>
        <v>2.4699999999999998</v>
      </c>
      <c r="GM81" s="711">
        <f t="shared" si="102"/>
        <v>2.54</v>
      </c>
      <c r="GN81" s="711">
        <f t="shared" si="102"/>
        <v>2.57</v>
      </c>
      <c r="GO81" s="711">
        <f t="shared" si="102"/>
        <v>2.6</v>
      </c>
      <c r="GP81" s="711">
        <f t="shared" si="102"/>
        <v>2.0499999999999998</v>
      </c>
      <c r="GQ81" s="711">
        <f t="shared" si="102"/>
        <v>2.12</v>
      </c>
      <c r="GR81" s="711">
        <f t="shared" si="102"/>
        <v>2.19</v>
      </c>
      <c r="GS81" s="711">
        <f t="shared" si="102"/>
        <v>2.2000000000000002</v>
      </c>
      <c r="GT81" s="711">
        <f t="shared" si="102"/>
        <v>2.21</v>
      </c>
      <c r="GU81" s="711">
        <f t="shared" si="102"/>
        <v>2.14</v>
      </c>
      <c r="GV81" s="711">
        <f t="shared" si="103"/>
        <v>2.1</v>
      </c>
      <c r="GW81" s="711">
        <f t="shared" si="103"/>
        <v>2.21</v>
      </c>
      <c r="GX81" s="711">
        <f t="shared" si="103"/>
        <v>2.12</v>
      </c>
      <c r="GY81" s="711">
        <f t="shared" si="103"/>
        <v>2.09</v>
      </c>
      <c r="GZ81" s="711">
        <f t="shared" si="103"/>
        <v>2.06</v>
      </c>
      <c r="HA81" s="711">
        <f t="shared" si="103"/>
        <v>2.0100000000000002</v>
      </c>
      <c r="HB81" s="711">
        <f t="shared" si="103"/>
        <v>2.3199999999999998</v>
      </c>
      <c r="HC81" s="711">
        <f t="shared" si="103"/>
        <v>2.29</v>
      </c>
      <c r="HD81" s="711">
        <f t="shared" si="103"/>
        <v>2.2600000000000002</v>
      </c>
      <c r="HE81" s="711">
        <f t="shared" si="103"/>
        <v>2.23</v>
      </c>
      <c r="HF81" s="711">
        <f t="shared" si="103"/>
        <v>2.4</v>
      </c>
      <c r="HG81" s="711">
        <f t="shared" si="103"/>
        <v>2.2999999999999998</v>
      </c>
      <c r="HH81" s="711">
        <f t="shared" si="103"/>
        <v>2.2400000000000002</v>
      </c>
      <c r="HI81" s="711">
        <f t="shared" si="103"/>
        <v>2.1800000000000002</v>
      </c>
      <c r="HJ81" s="711">
        <f t="shared" si="103"/>
        <v>2.13</v>
      </c>
      <c r="HK81" s="711">
        <f t="shared" si="103"/>
        <v>2.08</v>
      </c>
      <c r="HL81" s="711">
        <f t="shared" si="103"/>
        <v>2.0499999999999998</v>
      </c>
      <c r="HM81" s="711">
        <f t="shared" si="103"/>
        <v>2.0299999999999998</v>
      </c>
      <c r="HN81" s="711">
        <f t="shared" si="103"/>
        <v>2.4699999999999998</v>
      </c>
      <c r="HO81" s="711">
        <f t="shared" si="103"/>
        <v>2.46</v>
      </c>
      <c r="HP81" s="711">
        <f t="shared" si="103"/>
        <v>2.44</v>
      </c>
      <c r="HQ81" s="711">
        <f t="shared" si="103"/>
        <v>2.42</v>
      </c>
      <c r="HR81" s="711">
        <f t="shared" si="103"/>
        <v>2.4</v>
      </c>
      <c r="HS81" s="711">
        <f t="shared" si="103"/>
        <v>2.4099999999999997</v>
      </c>
      <c r="HT81" s="711">
        <f t="shared" si="103"/>
        <v>2.4</v>
      </c>
      <c r="HU81" s="711">
        <f t="shared" si="103"/>
        <v>2.52</v>
      </c>
      <c r="HV81" s="711">
        <f t="shared" si="103"/>
        <v>2.52</v>
      </c>
      <c r="HW81" s="711">
        <f t="shared" si="103"/>
        <v>2.52</v>
      </c>
      <c r="HX81" s="711">
        <f t="shared" si="103"/>
        <v>2.52</v>
      </c>
      <c r="HY81" s="711">
        <f t="shared" si="103"/>
        <v>2.57</v>
      </c>
      <c r="HZ81" s="711">
        <f t="shared" si="103"/>
        <v>2.56</v>
      </c>
      <c r="IA81" s="711">
        <f t="shared" si="103"/>
        <v>2.59</v>
      </c>
      <c r="IB81" s="711">
        <f t="shared" si="103"/>
        <v>2.58</v>
      </c>
      <c r="IC81" s="711">
        <f t="shared" si="103"/>
        <v>2.61</v>
      </c>
      <c r="ID81" s="711">
        <f t="shared" si="103"/>
        <v>2.56</v>
      </c>
      <c r="IE81" s="711">
        <f t="shared" si="103"/>
        <v>2.58</v>
      </c>
      <c r="IF81" s="711">
        <f t="shared" si="103"/>
        <v>2.59</v>
      </c>
      <c r="IG81" s="711">
        <f t="shared" si="103"/>
        <v>2.62</v>
      </c>
      <c r="IH81" s="711">
        <f t="shared" si="103"/>
        <v>1.9300000000000002</v>
      </c>
      <c r="II81" s="711">
        <f t="shared" si="103"/>
        <v>2.0299999999999998</v>
      </c>
      <c r="IJ81" s="711">
        <f t="shared" si="103"/>
        <v>2.0699999999999998</v>
      </c>
      <c r="IK81" s="711">
        <f t="shared" si="103"/>
        <v>2.4099999999999997</v>
      </c>
      <c r="IL81" s="711">
        <f t="shared" si="103"/>
        <v>2.4699999999999998</v>
      </c>
      <c r="IM81" s="711">
        <f t="shared" si="103"/>
        <v>2.54</v>
      </c>
      <c r="IN81" s="711">
        <f t="shared" si="103"/>
        <v>2.57</v>
      </c>
      <c r="IO81" s="711">
        <f t="shared" si="103"/>
        <v>2.6</v>
      </c>
      <c r="IP81" s="711">
        <f t="shared" si="103"/>
        <v>2.0499999999999998</v>
      </c>
      <c r="IQ81" s="711">
        <f t="shared" si="103"/>
        <v>2.12</v>
      </c>
      <c r="IR81" s="711">
        <f t="shared" si="103"/>
        <v>2.19</v>
      </c>
      <c r="IS81" s="711">
        <f t="shared" si="103"/>
        <v>2.2000000000000002</v>
      </c>
      <c r="IT81" s="711">
        <f t="shared" si="103"/>
        <v>2.2000000000000002</v>
      </c>
      <c r="IU81" s="711">
        <f t="shared" si="103"/>
        <v>2.14</v>
      </c>
      <c r="IV81" s="711">
        <f t="shared" si="103"/>
        <v>2.09</v>
      </c>
      <c r="IW81" s="711">
        <f t="shared" si="103"/>
        <v>2.15</v>
      </c>
      <c r="IX81" s="711">
        <f t="shared" si="103"/>
        <v>2.06</v>
      </c>
      <c r="IY81" s="711">
        <f t="shared" si="103"/>
        <v>2.02</v>
      </c>
      <c r="IZ81" s="711">
        <f t="shared" si="103"/>
        <v>1.98</v>
      </c>
      <c r="JA81" s="711">
        <f t="shared" si="103"/>
        <v>1.92</v>
      </c>
      <c r="JB81" s="711">
        <f t="shared" si="103"/>
        <v>2.17</v>
      </c>
      <c r="JC81" s="711">
        <f t="shared" si="103"/>
        <v>2.15</v>
      </c>
      <c r="JD81" s="711">
        <f t="shared" si="103"/>
        <v>2.14</v>
      </c>
      <c r="JE81" s="711">
        <f t="shared" si="103"/>
        <v>2.12</v>
      </c>
      <c r="JF81" s="711">
        <f t="shared" si="103"/>
        <v>2.29</v>
      </c>
      <c r="JG81" s="711">
        <f t="shared" si="103"/>
        <v>2.2799999999999998</v>
      </c>
      <c r="JH81" s="711">
        <f t="shared" si="104"/>
        <v>2.2200000000000002</v>
      </c>
      <c r="JI81" s="711">
        <f t="shared" si="104"/>
        <v>2.16</v>
      </c>
      <c r="JJ81" s="711">
        <f t="shared" si="104"/>
        <v>2.1</v>
      </c>
      <c r="JK81" s="711">
        <f t="shared" si="104"/>
        <v>2.0699999999999998</v>
      </c>
      <c r="JL81" s="711">
        <f t="shared" si="104"/>
        <v>2.0499999999999998</v>
      </c>
      <c r="JM81" s="711">
        <f t="shared" si="104"/>
        <v>2.04</v>
      </c>
      <c r="JN81" s="711">
        <f t="shared" si="104"/>
        <v>2.48</v>
      </c>
      <c r="JO81" s="711">
        <f t="shared" si="104"/>
        <v>2.4699999999999998</v>
      </c>
      <c r="JP81" s="711">
        <f t="shared" si="104"/>
        <v>2.46</v>
      </c>
      <c r="JQ81" s="711">
        <f t="shared" si="104"/>
        <v>2.4499999999999997</v>
      </c>
      <c r="JR81" s="711">
        <f t="shared" si="104"/>
        <v>2.44</v>
      </c>
      <c r="JS81" s="711">
        <f t="shared" si="104"/>
        <v>2.4499999999999997</v>
      </c>
      <c r="JT81" s="711">
        <f t="shared" si="104"/>
        <v>2.4499999999999997</v>
      </c>
      <c r="JU81" s="711">
        <f t="shared" si="104"/>
        <v>2.57</v>
      </c>
      <c r="JV81" s="711">
        <f t="shared" si="104"/>
        <v>2.58</v>
      </c>
      <c r="JW81" s="711">
        <f t="shared" si="104"/>
        <v>2.58</v>
      </c>
      <c r="JX81" s="711">
        <f t="shared" si="104"/>
        <v>2.58</v>
      </c>
      <c r="JY81" s="711">
        <f t="shared" si="104"/>
        <v>2.63</v>
      </c>
      <c r="JZ81" s="711">
        <f t="shared" si="104"/>
        <v>2.62</v>
      </c>
      <c r="KA81" s="711">
        <f t="shared" si="104"/>
        <v>2.64</v>
      </c>
      <c r="KB81" s="711">
        <f t="shared" si="104"/>
        <v>2.63</v>
      </c>
      <c r="KC81" s="711">
        <f t="shared" si="104"/>
        <v>2.65</v>
      </c>
      <c r="KD81" s="711">
        <f t="shared" si="104"/>
        <v>2.6</v>
      </c>
      <c r="KE81" s="711">
        <f t="shared" si="104"/>
        <v>2.61</v>
      </c>
      <c r="KF81" s="711">
        <f t="shared" si="104"/>
        <v>2.63</v>
      </c>
      <c r="KG81" s="711">
        <f t="shared" si="104"/>
        <v>2.64</v>
      </c>
      <c r="KH81" s="711">
        <f t="shared" si="104"/>
        <v>2.09</v>
      </c>
      <c r="KI81" s="711">
        <f t="shared" si="104"/>
        <v>2.14</v>
      </c>
      <c r="KJ81" s="711">
        <f t="shared" si="104"/>
        <v>2.12</v>
      </c>
      <c r="KK81" s="711">
        <f t="shared" si="104"/>
        <v>2.42</v>
      </c>
      <c r="KL81" s="711">
        <f t="shared" si="104"/>
        <v>2.48</v>
      </c>
      <c r="KM81" s="711">
        <f t="shared" si="104"/>
        <v>2.54</v>
      </c>
      <c r="KN81" s="711">
        <f t="shared" si="104"/>
        <v>2.57</v>
      </c>
      <c r="KO81" s="711">
        <f t="shared" si="104"/>
        <v>2.6</v>
      </c>
      <c r="KP81" s="711">
        <f t="shared" si="104"/>
        <v>2.0499999999999998</v>
      </c>
      <c r="KQ81" s="711">
        <f t="shared" si="104"/>
        <v>2.0699999999999998</v>
      </c>
      <c r="KR81" s="711">
        <f t="shared" si="104"/>
        <v>2.19</v>
      </c>
      <c r="KS81" s="711">
        <f t="shared" si="104"/>
        <v>2.2000000000000002</v>
      </c>
      <c r="KT81" s="711">
        <f t="shared" si="104"/>
        <v>2.13</v>
      </c>
      <c r="KU81" s="711">
        <f t="shared" si="104"/>
        <v>2.09</v>
      </c>
      <c r="KV81" s="711">
        <f t="shared" si="104"/>
        <v>2.0499999999999998</v>
      </c>
      <c r="KW81" s="711">
        <f t="shared" si="104"/>
        <v>2.13</v>
      </c>
      <c r="KX81" s="711">
        <f t="shared" si="104"/>
        <v>2.04</v>
      </c>
      <c r="KY81" s="711">
        <f t="shared" si="104"/>
        <v>2</v>
      </c>
      <c r="KZ81" s="711">
        <f t="shared" si="104"/>
        <v>1.96</v>
      </c>
      <c r="LA81" s="711">
        <f t="shared" si="104"/>
        <v>1.9</v>
      </c>
      <c r="LB81" s="711">
        <f t="shared" si="104"/>
        <v>2.17</v>
      </c>
      <c r="LC81" s="711">
        <f t="shared" si="104"/>
        <v>2.15</v>
      </c>
      <c r="LD81" s="711">
        <f t="shared" si="104"/>
        <v>2.14</v>
      </c>
      <c r="LE81" s="711">
        <f t="shared" si="104"/>
        <v>2.12</v>
      </c>
      <c r="LF81" s="711">
        <f t="shared" si="104"/>
        <v>2.29</v>
      </c>
      <c r="LG81" s="711">
        <f t="shared" si="104"/>
        <v>2.2799999999999998</v>
      </c>
      <c r="LH81" s="711">
        <f t="shared" si="104"/>
        <v>2.2200000000000002</v>
      </c>
      <c r="LI81" s="711">
        <f t="shared" si="104"/>
        <v>2.16</v>
      </c>
      <c r="LJ81" s="711">
        <f t="shared" si="104"/>
        <v>2.1</v>
      </c>
      <c r="LK81" s="711">
        <f t="shared" si="104"/>
        <v>2.08</v>
      </c>
      <c r="LL81" s="711">
        <f t="shared" si="104"/>
        <v>2.0499999999999998</v>
      </c>
      <c r="LM81" s="711">
        <f t="shared" si="104"/>
        <v>2.0299999999999998</v>
      </c>
      <c r="LN81" s="711">
        <f t="shared" si="104"/>
        <v>2.4699999999999998</v>
      </c>
      <c r="LO81" s="711">
        <f t="shared" si="104"/>
        <v>2.46</v>
      </c>
      <c r="LP81" s="711">
        <f t="shared" si="104"/>
        <v>2.44</v>
      </c>
      <c r="LQ81" s="711">
        <f t="shared" si="104"/>
        <v>2.42</v>
      </c>
      <c r="LR81" s="711">
        <f t="shared" si="104"/>
        <v>2.4</v>
      </c>
      <c r="LS81" s="711">
        <f t="shared" si="104"/>
        <v>2.4</v>
      </c>
      <c r="LT81" s="711">
        <f t="shared" si="105"/>
        <v>2.4</v>
      </c>
      <c r="LU81" s="711">
        <f t="shared" si="105"/>
        <v>2.5099999999999998</v>
      </c>
      <c r="LV81" s="711">
        <f t="shared" si="105"/>
        <v>2.5099999999999998</v>
      </c>
      <c r="LW81" s="711">
        <f t="shared" si="105"/>
        <v>2.5099999999999998</v>
      </c>
      <c r="LX81" s="711">
        <f t="shared" si="105"/>
        <v>2.5</v>
      </c>
      <c r="LY81" s="711">
        <f t="shared" si="105"/>
        <v>2.56</v>
      </c>
      <c r="LZ81" s="711">
        <f t="shared" si="105"/>
        <v>2.54</v>
      </c>
      <c r="MA81" s="711">
        <f t="shared" si="105"/>
        <v>2.57</v>
      </c>
      <c r="MB81" s="711">
        <f t="shared" si="105"/>
        <v>2.6</v>
      </c>
      <c r="MC81" s="711">
        <f t="shared" si="105"/>
        <v>2.63</v>
      </c>
      <c r="MD81" s="711">
        <f t="shared" si="105"/>
        <v>2.58</v>
      </c>
      <c r="ME81" s="711">
        <f t="shared" si="105"/>
        <v>2.59</v>
      </c>
      <c r="MF81" s="711">
        <f t="shared" si="105"/>
        <v>2.61</v>
      </c>
      <c r="MG81" s="711">
        <f t="shared" si="105"/>
        <v>2.63</v>
      </c>
      <c r="MH81" s="711">
        <f t="shared" si="105"/>
        <v>2.08</v>
      </c>
      <c r="MI81" s="711">
        <f t="shared" si="105"/>
        <v>2.23</v>
      </c>
      <c r="MJ81" s="711">
        <f t="shared" si="105"/>
        <v>2.4099999999999997</v>
      </c>
      <c r="MK81" s="711">
        <f t="shared" si="105"/>
        <v>2.48</v>
      </c>
      <c r="ML81" s="711">
        <f t="shared" si="105"/>
        <v>2.54</v>
      </c>
      <c r="MM81" s="711">
        <f t="shared" si="105"/>
        <v>2.57</v>
      </c>
      <c r="MN81" s="711">
        <f t="shared" si="105"/>
        <v>2.61</v>
      </c>
      <c r="MO81" s="711">
        <f t="shared" si="105"/>
        <v>2.64</v>
      </c>
      <c r="MP81" s="711">
        <f t="shared" si="105"/>
        <v>2.13</v>
      </c>
      <c r="MQ81" s="711">
        <f t="shared" si="105"/>
        <v>2.17</v>
      </c>
      <c r="MR81" s="711">
        <f t="shared" si="105"/>
        <v>2.21</v>
      </c>
      <c r="MS81" s="711">
        <f t="shared" si="105"/>
        <v>2.23</v>
      </c>
      <c r="MT81" s="711">
        <f t="shared" si="105"/>
        <v>2.1800000000000002</v>
      </c>
      <c r="MU81" s="711">
        <f t="shared" si="105"/>
        <v>2.14</v>
      </c>
      <c r="MV81" s="711">
        <f t="shared" si="105"/>
        <v>2.11</v>
      </c>
      <c r="MW81" s="711">
        <f t="shared" si="105"/>
        <v>2.17</v>
      </c>
      <c r="MX81" s="711">
        <f t="shared" si="105"/>
        <v>2.09</v>
      </c>
      <c r="MY81" s="711">
        <f t="shared" si="105"/>
        <v>2.0499999999999998</v>
      </c>
      <c r="MZ81" s="711">
        <f t="shared" si="105"/>
        <v>2.0100000000000002</v>
      </c>
      <c r="NA81" s="711">
        <f t="shared" si="105"/>
        <v>1.9500000000000002</v>
      </c>
      <c r="NB81" s="711">
        <f t="shared" si="105"/>
        <v>2.2200000000000002</v>
      </c>
      <c r="NC81" s="711">
        <f t="shared" si="105"/>
        <v>2.2000000000000002</v>
      </c>
      <c r="ND81" s="711">
        <f t="shared" si="105"/>
        <v>2.1800000000000002</v>
      </c>
      <c r="NE81" s="711">
        <f t="shared" si="105"/>
        <v>2.17</v>
      </c>
      <c r="NF81" s="711">
        <f t="shared" si="105"/>
        <v>2.33</v>
      </c>
      <c r="NG81" s="711">
        <f t="shared" si="105"/>
        <v>2.3199999999999998</v>
      </c>
      <c r="NH81" s="711">
        <f t="shared" si="105"/>
        <v>2.25</v>
      </c>
      <c r="NI81" s="711">
        <f t="shared" si="105"/>
        <v>2.19</v>
      </c>
      <c r="NJ81" s="711">
        <f t="shared" si="105"/>
        <v>2.13</v>
      </c>
      <c r="NK81" s="711">
        <f t="shared" si="105"/>
        <v>2.1</v>
      </c>
      <c r="NL81" s="711">
        <f t="shared" si="105"/>
        <v>2.0699999999999998</v>
      </c>
      <c r="NM81" s="711">
        <f t="shared" si="105"/>
        <v>2.0499999999999998</v>
      </c>
      <c r="NN81" s="711">
        <f t="shared" si="105"/>
        <v>2.4699999999999998</v>
      </c>
      <c r="NO81" s="711">
        <f t="shared" si="105"/>
        <v>2.46</v>
      </c>
      <c r="NP81" s="711">
        <f t="shared" si="105"/>
        <v>2.44</v>
      </c>
      <c r="NQ81" s="711">
        <f t="shared" si="105"/>
        <v>2.42</v>
      </c>
      <c r="NR81" s="711">
        <f t="shared" si="105"/>
        <v>2.4</v>
      </c>
      <c r="NS81" s="711">
        <f t="shared" si="105"/>
        <v>2.4</v>
      </c>
      <c r="NT81" s="711">
        <f t="shared" si="105"/>
        <v>2.4</v>
      </c>
      <c r="NU81" s="711">
        <f t="shared" si="105"/>
        <v>2.5099999999999998</v>
      </c>
      <c r="NV81" s="711">
        <f t="shared" si="105"/>
        <v>2.5099999999999998</v>
      </c>
      <c r="NW81" s="711">
        <f t="shared" si="105"/>
        <v>2.5099999999999998</v>
      </c>
      <c r="NX81" s="711">
        <f t="shared" si="105"/>
        <v>2.5</v>
      </c>
      <c r="NY81" s="711">
        <f t="shared" si="105"/>
        <v>2.56</v>
      </c>
      <c r="NZ81" s="711">
        <f t="shared" si="105"/>
        <v>2.54</v>
      </c>
      <c r="OA81" s="711">
        <f t="shared" si="105"/>
        <v>2.57</v>
      </c>
      <c r="OB81" s="711">
        <f t="shared" si="105"/>
        <v>2.6</v>
      </c>
      <c r="OC81" s="711">
        <f t="shared" si="105"/>
        <v>2.63</v>
      </c>
      <c r="OD81" s="711">
        <f t="shared" si="105"/>
        <v>2.58</v>
      </c>
      <c r="OE81" s="711">
        <f t="shared" si="105"/>
        <v>2.59</v>
      </c>
      <c r="OF81" s="711">
        <f t="shared" si="106"/>
        <v>2.61</v>
      </c>
      <c r="OG81" s="711">
        <f t="shared" si="106"/>
        <v>2.63</v>
      </c>
      <c r="OH81" s="711">
        <f t="shared" si="106"/>
        <v>2.08</v>
      </c>
      <c r="OI81" s="711">
        <f t="shared" si="106"/>
        <v>2.23</v>
      </c>
      <c r="OJ81" s="711">
        <f t="shared" si="106"/>
        <v>2.4099999999999997</v>
      </c>
      <c r="OK81" s="711">
        <f t="shared" si="106"/>
        <v>2.48</v>
      </c>
      <c r="OL81" s="711">
        <f t="shared" si="106"/>
        <v>2.54</v>
      </c>
      <c r="OM81" s="711">
        <f t="shared" si="106"/>
        <v>2.57</v>
      </c>
      <c r="ON81" s="711">
        <f t="shared" si="106"/>
        <v>2.61</v>
      </c>
      <c r="OO81" s="711">
        <f t="shared" si="106"/>
        <v>2.64</v>
      </c>
      <c r="OP81" s="711">
        <f t="shared" si="106"/>
        <v>2.13</v>
      </c>
      <c r="OQ81" s="711">
        <f t="shared" si="106"/>
        <v>2.17</v>
      </c>
      <c r="OR81" s="711">
        <f t="shared" si="106"/>
        <v>2.21</v>
      </c>
      <c r="OS81" s="711">
        <f t="shared" si="106"/>
        <v>2.23</v>
      </c>
      <c r="OT81" s="711">
        <f t="shared" si="106"/>
        <v>2.1800000000000002</v>
      </c>
      <c r="OU81" s="711">
        <f t="shared" si="106"/>
        <v>2.14</v>
      </c>
      <c r="OV81" s="711">
        <f t="shared" si="106"/>
        <v>2.11</v>
      </c>
      <c r="OW81" s="711">
        <f t="shared" si="106"/>
        <v>2.17</v>
      </c>
      <c r="OX81" s="711">
        <f t="shared" si="106"/>
        <v>2.09</v>
      </c>
      <c r="OY81" s="711">
        <f t="shared" si="106"/>
        <v>2.0499999999999998</v>
      </c>
      <c r="OZ81" s="711">
        <f t="shared" si="106"/>
        <v>2.0100000000000002</v>
      </c>
      <c r="PA81" s="711">
        <f t="shared" si="106"/>
        <v>1.9500000000000002</v>
      </c>
      <c r="PB81" s="711">
        <f t="shared" si="106"/>
        <v>2.2200000000000002</v>
      </c>
      <c r="PC81" s="711">
        <f t="shared" si="106"/>
        <v>2.2000000000000002</v>
      </c>
      <c r="PD81" s="711">
        <f t="shared" si="106"/>
        <v>2.1800000000000002</v>
      </c>
      <c r="PE81" s="711">
        <f t="shared" si="106"/>
        <v>2.17</v>
      </c>
      <c r="PF81" s="711">
        <f t="shared" si="106"/>
        <v>2.33</v>
      </c>
      <c r="PG81" s="711">
        <f t="shared" si="106"/>
        <v>2.3199999999999998</v>
      </c>
      <c r="PH81" s="711">
        <f t="shared" si="106"/>
        <v>2.25</v>
      </c>
      <c r="PI81" s="711">
        <f t="shared" si="106"/>
        <v>2.19</v>
      </c>
      <c r="PJ81" s="711">
        <f t="shared" si="106"/>
        <v>2.13</v>
      </c>
      <c r="PK81" s="711">
        <f t="shared" si="106"/>
        <v>2.1</v>
      </c>
      <c r="PL81" s="711">
        <f t="shared" si="106"/>
        <v>2.0699999999999998</v>
      </c>
      <c r="PM81" s="711">
        <f t="shared" si="106"/>
        <v>2.0499999999999998</v>
      </c>
      <c r="PN81" s="711">
        <f t="shared" si="106"/>
        <v>2.4699999999999998</v>
      </c>
      <c r="PO81" s="711">
        <f t="shared" si="106"/>
        <v>2.46</v>
      </c>
      <c r="PP81" s="711">
        <f t="shared" si="106"/>
        <v>2.44</v>
      </c>
      <c r="PQ81" s="711">
        <f t="shared" si="106"/>
        <v>2.42</v>
      </c>
      <c r="PR81" s="711">
        <f t="shared" si="106"/>
        <v>2.4</v>
      </c>
      <c r="PS81" s="711">
        <f t="shared" si="106"/>
        <v>2.4</v>
      </c>
      <c r="PT81" s="711">
        <f t="shared" si="106"/>
        <v>2.4</v>
      </c>
      <c r="PU81" s="711">
        <f t="shared" si="106"/>
        <v>2.5099999999999998</v>
      </c>
      <c r="PV81" s="711">
        <f t="shared" si="106"/>
        <v>2.5099999999999998</v>
      </c>
      <c r="PW81" s="711">
        <f t="shared" si="106"/>
        <v>2.5099999999999998</v>
      </c>
      <c r="PX81" s="711">
        <f t="shared" si="106"/>
        <v>2.5</v>
      </c>
      <c r="PY81" s="711">
        <f t="shared" si="106"/>
        <v>2.56</v>
      </c>
      <c r="PZ81" s="711">
        <f t="shared" si="106"/>
        <v>2.54</v>
      </c>
      <c r="QA81" s="711">
        <f t="shared" si="106"/>
        <v>2.57</v>
      </c>
      <c r="QB81" s="711">
        <f t="shared" si="106"/>
        <v>2.6</v>
      </c>
      <c r="QC81" s="711">
        <f t="shared" si="106"/>
        <v>2.63</v>
      </c>
      <c r="QD81" s="711">
        <f t="shared" si="106"/>
        <v>2.58</v>
      </c>
      <c r="QE81" s="711">
        <f t="shared" si="106"/>
        <v>2.59</v>
      </c>
      <c r="QF81" s="711">
        <f t="shared" si="106"/>
        <v>2.61</v>
      </c>
      <c r="QG81" s="711">
        <f t="shared" si="106"/>
        <v>2.63</v>
      </c>
      <c r="QH81" s="711">
        <f t="shared" si="106"/>
        <v>2.08</v>
      </c>
      <c r="QI81" s="711">
        <f t="shared" si="106"/>
        <v>2.23</v>
      </c>
      <c r="QJ81" s="711">
        <f t="shared" si="106"/>
        <v>2.4099999999999997</v>
      </c>
      <c r="QK81" s="711">
        <f t="shared" si="106"/>
        <v>2.48</v>
      </c>
      <c r="QL81" s="711">
        <f t="shared" si="106"/>
        <v>2.54</v>
      </c>
      <c r="QM81" s="711">
        <f t="shared" si="106"/>
        <v>2.57</v>
      </c>
      <c r="QN81" s="711">
        <f t="shared" si="106"/>
        <v>2.61</v>
      </c>
      <c r="QO81" s="711">
        <f t="shared" si="106"/>
        <v>2.64</v>
      </c>
      <c r="QP81" s="711">
        <f t="shared" si="106"/>
        <v>2.13</v>
      </c>
      <c r="QQ81" s="711">
        <f t="shared" si="106"/>
        <v>2.17</v>
      </c>
      <c r="QR81" s="711">
        <f t="shared" si="107"/>
        <v>2.21</v>
      </c>
      <c r="QS81" s="711">
        <f t="shared" si="107"/>
        <v>2.23</v>
      </c>
      <c r="QT81" s="711">
        <f t="shared" si="107"/>
        <v>2.1800000000000002</v>
      </c>
      <c r="QU81" s="711">
        <f t="shared" si="107"/>
        <v>2.14</v>
      </c>
      <c r="QV81" s="711">
        <f t="shared" si="107"/>
        <v>2.11</v>
      </c>
      <c r="QW81" s="711">
        <f t="shared" si="107"/>
        <v>2.17</v>
      </c>
      <c r="QX81" s="711">
        <f t="shared" si="107"/>
        <v>2.09</v>
      </c>
      <c r="QY81" s="711">
        <f t="shared" si="107"/>
        <v>2.0499999999999998</v>
      </c>
      <c r="QZ81" s="711">
        <f t="shared" si="107"/>
        <v>2.0100000000000002</v>
      </c>
      <c r="RA81" s="711">
        <f t="shared" si="107"/>
        <v>1.9500000000000002</v>
      </c>
      <c r="RB81" s="711">
        <f t="shared" si="107"/>
        <v>2.2200000000000002</v>
      </c>
      <c r="RC81" s="711">
        <f t="shared" si="107"/>
        <v>2.2000000000000002</v>
      </c>
      <c r="RD81" s="711">
        <f t="shared" si="107"/>
        <v>2.1800000000000002</v>
      </c>
      <c r="RE81" s="711">
        <f t="shared" si="107"/>
        <v>2.17</v>
      </c>
      <c r="RF81" s="711">
        <f t="shared" si="107"/>
        <v>2.33</v>
      </c>
      <c r="RG81" s="711">
        <f t="shared" si="107"/>
        <v>2.3199999999999998</v>
      </c>
      <c r="RH81" s="711">
        <f t="shared" si="107"/>
        <v>2.25</v>
      </c>
      <c r="RI81" s="711">
        <f t="shared" si="107"/>
        <v>2.19</v>
      </c>
      <c r="RJ81" s="711">
        <f t="shared" si="107"/>
        <v>2.13</v>
      </c>
      <c r="RK81" s="711">
        <f t="shared" si="107"/>
        <v>2.1</v>
      </c>
      <c r="RL81" s="711">
        <f t="shared" si="107"/>
        <v>2.0699999999999998</v>
      </c>
      <c r="RM81" s="711">
        <f t="shared" si="107"/>
        <v>2.0499999999999998</v>
      </c>
      <c r="RN81" s="711">
        <f t="shared" si="107"/>
        <v>2.4699999999999998</v>
      </c>
      <c r="RO81" s="711">
        <f t="shared" si="107"/>
        <v>2.46</v>
      </c>
      <c r="RP81" s="711">
        <f t="shared" si="107"/>
        <v>2.44</v>
      </c>
      <c r="RQ81" s="711">
        <f t="shared" si="107"/>
        <v>2.42</v>
      </c>
      <c r="RR81" s="711">
        <f t="shared" si="107"/>
        <v>2.4</v>
      </c>
      <c r="RS81" s="711">
        <f t="shared" si="107"/>
        <v>2.4</v>
      </c>
      <c r="RT81" s="711">
        <f t="shared" si="107"/>
        <v>2.4</v>
      </c>
      <c r="RU81" s="711">
        <f t="shared" si="107"/>
        <v>2.5099999999999998</v>
      </c>
      <c r="RV81" s="711">
        <f t="shared" si="107"/>
        <v>2.5099999999999998</v>
      </c>
      <c r="RW81" s="711">
        <f t="shared" si="107"/>
        <v>2.5099999999999998</v>
      </c>
      <c r="RX81" s="711">
        <f t="shared" si="107"/>
        <v>2.5</v>
      </c>
      <c r="RY81" s="711">
        <f t="shared" si="107"/>
        <v>2.56</v>
      </c>
      <c r="RZ81" s="711">
        <f t="shared" si="107"/>
        <v>2.54</v>
      </c>
      <c r="SA81" s="711">
        <f t="shared" si="107"/>
        <v>2.57</v>
      </c>
      <c r="SB81" s="711">
        <f t="shared" si="107"/>
        <v>2.6</v>
      </c>
      <c r="SC81" s="711">
        <f t="shared" si="107"/>
        <v>2.63</v>
      </c>
      <c r="SD81" s="711">
        <f t="shared" si="107"/>
        <v>2.5499999999999998</v>
      </c>
      <c r="SE81" s="711">
        <f t="shared" si="107"/>
        <v>2.5499999999999998</v>
      </c>
      <c r="SF81" s="711">
        <f t="shared" si="107"/>
        <v>2.5499999999999998</v>
      </c>
      <c r="SG81" s="711">
        <f t="shared" si="107"/>
        <v>2.57</v>
      </c>
      <c r="SH81" s="711">
        <f t="shared" si="107"/>
        <v>2.08</v>
      </c>
      <c r="SI81" s="493"/>
      <c r="SJ81" s="474"/>
      <c r="SK81" s="462"/>
      <c r="SL81" s="462"/>
      <c r="SM81" s="462"/>
    </row>
    <row r="82" spans="1:507" outlineLevel="2" x14ac:dyDescent="0.35">
      <c r="A82" s="462"/>
      <c r="B82" s="471"/>
      <c r="C82" s="690">
        <f>INT($C$40)+2</f>
        <v>3</v>
      </c>
      <c r="D82" s="493"/>
      <c r="E82" s="557">
        <v>6</v>
      </c>
      <c r="F82" s="557"/>
      <c r="G82" s="493"/>
      <c r="H82" s="498" t="s">
        <v>963</v>
      </c>
      <c r="I82" s="515" t="s">
        <v>958</v>
      </c>
      <c r="J82" s="515">
        <f>J79+1</f>
        <v>5</v>
      </c>
      <c r="K82" s="516">
        <f t="shared" si="108"/>
        <v>1.6</v>
      </c>
      <c r="L82" s="516">
        <f t="shared" si="108"/>
        <v>1.58</v>
      </c>
      <c r="M82" s="516">
        <f t="shared" si="108"/>
        <v>1.56</v>
      </c>
      <c r="N82" s="516">
        <f t="shared" si="108"/>
        <v>2.04</v>
      </c>
      <c r="O82" s="516">
        <f t="shared" si="108"/>
        <v>2.0299999999999998</v>
      </c>
      <c r="P82" s="516">
        <f t="shared" si="108"/>
        <v>2</v>
      </c>
      <c r="Q82" s="516">
        <f t="shared" si="108"/>
        <v>1.92</v>
      </c>
      <c r="R82" s="516">
        <f t="shared" si="108"/>
        <v>1.82</v>
      </c>
      <c r="S82" s="516">
        <f t="shared" si="108"/>
        <v>1.72</v>
      </c>
      <c r="T82" s="516">
        <f t="shared" si="108"/>
        <v>1.66</v>
      </c>
      <c r="U82" s="516">
        <f t="shared" si="108"/>
        <v>2.04</v>
      </c>
      <c r="V82" s="516">
        <f t="shared" si="108"/>
        <v>2.04</v>
      </c>
      <c r="W82" s="516">
        <f t="shared" si="108"/>
        <v>2.0299999999999998</v>
      </c>
      <c r="X82" s="516">
        <f t="shared" si="108"/>
        <v>2.02</v>
      </c>
      <c r="Y82" s="516">
        <f t="shared" si="108"/>
        <v>2.08</v>
      </c>
      <c r="Z82" s="516">
        <f t="shared" si="108"/>
        <v>2.0699999999999998</v>
      </c>
      <c r="AA82" s="516">
        <f t="shared" si="108"/>
        <v>2.11</v>
      </c>
      <c r="AB82" s="516">
        <f t="shared" si="108"/>
        <v>2.12</v>
      </c>
      <c r="AC82" s="516">
        <f t="shared" si="108"/>
        <v>2.15</v>
      </c>
      <c r="AD82" s="516">
        <f t="shared" si="108"/>
        <v>2.1</v>
      </c>
      <c r="AE82" s="516">
        <f t="shared" si="108"/>
        <v>2.13</v>
      </c>
      <c r="AF82" s="516">
        <f t="shared" si="108"/>
        <v>2.15</v>
      </c>
      <c r="AG82" s="516">
        <f t="shared" si="108"/>
        <v>2.1800000000000002</v>
      </c>
      <c r="AH82" s="516">
        <f t="shared" si="108"/>
        <v>1.37</v>
      </c>
      <c r="AI82" s="516">
        <f t="shared" si="108"/>
        <v>1.54</v>
      </c>
      <c r="AJ82" s="516">
        <f t="shared" si="108"/>
        <v>1.67</v>
      </c>
      <c r="AK82" s="516">
        <f t="shared" si="108"/>
        <v>2</v>
      </c>
      <c r="AL82" s="516">
        <f t="shared" si="108"/>
        <v>2.06</v>
      </c>
      <c r="AM82" s="516">
        <f t="shared" si="108"/>
        <v>2.12</v>
      </c>
      <c r="AN82" s="516">
        <f t="shared" si="108"/>
        <v>2.14</v>
      </c>
      <c r="AO82" s="516">
        <f t="shared" si="108"/>
        <v>2.16</v>
      </c>
      <c r="AP82" s="516">
        <f t="shared" si="108"/>
        <v>1.58</v>
      </c>
      <c r="AQ82" s="516">
        <f t="shared" si="108"/>
        <v>1.61</v>
      </c>
      <c r="AR82" s="516">
        <f t="shared" si="108"/>
        <v>1.69</v>
      </c>
      <c r="AS82" s="516">
        <f t="shared" si="108"/>
        <v>1.7</v>
      </c>
      <c r="AT82" s="516">
        <f t="shared" si="108"/>
        <v>1.65</v>
      </c>
      <c r="AU82" s="516">
        <f t="shared" si="108"/>
        <v>1.57</v>
      </c>
      <c r="AV82" s="516">
        <f t="shared" si="108"/>
        <v>1.47</v>
      </c>
      <c r="AW82" s="516">
        <f t="shared" si="108"/>
        <v>1.64</v>
      </c>
      <c r="AX82" s="516">
        <f t="shared" si="108"/>
        <v>1.54</v>
      </c>
      <c r="AY82" s="516">
        <f t="shared" si="108"/>
        <v>1.5</v>
      </c>
      <c r="AZ82" s="516">
        <f t="shared" si="108"/>
        <v>1.45</v>
      </c>
      <c r="BA82" s="516">
        <f t="shared" si="108"/>
        <v>1.39</v>
      </c>
      <c r="BB82" s="516">
        <f t="shared" si="108"/>
        <v>1.72</v>
      </c>
      <c r="BC82" s="516">
        <f t="shared" si="108"/>
        <v>1.69</v>
      </c>
      <c r="BD82" s="516">
        <f t="shared" si="108"/>
        <v>1.66</v>
      </c>
      <c r="BE82" s="516">
        <f t="shared" si="108"/>
        <v>1.64</v>
      </c>
      <c r="BF82" s="516">
        <f t="shared" si="108"/>
        <v>1.84</v>
      </c>
      <c r="BG82" s="516">
        <f t="shared" si="108"/>
        <v>1.76</v>
      </c>
      <c r="BH82" s="516">
        <f t="shared" si="108"/>
        <v>1.75</v>
      </c>
      <c r="BI82" s="516">
        <f t="shared" si="108"/>
        <v>1.7</v>
      </c>
      <c r="BJ82" s="516">
        <f t="shared" si="108"/>
        <v>1.65</v>
      </c>
      <c r="BK82" s="711">
        <f t="shared" si="108"/>
        <v>1.6</v>
      </c>
      <c r="BL82" s="711">
        <f t="shared" si="108"/>
        <v>1.58</v>
      </c>
      <c r="BM82" s="711">
        <f t="shared" si="108"/>
        <v>1.56</v>
      </c>
      <c r="BN82" s="711">
        <f t="shared" si="108"/>
        <v>2.04</v>
      </c>
      <c r="BO82" s="711">
        <f t="shared" si="108"/>
        <v>2.0299999999999998</v>
      </c>
      <c r="BP82" s="711">
        <f t="shared" si="108"/>
        <v>2</v>
      </c>
      <c r="BQ82" s="711">
        <f t="shared" si="108"/>
        <v>1.92</v>
      </c>
      <c r="BR82" s="711">
        <f t="shared" si="108"/>
        <v>1.82</v>
      </c>
      <c r="BS82" s="711">
        <f t="shared" si="108"/>
        <v>1.72</v>
      </c>
      <c r="BT82" s="711">
        <f t="shared" si="108"/>
        <v>1.66</v>
      </c>
      <c r="BU82" s="711">
        <f t="shared" si="108"/>
        <v>2.04</v>
      </c>
      <c r="BV82" s="711">
        <f t="shared" si="108"/>
        <v>2.04</v>
      </c>
      <c r="BW82" s="711">
        <f>BW79</f>
        <v>2.0299999999999998</v>
      </c>
      <c r="BX82" s="711">
        <f t="shared" si="101"/>
        <v>2.02</v>
      </c>
      <c r="BY82" s="711">
        <f t="shared" si="101"/>
        <v>2.08</v>
      </c>
      <c r="BZ82" s="711">
        <f t="shared" si="101"/>
        <v>2.0699999999999998</v>
      </c>
      <c r="CA82" s="711">
        <f t="shared" si="101"/>
        <v>2.11</v>
      </c>
      <c r="CB82" s="711">
        <f t="shared" si="101"/>
        <v>2.12</v>
      </c>
      <c r="CC82" s="711">
        <f t="shared" si="101"/>
        <v>2.15</v>
      </c>
      <c r="CD82" s="711">
        <f t="shared" si="101"/>
        <v>2.1</v>
      </c>
      <c r="CE82" s="711">
        <f t="shared" si="101"/>
        <v>2.13</v>
      </c>
      <c r="CF82" s="711">
        <f t="shared" si="101"/>
        <v>2.15</v>
      </c>
      <c r="CG82" s="711">
        <f t="shared" si="101"/>
        <v>2.1800000000000002</v>
      </c>
      <c r="CH82" s="711">
        <f t="shared" si="101"/>
        <v>1.37</v>
      </c>
      <c r="CI82" s="711">
        <f t="shared" si="101"/>
        <v>1.54</v>
      </c>
      <c r="CJ82" s="711">
        <f t="shared" si="101"/>
        <v>1.67</v>
      </c>
      <c r="CK82" s="711">
        <f t="shared" si="101"/>
        <v>2</v>
      </c>
      <c r="CL82" s="711">
        <f t="shared" si="101"/>
        <v>2.06</v>
      </c>
      <c r="CM82" s="711">
        <f t="shared" si="101"/>
        <v>2.12</v>
      </c>
      <c r="CN82" s="711">
        <f t="shared" si="101"/>
        <v>2.14</v>
      </c>
      <c r="CO82" s="711">
        <f t="shared" si="101"/>
        <v>2.16</v>
      </c>
      <c r="CP82" s="711">
        <f t="shared" si="101"/>
        <v>1.58</v>
      </c>
      <c r="CQ82" s="711">
        <f t="shared" si="101"/>
        <v>1.61</v>
      </c>
      <c r="CR82" s="711">
        <f t="shared" si="101"/>
        <v>1.69</v>
      </c>
      <c r="CS82" s="711">
        <f t="shared" si="101"/>
        <v>1.7</v>
      </c>
      <c r="CT82" s="711">
        <f t="shared" si="101"/>
        <v>1.65</v>
      </c>
      <c r="CU82" s="711">
        <f t="shared" si="101"/>
        <v>1.57</v>
      </c>
      <c r="CV82" s="711">
        <f t="shared" si="101"/>
        <v>1.47</v>
      </c>
      <c r="CW82" s="711">
        <f t="shared" si="101"/>
        <v>1.64</v>
      </c>
      <c r="CX82" s="711">
        <f t="shared" si="101"/>
        <v>1.54</v>
      </c>
      <c r="CY82" s="711">
        <f t="shared" si="101"/>
        <v>1.5</v>
      </c>
      <c r="CZ82" s="711">
        <f t="shared" si="101"/>
        <v>1.45</v>
      </c>
      <c r="DA82" s="711">
        <f t="shared" si="101"/>
        <v>1.39</v>
      </c>
      <c r="DB82" s="711">
        <f t="shared" si="101"/>
        <v>1.72</v>
      </c>
      <c r="DC82" s="711">
        <f t="shared" si="101"/>
        <v>1.69</v>
      </c>
      <c r="DD82" s="711">
        <f t="shared" si="101"/>
        <v>1.66</v>
      </c>
      <c r="DE82" s="711">
        <f t="shared" si="101"/>
        <v>1.64</v>
      </c>
      <c r="DF82" s="711">
        <f t="shared" si="101"/>
        <v>1.84</v>
      </c>
      <c r="DG82" s="711">
        <f t="shared" si="101"/>
        <v>1.76</v>
      </c>
      <c r="DH82" s="711">
        <f t="shared" si="101"/>
        <v>1.75</v>
      </c>
      <c r="DI82" s="711">
        <f t="shared" si="101"/>
        <v>1.7</v>
      </c>
      <c r="DJ82" s="711">
        <f t="shared" si="101"/>
        <v>1.65</v>
      </c>
      <c r="DK82" s="711">
        <f t="shared" si="101"/>
        <v>1.6</v>
      </c>
      <c r="DL82" s="711">
        <f t="shared" si="101"/>
        <v>1.58</v>
      </c>
      <c r="DM82" s="711">
        <f t="shared" si="101"/>
        <v>1.56</v>
      </c>
      <c r="DN82" s="711">
        <f t="shared" si="101"/>
        <v>2.04</v>
      </c>
      <c r="DO82" s="711">
        <f t="shared" si="101"/>
        <v>2.0299999999999998</v>
      </c>
      <c r="DP82" s="711">
        <f t="shared" si="101"/>
        <v>2</v>
      </c>
      <c r="DQ82" s="711">
        <f t="shared" si="101"/>
        <v>1.92</v>
      </c>
      <c r="DR82" s="711">
        <f t="shared" si="101"/>
        <v>1.82</v>
      </c>
      <c r="DS82" s="711">
        <f t="shared" si="101"/>
        <v>1.72</v>
      </c>
      <c r="DT82" s="711">
        <f t="shared" si="101"/>
        <v>1.66</v>
      </c>
      <c r="DU82" s="711">
        <f t="shared" si="101"/>
        <v>2.04</v>
      </c>
      <c r="DV82" s="711">
        <f t="shared" si="101"/>
        <v>2.04</v>
      </c>
      <c r="DW82" s="711">
        <f t="shared" si="101"/>
        <v>2.0299999999999998</v>
      </c>
      <c r="DX82" s="711">
        <f t="shared" si="101"/>
        <v>2.02</v>
      </c>
      <c r="DY82" s="711">
        <f t="shared" si="101"/>
        <v>2.08</v>
      </c>
      <c r="DZ82" s="711">
        <f t="shared" si="101"/>
        <v>2.0699999999999998</v>
      </c>
      <c r="EA82" s="711">
        <f t="shared" si="101"/>
        <v>2.11</v>
      </c>
      <c r="EB82" s="711">
        <f t="shared" si="101"/>
        <v>2.12</v>
      </c>
      <c r="EC82" s="711">
        <f t="shared" si="101"/>
        <v>2.15</v>
      </c>
      <c r="ED82" s="711">
        <f t="shared" si="101"/>
        <v>2.1</v>
      </c>
      <c r="EE82" s="711">
        <f t="shared" si="101"/>
        <v>2.13</v>
      </c>
      <c r="EF82" s="711">
        <f t="shared" si="101"/>
        <v>2.15</v>
      </c>
      <c r="EG82" s="711">
        <f t="shared" si="101"/>
        <v>2.1800000000000002</v>
      </c>
      <c r="EH82" s="711">
        <f t="shared" si="101"/>
        <v>1.37</v>
      </c>
      <c r="EI82" s="711">
        <f t="shared" ref="EI82:GT84" si="109">EI79</f>
        <v>1.54</v>
      </c>
      <c r="EJ82" s="711">
        <f t="shared" si="109"/>
        <v>1.67</v>
      </c>
      <c r="EK82" s="711">
        <f t="shared" si="109"/>
        <v>2</v>
      </c>
      <c r="EL82" s="711">
        <f t="shared" si="109"/>
        <v>2.06</v>
      </c>
      <c r="EM82" s="711">
        <f t="shared" si="109"/>
        <v>2.12</v>
      </c>
      <c r="EN82" s="711">
        <f t="shared" si="109"/>
        <v>2.14</v>
      </c>
      <c r="EO82" s="711">
        <f t="shared" si="109"/>
        <v>2.16</v>
      </c>
      <c r="EP82" s="711">
        <f t="shared" si="109"/>
        <v>1.58</v>
      </c>
      <c r="EQ82" s="711">
        <f t="shared" si="109"/>
        <v>1.61</v>
      </c>
      <c r="ER82" s="711">
        <f t="shared" si="109"/>
        <v>1.69</v>
      </c>
      <c r="ES82" s="711">
        <f t="shared" si="109"/>
        <v>1.69</v>
      </c>
      <c r="ET82" s="711">
        <f t="shared" si="109"/>
        <v>1.65</v>
      </c>
      <c r="EU82" s="711">
        <f t="shared" si="109"/>
        <v>1.57</v>
      </c>
      <c r="EV82" s="711">
        <f t="shared" si="109"/>
        <v>1.47</v>
      </c>
      <c r="EW82" s="711">
        <f t="shared" si="109"/>
        <v>1.64</v>
      </c>
      <c r="EX82" s="711">
        <f t="shared" si="109"/>
        <v>1.54</v>
      </c>
      <c r="EY82" s="711">
        <f t="shared" si="109"/>
        <v>1.5</v>
      </c>
      <c r="EZ82" s="711">
        <f t="shared" si="109"/>
        <v>1.45</v>
      </c>
      <c r="FA82" s="711">
        <f t="shared" si="109"/>
        <v>1.39</v>
      </c>
      <c r="FB82" s="711">
        <f t="shared" si="109"/>
        <v>1.72</v>
      </c>
      <c r="FC82" s="711">
        <f t="shared" si="109"/>
        <v>1.69</v>
      </c>
      <c r="FD82" s="711">
        <f t="shared" si="109"/>
        <v>1.66</v>
      </c>
      <c r="FE82" s="711">
        <f t="shared" si="109"/>
        <v>1.64</v>
      </c>
      <c r="FF82" s="711">
        <f t="shared" si="109"/>
        <v>1.84</v>
      </c>
      <c r="FG82" s="711">
        <f t="shared" si="109"/>
        <v>1.76</v>
      </c>
      <c r="FH82" s="711">
        <f t="shared" si="109"/>
        <v>1.75</v>
      </c>
      <c r="FI82" s="711">
        <f t="shared" si="109"/>
        <v>1.7</v>
      </c>
      <c r="FJ82" s="711">
        <f t="shared" si="109"/>
        <v>1.65</v>
      </c>
      <c r="FK82" s="711">
        <f t="shared" si="109"/>
        <v>1.6</v>
      </c>
      <c r="FL82" s="711">
        <f t="shared" si="109"/>
        <v>1.58</v>
      </c>
      <c r="FM82" s="711">
        <f t="shared" si="109"/>
        <v>1.58</v>
      </c>
      <c r="FN82" s="711">
        <f t="shared" si="109"/>
        <v>2.0499999999999998</v>
      </c>
      <c r="FO82" s="711">
        <f t="shared" si="109"/>
        <v>2.0499999999999998</v>
      </c>
      <c r="FP82" s="711">
        <f t="shared" si="109"/>
        <v>2.0299999999999998</v>
      </c>
      <c r="FQ82" s="711">
        <f t="shared" si="109"/>
        <v>2.02</v>
      </c>
      <c r="FR82" s="711">
        <f t="shared" si="109"/>
        <v>2</v>
      </c>
      <c r="FS82" s="711">
        <f t="shared" si="109"/>
        <v>1.95</v>
      </c>
      <c r="FT82" s="711">
        <f t="shared" si="109"/>
        <v>1.94</v>
      </c>
      <c r="FU82" s="711">
        <f t="shared" si="109"/>
        <v>2.1</v>
      </c>
      <c r="FV82" s="711">
        <f t="shared" si="109"/>
        <v>2.11</v>
      </c>
      <c r="FW82" s="711">
        <f t="shared" si="109"/>
        <v>2.11</v>
      </c>
      <c r="FX82" s="711">
        <f t="shared" si="109"/>
        <v>2.1</v>
      </c>
      <c r="FY82" s="711">
        <f t="shared" si="109"/>
        <v>2.16</v>
      </c>
      <c r="FZ82" s="711">
        <f t="shared" si="109"/>
        <v>2.14</v>
      </c>
      <c r="GA82" s="711">
        <f t="shared" si="109"/>
        <v>2.17</v>
      </c>
      <c r="GB82" s="711">
        <f t="shared" si="109"/>
        <v>2.17</v>
      </c>
      <c r="GC82" s="711">
        <f t="shared" si="109"/>
        <v>2.2000000000000002</v>
      </c>
      <c r="GD82" s="711">
        <f t="shared" si="109"/>
        <v>2.14</v>
      </c>
      <c r="GE82" s="711">
        <f t="shared" si="109"/>
        <v>2.16</v>
      </c>
      <c r="GF82" s="711">
        <f t="shared" si="109"/>
        <v>2.1800000000000002</v>
      </c>
      <c r="GG82" s="711">
        <f t="shared" si="109"/>
        <v>2.21</v>
      </c>
      <c r="GH82" s="711">
        <f t="shared" si="109"/>
        <v>1.49</v>
      </c>
      <c r="GI82" s="711">
        <f t="shared" si="109"/>
        <v>1.62</v>
      </c>
      <c r="GJ82" s="711">
        <f t="shared" si="109"/>
        <v>1.67</v>
      </c>
      <c r="GK82" s="711">
        <f t="shared" si="109"/>
        <v>2.0099999999999998</v>
      </c>
      <c r="GL82" s="711">
        <f t="shared" si="109"/>
        <v>2.0699999999999998</v>
      </c>
      <c r="GM82" s="711">
        <f t="shared" si="109"/>
        <v>2.14</v>
      </c>
      <c r="GN82" s="711">
        <f t="shared" si="109"/>
        <v>2.17</v>
      </c>
      <c r="GO82" s="711">
        <f t="shared" si="109"/>
        <v>2.2000000000000002</v>
      </c>
      <c r="GP82" s="711">
        <f t="shared" si="109"/>
        <v>1.65</v>
      </c>
      <c r="GQ82" s="711">
        <f t="shared" si="109"/>
        <v>1.72</v>
      </c>
      <c r="GR82" s="711">
        <f t="shared" si="109"/>
        <v>1.79</v>
      </c>
      <c r="GS82" s="711">
        <f t="shared" si="109"/>
        <v>1.8</v>
      </c>
      <c r="GT82" s="711">
        <f t="shared" si="109"/>
        <v>1.81</v>
      </c>
      <c r="GU82" s="711">
        <f t="shared" si="102"/>
        <v>1.74</v>
      </c>
      <c r="GV82" s="711">
        <f t="shared" si="103"/>
        <v>1.7</v>
      </c>
      <c r="GW82" s="711">
        <f t="shared" si="103"/>
        <v>1.81</v>
      </c>
      <c r="GX82" s="711">
        <f t="shared" si="103"/>
        <v>1.72</v>
      </c>
      <c r="GY82" s="711">
        <f t="shared" si="103"/>
        <v>1.69</v>
      </c>
      <c r="GZ82" s="711">
        <f t="shared" si="103"/>
        <v>1.66</v>
      </c>
      <c r="HA82" s="711">
        <f t="shared" si="103"/>
        <v>1.61</v>
      </c>
      <c r="HB82" s="711">
        <f t="shared" si="103"/>
        <v>1.92</v>
      </c>
      <c r="HC82" s="711">
        <f t="shared" si="103"/>
        <v>1.89</v>
      </c>
      <c r="HD82" s="711">
        <f t="shared" si="103"/>
        <v>1.86</v>
      </c>
      <c r="HE82" s="711">
        <f t="shared" si="103"/>
        <v>1.83</v>
      </c>
      <c r="HF82" s="711">
        <f t="shared" si="103"/>
        <v>2</v>
      </c>
      <c r="HG82" s="711">
        <f t="shared" si="103"/>
        <v>1.9</v>
      </c>
      <c r="HH82" s="711">
        <f t="shared" si="103"/>
        <v>1.84</v>
      </c>
      <c r="HI82" s="711">
        <f t="shared" si="103"/>
        <v>1.78</v>
      </c>
      <c r="HJ82" s="711">
        <f t="shared" si="103"/>
        <v>1.73</v>
      </c>
      <c r="HK82" s="711">
        <f t="shared" si="103"/>
        <v>1.68</v>
      </c>
      <c r="HL82" s="711">
        <f t="shared" si="103"/>
        <v>1.65</v>
      </c>
      <c r="HM82" s="711">
        <f t="shared" si="103"/>
        <v>1.63</v>
      </c>
      <c r="HN82" s="711">
        <f t="shared" si="103"/>
        <v>2.0699999999999998</v>
      </c>
      <c r="HO82" s="711">
        <f t="shared" si="103"/>
        <v>2.06</v>
      </c>
      <c r="HP82" s="711">
        <f t="shared" si="103"/>
        <v>2.04</v>
      </c>
      <c r="HQ82" s="711">
        <f t="shared" si="103"/>
        <v>2.02</v>
      </c>
      <c r="HR82" s="711">
        <f t="shared" si="103"/>
        <v>2</v>
      </c>
      <c r="HS82" s="711">
        <f t="shared" si="103"/>
        <v>2.0099999999999998</v>
      </c>
      <c r="HT82" s="711">
        <f t="shared" si="103"/>
        <v>2</v>
      </c>
      <c r="HU82" s="711">
        <f t="shared" si="103"/>
        <v>2.12</v>
      </c>
      <c r="HV82" s="711">
        <f t="shared" si="103"/>
        <v>2.12</v>
      </c>
      <c r="HW82" s="711">
        <f t="shared" si="103"/>
        <v>2.12</v>
      </c>
      <c r="HX82" s="711">
        <f t="shared" si="103"/>
        <v>2.12</v>
      </c>
      <c r="HY82" s="711">
        <f t="shared" si="103"/>
        <v>2.17</v>
      </c>
      <c r="HZ82" s="711">
        <f t="shared" si="103"/>
        <v>2.16</v>
      </c>
      <c r="IA82" s="711">
        <f t="shared" si="103"/>
        <v>2.19</v>
      </c>
      <c r="IB82" s="711">
        <f t="shared" si="103"/>
        <v>2.1800000000000002</v>
      </c>
      <c r="IC82" s="711">
        <f t="shared" si="103"/>
        <v>2.21</v>
      </c>
      <c r="ID82" s="711">
        <f t="shared" si="103"/>
        <v>2.16</v>
      </c>
      <c r="IE82" s="711">
        <f t="shared" si="103"/>
        <v>2.1800000000000002</v>
      </c>
      <c r="IF82" s="711">
        <f t="shared" si="103"/>
        <v>2.19</v>
      </c>
      <c r="IG82" s="711">
        <f t="shared" si="103"/>
        <v>2.2200000000000002</v>
      </c>
      <c r="IH82" s="711">
        <f t="shared" si="103"/>
        <v>1.53</v>
      </c>
      <c r="II82" s="711">
        <f t="shared" si="103"/>
        <v>1.63</v>
      </c>
      <c r="IJ82" s="711">
        <f t="shared" si="103"/>
        <v>1.67</v>
      </c>
      <c r="IK82" s="711">
        <f t="shared" si="103"/>
        <v>2.0099999999999998</v>
      </c>
      <c r="IL82" s="711">
        <f t="shared" si="103"/>
        <v>2.0699999999999998</v>
      </c>
      <c r="IM82" s="711">
        <f t="shared" si="103"/>
        <v>2.14</v>
      </c>
      <c r="IN82" s="711">
        <f t="shared" si="103"/>
        <v>2.17</v>
      </c>
      <c r="IO82" s="711">
        <f t="shared" si="103"/>
        <v>2.2000000000000002</v>
      </c>
      <c r="IP82" s="711">
        <f t="shared" si="103"/>
        <v>1.65</v>
      </c>
      <c r="IQ82" s="711">
        <f t="shared" si="103"/>
        <v>1.72</v>
      </c>
      <c r="IR82" s="711">
        <f t="shared" si="103"/>
        <v>1.79</v>
      </c>
      <c r="IS82" s="711">
        <f t="shared" si="103"/>
        <v>1.8</v>
      </c>
      <c r="IT82" s="711">
        <f t="shared" si="103"/>
        <v>1.8</v>
      </c>
      <c r="IU82" s="711">
        <f t="shared" si="103"/>
        <v>1.74</v>
      </c>
      <c r="IV82" s="711">
        <f t="shared" si="103"/>
        <v>1.69</v>
      </c>
      <c r="IW82" s="711">
        <f t="shared" si="103"/>
        <v>1.75</v>
      </c>
      <c r="IX82" s="711">
        <f t="shared" si="103"/>
        <v>1.66</v>
      </c>
      <c r="IY82" s="711">
        <f t="shared" si="103"/>
        <v>1.62</v>
      </c>
      <c r="IZ82" s="711">
        <f t="shared" si="103"/>
        <v>1.58</v>
      </c>
      <c r="JA82" s="711">
        <f t="shared" si="103"/>
        <v>1.52</v>
      </c>
      <c r="JB82" s="711">
        <f t="shared" si="103"/>
        <v>1.77</v>
      </c>
      <c r="JC82" s="711">
        <f t="shared" si="103"/>
        <v>1.75</v>
      </c>
      <c r="JD82" s="711">
        <f t="shared" si="103"/>
        <v>1.74</v>
      </c>
      <c r="JE82" s="711">
        <f t="shared" si="103"/>
        <v>1.72</v>
      </c>
      <c r="JF82" s="711">
        <f t="shared" si="103"/>
        <v>1.89</v>
      </c>
      <c r="JG82" s="711">
        <f t="shared" ref="JG82:LR84" si="110">JG79</f>
        <v>1.88</v>
      </c>
      <c r="JH82" s="711">
        <f t="shared" si="110"/>
        <v>1.82</v>
      </c>
      <c r="JI82" s="711">
        <f t="shared" si="110"/>
        <v>1.76</v>
      </c>
      <c r="JJ82" s="711">
        <f t="shared" si="110"/>
        <v>1.7</v>
      </c>
      <c r="JK82" s="711">
        <f t="shared" si="110"/>
        <v>1.67</v>
      </c>
      <c r="JL82" s="711">
        <f t="shared" si="110"/>
        <v>1.65</v>
      </c>
      <c r="JM82" s="711">
        <f t="shared" si="110"/>
        <v>1.64</v>
      </c>
      <c r="JN82" s="711">
        <f t="shared" si="110"/>
        <v>2.08</v>
      </c>
      <c r="JO82" s="711">
        <f t="shared" si="110"/>
        <v>2.0699999999999998</v>
      </c>
      <c r="JP82" s="711">
        <f t="shared" si="110"/>
        <v>2.06</v>
      </c>
      <c r="JQ82" s="711">
        <f t="shared" si="110"/>
        <v>2.0499999999999998</v>
      </c>
      <c r="JR82" s="711">
        <f t="shared" si="110"/>
        <v>2.04</v>
      </c>
      <c r="JS82" s="711">
        <f t="shared" si="110"/>
        <v>2.0499999999999998</v>
      </c>
      <c r="JT82" s="711">
        <f t="shared" si="110"/>
        <v>2.0499999999999998</v>
      </c>
      <c r="JU82" s="711">
        <f t="shared" si="110"/>
        <v>2.17</v>
      </c>
      <c r="JV82" s="711">
        <f t="shared" si="110"/>
        <v>2.1800000000000002</v>
      </c>
      <c r="JW82" s="711">
        <f t="shared" si="110"/>
        <v>2.1800000000000002</v>
      </c>
      <c r="JX82" s="711">
        <f t="shared" si="110"/>
        <v>2.1800000000000002</v>
      </c>
      <c r="JY82" s="711">
        <f t="shared" si="110"/>
        <v>2.23</v>
      </c>
      <c r="JZ82" s="711">
        <f t="shared" si="110"/>
        <v>2.2200000000000002</v>
      </c>
      <c r="KA82" s="711">
        <f t="shared" si="110"/>
        <v>2.2400000000000002</v>
      </c>
      <c r="KB82" s="711">
        <f t="shared" si="110"/>
        <v>2.23</v>
      </c>
      <c r="KC82" s="711">
        <f t="shared" si="110"/>
        <v>2.25</v>
      </c>
      <c r="KD82" s="711">
        <f t="shared" si="110"/>
        <v>2.2000000000000002</v>
      </c>
      <c r="KE82" s="711">
        <f t="shared" si="110"/>
        <v>2.21</v>
      </c>
      <c r="KF82" s="711">
        <f t="shared" si="110"/>
        <v>2.23</v>
      </c>
      <c r="KG82" s="711">
        <f t="shared" si="110"/>
        <v>2.2400000000000002</v>
      </c>
      <c r="KH82" s="711">
        <f t="shared" si="110"/>
        <v>1.69</v>
      </c>
      <c r="KI82" s="711">
        <f t="shared" si="110"/>
        <v>1.74</v>
      </c>
      <c r="KJ82" s="711">
        <f t="shared" si="110"/>
        <v>1.72</v>
      </c>
      <c r="KK82" s="711">
        <f t="shared" si="110"/>
        <v>2.02</v>
      </c>
      <c r="KL82" s="711">
        <f t="shared" si="110"/>
        <v>2.08</v>
      </c>
      <c r="KM82" s="711">
        <f t="shared" si="110"/>
        <v>2.14</v>
      </c>
      <c r="KN82" s="711">
        <f t="shared" si="110"/>
        <v>2.17</v>
      </c>
      <c r="KO82" s="711">
        <f t="shared" si="110"/>
        <v>2.2000000000000002</v>
      </c>
      <c r="KP82" s="711">
        <f t="shared" si="110"/>
        <v>1.65</v>
      </c>
      <c r="KQ82" s="711">
        <f t="shared" si="110"/>
        <v>1.67</v>
      </c>
      <c r="KR82" s="711">
        <f t="shared" si="110"/>
        <v>1.79</v>
      </c>
      <c r="KS82" s="711">
        <f t="shared" si="110"/>
        <v>1.8</v>
      </c>
      <c r="KT82" s="711">
        <f t="shared" si="110"/>
        <v>1.73</v>
      </c>
      <c r="KU82" s="711">
        <f t="shared" si="110"/>
        <v>1.69</v>
      </c>
      <c r="KV82" s="711">
        <f t="shared" si="110"/>
        <v>1.65</v>
      </c>
      <c r="KW82" s="711">
        <f t="shared" si="110"/>
        <v>1.73</v>
      </c>
      <c r="KX82" s="711">
        <f t="shared" si="110"/>
        <v>1.64</v>
      </c>
      <c r="KY82" s="711">
        <f t="shared" si="110"/>
        <v>1.6</v>
      </c>
      <c r="KZ82" s="711">
        <f t="shared" si="110"/>
        <v>1.56</v>
      </c>
      <c r="LA82" s="711">
        <f t="shared" si="110"/>
        <v>1.5</v>
      </c>
      <c r="LB82" s="711">
        <f t="shared" si="110"/>
        <v>1.77</v>
      </c>
      <c r="LC82" s="711">
        <f t="shared" si="110"/>
        <v>1.75</v>
      </c>
      <c r="LD82" s="711">
        <f t="shared" si="110"/>
        <v>1.74</v>
      </c>
      <c r="LE82" s="711">
        <f t="shared" si="110"/>
        <v>1.72</v>
      </c>
      <c r="LF82" s="711">
        <f t="shared" si="110"/>
        <v>1.89</v>
      </c>
      <c r="LG82" s="711">
        <f t="shared" si="110"/>
        <v>1.88</v>
      </c>
      <c r="LH82" s="711">
        <f t="shared" si="110"/>
        <v>1.82</v>
      </c>
      <c r="LI82" s="711">
        <f t="shared" si="110"/>
        <v>1.76</v>
      </c>
      <c r="LJ82" s="711">
        <f t="shared" si="110"/>
        <v>1.7</v>
      </c>
      <c r="LK82" s="711">
        <f t="shared" si="110"/>
        <v>1.68</v>
      </c>
      <c r="LL82" s="711">
        <f t="shared" si="110"/>
        <v>1.65</v>
      </c>
      <c r="LM82" s="711">
        <f t="shared" si="110"/>
        <v>1.63</v>
      </c>
      <c r="LN82" s="711">
        <f t="shared" si="110"/>
        <v>2.0699999999999998</v>
      </c>
      <c r="LO82" s="711">
        <f t="shared" si="110"/>
        <v>2.06</v>
      </c>
      <c r="LP82" s="711">
        <f t="shared" si="110"/>
        <v>2.04</v>
      </c>
      <c r="LQ82" s="711">
        <f t="shared" si="110"/>
        <v>2.02</v>
      </c>
      <c r="LR82" s="711">
        <f t="shared" si="110"/>
        <v>2</v>
      </c>
      <c r="LS82" s="711">
        <f t="shared" si="104"/>
        <v>2</v>
      </c>
      <c r="LT82" s="711">
        <f t="shared" si="105"/>
        <v>2</v>
      </c>
      <c r="LU82" s="711">
        <f t="shared" si="105"/>
        <v>2.11</v>
      </c>
      <c r="LV82" s="711">
        <f t="shared" si="105"/>
        <v>2.11</v>
      </c>
      <c r="LW82" s="711">
        <f t="shared" si="105"/>
        <v>2.11</v>
      </c>
      <c r="LX82" s="711">
        <f t="shared" si="105"/>
        <v>2.1</v>
      </c>
      <c r="LY82" s="711">
        <f t="shared" si="105"/>
        <v>2.16</v>
      </c>
      <c r="LZ82" s="711">
        <f t="shared" si="105"/>
        <v>2.14</v>
      </c>
      <c r="MA82" s="711">
        <f t="shared" si="105"/>
        <v>2.17</v>
      </c>
      <c r="MB82" s="711">
        <f t="shared" si="105"/>
        <v>2.2000000000000002</v>
      </c>
      <c r="MC82" s="711">
        <f t="shared" si="105"/>
        <v>2.23</v>
      </c>
      <c r="MD82" s="711">
        <f t="shared" si="105"/>
        <v>2.1800000000000002</v>
      </c>
      <c r="ME82" s="711">
        <f t="shared" si="105"/>
        <v>2.19</v>
      </c>
      <c r="MF82" s="711">
        <f t="shared" si="105"/>
        <v>2.21</v>
      </c>
      <c r="MG82" s="711">
        <f t="shared" si="105"/>
        <v>2.23</v>
      </c>
      <c r="MH82" s="711">
        <f t="shared" si="105"/>
        <v>1.68</v>
      </c>
      <c r="MI82" s="711">
        <f t="shared" si="105"/>
        <v>1.83</v>
      </c>
      <c r="MJ82" s="711">
        <f t="shared" si="105"/>
        <v>2.0099999999999998</v>
      </c>
      <c r="MK82" s="711">
        <f t="shared" si="105"/>
        <v>2.08</v>
      </c>
      <c r="ML82" s="711">
        <f t="shared" si="105"/>
        <v>2.14</v>
      </c>
      <c r="MM82" s="711">
        <f t="shared" si="105"/>
        <v>2.17</v>
      </c>
      <c r="MN82" s="711">
        <f t="shared" si="105"/>
        <v>2.21</v>
      </c>
      <c r="MO82" s="711">
        <f t="shared" si="105"/>
        <v>2.2400000000000002</v>
      </c>
      <c r="MP82" s="711">
        <f t="shared" si="105"/>
        <v>1.73</v>
      </c>
      <c r="MQ82" s="711">
        <f t="shared" si="105"/>
        <v>1.77</v>
      </c>
      <c r="MR82" s="711">
        <f t="shared" si="105"/>
        <v>1.81</v>
      </c>
      <c r="MS82" s="711">
        <f t="shared" si="105"/>
        <v>1.83</v>
      </c>
      <c r="MT82" s="711">
        <f t="shared" si="105"/>
        <v>1.78</v>
      </c>
      <c r="MU82" s="711">
        <f t="shared" si="105"/>
        <v>1.74</v>
      </c>
      <c r="MV82" s="711">
        <f t="shared" si="105"/>
        <v>1.71</v>
      </c>
      <c r="MW82" s="711">
        <f t="shared" si="105"/>
        <v>1.77</v>
      </c>
      <c r="MX82" s="711">
        <f t="shared" si="105"/>
        <v>1.69</v>
      </c>
      <c r="MY82" s="711">
        <f t="shared" si="105"/>
        <v>1.65</v>
      </c>
      <c r="MZ82" s="711">
        <f t="shared" si="105"/>
        <v>1.61</v>
      </c>
      <c r="NA82" s="711">
        <f t="shared" si="105"/>
        <v>1.55</v>
      </c>
      <c r="NB82" s="711">
        <f t="shared" si="105"/>
        <v>1.82</v>
      </c>
      <c r="NC82" s="711">
        <f t="shared" si="105"/>
        <v>1.8</v>
      </c>
      <c r="ND82" s="711">
        <f t="shared" si="105"/>
        <v>1.78</v>
      </c>
      <c r="NE82" s="711">
        <f t="shared" si="105"/>
        <v>1.77</v>
      </c>
      <c r="NF82" s="711">
        <f t="shared" si="105"/>
        <v>1.93</v>
      </c>
      <c r="NG82" s="711">
        <f t="shared" si="105"/>
        <v>1.92</v>
      </c>
      <c r="NH82" s="711">
        <f t="shared" si="105"/>
        <v>1.85</v>
      </c>
      <c r="NI82" s="711">
        <f t="shared" si="105"/>
        <v>1.79</v>
      </c>
      <c r="NJ82" s="711">
        <f t="shared" si="105"/>
        <v>1.73</v>
      </c>
      <c r="NK82" s="711">
        <f t="shared" si="105"/>
        <v>1.7</v>
      </c>
      <c r="NL82" s="711">
        <f t="shared" si="105"/>
        <v>1.67</v>
      </c>
      <c r="NM82" s="711">
        <f t="shared" si="105"/>
        <v>1.65</v>
      </c>
      <c r="NN82" s="711">
        <f t="shared" si="105"/>
        <v>2.0699999999999998</v>
      </c>
      <c r="NO82" s="711">
        <f t="shared" si="105"/>
        <v>2.06</v>
      </c>
      <c r="NP82" s="711">
        <f t="shared" si="105"/>
        <v>2.04</v>
      </c>
      <c r="NQ82" s="711">
        <f t="shared" si="105"/>
        <v>2.02</v>
      </c>
      <c r="NR82" s="711">
        <f t="shared" si="105"/>
        <v>2</v>
      </c>
      <c r="NS82" s="711">
        <f t="shared" si="105"/>
        <v>2</v>
      </c>
      <c r="NT82" s="711">
        <f t="shared" si="105"/>
        <v>2</v>
      </c>
      <c r="NU82" s="711">
        <f t="shared" si="105"/>
        <v>2.11</v>
      </c>
      <c r="NV82" s="711">
        <f t="shared" si="105"/>
        <v>2.11</v>
      </c>
      <c r="NW82" s="711">
        <f t="shared" si="105"/>
        <v>2.11</v>
      </c>
      <c r="NX82" s="711">
        <f t="shared" si="105"/>
        <v>2.1</v>
      </c>
      <c r="NY82" s="711">
        <f t="shared" si="105"/>
        <v>2.16</v>
      </c>
      <c r="NZ82" s="711">
        <f t="shared" si="105"/>
        <v>2.14</v>
      </c>
      <c r="OA82" s="711">
        <f t="shared" si="105"/>
        <v>2.17</v>
      </c>
      <c r="OB82" s="711">
        <f t="shared" si="105"/>
        <v>2.2000000000000002</v>
      </c>
      <c r="OC82" s="711">
        <f t="shared" si="105"/>
        <v>2.23</v>
      </c>
      <c r="OD82" s="711">
        <f t="shared" si="105"/>
        <v>2.1800000000000002</v>
      </c>
      <c r="OE82" s="711">
        <f t="shared" ref="OE82:QP84" si="111">OE79</f>
        <v>2.19</v>
      </c>
      <c r="OF82" s="711">
        <f t="shared" si="111"/>
        <v>2.21</v>
      </c>
      <c r="OG82" s="711">
        <f t="shared" si="111"/>
        <v>2.23</v>
      </c>
      <c r="OH82" s="711">
        <f t="shared" si="111"/>
        <v>1.68</v>
      </c>
      <c r="OI82" s="711">
        <f t="shared" si="111"/>
        <v>1.83</v>
      </c>
      <c r="OJ82" s="711">
        <f t="shared" si="111"/>
        <v>2.0099999999999998</v>
      </c>
      <c r="OK82" s="711">
        <f t="shared" si="111"/>
        <v>2.08</v>
      </c>
      <c r="OL82" s="711">
        <f t="shared" si="111"/>
        <v>2.14</v>
      </c>
      <c r="OM82" s="711">
        <f t="shared" si="111"/>
        <v>2.17</v>
      </c>
      <c r="ON82" s="711">
        <f t="shared" si="111"/>
        <v>2.21</v>
      </c>
      <c r="OO82" s="711">
        <f t="shared" si="111"/>
        <v>2.2400000000000002</v>
      </c>
      <c r="OP82" s="711">
        <f t="shared" si="111"/>
        <v>1.73</v>
      </c>
      <c r="OQ82" s="711">
        <f t="shared" si="111"/>
        <v>1.77</v>
      </c>
      <c r="OR82" s="711">
        <f t="shared" si="111"/>
        <v>1.81</v>
      </c>
      <c r="OS82" s="711">
        <f t="shared" si="111"/>
        <v>1.83</v>
      </c>
      <c r="OT82" s="711">
        <f t="shared" si="111"/>
        <v>1.78</v>
      </c>
      <c r="OU82" s="711">
        <f t="shared" si="111"/>
        <v>1.74</v>
      </c>
      <c r="OV82" s="711">
        <f t="shared" si="111"/>
        <v>1.71</v>
      </c>
      <c r="OW82" s="711">
        <f t="shared" si="111"/>
        <v>1.77</v>
      </c>
      <c r="OX82" s="711">
        <f t="shared" si="111"/>
        <v>1.69</v>
      </c>
      <c r="OY82" s="711">
        <f t="shared" si="111"/>
        <v>1.65</v>
      </c>
      <c r="OZ82" s="711">
        <f t="shared" si="111"/>
        <v>1.61</v>
      </c>
      <c r="PA82" s="711">
        <f t="shared" si="111"/>
        <v>1.55</v>
      </c>
      <c r="PB82" s="711">
        <f t="shared" si="111"/>
        <v>1.82</v>
      </c>
      <c r="PC82" s="711">
        <f t="shared" si="111"/>
        <v>1.8</v>
      </c>
      <c r="PD82" s="711">
        <f t="shared" si="111"/>
        <v>1.78</v>
      </c>
      <c r="PE82" s="711">
        <f t="shared" si="111"/>
        <v>1.77</v>
      </c>
      <c r="PF82" s="711">
        <f t="shared" si="111"/>
        <v>1.93</v>
      </c>
      <c r="PG82" s="711">
        <f t="shared" si="111"/>
        <v>1.92</v>
      </c>
      <c r="PH82" s="711">
        <f t="shared" si="111"/>
        <v>1.85</v>
      </c>
      <c r="PI82" s="711">
        <f t="shared" si="111"/>
        <v>1.79</v>
      </c>
      <c r="PJ82" s="711">
        <f t="shared" si="111"/>
        <v>1.73</v>
      </c>
      <c r="PK82" s="711">
        <f t="shared" si="111"/>
        <v>1.7</v>
      </c>
      <c r="PL82" s="711">
        <f t="shared" si="111"/>
        <v>1.67</v>
      </c>
      <c r="PM82" s="711">
        <f t="shared" si="111"/>
        <v>1.65</v>
      </c>
      <c r="PN82" s="711">
        <f t="shared" si="111"/>
        <v>2.0699999999999998</v>
      </c>
      <c r="PO82" s="711">
        <f t="shared" si="111"/>
        <v>2.06</v>
      </c>
      <c r="PP82" s="711">
        <f t="shared" si="111"/>
        <v>2.04</v>
      </c>
      <c r="PQ82" s="711">
        <f t="shared" si="111"/>
        <v>2.02</v>
      </c>
      <c r="PR82" s="711">
        <f t="shared" si="111"/>
        <v>2</v>
      </c>
      <c r="PS82" s="711">
        <f t="shared" si="111"/>
        <v>2</v>
      </c>
      <c r="PT82" s="711">
        <f t="shared" si="111"/>
        <v>2</v>
      </c>
      <c r="PU82" s="711">
        <f t="shared" si="111"/>
        <v>2.11</v>
      </c>
      <c r="PV82" s="711">
        <f t="shared" si="111"/>
        <v>2.11</v>
      </c>
      <c r="PW82" s="711">
        <f t="shared" si="111"/>
        <v>2.11</v>
      </c>
      <c r="PX82" s="711">
        <f t="shared" si="111"/>
        <v>2.1</v>
      </c>
      <c r="PY82" s="711">
        <f t="shared" si="111"/>
        <v>2.16</v>
      </c>
      <c r="PZ82" s="711">
        <f t="shared" si="111"/>
        <v>2.14</v>
      </c>
      <c r="QA82" s="711">
        <f t="shared" si="111"/>
        <v>2.17</v>
      </c>
      <c r="QB82" s="711">
        <f t="shared" si="111"/>
        <v>2.2000000000000002</v>
      </c>
      <c r="QC82" s="711">
        <f t="shared" si="111"/>
        <v>2.23</v>
      </c>
      <c r="QD82" s="711">
        <f t="shared" si="111"/>
        <v>2.1800000000000002</v>
      </c>
      <c r="QE82" s="711">
        <f t="shared" si="111"/>
        <v>2.19</v>
      </c>
      <c r="QF82" s="711">
        <f t="shared" si="111"/>
        <v>2.21</v>
      </c>
      <c r="QG82" s="711">
        <f t="shared" si="111"/>
        <v>2.23</v>
      </c>
      <c r="QH82" s="711">
        <f t="shared" si="111"/>
        <v>1.68</v>
      </c>
      <c r="QI82" s="711">
        <f t="shared" si="111"/>
        <v>1.83</v>
      </c>
      <c r="QJ82" s="711">
        <f t="shared" si="111"/>
        <v>2.0099999999999998</v>
      </c>
      <c r="QK82" s="711">
        <f t="shared" si="111"/>
        <v>2.08</v>
      </c>
      <c r="QL82" s="711">
        <f t="shared" si="111"/>
        <v>2.14</v>
      </c>
      <c r="QM82" s="711">
        <f t="shared" si="111"/>
        <v>2.17</v>
      </c>
      <c r="QN82" s="711">
        <f t="shared" si="111"/>
        <v>2.21</v>
      </c>
      <c r="QO82" s="711">
        <f t="shared" si="111"/>
        <v>2.2400000000000002</v>
      </c>
      <c r="QP82" s="711">
        <f t="shared" si="111"/>
        <v>1.73</v>
      </c>
      <c r="QQ82" s="711">
        <f t="shared" si="106"/>
        <v>1.77</v>
      </c>
      <c r="QR82" s="711">
        <f t="shared" si="107"/>
        <v>1.81</v>
      </c>
      <c r="QS82" s="711">
        <f t="shared" si="107"/>
        <v>1.83</v>
      </c>
      <c r="QT82" s="711">
        <f t="shared" si="107"/>
        <v>1.78</v>
      </c>
      <c r="QU82" s="711">
        <f t="shared" si="107"/>
        <v>1.74</v>
      </c>
      <c r="QV82" s="711">
        <f t="shared" si="107"/>
        <v>1.71</v>
      </c>
      <c r="QW82" s="711">
        <f t="shared" si="107"/>
        <v>1.77</v>
      </c>
      <c r="QX82" s="711">
        <f t="shared" si="107"/>
        <v>1.69</v>
      </c>
      <c r="QY82" s="711">
        <f t="shared" si="107"/>
        <v>1.65</v>
      </c>
      <c r="QZ82" s="711">
        <f t="shared" si="107"/>
        <v>1.61</v>
      </c>
      <c r="RA82" s="711">
        <f t="shared" si="107"/>
        <v>1.55</v>
      </c>
      <c r="RB82" s="711">
        <f t="shared" si="107"/>
        <v>1.82</v>
      </c>
      <c r="RC82" s="711">
        <f t="shared" si="107"/>
        <v>1.8</v>
      </c>
      <c r="RD82" s="711">
        <f t="shared" si="107"/>
        <v>1.78</v>
      </c>
      <c r="RE82" s="711">
        <f t="shared" si="107"/>
        <v>1.77</v>
      </c>
      <c r="RF82" s="711">
        <f t="shared" si="107"/>
        <v>1.93</v>
      </c>
      <c r="RG82" s="711">
        <f t="shared" si="107"/>
        <v>1.92</v>
      </c>
      <c r="RH82" s="711">
        <f t="shared" si="107"/>
        <v>1.85</v>
      </c>
      <c r="RI82" s="711">
        <f t="shared" si="107"/>
        <v>1.79</v>
      </c>
      <c r="RJ82" s="711">
        <f t="shared" si="107"/>
        <v>1.73</v>
      </c>
      <c r="RK82" s="711">
        <f t="shared" si="107"/>
        <v>1.7</v>
      </c>
      <c r="RL82" s="711">
        <f t="shared" si="107"/>
        <v>1.67</v>
      </c>
      <c r="RM82" s="711">
        <f t="shared" si="107"/>
        <v>1.65</v>
      </c>
      <c r="RN82" s="711">
        <f t="shared" si="107"/>
        <v>2.0699999999999998</v>
      </c>
      <c r="RO82" s="711">
        <f t="shared" si="107"/>
        <v>2.06</v>
      </c>
      <c r="RP82" s="711">
        <f t="shared" si="107"/>
        <v>2.04</v>
      </c>
      <c r="RQ82" s="711">
        <f t="shared" si="107"/>
        <v>2.02</v>
      </c>
      <c r="RR82" s="711">
        <f t="shared" si="107"/>
        <v>2</v>
      </c>
      <c r="RS82" s="711">
        <f t="shared" si="107"/>
        <v>2</v>
      </c>
      <c r="RT82" s="711">
        <f t="shared" si="107"/>
        <v>2</v>
      </c>
      <c r="RU82" s="711">
        <f t="shared" si="107"/>
        <v>2.11</v>
      </c>
      <c r="RV82" s="711">
        <f t="shared" si="107"/>
        <v>2.11</v>
      </c>
      <c r="RW82" s="711">
        <f t="shared" si="107"/>
        <v>2.11</v>
      </c>
      <c r="RX82" s="711">
        <f t="shared" si="107"/>
        <v>2.1</v>
      </c>
      <c r="RY82" s="711">
        <f t="shared" si="107"/>
        <v>2.16</v>
      </c>
      <c r="RZ82" s="711">
        <f t="shared" si="107"/>
        <v>2.14</v>
      </c>
      <c r="SA82" s="711">
        <f t="shared" si="107"/>
        <v>2.17</v>
      </c>
      <c r="SB82" s="711">
        <f t="shared" si="107"/>
        <v>2.2000000000000002</v>
      </c>
      <c r="SC82" s="711">
        <f t="shared" si="107"/>
        <v>2.23</v>
      </c>
      <c r="SD82" s="711">
        <f t="shared" si="107"/>
        <v>2.15</v>
      </c>
      <c r="SE82" s="711">
        <f t="shared" si="107"/>
        <v>2.15</v>
      </c>
      <c r="SF82" s="711">
        <f t="shared" si="107"/>
        <v>2.15</v>
      </c>
      <c r="SG82" s="711">
        <f t="shared" si="107"/>
        <v>2.17</v>
      </c>
      <c r="SH82" s="711">
        <f t="shared" si="107"/>
        <v>1.68</v>
      </c>
      <c r="SI82" s="493"/>
      <c r="SJ82" s="474"/>
      <c r="SK82" s="462"/>
      <c r="SL82" s="462"/>
      <c r="SM82" s="462"/>
    </row>
    <row r="83" spans="1:507" outlineLevel="3" x14ac:dyDescent="0.35">
      <c r="A83" s="462"/>
      <c r="B83" s="471"/>
      <c r="C83" s="690">
        <f t="shared" si="63"/>
        <v>4</v>
      </c>
      <c r="D83" s="493"/>
      <c r="E83" s="557"/>
      <c r="F83" s="557"/>
      <c r="G83" s="493"/>
      <c r="H83" s="501"/>
      <c r="I83" s="515" t="s">
        <v>265</v>
      </c>
      <c r="J83" s="713"/>
      <c r="K83" s="516">
        <f t="shared" si="108"/>
        <v>1.4000000000000001</v>
      </c>
      <c r="L83" s="516">
        <f t="shared" si="108"/>
        <v>1.3800000000000001</v>
      </c>
      <c r="M83" s="516">
        <f t="shared" si="108"/>
        <v>1.36</v>
      </c>
      <c r="N83" s="516">
        <f t="shared" si="108"/>
        <v>1.84</v>
      </c>
      <c r="O83" s="516">
        <f t="shared" si="108"/>
        <v>1.8299999999999998</v>
      </c>
      <c r="P83" s="516">
        <f t="shared" si="108"/>
        <v>1.8</v>
      </c>
      <c r="Q83" s="516">
        <f t="shared" si="108"/>
        <v>1.72</v>
      </c>
      <c r="R83" s="516">
        <f t="shared" si="108"/>
        <v>1.62</v>
      </c>
      <c r="S83" s="516">
        <f t="shared" si="108"/>
        <v>1.52</v>
      </c>
      <c r="T83" s="516">
        <f t="shared" si="108"/>
        <v>1.46</v>
      </c>
      <c r="U83" s="516">
        <f t="shared" si="108"/>
        <v>1.84</v>
      </c>
      <c r="V83" s="516">
        <f t="shared" si="108"/>
        <v>1.84</v>
      </c>
      <c r="W83" s="516">
        <f t="shared" si="108"/>
        <v>1.8299999999999998</v>
      </c>
      <c r="X83" s="516">
        <f t="shared" si="108"/>
        <v>1.82</v>
      </c>
      <c r="Y83" s="516">
        <f t="shared" si="108"/>
        <v>1.8800000000000001</v>
      </c>
      <c r="Z83" s="516">
        <f t="shared" si="108"/>
        <v>1.8699999999999999</v>
      </c>
      <c r="AA83" s="516">
        <f t="shared" si="108"/>
        <v>1.91</v>
      </c>
      <c r="AB83" s="516">
        <f t="shared" si="108"/>
        <v>1.9200000000000002</v>
      </c>
      <c r="AC83" s="516">
        <f t="shared" si="108"/>
        <v>1.95</v>
      </c>
      <c r="AD83" s="516">
        <f t="shared" si="108"/>
        <v>1.9000000000000001</v>
      </c>
      <c r="AE83" s="516">
        <f t="shared" si="108"/>
        <v>1.93</v>
      </c>
      <c r="AF83" s="516">
        <f t="shared" si="108"/>
        <v>1.95</v>
      </c>
      <c r="AG83" s="516">
        <f t="shared" si="108"/>
        <v>1.9800000000000002</v>
      </c>
      <c r="AH83" s="516">
        <f t="shared" si="108"/>
        <v>1.1700000000000002</v>
      </c>
      <c r="AI83" s="516">
        <f t="shared" si="108"/>
        <v>1.34</v>
      </c>
      <c r="AJ83" s="516">
        <f t="shared" si="108"/>
        <v>1.47</v>
      </c>
      <c r="AK83" s="516">
        <f t="shared" si="108"/>
        <v>1.8</v>
      </c>
      <c r="AL83" s="516">
        <f t="shared" si="108"/>
        <v>1.86</v>
      </c>
      <c r="AM83" s="516">
        <f t="shared" si="108"/>
        <v>1.9200000000000002</v>
      </c>
      <c r="AN83" s="516">
        <f t="shared" si="108"/>
        <v>1.9400000000000002</v>
      </c>
      <c r="AO83" s="516">
        <f t="shared" si="108"/>
        <v>1.9600000000000002</v>
      </c>
      <c r="AP83" s="516">
        <f t="shared" si="108"/>
        <v>1.3800000000000001</v>
      </c>
      <c r="AQ83" s="516">
        <f t="shared" si="108"/>
        <v>1.4100000000000001</v>
      </c>
      <c r="AR83" s="516">
        <f t="shared" si="108"/>
        <v>1.49</v>
      </c>
      <c r="AS83" s="516">
        <f t="shared" si="108"/>
        <v>1.5</v>
      </c>
      <c r="AT83" s="516">
        <f t="shared" si="108"/>
        <v>1.45</v>
      </c>
      <c r="AU83" s="516">
        <f t="shared" si="108"/>
        <v>1.37</v>
      </c>
      <c r="AV83" s="516">
        <f t="shared" si="108"/>
        <v>1.27</v>
      </c>
      <c r="AW83" s="516">
        <f t="shared" si="108"/>
        <v>1.44</v>
      </c>
      <c r="AX83" s="516">
        <f t="shared" si="108"/>
        <v>1.34</v>
      </c>
      <c r="AY83" s="516">
        <f t="shared" si="108"/>
        <v>1.3</v>
      </c>
      <c r="AZ83" s="516">
        <f t="shared" si="108"/>
        <v>1.25</v>
      </c>
      <c r="BA83" s="516">
        <f t="shared" si="108"/>
        <v>1.19</v>
      </c>
      <c r="BB83" s="516">
        <f t="shared" si="108"/>
        <v>1.52</v>
      </c>
      <c r="BC83" s="516">
        <f t="shared" si="108"/>
        <v>1.49</v>
      </c>
      <c r="BD83" s="516">
        <f t="shared" si="108"/>
        <v>1.46</v>
      </c>
      <c r="BE83" s="516">
        <f t="shared" si="108"/>
        <v>1.44</v>
      </c>
      <c r="BF83" s="516">
        <f t="shared" si="108"/>
        <v>1.6400000000000001</v>
      </c>
      <c r="BG83" s="516">
        <f t="shared" si="108"/>
        <v>1.56</v>
      </c>
      <c r="BH83" s="516">
        <f t="shared" si="108"/>
        <v>1.55</v>
      </c>
      <c r="BI83" s="516">
        <f t="shared" si="108"/>
        <v>1.5</v>
      </c>
      <c r="BJ83" s="516">
        <f t="shared" si="108"/>
        <v>1.45</v>
      </c>
      <c r="BK83" s="711">
        <f t="shared" si="108"/>
        <v>1.4000000000000001</v>
      </c>
      <c r="BL83" s="711">
        <f t="shared" si="108"/>
        <v>1.3800000000000001</v>
      </c>
      <c r="BM83" s="711">
        <f t="shared" si="108"/>
        <v>1.36</v>
      </c>
      <c r="BN83" s="711">
        <f t="shared" si="108"/>
        <v>1.84</v>
      </c>
      <c r="BO83" s="711">
        <f t="shared" si="108"/>
        <v>1.8299999999999998</v>
      </c>
      <c r="BP83" s="711">
        <f t="shared" si="108"/>
        <v>1.8</v>
      </c>
      <c r="BQ83" s="711">
        <f t="shared" si="108"/>
        <v>1.72</v>
      </c>
      <c r="BR83" s="711">
        <f t="shared" si="108"/>
        <v>1.62</v>
      </c>
      <c r="BS83" s="711">
        <f t="shared" si="108"/>
        <v>1.52</v>
      </c>
      <c r="BT83" s="711">
        <f t="shared" si="108"/>
        <v>1.46</v>
      </c>
      <c r="BU83" s="711">
        <f t="shared" si="108"/>
        <v>1.84</v>
      </c>
      <c r="BV83" s="711">
        <f>BV80</f>
        <v>1.84</v>
      </c>
      <c r="BW83" s="711">
        <f>BW80</f>
        <v>1.8299999999999998</v>
      </c>
      <c r="BX83" s="711">
        <f t="shared" ref="BX83:EH84" si="112">BX80</f>
        <v>1.82</v>
      </c>
      <c r="BY83" s="711">
        <f t="shared" si="112"/>
        <v>1.8800000000000001</v>
      </c>
      <c r="BZ83" s="711">
        <f t="shared" si="112"/>
        <v>1.8699999999999999</v>
      </c>
      <c r="CA83" s="711">
        <f t="shared" si="112"/>
        <v>1.91</v>
      </c>
      <c r="CB83" s="711">
        <f t="shared" si="112"/>
        <v>1.9200000000000002</v>
      </c>
      <c r="CC83" s="711">
        <f t="shared" si="112"/>
        <v>1.95</v>
      </c>
      <c r="CD83" s="711">
        <f t="shared" si="112"/>
        <v>1.9000000000000001</v>
      </c>
      <c r="CE83" s="711">
        <f t="shared" si="112"/>
        <v>1.93</v>
      </c>
      <c r="CF83" s="711">
        <f t="shared" si="112"/>
        <v>1.95</v>
      </c>
      <c r="CG83" s="711">
        <f t="shared" si="112"/>
        <v>1.9800000000000002</v>
      </c>
      <c r="CH83" s="711">
        <f t="shared" si="112"/>
        <v>1.1700000000000002</v>
      </c>
      <c r="CI83" s="711">
        <f t="shared" si="112"/>
        <v>1.34</v>
      </c>
      <c r="CJ83" s="711">
        <f t="shared" si="112"/>
        <v>1.47</v>
      </c>
      <c r="CK83" s="711">
        <f t="shared" si="112"/>
        <v>1.8</v>
      </c>
      <c r="CL83" s="711">
        <f t="shared" si="112"/>
        <v>1.86</v>
      </c>
      <c r="CM83" s="711">
        <f t="shared" si="112"/>
        <v>1.9200000000000002</v>
      </c>
      <c r="CN83" s="711">
        <f t="shared" si="112"/>
        <v>1.9400000000000002</v>
      </c>
      <c r="CO83" s="711">
        <f t="shared" si="112"/>
        <v>1.9600000000000002</v>
      </c>
      <c r="CP83" s="711">
        <f t="shared" si="112"/>
        <v>1.3800000000000001</v>
      </c>
      <c r="CQ83" s="711">
        <f t="shared" si="112"/>
        <v>1.4100000000000001</v>
      </c>
      <c r="CR83" s="711">
        <f t="shared" si="112"/>
        <v>1.49</v>
      </c>
      <c r="CS83" s="711">
        <f t="shared" si="112"/>
        <v>1.5</v>
      </c>
      <c r="CT83" s="711">
        <f t="shared" si="112"/>
        <v>1.45</v>
      </c>
      <c r="CU83" s="711">
        <f t="shared" si="112"/>
        <v>1.37</v>
      </c>
      <c r="CV83" s="711">
        <f t="shared" si="112"/>
        <v>1.27</v>
      </c>
      <c r="CW83" s="711">
        <f t="shared" si="112"/>
        <v>1.44</v>
      </c>
      <c r="CX83" s="711">
        <f t="shared" si="112"/>
        <v>1.34</v>
      </c>
      <c r="CY83" s="711">
        <f t="shared" si="112"/>
        <v>1.3</v>
      </c>
      <c r="CZ83" s="711">
        <f t="shared" si="112"/>
        <v>1.25</v>
      </c>
      <c r="DA83" s="711">
        <f t="shared" si="112"/>
        <v>1.19</v>
      </c>
      <c r="DB83" s="711">
        <f t="shared" si="112"/>
        <v>1.52</v>
      </c>
      <c r="DC83" s="711">
        <f t="shared" si="112"/>
        <v>1.49</v>
      </c>
      <c r="DD83" s="711">
        <f t="shared" si="112"/>
        <v>1.46</v>
      </c>
      <c r="DE83" s="711">
        <f t="shared" si="112"/>
        <v>1.44</v>
      </c>
      <c r="DF83" s="711">
        <f t="shared" si="112"/>
        <v>1.6400000000000001</v>
      </c>
      <c r="DG83" s="711">
        <f t="shared" si="112"/>
        <v>1.56</v>
      </c>
      <c r="DH83" s="711">
        <f t="shared" si="112"/>
        <v>1.55</v>
      </c>
      <c r="DI83" s="711">
        <f t="shared" si="112"/>
        <v>1.5</v>
      </c>
      <c r="DJ83" s="711">
        <f t="shared" si="112"/>
        <v>1.45</v>
      </c>
      <c r="DK83" s="711">
        <f t="shared" si="112"/>
        <v>1.4000000000000001</v>
      </c>
      <c r="DL83" s="711">
        <f t="shared" si="112"/>
        <v>1.3800000000000001</v>
      </c>
      <c r="DM83" s="711">
        <f t="shared" si="112"/>
        <v>1.36</v>
      </c>
      <c r="DN83" s="711">
        <f t="shared" si="112"/>
        <v>1.84</v>
      </c>
      <c r="DO83" s="711">
        <f t="shared" si="112"/>
        <v>1.8299999999999998</v>
      </c>
      <c r="DP83" s="711">
        <f t="shared" si="112"/>
        <v>1.8</v>
      </c>
      <c r="DQ83" s="711">
        <f t="shared" si="112"/>
        <v>1.72</v>
      </c>
      <c r="DR83" s="711">
        <f t="shared" si="112"/>
        <v>1.62</v>
      </c>
      <c r="DS83" s="711">
        <f t="shared" si="112"/>
        <v>1.52</v>
      </c>
      <c r="DT83" s="711">
        <f t="shared" si="112"/>
        <v>1.46</v>
      </c>
      <c r="DU83" s="711">
        <f t="shared" si="112"/>
        <v>1.84</v>
      </c>
      <c r="DV83" s="711">
        <f t="shared" si="112"/>
        <v>1.84</v>
      </c>
      <c r="DW83" s="711">
        <f t="shared" si="112"/>
        <v>1.8299999999999998</v>
      </c>
      <c r="DX83" s="711">
        <f t="shared" si="112"/>
        <v>1.82</v>
      </c>
      <c r="DY83" s="711">
        <f t="shared" si="112"/>
        <v>1.8800000000000001</v>
      </c>
      <c r="DZ83" s="711">
        <f t="shared" si="112"/>
        <v>1.8699999999999999</v>
      </c>
      <c r="EA83" s="711">
        <f t="shared" si="112"/>
        <v>1.91</v>
      </c>
      <c r="EB83" s="711">
        <f t="shared" si="112"/>
        <v>1.9200000000000002</v>
      </c>
      <c r="EC83" s="711">
        <f t="shared" si="112"/>
        <v>1.95</v>
      </c>
      <c r="ED83" s="711">
        <f t="shared" si="112"/>
        <v>1.9000000000000001</v>
      </c>
      <c r="EE83" s="711">
        <f t="shared" si="112"/>
        <v>1.93</v>
      </c>
      <c r="EF83" s="711">
        <f t="shared" si="112"/>
        <v>1.95</v>
      </c>
      <c r="EG83" s="711">
        <f t="shared" si="112"/>
        <v>1.9800000000000002</v>
      </c>
      <c r="EH83" s="711">
        <f t="shared" si="112"/>
        <v>1.1700000000000002</v>
      </c>
      <c r="EI83" s="711">
        <f t="shared" si="109"/>
        <v>1.34</v>
      </c>
      <c r="EJ83" s="711">
        <f t="shared" si="109"/>
        <v>1.47</v>
      </c>
      <c r="EK83" s="711">
        <f t="shared" si="109"/>
        <v>1.8</v>
      </c>
      <c r="EL83" s="711">
        <f t="shared" si="109"/>
        <v>1.86</v>
      </c>
      <c r="EM83" s="711">
        <f t="shared" si="109"/>
        <v>1.9200000000000002</v>
      </c>
      <c r="EN83" s="711">
        <f t="shared" si="109"/>
        <v>1.9400000000000002</v>
      </c>
      <c r="EO83" s="711">
        <f t="shared" si="109"/>
        <v>1.9600000000000002</v>
      </c>
      <c r="EP83" s="711">
        <f t="shared" si="109"/>
        <v>1.3800000000000001</v>
      </c>
      <c r="EQ83" s="711">
        <f t="shared" si="109"/>
        <v>1.4100000000000001</v>
      </c>
      <c r="ER83" s="711">
        <f t="shared" si="109"/>
        <v>1.49</v>
      </c>
      <c r="ES83" s="711">
        <f t="shared" si="109"/>
        <v>1.49</v>
      </c>
      <c r="ET83" s="711">
        <f t="shared" si="109"/>
        <v>1.45</v>
      </c>
      <c r="EU83" s="711">
        <f t="shared" si="109"/>
        <v>1.37</v>
      </c>
      <c r="EV83" s="711">
        <f t="shared" si="109"/>
        <v>1.27</v>
      </c>
      <c r="EW83" s="711">
        <f t="shared" si="109"/>
        <v>1.44</v>
      </c>
      <c r="EX83" s="711">
        <f t="shared" si="109"/>
        <v>1.34</v>
      </c>
      <c r="EY83" s="711">
        <f t="shared" si="109"/>
        <v>1.3</v>
      </c>
      <c r="EZ83" s="711">
        <f t="shared" si="109"/>
        <v>1.25</v>
      </c>
      <c r="FA83" s="711">
        <f t="shared" si="109"/>
        <v>1.19</v>
      </c>
      <c r="FB83" s="711">
        <f t="shared" si="109"/>
        <v>1.52</v>
      </c>
      <c r="FC83" s="711">
        <f t="shared" si="109"/>
        <v>1.49</v>
      </c>
      <c r="FD83" s="711">
        <f t="shared" si="109"/>
        <v>1.46</v>
      </c>
      <c r="FE83" s="711">
        <f t="shared" si="109"/>
        <v>1.44</v>
      </c>
      <c r="FF83" s="711">
        <f t="shared" si="109"/>
        <v>1.6400000000000001</v>
      </c>
      <c r="FG83" s="711">
        <f t="shared" si="109"/>
        <v>1.56</v>
      </c>
      <c r="FH83" s="711">
        <f t="shared" si="109"/>
        <v>1.55</v>
      </c>
      <c r="FI83" s="711">
        <f t="shared" si="109"/>
        <v>1.5</v>
      </c>
      <c r="FJ83" s="711">
        <f t="shared" si="109"/>
        <v>1.45</v>
      </c>
      <c r="FK83" s="711">
        <f t="shared" si="109"/>
        <v>1.4000000000000001</v>
      </c>
      <c r="FL83" s="711">
        <f t="shared" si="109"/>
        <v>1.3800000000000001</v>
      </c>
      <c r="FM83" s="711">
        <f t="shared" si="109"/>
        <v>1.3800000000000001</v>
      </c>
      <c r="FN83" s="711">
        <f t="shared" si="109"/>
        <v>1.8499999999999999</v>
      </c>
      <c r="FO83" s="711">
        <f t="shared" si="109"/>
        <v>1.8499999999999999</v>
      </c>
      <c r="FP83" s="711">
        <f t="shared" si="109"/>
        <v>1.8299999999999998</v>
      </c>
      <c r="FQ83" s="711">
        <f t="shared" si="109"/>
        <v>1.82</v>
      </c>
      <c r="FR83" s="711">
        <f t="shared" si="109"/>
        <v>1.8</v>
      </c>
      <c r="FS83" s="711">
        <f t="shared" si="109"/>
        <v>1.75</v>
      </c>
      <c r="FT83" s="711">
        <f t="shared" si="109"/>
        <v>1.74</v>
      </c>
      <c r="FU83" s="711">
        <f t="shared" si="109"/>
        <v>1.9000000000000001</v>
      </c>
      <c r="FV83" s="711">
        <f t="shared" si="109"/>
        <v>1.91</v>
      </c>
      <c r="FW83" s="711">
        <f t="shared" si="109"/>
        <v>1.91</v>
      </c>
      <c r="FX83" s="711">
        <f t="shared" si="109"/>
        <v>1.9000000000000001</v>
      </c>
      <c r="FY83" s="711">
        <f t="shared" si="109"/>
        <v>1.9600000000000002</v>
      </c>
      <c r="FZ83" s="711">
        <f t="shared" si="109"/>
        <v>1.9400000000000002</v>
      </c>
      <c r="GA83" s="711">
        <f t="shared" si="109"/>
        <v>1.97</v>
      </c>
      <c r="GB83" s="711">
        <f t="shared" si="109"/>
        <v>1.97</v>
      </c>
      <c r="GC83" s="711">
        <f t="shared" si="109"/>
        <v>2</v>
      </c>
      <c r="GD83" s="711">
        <f t="shared" si="109"/>
        <v>1.9400000000000002</v>
      </c>
      <c r="GE83" s="711">
        <f t="shared" si="109"/>
        <v>1.9600000000000002</v>
      </c>
      <c r="GF83" s="711">
        <f t="shared" si="109"/>
        <v>1.9800000000000002</v>
      </c>
      <c r="GG83" s="711">
        <f t="shared" si="109"/>
        <v>2.0099999999999998</v>
      </c>
      <c r="GH83" s="711">
        <f t="shared" si="109"/>
        <v>1.29</v>
      </c>
      <c r="GI83" s="711">
        <f t="shared" si="109"/>
        <v>1.4200000000000002</v>
      </c>
      <c r="GJ83" s="711">
        <f t="shared" si="109"/>
        <v>1.47</v>
      </c>
      <c r="GK83" s="711">
        <f t="shared" si="109"/>
        <v>1.8099999999999998</v>
      </c>
      <c r="GL83" s="711">
        <f t="shared" si="109"/>
        <v>1.8699999999999999</v>
      </c>
      <c r="GM83" s="711">
        <f t="shared" si="109"/>
        <v>1.9400000000000002</v>
      </c>
      <c r="GN83" s="711">
        <f t="shared" si="109"/>
        <v>1.97</v>
      </c>
      <c r="GO83" s="711">
        <f t="shared" si="109"/>
        <v>2</v>
      </c>
      <c r="GP83" s="711">
        <f t="shared" si="109"/>
        <v>1.45</v>
      </c>
      <c r="GQ83" s="711">
        <f t="shared" si="109"/>
        <v>1.52</v>
      </c>
      <c r="GR83" s="711">
        <f t="shared" si="109"/>
        <v>1.59</v>
      </c>
      <c r="GS83" s="711">
        <f t="shared" si="109"/>
        <v>1.6</v>
      </c>
      <c r="GT83" s="711">
        <f t="shared" si="109"/>
        <v>1.61</v>
      </c>
      <c r="GU83" s="711">
        <f t="shared" si="102"/>
        <v>1.54</v>
      </c>
      <c r="GV83" s="711">
        <f t="shared" ref="GV83:JF84" si="113">GV80</f>
        <v>1.5</v>
      </c>
      <c r="GW83" s="711">
        <f t="shared" si="113"/>
        <v>1.61</v>
      </c>
      <c r="GX83" s="711">
        <f t="shared" si="113"/>
        <v>1.52</v>
      </c>
      <c r="GY83" s="711">
        <f t="shared" si="113"/>
        <v>1.49</v>
      </c>
      <c r="GZ83" s="711">
        <f t="shared" si="113"/>
        <v>1.46</v>
      </c>
      <c r="HA83" s="711">
        <f t="shared" si="113"/>
        <v>1.4100000000000001</v>
      </c>
      <c r="HB83" s="711">
        <f t="shared" si="113"/>
        <v>1.72</v>
      </c>
      <c r="HC83" s="711">
        <f t="shared" si="113"/>
        <v>1.69</v>
      </c>
      <c r="HD83" s="711">
        <f t="shared" si="113"/>
        <v>1.6600000000000001</v>
      </c>
      <c r="HE83" s="711">
        <f t="shared" si="113"/>
        <v>1.6300000000000001</v>
      </c>
      <c r="HF83" s="711">
        <f t="shared" si="113"/>
        <v>1.8</v>
      </c>
      <c r="HG83" s="711">
        <f t="shared" si="113"/>
        <v>1.7</v>
      </c>
      <c r="HH83" s="711">
        <f t="shared" si="113"/>
        <v>1.6400000000000001</v>
      </c>
      <c r="HI83" s="711">
        <f t="shared" si="113"/>
        <v>1.58</v>
      </c>
      <c r="HJ83" s="711">
        <f t="shared" si="113"/>
        <v>1.53</v>
      </c>
      <c r="HK83" s="711">
        <f t="shared" si="113"/>
        <v>1.48</v>
      </c>
      <c r="HL83" s="711">
        <f t="shared" si="113"/>
        <v>1.45</v>
      </c>
      <c r="HM83" s="711">
        <f t="shared" si="113"/>
        <v>1.43</v>
      </c>
      <c r="HN83" s="711">
        <f t="shared" si="113"/>
        <v>1.8699999999999999</v>
      </c>
      <c r="HO83" s="711">
        <f t="shared" si="113"/>
        <v>1.86</v>
      </c>
      <c r="HP83" s="711">
        <f t="shared" si="113"/>
        <v>1.84</v>
      </c>
      <c r="HQ83" s="711">
        <f t="shared" si="113"/>
        <v>1.82</v>
      </c>
      <c r="HR83" s="711">
        <f t="shared" si="113"/>
        <v>1.8</v>
      </c>
      <c r="HS83" s="711">
        <f t="shared" si="113"/>
        <v>1.8099999999999998</v>
      </c>
      <c r="HT83" s="711">
        <f t="shared" si="113"/>
        <v>1.8</v>
      </c>
      <c r="HU83" s="711">
        <f t="shared" si="113"/>
        <v>1.9200000000000002</v>
      </c>
      <c r="HV83" s="711">
        <f t="shared" si="113"/>
        <v>1.9200000000000002</v>
      </c>
      <c r="HW83" s="711">
        <f t="shared" si="113"/>
        <v>1.9200000000000002</v>
      </c>
      <c r="HX83" s="711">
        <f t="shared" si="113"/>
        <v>1.9200000000000002</v>
      </c>
      <c r="HY83" s="711">
        <f t="shared" si="113"/>
        <v>1.97</v>
      </c>
      <c r="HZ83" s="711">
        <f t="shared" si="113"/>
        <v>1.9600000000000002</v>
      </c>
      <c r="IA83" s="711">
        <f t="shared" si="113"/>
        <v>1.99</v>
      </c>
      <c r="IB83" s="711">
        <f t="shared" si="113"/>
        <v>1.9800000000000002</v>
      </c>
      <c r="IC83" s="711">
        <f t="shared" si="113"/>
        <v>2.0099999999999998</v>
      </c>
      <c r="ID83" s="711">
        <f t="shared" si="113"/>
        <v>1.9600000000000002</v>
      </c>
      <c r="IE83" s="711">
        <f t="shared" si="113"/>
        <v>1.9800000000000002</v>
      </c>
      <c r="IF83" s="711">
        <f t="shared" si="113"/>
        <v>1.99</v>
      </c>
      <c r="IG83" s="711">
        <f t="shared" si="113"/>
        <v>2.02</v>
      </c>
      <c r="IH83" s="711">
        <f t="shared" si="113"/>
        <v>1.33</v>
      </c>
      <c r="II83" s="711">
        <f t="shared" si="113"/>
        <v>1.43</v>
      </c>
      <c r="IJ83" s="711">
        <f t="shared" si="113"/>
        <v>1.47</v>
      </c>
      <c r="IK83" s="711">
        <f t="shared" si="113"/>
        <v>1.8099999999999998</v>
      </c>
      <c r="IL83" s="711">
        <f t="shared" si="113"/>
        <v>1.8699999999999999</v>
      </c>
      <c r="IM83" s="711">
        <f t="shared" si="113"/>
        <v>1.9400000000000002</v>
      </c>
      <c r="IN83" s="711">
        <f t="shared" si="113"/>
        <v>1.97</v>
      </c>
      <c r="IO83" s="711">
        <f t="shared" si="113"/>
        <v>2</v>
      </c>
      <c r="IP83" s="711">
        <f t="shared" si="113"/>
        <v>1.45</v>
      </c>
      <c r="IQ83" s="711">
        <f t="shared" si="113"/>
        <v>1.52</v>
      </c>
      <c r="IR83" s="711">
        <f t="shared" si="113"/>
        <v>1.59</v>
      </c>
      <c r="IS83" s="711">
        <f t="shared" si="113"/>
        <v>1.6</v>
      </c>
      <c r="IT83" s="711">
        <f t="shared" si="113"/>
        <v>1.6</v>
      </c>
      <c r="IU83" s="711">
        <f t="shared" si="113"/>
        <v>1.54</v>
      </c>
      <c r="IV83" s="711">
        <f t="shared" si="113"/>
        <v>1.49</v>
      </c>
      <c r="IW83" s="711">
        <f t="shared" si="113"/>
        <v>1.55</v>
      </c>
      <c r="IX83" s="711">
        <f t="shared" si="113"/>
        <v>1.46</v>
      </c>
      <c r="IY83" s="711">
        <f t="shared" si="113"/>
        <v>1.4200000000000002</v>
      </c>
      <c r="IZ83" s="711">
        <f t="shared" si="113"/>
        <v>1.3800000000000001</v>
      </c>
      <c r="JA83" s="711">
        <f t="shared" si="113"/>
        <v>1.32</v>
      </c>
      <c r="JB83" s="711">
        <f t="shared" si="113"/>
        <v>1.57</v>
      </c>
      <c r="JC83" s="711">
        <f t="shared" si="113"/>
        <v>1.55</v>
      </c>
      <c r="JD83" s="711">
        <f t="shared" si="113"/>
        <v>1.54</v>
      </c>
      <c r="JE83" s="711">
        <f t="shared" si="113"/>
        <v>1.52</v>
      </c>
      <c r="JF83" s="711">
        <f t="shared" si="113"/>
        <v>1.69</v>
      </c>
      <c r="JG83" s="711">
        <f t="shared" si="110"/>
        <v>1.68</v>
      </c>
      <c r="JH83" s="711">
        <f t="shared" si="110"/>
        <v>1.62</v>
      </c>
      <c r="JI83" s="711">
        <f t="shared" si="110"/>
        <v>1.56</v>
      </c>
      <c r="JJ83" s="711">
        <f t="shared" si="110"/>
        <v>1.5</v>
      </c>
      <c r="JK83" s="711">
        <f t="shared" si="110"/>
        <v>1.47</v>
      </c>
      <c r="JL83" s="711">
        <f t="shared" si="110"/>
        <v>1.45</v>
      </c>
      <c r="JM83" s="711">
        <f t="shared" si="110"/>
        <v>1.44</v>
      </c>
      <c r="JN83" s="711">
        <f t="shared" si="110"/>
        <v>1.8800000000000001</v>
      </c>
      <c r="JO83" s="711">
        <f t="shared" si="110"/>
        <v>1.8699999999999999</v>
      </c>
      <c r="JP83" s="711">
        <f t="shared" si="110"/>
        <v>1.86</v>
      </c>
      <c r="JQ83" s="711">
        <f t="shared" si="110"/>
        <v>1.8499999999999999</v>
      </c>
      <c r="JR83" s="711">
        <f t="shared" si="110"/>
        <v>1.84</v>
      </c>
      <c r="JS83" s="711">
        <f t="shared" si="110"/>
        <v>1.8499999999999999</v>
      </c>
      <c r="JT83" s="711">
        <f t="shared" si="110"/>
        <v>1.8499999999999999</v>
      </c>
      <c r="JU83" s="711">
        <f t="shared" si="110"/>
        <v>1.97</v>
      </c>
      <c r="JV83" s="711">
        <f t="shared" si="110"/>
        <v>1.9800000000000002</v>
      </c>
      <c r="JW83" s="711">
        <f t="shared" si="110"/>
        <v>1.9800000000000002</v>
      </c>
      <c r="JX83" s="711">
        <f t="shared" si="110"/>
        <v>1.9800000000000002</v>
      </c>
      <c r="JY83" s="711">
        <f t="shared" si="110"/>
        <v>2.0299999999999998</v>
      </c>
      <c r="JZ83" s="711">
        <f t="shared" si="110"/>
        <v>2.02</v>
      </c>
      <c r="KA83" s="711">
        <f t="shared" si="110"/>
        <v>2.04</v>
      </c>
      <c r="KB83" s="711">
        <f t="shared" si="110"/>
        <v>2.0299999999999998</v>
      </c>
      <c r="KC83" s="711">
        <f t="shared" si="110"/>
        <v>2.0499999999999998</v>
      </c>
      <c r="KD83" s="711">
        <f t="shared" si="110"/>
        <v>2</v>
      </c>
      <c r="KE83" s="711">
        <f t="shared" si="110"/>
        <v>2.0099999999999998</v>
      </c>
      <c r="KF83" s="711">
        <f t="shared" si="110"/>
        <v>2.0299999999999998</v>
      </c>
      <c r="KG83" s="711">
        <f t="shared" si="110"/>
        <v>2.04</v>
      </c>
      <c r="KH83" s="711">
        <f t="shared" si="110"/>
        <v>1.49</v>
      </c>
      <c r="KI83" s="711">
        <f t="shared" si="110"/>
        <v>1.54</v>
      </c>
      <c r="KJ83" s="711">
        <f t="shared" si="110"/>
        <v>1.52</v>
      </c>
      <c r="KK83" s="711">
        <f t="shared" si="110"/>
        <v>1.82</v>
      </c>
      <c r="KL83" s="711">
        <f t="shared" si="110"/>
        <v>1.8800000000000001</v>
      </c>
      <c r="KM83" s="711">
        <f t="shared" si="110"/>
        <v>1.9400000000000002</v>
      </c>
      <c r="KN83" s="711">
        <f t="shared" si="110"/>
        <v>1.97</v>
      </c>
      <c r="KO83" s="711">
        <f t="shared" si="110"/>
        <v>2</v>
      </c>
      <c r="KP83" s="711">
        <f t="shared" si="110"/>
        <v>1.45</v>
      </c>
      <c r="KQ83" s="711">
        <f t="shared" si="110"/>
        <v>1.47</v>
      </c>
      <c r="KR83" s="711">
        <f t="shared" si="110"/>
        <v>1.59</v>
      </c>
      <c r="KS83" s="711">
        <f t="shared" si="110"/>
        <v>1.6</v>
      </c>
      <c r="KT83" s="711">
        <f t="shared" si="110"/>
        <v>1.53</v>
      </c>
      <c r="KU83" s="711">
        <f t="shared" si="110"/>
        <v>1.49</v>
      </c>
      <c r="KV83" s="711">
        <f t="shared" si="110"/>
        <v>1.45</v>
      </c>
      <c r="KW83" s="711">
        <f t="shared" si="110"/>
        <v>1.53</v>
      </c>
      <c r="KX83" s="711">
        <f t="shared" si="110"/>
        <v>1.44</v>
      </c>
      <c r="KY83" s="711">
        <f t="shared" si="110"/>
        <v>1.4000000000000001</v>
      </c>
      <c r="KZ83" s="711">
        <f t="shared" si="110"/>
        <v>1.36</v>
      </c>
      <c r="LA83" s="711">
        <f t="shared" si="110"/>
        <v>1.3</v>
      </c>
      <c r="LB83" s="711">
        <f t="shared" si="110"/>
        <v>1.57</v>
      </c>
      <c r="LC83" s="711">
        <f t="shared" si="110"/>
        <v>1.55</v>
      </c>
      <c r="LD83" s="711">
        <f t="shared" si="110"/>
        <v>1.54</v>
      </c>
      <c r="LE83" s="711">
        <f t="shared" si="110"/>
        <v>1.52</v>
      </c>
      <c r="LF83" s="711">
        <f t="shared" si="110"/>
        <v>1.69</v>
      </c>
      <c r="LG83" s="711">
        <f t="shared" si="110"/>
        <v>1.68</v>
      </c>
      <c r="LH83" s="711">
        <f t="shared" si="110"/>
        <v>1.62</v>
      </c>
      <c r="LI83" s="711">
        <f t="shared" si="110"/>
        <v>1.56</v>
      </c>
      <c r="LJ83" s="711">
        <f t="shared" si="110"/>
        <v>1.5</v>
      </c>
      <c r="LK83" s="711">
        <f t="shared" si="110"/>
        <v>1.48</v>
      </c>
      <c r="LL83" s="711">
        <f t="shared" si="110"/>
        <v>1.45</v>
      </c>
      <c r="LM83" s="711">
        <f t="shared" si="110"/>
        <v>1.43</v>
      </c>
      <c r="LN83" s="711">
        <f t="shared" si="110"/>
        <v>1.8699999999999999</v>
      </c>
      <c r="LO83" s="711">
        <f t="shared" si="110"/>
        <v>1.86</v>
      </c>
      <c r="LP83" s="711">
        <f t="shared" si="110"/>
        <v>1.84</v>
      </c>
      <c r="LQ83" s="711">
        <f t="shared" si="110"/>
        <v>1.82</v>
      </c>
      <c r="LR83" s="711">
        <f t="shared" si="110"/>
        <v>1.8</v>
      </c>
      <c r="LS83" s="711">
        <f t="shared" si="104"/>
        <v>1.8</v>
      </c>
      <c r="LT83" s="711">
        <f t="shared" ref="LT83:OD84" si="114">LT80</f>
        <v>1.8</v>
      </c>
      <c r="LU83" s="711">
        <f t="shared" si="114"/>
        <v>1.91</v>
      </c>
      <c r="LV83" s="711">
        <f t="shared" si="114"/>
        <v>1.91</v>
      </c>
      <c r="LW83" s="711">
        <f t="shared" si="114"/>
        <v>1.91</v>
      </c>
      <c r="LX83" s="711">
        <f t="shared" si="114"/>
        <v>1.9000000000000001</v>
      </c>
      <c r="LY83" s="711">
        <f t="shared" si="114"/>
        <v>1.9600000000000002</v>
      </c>
      <c r="LZ83" s="711">
        <f t="shared" si="114"/>
        <v>1.9400000000000002</v>
      </c>
      <c r="MA83" s="711">
        <f t="shared" si="114"/>
        <v>1.97</v>
      </c>
      <c r="MB83" s="711">
        <f t="shared" si="114"/>
        <v>2</v>
      </c>
      <c r="MC83" s="711">
        <f t="shared" si="114"/>
        <v>2.0299999999999998</v>
      </c>
      <c r="MD83" s="711">
        <f t="shared" si="114"/>
        <v>1.9800000000000002</v>
      </c>
      <c r="ME83" s="711">
        <f t="shared" si="114"/>
        <v>1.99</v>
      </c>
      <c r="MF83" s="711">
        <f t="shared" si="114"/>
        <v>2.0099999999999998</v>
      </c>
      <c r="MG83" s="711">
        <f t="shared" si="114"/>
        <v>2.0299999999999998</v>
      </c>
      <c r="MH83" s="711">
        <f t="shared" si="114"/>
        <v>1.48</v>
      </c>
      <c r="MI83" s="711">
        <f t="shared" si="114"/>
        <v>1.6300000000000001</v>
      </c>
      <c r="MJ83" s="711">
        <f t="shared" si="114"/>
        <v>1.8099999999999998</v>
      </c>
      <c r="MK83" s="711">
        <f t="shared" si="114"/>
        <v>1.8800000000000001</v>
      </c>
      <c r="ML83" s="711">
        <f t="shared" si="114"/>
        <v>1.9400000000000002</v>
      </c>
      <c r="MM83" s="711">
        <f t="shared" si="114"/>
        <v>1.97</v>
      </c>
      <c r="MN83" s="711">
        <f t="shared" si="114"/>
        <v>2.0099999999999998</v>
      </c>
      <c r="MO83" s="711">
        <f t="shared" si="114"/>
        <v>2.04</v>
      </c>
      <c r="MP83" s="711">
        <f t="shared" si="114"/>
        <v>1.53</v>
      </c>
      <c r="MQ83" s="711">
        <f t="shared" si="114"/>
        <v>1.57</v>
      </c>
      <c r="MR83" s="711">
        <f t="shared" si="114"/>
        <v>1.61</v>
      </c>
      <c r="MS83" s="711">
        <f t="shared" si="114"/>
        <v>1.6300000000000001</v>
      </c>
      <c r="MT83" s="711">
        <f t="shared" si="114"/>
        <v>1.58</v>
      </c>
      <c r="MU83" s="711">
        <f t="shared" si="114"/>
        <v>1.54</v>
      </c>
      <c r="MV83" s="711">
        <f t="shared" si="114"/>
        <v>1.51</v>
      </c>
      <c r="MW83" s="711">
        <f t="shared" si="114"/>
        <v>1.57</v>
      </c>
      <c r="MX83" s="711">
        <f t="shared" si="114"/>
        <v>1.49</v>
      </c>
      <c r="MY83" s="711">
        <f t="shared" si="114"/>
        <v>1.45</v>
      </c>
      <c r="MZ83" s="711">
        <f t="shared" si="114"/>
        <v>1.4100000000000001</v>
      </c>
      <c r="NA83" s="711">
        <f t="shared" si="114"/>
        <v>1.35</v>
      </c>
      <c r="NB83" s="711">
        <f t="shared" si="114"/>
        <v>1.62</v>
      </c>
      <c r="NC83" s="711">
        <f t="shared" si="114"/>
        <v>1.6</v>
      </c>
      <c r="ND83" s="711">
        <f t="shared" si="114"/>
        <v>1.58</v>
      </c>
      <c r="NE83" s="711">
        <f t="shared" si="114"/>
        <v>1.57</v>
      </c>
      <c r="NF83" s="711">
        <f t="shared" si="114"/>
        <v>1.73</v>
      </c>
      <c r="NG83" s="711">
        <f t="shared" si="114"/>
        <v>1.72</v>
      </c>
      <c r="NH83" s="711">
        <f t="shared" si="114"/>
        <v>1.6500000000000001</v>
      </c>
      <c r="NI83" s="711">
        <f t="shared" si="114"/>
        <v>1.59</v>
      </c>
      <c r="NJ83" s="711">
        <f t="shared" si="114"/>
        <v>1.53</v>
      </c>
      <c r="NK83" s="711">
        <f t="shared" si="114"/>
        <v>1.5</v>
      </c>
      <c r="NL83" s="711">
        <f t="shared" si="114"/>
        <v>1.47</v>
      </c>
      <c r="NM83" s="711">
        <f t="shared" si="114"/>
        <v>1.45</v>
      </c>
      <c r="NN83" s="711">
        <f t="shared" si="114"/>
        <v>1.8699999999999999</v>
      </c>
      <c r="NO83" s="711">
        <f t="shared" si="114"/>
        <v>1.86</v>
      </c>
      <c r="NP83" s="711">
        <f t="shared" si="114"/>
        <v>1.84</v>
      </c>
      <c r="NQ83" s="711">
        <f t="shared" si="114"/>
        <v>1.82</v>
      </c>
      <c r="NR83" s="711">
        <f t="shared" si="114"/>
        <v>1.8</v>
      </c>
      <c r="NS83" s="711">
        <f t="shared" si="114"/>
        <v>1.8</v>
      </c>
      <c r="NT83" s="711">
        <f t="shared" si="114"/>
        <v>1.8</v>
      </c>
      <c r="NU83" s="711">
        <f t="shared" si="114"/>
        <v>1.91</v>
      </c>
      <c r="NV83" s="711">
        <f t="shared" si="114"/>
        <v>1.91</v>
      </c>
      <c r="NW83" s="711">
        <f t="shared" si="114"/>
        <v>1.91</v>
      </c>
      <c r="NX83" s="711">
        <f t="shared" si="114"/>
        <v>1.9000000000000001</v>
      </c>
      <c r="NY83" s="711">
        <f t="shared" si="114"/>
        <v>1.9600000000000002</v>
      </c>
      <c r="NZ83" s="711">
        <f t="shared" si="114"/>
        <v>1.9400000000000002</v>
      </c>
      <c r="OA83" s="711">
        <f t="shared" si="114"/>
        <v>1.97</v>
      </c>
      <c r="OB83" s="711">
        <f t="shared" si="114"/>
        <v>2</v>
      </c>
      <c r="OC83" s="711">
        <f t="shared" si="114"/>
        <v>2.0299999999999998</v>
      </c>
      <c r="OD83" s="711">
        <f t="shared" si="114"/>
        <v>1.9800000000000002</v>
      </c>
      <c r="OE83" s="711">
        <f t="shared" si="111"/>
        <v>1.99</v>
      </c>
      <c r="OF83" s="711">
        <f t="shared" si="111"/>
        <v>2.0099999999999998</v>
      </c>
      <c r="OG83" s="711">
        <f t="shared" si="111"/>
        <v>2.0299999999999998</v>
      </c>
      <c r="OH83" s="711">
        <f t="shared" si="111"/>
        <v>1.48</v>
      </c>
      <c r="OI83" s="711">
        <f t="shared" si="111"/>
        <v>1.6300000000000001</v>
      </c>
      <c r="OJ83" s="711">
        <f t="shared" si="111"/>
        <v>1.8099999999999998</v>
      </c>
      <c r="OK83" s="711">
        <f t="shared" si="111"/>
        <v>1.8800000000000001</v>
      </c>
      <c r="OL83" s="711">
        <f t="shared" si="111"/>
        <v>1.9400000000000002</v>
      </c>
      <c r="OM83" s="711">
        <f t="shared" si="111"/>
        <v>1.97</v>
      </c>
      <c r="ON83" s="711">
        <f t="shared" si="111"/>
        <v>2.0099999999999998</v>
      </c>
      <c r="OO83" s="711">
        <f t="shared" si="111"/>
        <v>2.04</v>
      </c>
      <c r="OP83" s="711">
        <f t="shared" si="111"/>
        <v>1.53</v>
      </c>
      <c r="OQ83" s="711">
        <f t="shared" si="111"/>
        <v>1.57</v>
      </c>
      <c r="OR83" s="711">
        <f t="shared" si="111"/>
        <v>1.61</v>
      </c>
      <c r="OS83" s="711">
        <f t="shared" si="111"/>
        <v>1.6300000000000001</v>
      </c>
      <c r="OT83" s="711">
        <f t="shared" si="111"/>
        <v>1.58</v>
      </c>
      <c r="OU83" s="711">
        <f t="shared" si="111"/>
        <v>1.54</v>
      </c>
      <c r="OV83" s="711">
        <f t="shared" si="111"/>
        <v>1.51</v>
      </c>
      <c r="OW83" s="711">
        <f t="shared" si="111"/>
        <v>1.57</v>
      </c>
      <c r="OX83" s="711">
        <f t="shared" si="111"/>
        <v>1.49</v>
      </c>
      <c r="OY83" s="711">
        <f t="shared" si="111"/>
        <v>1.45</v>
      </c>
      <c r="OZ83" s="711">
        <f t="shared" si="111"/>
        <v>1.4100000000000001</v>
      </c>
      <c r="PA83" s="711">
        <f t="shared" si="111"/>
        <v>1.35</v>
      </c>
      <c r="PB83" s="711">
        <f t="shared" si="111"/>
        <v>1.62</v>
      </c>
      <c r="PC83" s="711">
        <f t="shared" si="111"/>
        <v>1.6</v>
      </c>
      <c r="PD83" s="711">
        <f t="shared" si="111"/>
        <v>1.58</v>
      </c>
      <c r="PE83" s="711">
        <f t="shared" si="111"/>
        <v>1.57</v>
      </c>
      <c r="PF83" s="711">
        <f t="shared" si="111"/>
        <v>1.73</v>
      </c>
      <c r="PG83" s="711">
        <f t="shared" si="111"/>
        <v>1.72</v>
      </c>
      <c r="PH83" s="711">
        <f t="shared" si="111"/>
        <v>1.6500000000000001</v>
      </c>
      <c r="PI83" s="711">
        <f t="shared" si="111"/>
        <v>1.59</v>
      </c>
      <c r="PJ83" s="711">
        <f t="shared" si="111"/>
        <v>1.53</v>
      </c>
      <c r="PK83" s="711">
        <f t="shared" si="111"/>
        <v>1.5</v>
      </c>
      <c r="PL83" s="711">
        <f t="shared" si="111"/>
        <v>1.47</v>
      </c>
      <c r="PM83" s="711">
        <f t="shared" si="111"/>
        <v>1.45</v>
      </c>
      <c r="PN83" s="711">
        <f t="shared" si="111"/>
        <v>1.8699999999999999</v>
      </c>
      <c r="PO83" s="711">
        <f t="shared" si="111"/>
        <v>1.86</v>
      </c>
      <c r="PP83" s="711">
        <f t="shared" si="111"/>
        <v>1.84</v>
      </c>
      <c r="PQ83" s="711">
        <f t="shared" si="111"/>
        <v>1.82</v>
      </c>
      <c r="PR83" s="711">
        <f t="shared" si="111"/>
        <v>1.8</v>
      </c>
      <c r="PS83" s="711">
        <f t="shared" si="111"/>
        <v>1.8</v>
      </c>
      <c r="PT83" s="711">
        <f t="shared" si="111"/>
        <v>1.8</v>
      </c>
      <c r="PU83" s="711">
        <f t="shared" si="111"/>
        <v>1.91</v>
      </c>
      <c r="PV83" s="711">
        <f t="shared" si="111"/>
        <v>1.91</v>
      </c>
      <c r="PW83" s="711">
        <f t="shared" si="111"/>
        <v>1.91</v>
      </c>
      <c r="PX83" s="711">
        <f t="shared" si="111"/>
        <v>1.9000000000000001</v>
      </c>
      <c r="PY83" s="711">
        <f t="shared" si="111"/>
        <v>1.9600000000000002</v>
      </c>
      <c r="PZ83" s="711">
        <f t="shared" si="111"/>
        <v>1.9400000000000002</v>
      </c>
      <c r="QA83" s="711">
        <f t="shared" si="111"/>
        <v>1.97</v>
      </c>
      <c r="QB83" s="711">
        <f t="shared" si="111"/>
        <v>2</v>
      </c>
      <c r="QC83" s="711">
        <f t="shared" si="111"/>
        <v>2.0299999999999998</v>
      </c>
      <c r="QD83" s="711">
        <f t="shared" si="111"/>
        <v>1.9800000000000002</v>
      </c>
      <c r="QE83" s="711">
        <f t="shared" si="111"/>
        <v>1.99</v>
      </c>
      <c r="QF83" s="711">
        <f t="shared" si="111"/>
        <v>2.0099999999999998</v>
      </c>
      <c r="QG83" s="711">
        <f t="shared" si="111"/>
        <v>2.0299999999999998</v>
      </c>
      <c r="QH83" s="711">
        <f t="shared" si="111"/>
        <v>1.48</v>
      </c>
      <c r="QI83" s="711">
        <f t="shared" si="111"/>
        <v>1.6300000000000001</v>
      </c>
      <c r="QJ83" s="711">
        <f t="shared" si="111"/>
        <v>1.8099999999999998</v>
      </c>
      <c r="QK83" s="711">
        <f t="shared" si="111"/>
        <v>1.8800000000000001</v>
      </c>
      <c r="QL83" s="711">
        <f t="shared" si="111"/>
        <v>1.9400000000000002</v>
      </c>
      <c r="QM83" s="711">
        <f t="shared" si="111"/>
        <v>1.97</v>
      </c>
      <c r="QN83" s="711">
        <f t="shared" si="111"/>
        <v>2.0099999999999998</v>
      </c>
      <c r="QO83" s="711">
        <f t="shared" si="111"/>
        <v>2.04</v>
      </c>
      <c r="QP83" s="711">
        <f t="shared" si="111"/>
        <v>1.53</v>
      </c>
      <c r="QQ83" s="711">
        <f t="shared" si="106"/>
        <v>1.57</v>
      </c>
      <c r="QR83" s="711">
        <f t="shared" si="107"/>
        <v>1.61</v>
      </c>
      <c r="QS83" s="711">
        <f t="shared" si="107"/>
        <v>1.6300000000000001</v>
      </c>
      <c r="QT83" s="711">
        <f t="shared" si="107"/>
        <v>1.58</v>
      </c>
      <c r="QU83" s="711">
        <f t="shared" si="107"/>
        <v>1.54</v>
      </c>
      <c r="QV83" s="711">
        <f t="shared" si="107"/>
        <v>1.51</v>
      </c>
      <c r="QW83" s="711">
        <f t="shared" si="107"/>
        <v>1.57</v>
      </c>
      <c r="QX83" s="711">
        <f t="shared" si="107"/>
        <v>1.49</v>
      </c>
      <c r="QY83" s="711">
        <f t="shared" si="107"/>
        <v>1.45</v>
      </c>
      <c r="QZ83" s="711">
        <f t="shared" si="107"/>
        <v>1.4100000000000001</v>
      </c>
      <c r="RA83" s="711">
        <f t="shared" si="107"/>
        <v>1.35</v>
      </c>
      <c r="RB83" s="711">
        <f t="shared" si="107"/>
        <v>1.62</v>
      </c>
      <c r="RC83" s="711">
        <f t="shared" si="107"/>
        <v>1.6</v>
      </c>
      <c r="RD83" s="711">
        <f t="shared" si="107"/>
        <v>1.58</v>
      </c>
      <c r="RE83" s="711">
        <f t="shared" si="107"/>
        <v>1.57</v>
      </c>
      <c r="RF83" s="711">
        <f t="shared" si="107"/>
        <v>1.73</v>
      </c>
      <c r="RG83" s="711">
        <f t="shared" si="107"/>
        <v>1.72</v>
      </c>
      <c r="RH83" s="711">
        <f t="shared" si="107"/>
        <v>1.6500000000000001</v>
      </c>
      <c r="RI83" s="711">
        <f t="shared" si="107"/>
        <v>1.59</v>
      </c>
      <c r="RJ83" s="711">
        <f t="shared" si="107"/>
        <v>1.53</v>
      </c>
      <c r="RK83" s="711">
        <f t="shared" si="107"/>
        <v>1.5</v>
      </c>
      <c r="RL83" s="711">
        <f t="shared" si="107"/>
        <v>1.47</v>
      </c>
      <c r="RM83" s="711">
        <f t="shared" si="107"/>
        <v>1.45</v>
      </c>
      <c r="RN83" s="711">
        <f t="shared" si="107"/>
        <v>1.8699999999999999</v>
      </c>
      <c r="RO83" s="711">
        <f t="shared" si="107"/>
        <v>1.86</v>
      </c>
      <c r="RP83" s="711">
        <f t="shared" si="107"/>
        <v>1.84</v>
      </c>
      <c r="RQ83" s="711">
        <f t="shared" si="107"/>
        <v>1.82</v>
      </c>
      <c r="RR83" s="711">
        <f t="shared" si="107"/>
        <v>1.8</v>
      </c>
      <c r="RS83" s="711">
        <f t="shared" si="107"/>
        <v>1.8</v>
      </c>
      <c r="RT83" s="711">
        <f t="shared" si="107"/>
        <v>1.8</v>
      </c>
      <c r="RU83" s="711">
        <f t="shared" si="107"/>
        <v>1.91</v>
      </c>
      <c r="RV83" s="711">
        <f t="shared" si="107"/>
        <v>1.91</v>
      </c>
      <c r="RW83" s="711">
        <f t="shared" si="107"/>
        <v>1.91</v>
      </c>
      <c r="RX83" s="711">
        <f t="shared" si="107"/>
        <v>1.9000000000000001</v>
      </c>
      <c r="RY83" s="711">
        <f t="shared" si="107"/>
        <v>1.9600000000000002</v>
      </c>
      <c r="RZ83" s="711">
        <f t="shared" si="107"/>
        <v>1.9400000000000002</v>
      </c>
      <c r="SA83" s="711">
        <f t="shared" si="107"/>
        <v>1.97</v>
      </c>
      <c r="SB83" s="711">
        <f t="shared" si="107"/>
        <v>2</v>
      </c>
      <c r="SC83" s="711">
        <f t="shared" si="107"/>
        <v>2.0299999999999998</v>
      </c>
      <c r="SD83" s="711">
        <f t="shared" si="107"/>
        <v>1.95</v>
      </c>
      <c r="SE83" s="711">
        <f t="shared" si="107"/>
        <v>1.95</v>
      </c>
      <c r="SF83" s="711">
        <f t="shared" si="107"/>
        <v>1.95</v>
      </c>
      <c r="SG83" s="711">
        <f t="shared" si="107"/>
        <v>1.97</v>
      </c>
      <c r="SH83" s="711">
        <f t="shared" si="107"/>
        <v>1.48</v>
      </c>
      <c r="SI83" s="493"/>
      <c r="SJ83" s="474"/>
      <c r="SK83" s="462"/>
      <c r="SL83" s="462"/>
      <c r="SM83" s="462"/>
    </row>
    <row r="84" spans="1:507" outlineLevel="3" x14ac:dyDescent="0.35">
      <c r="A84" s="462"/>
      <c r="B84" s="471"/>
      <c r="C84" s="690">
        <f t="shared" si="63"/>
        <v>4</v>
      </c>
      <c r="D84" s="493"/>
      <c r="E84" s="557"/>
      <c r="F84" s="557"/>
      <c r="G84" s="493"/>
      <c r="H84" s="714"/>
      <c r="I84" s="715" t="s">
        <v>266</v>
      </c>
      <c r="J84" s="716"/>
      <c r="K84" s="717">
        <f t="shared" ref="K84:BV84" si="115">K81</f>
        <v>2</v>
      </c>
      <c r="L84" s="717">
        <f t="shared" si="115"/>
        <v>1.98</v>
      </c>
      <c r="M84" s="717">
        <f t="shared" si="115"/>
        <v>1.96</v>
      </c>
      <c r="N84" s="717">
        <f t="shared" si="115"/>
        <v>2.44</v>
      </c>
      <c r="O84" s="717">
        <f t="shared" si="115"/>
        <v>2.4299999999999997</v>
      </c>
      <c r="P84" s="717">
        <f t="shared" si="115"/>
        <v>2.4</v>
      </c>
      <c r="Q84" s="717">
        <f t="shared" si="115"/>
        <v>2.3199999999999998</v>
      </c>
      <c r="R84" s="717">
        <f t="shared" si="115"/>
        <v>2.2200000000000002</v>
      </c>
      <c r="S84" s="717">
        <f t="shared" si="115"/>
        <v>2.12</v>
      </c>
      <c r="T84" s="717">
        <f t="shared" si="115"/>
        <v>2.06</v>
      </c>
      <c r="U84" s="717">
        <f t="shared" si="115"/>
        <v>2.44</v>
      </c>
      <c r="V84" s="717">
        <f t="shared" si="115"/>
        <v>2.44</v>
      </c>
      <c r="W84" s="717">
        <f t="shared" si="115"/>
        <v>2.4299999999999997</v>
      </c>
      <c r="X84" s="717">
        <f t="shared" si="115"/>
        <v>2.42</v>
      </c>
      <c r="Y84" s="717">
        <f t="shared" si="115"/>
        <v>2.48</v>
      </c>
      <c r="Z84" s="717">
        <f t="shared" si="115"/>
        <v>2.4699999999999998</v>
      </c>
      <c r="AA84" s="717">
        <f t="shared" si="115"/>
        <v>2.5099999999999998</v>
      </c>
      <c r="AB84" s="717">
        <f t="shared" si="115"/>
        <v>2.52</v>
      </c>
      <c r="AC84" s="717">
        <f t="shared" si="115"/>
        <v>2.5499999999999998</v>
      </c>
      <c r="AD84" s="717">
        <f t="shared" si="115"/>
        <v>2.5</v>
      </c>
      <c r="AE84" s="717">
        <f t="shared" si="115"/>
        <v>2.5299999999999998</v>
      </c>
      <c r="AF84" s="717">
        <f t="shared" si="115"/>
        <v>2.5499999999999998</v>
      </c>
      <c r="AG84" s="717">
        <f t="shared" si="115"/>
        <v>2.58</v>
      </c>
      <c r="AH84" s="717">
        <f t="shared" si="115"/>
        <v>1.77</v>
      </c>
      <c r="AI84" s="717">
        <f t="shared" si="115"/>
        <v>1.94</v>
      </c>
      <c r="AJ84" s="717">
        <f t="shared" si="115"/>
        <v>2.0699999999999998</v>
      </c>
      <c r="AK84" s="717">
        <f t="shared" si="115"/>
        <v>2.4</v>
      </c>
      <c r="AL84" s="717">
        <f t="shared" si="115"/>
        <v>2.46</v>
      </c>
      <c r="AM84" s="717">
        <f t="shared" si="115"/>
        <v>2.52</v>
      </c>
      <c r="AN84" s="717">
        <f t="shared" si="115"/>
        <v>2.54</v>
      </c>
      <c r="AO84" s="717">
        <f t="shared" si="115"/>
        <v>2.56</v>
      </c>
      <c r="AP84" s="717">
        <f t="shared" si="115"/>
        <v>1.98</v>
      </c>
      <c r="AQ84" s="717">
        <f t="shared" si="115"/>
        <v>2.0100000000000002</v>
      </c>
      <c r="AR84" s="717">
        <f t="shared" si="115"/>
        <v>2.09</v>
      </c>
      <c r="AS84" s="717">
        <f t="shared" si="115"/>
        <v>2.1</v>
      </c>
      <c r="AT84" s="717">
        <f t="shared" si="115"/>
        <v>2.0499999999999998</v>
      </c>
      <c r="AU84" s="717">
        <f t="shared" si="115"/>
        <v>1.9700000000000002</v>
      </c>
      <c r="AV84" s="717">
        <f t="shared" si="115"/>
        <v>1.87</v>
      </c>
      <c r="AW84" s="717">
        <f t="shared" si="115"/>
        <v>2.04</v>
      </c>
      <c r="AX84" s="717">
        <f t="shared" si="115"/>
        <v>1.94</v>
      </c>
      <c r="AY84" s="717">
        <f t="shared" si="115"/>
        <v>1.9</v>
      </c>
      <c r="AZ84" s="717">
        <f t="shared" si="115"/>
        <v>1.85</v>
      </c>
      <c r="BA84" s="717">
        <f t="shared" si="115"/>
        <v>1.79</v>
      </c>
      <c r="BB84" s="717">
        <f t="shared" si="115"/>
        <v>2.12</v>
      </c>
      <c r="BC84" s="717">
        <f t="shared" si="115"/>
        <v>2.09</v>
      </c>
      <c r="BD84" s="717">
        <f t="shared" si="115"/>
        <v>2.06</v>
      </c>
      <c r="BE84" s="717">
        <f t="shared" si="115"/>
        <v>2.04</v>
      </c>
      <c r="BF84" s="717">
        <f t="shared" si="115"/>
        <v>2.2400000000000002</v>
      </c>
      <c r="BG84" s="717">
        <f t="shared" si="115"/>
        <v>2.16</v>
      </c>
      <c r="BH84" s="717">
        <f t="shared" si="115"/>
        <v>2.15</v>
      </c>
      <c r="BI84" s="717">
        <f t="shared" si="115"/>
        <v>2.1</v>
      </c>
      <c r="BJ84" s="717">
        <f t="shared" si="115"/>
        <v>2.0499999999999998</v>
      </c>
      <c r="BK84" s="711">
        <f t="shared" si="115"/>
        <v>2</v>
      </c>
      <c r="BL84" s="711">
        <f t="shared" si="115"/>
        <v>1.98</v>
      </c>
      <c r="BM84" s="711">
        <f t="shared" si="115"/>
        <v>1.96</v>
      </c>
      <c r="BN84" s="711">
        <f t="shared" si="115"/>
        <v>2.44</v>
      </c>
      <c r="BO84" s="711">
        <f t="shared" si="115"/>
        <v>2.4299999999999997</v>
      </c>
      <c r="BP84" s="711">
        <f t="shared" si="115"/>
        <v>2.4</v>
      </c>
      <c r="BQ84" s="711">
        <f t="shared" si="115"/>
        <v>2.3199999999999998</v>
      </c>
      <c r="BR84" s="711">
        <f t="shared" si="115"/>
        <v>2.2200000000000002</v>
      </c>
      <c r="BS84" s="711">
        <f t="shared" si="115"/>
        <v>2.12</v>
      </c>
      <c r="BT84" s="711">
        <f t="shared" si="115"/>
        <v>2.06</v>
      </c>
      <c r="BU84" s="711">
        <f t="shared" si="115"/>
        <v>2.44</v>
      </c>
      <c r="BV84" s="711">
        <f t="shared" si="115"/>
        <v>2.44</v>
      </c>
      <c r="BW84" s="711">
        <f>BW81</f>
        <v>2.4299999999999997</v>
      </c>
      <c r="BX84" s="711">
        <f t="shared" si="112"/>
        <v>2.42</v>
      </c>
      <c r="BY84" s="711">
        <f t="shared" si="112"/>
        <v>2.48</v>
      </c>
      <c r="BZ84" s="711">
        <f t="shared" si="112"/>
        <v>2.4699999999999998</v>
      </c>
      <c r="CA84" s="711">
        <f t="shared" si="112"/>
        <v>2.5099999999999998</v>
      </c>
      <c r="CB84" s="711">
        <f t="shared" si="112"/>
        <v>2.52</v>
      </c>
      <c r="CC84" s="711">
        <f t="shared" si="112"/>
        <v>2.5499999999999998</v>
      </c>
      <c r="CD84" s="711">
        <f t="shared" si="112"/>
        <v>2.5</v>
      </c>
      <c r="CE84" s="711">
        <f t="shared" si="112"/>
        <v>2.5299999999999998</v>
      </c>
      <c r="CF84" s="711">
        <f t="shared" si="112"/>
        <v>2.5499999999999998</v>
      </c>
      <c r="CG84" s="711">
        <f t="shared" si="112"/>
        <v>2.58</v>
      </c>
      <c r="CH84" s="711">
        <f t="shared" si="112"/>
        <v>1.77</v>
      </c>
      <c r="CI84" s="711">
        <f t="shared" si="112"/>
        <v>1.94</v>
      </c>
      <c r="CJ84" s="711">
        <f t="shared" si="112"/>
        <v>2.0699999999999998</v>
      </c>
      <c r="CK84" s="711">
        <f t="shared" si="112"/>
        <v>2.4</v>
      </c>
      <c r="CL84" s="711">
        <f t="shared" si="112"/>
        <v>2.46</v>
      </c>
      <c r="CM84" s="711">
        <f t="shared" si="112"/>
        <v>2.52</v>
      </c>
      <c r="CN84" s="711">
        <f t="shared" si="112"/>
        <v>2.54</v>
      </c>
      <c r="CO84" s="711">
        <f t="shared" si="112"/>
        <v>2.56</v>
      </c>
      <c r="CP84" s="711">
        <f t="shared" si="112"/>
        <v>1.98</v>
      </c>
      <c r="CQ84" s="711">
        <f t="shared" si="112"/>
        <v>2.0100000000000002</v>
      </c>
      <c r="CR84" s="711">
        <f t="shared" si="112"/>
        <v>2.09</v>
      </c>
      <c r="CS84" s="711">
        <f t="shared" si="112"/>
        <v>2.1</v>
      </c>
      <c r="CT84" s="711">
        <f t="shared" si="112"/>
        <v>2.0499999999999998</v>
      </c>
      <c r="CU84" s="711">
        <f t="shared" si="112"/>
        <v>1.9700000000000002</v>
      </c>
      <c r="CV84" s="711">
        <f t="shared" si="112"/>
        <v>1.87</v>
      </c>
      <c r="CW84" s="711">
        <f t="shared" si="112"/>
        <v>2.04</v>
      </c>
      <c r="CX84" s="711">
        <f t="shared" si="112"/>
        <v>1.94</v>
      </c>
      <c r="CY84" s="711">
        <f t="shared" si="112"/>
        <v>1.9</v>
      </c>
      <c r="CZ84" s="711">
        <f t="shared" si="112"/>
        <v>1.85</v>
      </c>
      <c r="DA84" s="711">
        <f t="shared" si="112"/>
        <v>1.79</v>
      </c>
      <c r="DB84" s="711">
        <f t="shared" si="112"/>
        <v>2.12</v>
      </c>
      <c r="DC84" s="711">
        <f t="shared" si="112"/>
        <v>2.09</v>
      </c>
      <c r="DD84" s="711">
        <f t="shared" si="112"/>
        <v>2.06</v>
      </c>
      <c r="DE84" s="711">
        <f t="shared" si="112"/>
        <v>2.04</v>
      </c>
      <c r="DF84" s="711">
        <f t="shared" si="112"/>
        <v>2.2400000000000002</v>
      </c>
      <c r="DG84" s="711">
        <f t="shared" si="112"/>
        <v>2.16</v>
      </c>
      <c r="DH84" s="711">
        <f t="shared" si="112"/>
        <v>2.15</v>
      </c>
      <c r="DI84" s="711">
        <f t="shared" si="112"/>
        <v>2.1</v>
      </c>
      <c r="DJ84" s="711">
        <f t="shared" si="112"/>
        <v>2.0499999999999998</v>
      </c>
      <c r="DK84" s="711">
        <f t="shared" si="112"/>
        <v>2</v>
      </c>
      <c r="DL84" s="711">
        <f t="shared" si="112"/>
        <v>1.98</v>
      </c>
      <c r="DM84" s="711">
        <f t="shared" si="112"/>
        <v>1.96</v>
      </c>
      <c r="DN84" s="711">
        <f t="shared" si="112"/>
        <v>2.44</v>
      </c>
      <c r="DO84" s="711">
        <f t="shared" si="112"/>
        <v>2.4299999999999997</v>
      </c>
      <c r="DP84" s="711">
        <f t="shared" si="112"/>
        <v>2.4</v>
      </c>
      <c r="DQ84" s="711">
        <f t="shared" si="112"/>
        <v>2.3199999999999998</v>
      </c>
      <c r="DR84" s="711">
        <f t="shared" si="112"/>
        <v>2.2200000000000002</v>
      </c>
      <c r="DS84" s="711">
        <f t="shared" si="112"/>
        <v>2.12</v>
      </c>
      <c r="DT84" s="711">
        <f t="shared" si="112"/>
        <v>2.06</v>
      </c>
      <c r="DU84" s="711">
        <f t="shared" si="112"/>
        <v>2.44</v>
      </c>
      <c r="DV84" s="711">
        <f t="shared" si="112"/>
        <v>2.44</v>
      </c>
      <c r="DW84" s="711">
        <f t="shared" si="112"/>
        <v>2.4299999999999997</v>
      </c>
      <c r="DX84" s="711">
        <f t="shared" si="112"/>
        <v>2.42</v>
      </c>
      <c r="DY84" s="711">
        <f t="shared" si="112"/>
        <v>2.48</v>
      </c>
      <c r="DZ84" s="711">
        <f t="shared" si="112"/>
        <v>2.4699999999999998</v>
      </c>
      <c r="EA84" s="711">
        <f t="shared" si="112"/>
        <v>2.5099999999999998</v>
      </c>
      <c r="EB84" s="711">
        <f t="shared" si="112"/>
        <v>2.52</v>
      </c>
      <c r="EC84" s="711">
        <f t="shared" si="112"/>
        <v>2.5499999999999998</v>
      </c>
      <c r="ED84" s="711">
        <f t="shared" si="112"/>
        <v>2.5</v>
      </c>
      <c r="EE84" s="711">
        <f t="shared" si="112"/>
        <v>2.5299999999999998</v>
      </c>
      <c r="EF84" s="711">
        <f t="shared" si="112"/>
        <v>2.5499999999999998</v>
      </c>
      <c r="EG84" s="711">
        <f t="shared" si="112"/>
        <v>2.58</v>
      </c>
      <c r="EH84" s="711">
        <f t="shared" si="112"/>
        <v>1.77</v>
      </c>
      <c r="EI84" s="711">
        <f t="shared" si="109"/>
        <v>1.94</v>
      </c>
      <c r="EJ84" s="711">
        <f t="shared" si="109"/>
        <v>2.0699999999999998</v>
      </c>
      <c r="EK84" s="711">
        <f t="shared" si="109"/>
        <v>2.4</v>
      </c>
      <c r="EL84" s="711">
        <f t="shared" si="109"/>
        <v>2.46</v>
      </c>
      <c r="EM84" s="711">
        <f t="shared" si="109"/>
        <v>2.52</v>
      </c>
      <c r="EN84" s="711">
        <f t="shared" si="109"/>
        <v>2.54</v>
      </c>
      <c r="EO84" s="711">
        <f t="shared" si="109"/>
        <v>2.56</v>
      </c>
      <c r="EP84" s="711">
        <f t="shared" si="109"/>
        <v>1.98</v>
      </c>
      <c r="EQ84" s="711">
        <f t="shared" si="109"/>
        <v>2.0100000000000002</v>
      </c>
      <c r="ER84" s="711">
        <f t="shared" si="109"/>
        <v>2.09</v>
      </c>
      <c r="ES84" s="711">
        <f t="shared" si="109"/>
        <v>2.09</v>
      </c>
      <c r="ET84" s="711">
        <f t="shared" si="109"/>
        <v>2.0499999999999998</v>
      </c>
      <c r="EU84" s="711">
        <f t="shared" si="109"/>
        <v>1.9700000000000002</v>
      </c>
      <c r="EV84" s="711">
        <f t="shared" si="109"/>
        <v>1.87</v>
      </c>
      <c r="EW84" s="711">
        <f t="shared" si="109"/>
        <v>2.04</v>
      </c>
      <c r="EX84" s="711">
        <f t="shared" si="109"/>
        <v>1.94</v>
      </c>
      <c r="EY84" s="711">
        <f t="shared" si="109"/>
        <v>1.9</v>
      </c>
      <c r="EZ84" s="711">
        <f t="shared" si="109"/>
        <v>1.85</v>
      </c>
      <c r="FA84" s="711">
        <f t="shared" si="109"/>
        <v>1.79</v>
      </c>
      <c r="FB84" s="711">
        <f t="shared" si="109"/>
        <v>2.12</v>
      </c>
      <c r="FC84" s="711">
        <f t="shared" si="109"/>
        <v>2.09</v>
      </c>
      <c r="FD84" s="711">
        <f t="shared" si="109"/>
        <v>2.06</v>
      </c>
      <c r="FE84" s="711">
        <f t="shared" si="109"/>
        <v>2.04</v>
      </c>
      <c r="FF84" s="711">
        <f t="shared" si="109"/>
        <v>2.2400000000000002</v>
      </c>
      <c r="FG84" s="711">
        <f t="shared" si="109"/>
        <v>2.16</v>
      </c>
      <c r="FH84" s="711">
        <f t="shared" si="109"/>
        <v>2.15</v>
      </c>
      <c r="FI84" s="711">
        <f t="shared" si="109"/>
        <v>2.1</v>
      </c>
      <c r="FJ84" s="711">
        <f t="shared" si="109"/>
        <v>2.0499999999999998</v>
      </c>
      <c r="FK84" s="711">
        <f t="shared" si="109"/>
        <v>2</v>
      </c>
      <c r="FL84" s="711">
        <f t="shared" si="109"/>
        <v>1.98</v>
      </c>
      <c r="FM84" s="711">
        <f t="shared" si="109"/>
        <v>1.98</v>
      </c>
      <c r="FN84" s="711">
        <f t="shared" si="109"/>
        <v>2.4499999999999997</v>
      </c>
      <c r="FO84" s="711">
        <f t="shared" si="109"/>
        <v>2.4499999999999997</v>
      </c>
      <c r="FP84" s="711">
        <f t="shared" si="109"/>
        <v>2.4299999999999997</v>
      </c>
      <c r="FQ84" s="711">
        <f t="shared" si="109"/>
        <v>2.42</v>
      </c>
      <c r="FR84" s="711">
        <f t="shared" si="109"/>
        <v>2.4</v>
      </c>
      <c r="FS84" s="711">
        <f t="shared" si="109"/>
        <v>2.35</v>
      </c>
      <c r="FT84" s="711">
        <f t="shared" si="109"/>
        <v>2.34</v>
      </c>
      <c r="FU84" s="711">
        <f t="shared" si="109"/>
        <v>2.5</v>
      </c>
      <c r="FV84" s="711">
        <f t="shared" si="109"/>
        <v>2.5099999999999998</v>
      </c>
      <c r="FW84" s="711">
        <f t="shared" si="109"/>
        <v>2.5099999999999998</v>
      </c>
      <c r="FX84" s="711">
        <f t="shared" si="109"/>
        <v>2.5</v>
      </c>
      <c r="FY84" s="711">
        <f t="shared" si="109"/>
        <v>2.56</v>
      </c>
      <c r="FZ84" s="711">
        <f t="shared" si="109"/>
        <v>2.54</v>
      </c>
      <c r="GA84" s="711">
        <f t="shared" si="109"/>
        <v>2.57</v>
      </c>
      <c r="GB84" s="711">
        <f t="shared" si="109"/>
        <v>2.57</v>
      </c>
      <c r="GC84" s="711">
        <f t="shared" si="109"/>
        <v>2.6</v>
      </c>
      <c r="GD84" s="711">
        <f t="shared" si="109"/>
        <v>2.54</v>
      </c>
      <c r="GE84" s="711">
        <f t="shared" si="109"/>
        <v>2.56</v>
      </c>
      <c r="GF84" s="711">
        <f t="shared" si="109"/>
        <v>2.58</v>
      </c>
      <c r="GG84" s="711">
        <f t="shared" si="109"/>
        <v>2.61</v>
      </c>
      <c r="GH84" s="711">
        <f t="shared" si="109"/>
        <v>1.8900000000000001</v>
      </c>
      <c r="GI84" s="711">
        <f t="shared" si="109"/>
        <v>2.02</v>
      </c>
      <c r="GJ84" s="711">
        <f t="shared" si="109"/>
        <v>2.0699999999999998</v>
      </c>
      <c r="GK84" s="711">
        <f t="shared" si="109"/>
        <v>2.4099999999999997</v>
      </c>
      <c r="GL84" s="711">
        <f t="shared" si="109"/>
        <v>2.4699999999999998</v>
      </c>
      <c r="GM84" s="711">
        <f t="shared" si="109"/>
        <v>2.54</v>
      </c>
      <c r="GN84" s="711">
        <f t="shared" si="109"/>
        <v>2.57</v>
      </c>
      <c r="GO84" s="711">
        <f t="shared" si="109"/>
        <v>2.6</v>
      </c>
      <c r="GP84" s="711">
        <f t="shared" si="109"/>
        <v>2.0499999999999998</v>
      </c>
      <c r="GQ84" s="711">
        <f t="shared" si="109"/>
        <v>2.12</v>
      </c>
      <c r="GR84" s="711">
        <f t="shared" si="109"/>
        <v>2.19</v>
      </c>
      <c r="GS84" s="711">
        <f t="shared" si="109"/>
        <v>2.2000000000000002</v>
      </c>
      <c r="GT84" s="711">
        <f t="shared" si="109"/>
        <v>2.21</v>
      </c>
      <c r="GU84" s="711">
        <f t="shared" si="102"/>
        <v>2.14</v>
      </c>
      <c r="GV84" s="711">
        <f t="shared" si="113"/>
        <v>2.1</v>
      </c>
      <c r="GW84" s="711">
        <f t="shared" si="113"/>
        <v>2.21</v>
      </c>
      <c r="GX84" s="711">
        <f t="shared" si="113"/>
        <v>2.12</v>
      </c>
      <c r="GY84" s="711">
        <f t="shared" si="113"/>
        <v>2.09</v>
      </c>
      <c r="GZ84" s="711">
        <f t="shared" si="113"/>
        <v>2.06</v>
      </c>
      <c r="HA84" s="711">
        <f t="shared" si="113"/>
        <v>2.0100000000000002</v>
      </c>
      <c r="HB84" s="711">
        <f t="shared" si="113"/>
        <v>2.3199999999999998</v>
      </c>
      <c r="HC84" s="711">
        <f t="shared" si="113"/>
        <v>2.29</v>
      </c>
      <c r="HD84" s="711">
        <f t="shared" si="113"/>
        <v>2.2600000000000002</v>
      </c>
      <c r="HE84" s="711">
        <f t="shared" si="113"/>
        <v>2.23</v>
      </c>
      <c r="HF84" s="711">
        <f t="shared" si="113"/>
        <v>2.4</v>
      </c>
      <c r="HG84" s="711">
        <f t="shared" si="113"/>
        <v>2.2999999999999998</v>
      </c>
      <c r="HH84" s="711">
        <f t="shared" si="113"/>
        <v>2.2400000000000002</v>
      </c>
      <c r="HI84" s="711">
        <f t="shared" si="113"/>
        <v>2.1800000000000002</v>
      </c>
      <c r="HJ84" s="711">
        <f t="shared" si="113"/>
        <v>2.13</v>
      </c>
      <c r="HK84" s="711">
        <f t="shared" si="113"/>
        <v>2.08</v>
      </c>
      <c r="HL84" s="711">
        <f t="shared" si="113"/>
        <v>2.0499999999999998</v>
      </c>
      <c r="HM84" s="711">
        <f t="shared" si="113"/>
        <v>2.0299999999999998</v>
      </c>
      <c r="HN84" s="711">
        <f t="shared" si="113"/>
        <v>2.4699999999999998</v>
      </c>
      <c r="HO84" s="711">
        <f t="shared" si="113"/>
        <v>2.46</v>
      </c>
      <c r="HP84" s="711">
        <f t="shared" si="113"/>
        <v>2.44</v>
      </c>
      <c r="HQ84" s="711">
        <f t="shared" si="113"/>
        <v>2.42</v>
      </c>
      <c r="HR84" s="711">
        <f t="shared" si="113"/>
        <v>2.4</v>
      </c>
      <c r="HS84" s="711">
        <f t="shared" si="113"/>
        <v>2.4099999999999997</v>
      </c>
      <c r="HT84" s="711">
        <f t="shared" si="113"/>
        <v>2.4</v>
      </c>
      <c r="HU84" s="711">
        <f t="shared" si="113"/>
        <v>2.52</v>
      </c>
      <c r="HV84" s="711">
        <f t="shared" si="113"/>
        <v>2.52</v>
      </c>
      <c r="HW84" s="711">
        <f t="shared" si="113"/>
        <v>2.52</v>
      </c>
      <c r="HX84" s="711">
        <f t="shared" si="113"/>
        <v>2.52</v>
      </c>
      <c r="HY84" s="711">
        <f t="shared" si="113"/>
        <v>2.57</v>
      </c>
      <c r="HZ84" s="711">
        <f t="shared" si="113"/>
        <v>2.56</v>
      </c>
      <c r="IA84" s="711">
        <f t="shared" si="113"/>
        <v>2.59</v>
      </c>
      <c r="IB84" s="711">
        <f t="shared" si="113"/>
        <v>2.58</v>
      </c>
      <c r="IC84" s="711">
        <f t="shared" si="113"/>
        <v>2.61</v>
      </c>
      <c r="ID84" s="711">
        <f t="shared" si="113"/>
        <v>2.56</v>
      </c>
      <c r="IE84" s="711">
        <f t="shared" si="113"/>
        <v>2.58</v>
      </c>
      <c r="IF84" s="711">
        <f t="shared" si="113"/>
        <v>2.59</v>
      </c>
      <c r="IG84" s="711">
        <f t="shared" si="113"/>
        <v>2.62</v>
      </c>
      <c r="IH84" s="711">
        <f t="shared" si="113"/>
        <v>1.9300000000000002</v>
      </c>
      <c r="II84" s="711">
        <f t="shared" si="113"/>
        <v>2.0299999999999998</v>
      </c>
      <c r="IJ84" s="711">
        <f t="shared" si="113"/>
        <v>2.0699999999999998</v>
      </c>
      <c r="IK84" s="711">
        <f t="shared" si="113"/>
        <v>2.4099999999999997</v>
      </c>
      <c r="IL84" s="711">
        <f t="shared" si="113"/>
        <v>2.4699999999999998</v>
      </c>
      <c r="IM84" s="711">
        <f t="shared" si="113"/>
        <v>2.54</v>
      </c>
      <c r="IN84" s="711">
        <f t="shared" si="113"/>
        <v>2.57</v>
      </c>
      <c r="IO84" s="711">
        <f t="shared" si="113"/>
        <v>2.6</v>
      </c>
      <c r="IP84" s="711">
        <f t="shared" si="113"/>
        <v>2.0499999999999998</v>
      </c>
      <c r="IQ84" s="711">
        <f t="shared" si="113"/>
        <v>2.12</v>
      </c>
      <c r="IR84" s="711">
        <f t="shared" si="113"/>
        <v>2.19</v>
      </c>
      <c r="IS84" s="711">
        <f t="shared" si="113"/>
        <v>2.2000000000000002</v>
      </c>
      <c r="IT84" s="711">
        <f t="shared" si="113"/>
        <v>2.2000000000000002</v>
      </c>
      <c r="IU84" s="711">
        <f t="shared" si="113"/>
        <v>2.14</v>
      </c>
      <c r="IV84" s="711">
        <f t="shared" si="113"/>
        <v>2.09</v>
      </c>
      <c r="IW84" s="711">
        <f t="shared" si="113"/>
        <v>2.15</v>
      </c>
      <c r="IX84" s="711">
        <f t="shared" si="113"/>
        <v>2.06</v>
      </c>
      <c r="IY84" s="711">
        <f t="shared" si="113"/>
        <v>2.02</v>
      </c>
      <c r="IZ84" s="711">
        <f t="shared" si="113"/>
        <v>1.98</v>
      </c>
      <c r="JA84" s="711">
        <f t="shared" si="113"/>
        <v>1.92</v>
      </c>
      <c r="JB84" s="711">
        <f t="shared" si="113"/>
        <v>2.17</v>
      </c>
      <c r="JC84" s="711">
        <f t="shared" si="113"/>
        <v>2.15</v>
      </c>
      <c r="JD84" s="711">
        <f t="shared" si="113"/>
        <v>2.14</v>
      </c>
      <c r="JE84" s="711">
        <f t="shared" si="113"/>
        <v>2.12</v>
      </c>
      <c r="JF84" s="711">
        <f t="shared" si="113"/>
        <v>2.29</v>
      </c>
      <c r="JG84" s="711">
        <f t="shared" si="110"/>
        <v>2.2799999999999998</v>
      </c>
      <c r="JH84" s="711">
        <f t="shared" si="110"/>
        <v>2.2200000000000002</v>
      </c>
      <c r="JI84" s="711">
        <f t="shared" si="110"/>
        <v>2.16</v>
      </c>
      <c r="JJ84" s="711">
        <f t="shared" si="110"/>
        <v>2.1</v>
      </c>
      <c r="JK84" s="711">
        <f t="shared" si="110"/>
        <v>2.0699999999999998</v>
      </c>
      <c r="JL84" s="711">
        <f t="shared" si="110"/>
        <v>2.0499999999999998</v>
      </c>
      <c r="JM84" s="711">
        <f t="shared" si="110"/>
        <v>2.04</v>
      </c>
      <c r="JN84" s="711">
        <f t="shared" si="110"/>
        <v>2.48</v>
      </c>
      <c r="JO84" s="711">
        <f t="shared" si="110"/>
        <v>2.4699999999999998</v>
      </c>
      <c r="JP84" s="711">
        <f t="shared" si="110"/>
        <v>2.46</v>
      </c>
      <c r="JQ84" s="711">
        <f t="shared" si="110"/>
        <v>2.4499999999999997</v>
      </c>
      <c r="JR84" s="711">
        <f t="shared" si="110"/>
        <v>2.44</v>
      </c>
      <c r="JS84" s="711">
        <f t="shared" si="110"/>
        <v>2.4499999999999997</v>
      </c>
      <c r="JT84" s="711">
        <f t="shared" si="110"/>
        <v>2.4499999999999997</v>
      </c>
      <c r="JU84" s="711">
        <f t="shared" si="110"/>
        <v>2.57</v>
      </c>
      <c r="JV84" s="711">
        <f t="shared" si="110"/>
        <v>2.58</v>
      </c>
      <c r="JW84" s="711">
        <f t="shared" si="110"/>
        <v>2.58</v>
      </c>
      <c r="JX84" s="711">
        <f t="shared" si="110"/>
        <v>2.58</v>
      </c>
      <c r="JY84" s="711">
        <f t="shared" si="110"/>
        <v>2.63</v>
      </c>
      <c r="JZ84" s="711">
        <f t="shared" si="110"/>
        <v>2.62</v>
      </c>
      <c r="KA84" s="711">
        <f t="shared" si="110"/>
        <v>2.64</v>
      </c>
      <c r="KB84" s="711">
        <f t="shared" si="110"/>
        <v>2.63</v>
      </c>
      <c r="KC84" s="711">
        <f t="shared" si="110"/>
        <v>2.65</v>
      </c>
      <c r="KD84" s="711">
        <f t="shared" si="110"/>
        <v>2.6</v>
      </c>
      <c r="KE84" s="711">
        <f t="shared" si="110"/>
        <v>2.61</v>
      </c>
      <c r="KF84" s="711">
        <f t="shared" si="110"/>
        <v>2.63</v>
      </c>
      <c r="KG84" s="711">
        <f t="shared" si="110"/>
        <v>2.64</v>
      </c>
      <c r="KH84" s="711">
        <f t="shared" si="110"/>
        <v>2.09</v>
      </c>
      <c r="KI84" s="711">
        <f t="shared" si="110"/>
        <v>2.14</v>
      </c>
      <c r="KJ84" s="711">
        <f t="shared" si="110"/>
        <v>2.12</v>
      </c>
      <c r="KK84" s="711">
        <f t="shared" si="110"/>
        <v>2.42</v>
      </c>
      <c r="KL84" s="711">
        <f t="shared" si="110"/>
        <v>2.48</v>
      </c>
      <c r="KM84" s="711">
        <f t="shared" si="110"/>
        <v>2.54</v>
      </c>
      <c r="KN84" s="711">
        <f t="shared" si="110"/>
        <v>2.57</v>
      </c>
      <c r="KO84" s="711">
        <f t="shared" si="110"/>
        <v>2.6</v>
      </c>
      <c r="KP84" s="711">
        <f t="shared" si="110"/>
        <v>2.0499999999999998</v>
      </c>
      <c r="KQ84" s="711">
        <f t="shared" si="110"/>
        <v>2.0699999999999998</v>
      </c>
      <c r="KR84" s="711">
        <f t="shared" si="110"/>
        <v>2.19</v>
      </c>
      <c r="KS84" s="711">
        <f t="shared" si="110"/>
        <v>2.2000000000000002</v>
      </c>
      <c r="KT84" s="711">
        <f t="shared" si="110"/>
        <v>2.13</v>
      </c>
      <c r="KU84" s="711">
        <f t="shared" si="110"/>
        <v>2.09</v>
      </c>
      <c r="KV84" s="711">
        <f t="shared" si="110"/>
        <v>2.0499999999999998</v>
      </c>
      <c r="KW84" s="711">
        <f t="shared" si="110"/>
        <v>2.13</v>
      </c>
      <c r="KX84" s="711">
        <f t="shared" si="110"/>
        <v>2.04</v>
      </c>
      <c r="KY84" s="711">
        <f t="shared" si="110"/>
        <v>2</v>
      </c>
      <c r="KZ84" s="711">
        <f t="shared" si="110"/>
        <v>1.96</v>
      </c>
      <c r="LA84" s="711">
        <f t="shared" si="110"/>
        <v>1.9</v>
      </c>
      <c r="LB84" s="711">
        <f t="shared" si="110"/>
        <v>2.17</v>
      </c>
      <c r="LC84" s="711">
        <f t="shared" si="110"/>
        <v>2.15</v>
      </c>
      <c r="LD84" s="711">
        <f t="shared" si="110"/>
        <v>2.14</v>
      </c>
      <c r="LE84" s="711">
        <f t="shared" si="110"/>
        <v>2.12</v>
      </c>
      <c r="LF84" s="711">
        <f t="shared" si="110"/>
        <v>2.29</v>
      </c>
      <c r="LG84" s="711">
        <f t="shared" si="110"/>
        <v>2.2799999999999998</v>
      </c>
      <c r="LH84" s="711">
        <f t="shared" si="110"/>
        <v>2.2200000000000002</v>
      </c>
      <c r="LI84" s="711">
        <f t="shared" si="110"/>
        <v>2.16</v>
      </c>
      <c r="LJ84" s="711">
        <f t="shared" si="110"/>
        <v>2.1</v>
      </c>
      <c r="LK84" s="711">
        <f t="shared" si="110"/>
        <v>2.08</v>
      </c>
      <c r="LL84" s="711">
        <f t="shared" si="110"/>
        <v>2.0499999999999998</v>
      </c>
      <c r="LM84" s="711">
        <f t="shared" si="110"/>
        <v>2.0299999999999998</v>
      </c>
      <c r="LN84" s="711">
        <f t="shared" si="110"/>
        <v>2.4699999999999998</v>
      </c>
      <c r="LO84" s="711">
        <f t="shared" si="110"/>
        <v>2.46</v>
      </c>
      <c r="LP84" s="711">
        <f t="shared" si="110"/>
        <v>2.44</v>
      </c>
      <c r="LQ84" s="711">
        <f t="shared" si="110"/>
        <v>2.42</v>
      </c>
      <c r="LR84" s="711">
        <f t="shared" si="110"/>
        <v>2.4</v>
      </c>
      <c r="LS84" s="711">
        <f t="shared" si="104"/>
        <v>2.4</v>
      </c>
      <c r="LT84" s="711">
        <f t="shared" si="114"/>
        <v>2.4</v>
      </c>
      <c r="LU84" s="711">
        <f t="shared" si="114"/>
        <v>2.5099999999999998</v>
      </c>
      <c r="LV84" s="711">
        <f t="shared" si="114"/>
        <v>2.5099999999999998</v>
      </c>
      <c r="LW84" s="711">
        <f t="shared" si="114"/>
        <v>2.5099999999999998</v>
      </c>
      <c r="LX84" s="711">
        <f t="shared" si="114"/>
        <v>2.5</v>
      </c>
      <c r="LY84" s="711">
        <f t="shared" si="114"/>
        <v>2.56</v>
      </c>
      <c r="LZ84" s="711">
        <f t="shared" si="114"/>
        <v>2.54</v>
      </c>
      <c r="MA84" s="711">
        <f t="shared" si="114"/>
        <v>2.57</v>
      </c>
      <c r="MB84" s="711">
        <f t="shared" si="114"/>
        <v>2.6</v>
      </c>
      <c r="MC84" s="711">
        <f t="shared" si="114"/>
        <v>2.63</v>
      </c>
      <c r="MD84" s="711">
        <f t="shared" si="114"/>
        <v>2.58</v>
      </c>
      <c r="ME84" s="711">
        <f t="shared" si="114"/>
        <v>2.59</v>
      </c>
      <c r="MF84" s="711">
        <f t="shared" si="114"/>
        <v>2.61</v>
      </c>
      <c r="MG84" s="711">
        <f t="shared" si="114"/>
        <v>2.63</v>
      </c>
      <c r="MH84" s="711">
        <f t="shared" si="114"/>
        <v>2.08</v>
      </c>
      <c r="MI84" s="711">
        <f t="shared" si="114"/>
        <v>2.23</v>
      </c>
      <c r="MJ84" s="711">
        <f t="shared" si="114"/>
        <v>2.4099999999999997</v>
      </c>
      <c r="MK84" s="711">
        <f t="shared" si="114"/>
        <v>2.48</v>
      </c>
      <c r="ML84" s="711">
        <f t="shared" si="114"/>
        <v>2.54</v>
      </c>
      <c r="MM84" s="711">
        <f t="shared" si="114"/>
        <v>2.57</v>
      </c>
      <c r="MN84" s="711">
        <f t="shared" si="114"/>
        <v>2.61</v>
      </c>
      <c r="MO84" s="711">
        <f t="shared" si="114"/>
        <v>2.64</v>
      </c>
      <c r="MP84" s="711">
        <f t="shared" si="114"/>
        <v>2.13</v>
      </c>
      <c r="MQ84" s="711">
        <f t="shared" si="114"/>
        <v>2.17</v>
      </c>
      <c r="MR84" s="711">
        <f t="shared" si="114"/>
        <v>2.21</v>
      </c>
      <c r="MS84" s="711">
        <f t="shared" si="114"/>
        <v>2.23</v>
      </c>
      <c r="MT84" s="711">
        <f t="shared" si="114"/>
        <v>2.1800000000000002</v>
      </c>
      <c r="MU84" s="711">
        <f t="shared" si="114"/>
        <v>2.14</v>
      </c>
      <c r="MV84" s="711">
        <f t="shared" si="114"/>
        <v>2.11</v>
      </c>
      <c r="MW84" s="711">
        <f t="shared" si="114"/>
        <v>2.17</v>
      </c>
      <c r="MX84" s="711">
        <f t="shared" si="114"/>
        <v>2.09</v>
      </c>
      <c r="MY84" s="711">
        <f t="shared" si="114"/>
        <v>2.0499999999999998</v>
      </c>
      <c r="MZ84" s="711">
        <f t="shared" si="114"/>
        <v>2.0100000000000002</v>
      </c>
      <c r="NA84" s="711">
        <f t="shared" si="114"/>
        <v>1.9500000000000002</v>
      </c>
      <c r="NB84" s="711">
        <f t="shared" si="114"/>
        <v>2.2200000000000002</v>
      </c>
      <c r="NC84" s="711">
        <f t="shared" si="114"/>
        <v>2.2000000000000002</v>
      </c>
      <c r="ND84" s="711">
        <f t="shared" si="114"/>
        <v>2.1800000000000002</v>
      </c>
      <c r="NE84" s="711">
        <f t="shared" si="114"/>
        <v>2.17</v>
      </c>
      <c r="NF84" s="711">
        <f t="shared" si="114"/>
        <v>2.33</v>
      </c>
      <c r="NG84" s="711">
        <f t="shared" si="114"/>
        <v>2.3199999999999998</v>
      </c>
      <c r="NH84" s="711">
        <f t="shared" si="114"/>
        <v>2.25</v>
      </c>
      <c r="NI84" s="711">
        <f t="shared" si="114"/>
        <v>2.19</v>
      </c>
      <c r="NJ84" s="711">
        <f t="shared" si="114"/>
        <v>2.13</v>
      </c>
      <c r="NK84" s="711">
        <f t="shared" si="114"/>
        <v>2.1</v>
      </c>
      <c r="NL84" s="711">
        <f t="shared" si="114"/>
        <v>2.0699999999999998</v>
      </c>
      <c r="NM84" s="711">
        <f t="shared" si="114"/>
        <v>2.0499999999999998</v>
      </c>
      <c r="NN84" s="711">
        <f t="shared" si="114"/>
        <v>2.4699999999999998</v>
      </c>
      <c r="NO84" s="711">
        <f t="shared" si="114"/>
        <v>2.46</v>
      </c>
      <c r="NP84" s="711">
        <f t="shared" si="114"/>
        <v>2.44</v>
      </c>
      <c r="NQ84" s="711">
        <f t="shared" si="114"/>
        <v>2.42</v>
      </c>
      <c r="NR84" s="711">
        <f t="shared" si="114"/>
        <v>2.4</v>
      </c>
      <c r="NS84" s="711">
        <f t="shared" si="114"/>
        <v>2.4</v>
      </c>
      <c r="NT84" s="711">
        <f t="shared" si="114"/>
        <v>2.4</v>
      </c>
      <c r="NU84" s="711">
        <f t="shared" si="114"/>
        <v>2.5099999999999998</v>
      </c>
      <c r="NV84" s="711">
        <f t="shared" si="114"/>
        <v>2.5099999999999998</v>
      </c>
      <c r="NW84" s="711">
        <f t="shared" si="114"/>
        <v>2.5099999999999998</v>
      </c>
      <c r="NX84" s="711">
        <f t="shared" si="114"/>
        <v>2.5</v>
      </c>
      <c r="NY84" s="711">
        <f t="shared" si="114"/>
        <v>2.56</v>
      </c>
      <c r="NZ84" s="711">
        <f t="shared" si="114"/>
        <v>2.54</v>
      </c>
      <c r="OA84" s="711">
        <f t="shared" si="114"/>
        <v>2.57</v>
      </c>
      <c r="OB84" s="711">
        <f t="shared" si="114"/>
        <v>2.6</v>
      </c>
      <c r="OC84" s="711">
        <f t="shared" si="114"/>
        <v>2.63</v>
      </c>
      <c r="OD84" s="711">
        <f t="shared" si="114"/>
        <v>2.58</v>
      </c>
      <c r="OE84" s="711">
        <f t="shared" si="111"/>
        <v>2.59</v>
      </c>
      <c r="OF84" s="711">
        <f t="shared" si="111"/>
        <v>2.61</v>
      </c>
      <c r="OG84" s="711">
        <f t="shared" si="111"/>
        <v>2.63</v>
      </c>
      <c r="OH84" s="711">
        <f t="shared" si="111"/>
        <v>2.08</v>
      </c>
      <c r="OI84" s="711">
        <f t="shared" si="111"/>
        <v>2.23</v>
      </c>
      <c r="OJ84" s="711">
        <f t="shared" si="111"/>
        <v>2.4099999999999997</v>
      </c>
      <c r="OK84" s="711">
        <f t="shared" si="111"/>
        <v>2.48</v>
      </c>
      <c r="OL84" s="711">
        <f t="shared" si="111"/>
        <v>2.54</v>
      </c>
      <c r="OM84" s="711">
        <f t="shared" si="111"/>
        <v>2.57</v>
      </c>
      <c r="ON84" s="711">
        <f t="shared" si="111"/>
        <v>2.61</v>
      </c>
      <c r="OO84" s="711">
        <f t="shared" si="111"/>
        <v>2.64</v>
      </c>
      <c r="OP84" s="711">
        <f t="shared" si="111"/>
        <v>2.13</v>
      </c>
      <c r="OQ84" s="711">
        <f t="shared" si="111"/>
        <v>2.17</v>
      </c>
      <c r="OR84" s="711">
        <f t="shared" si="111"/>
        <v>2.21</v>
      </c>
      <c r="OS84" s="711">
        <f t="shared" si="111"/>
        <v>2.23</v>
      </c>
      <c r="OT84" s="711">
        <f t="shared" si="111"/>
        <v>2.1800000000000002</v>
      </c>
      <c r="OU84" s="711">
        <f t="shared" si="111"/>
        <v>2.14</v>
      </c>
      <c r="OV84" s="711">
        <f t="shared" si="111"/>
        <v>2.11</v>
      </c>
      <c r="OW84" s="711">
        <f t="shared" si="111"/>
        <v>2.17</v>
      </c>
      <c r="OX84" s="711">
        <f t="shared" si="111"/>
        <v>2.09</v>
      </c>
      <c r="OY84" s="711">
        <f t="shared" si="111"/>
        <v>2.0499999999999998</v>
      </c>
      <c r="OZ84" s="711">
        <f t="shared" si="111"/>
        <v>2.0100000000000002</v>
      </c>
      <c r="PA84" s="711">
        <f t="shared" si="111"/>
        <v>1.9500000000000002</v>
      </c>
      <c r="PB84" s="711">
        <f t="shared" si="111"/>
        <v>2.2200000000000002</v>
      </c>
      <c r="PC84" s="711">
        <f t="shared" si="111"/>
        <v>2.2000000000000002</v>
      </c>
      <c r="PD84" s="711">
        <f t="shared" si="111"/>
        <v>2.1800000000000002</v>
      </c>
      <c r="PE84" s="711">
        <f t="shared" si="111"/>
        <v>2.17</v>
      </c>
      <c r="PF84" s="711">
        <f t="shared" si="111"/>
        <v>2.33</v>
      </c>
      <c r="PG84" s="711">
        <f t="shared" si="111"/>
        <v>2.3199999999999998</v>
      </c>
      <c r="PH84" s="711">
        <f t="shared" si="111"/>
        <v>2.25</v>
      </c>
      <c r="PI84" s="711">
        <f t="shared" si="111"/>
        <v>2.19</v>
      </c>
      <c r="PJ84" s="711">
        <f t="shared" si="111"/>
        <v>2.13</v>
      </c>
      <c r="PK84" s="711">
        <f t="shared" si="111"/>
        <v>2.1</v>
      </c>
      <c r="PL84" s="711">
        <f t="shared" si="111"/>
        <v>2.0699999999999998</v>
      </c>
      <c r="PM84" s="711">
        <f t="shared" si="111"/>
        <v>2.0499999999999998</v>
      </c>
      <c r="PN84" s="711">
        <f t="shared" si="111"/>
        <v>2.4699999999999998</v>
      </c>
      <c r="PO84" s="711">
        <f t="shared" si="111"/>
        <v>2.46</v>
      </c>
      <c r="PP84" s="711">
        <f t="shared" si="111"/>
        <v>2.44</v>
      </c>
      <c r="PQ84" s="711">
        <f t="shared" si="111"/>
        <v>2.42</v>
      </c>
      <c r="PR84" s="711">
        <f t="shared" si="111"/>
        <v>2.4</v>
      </c>
      <c r="PS84" s="711">
        <f t="shared" si="111"/>
        <v>2.4</v>
      </c>
      <c r="PT84" s="711">
        <f t="shared" si="111"/>
        <v>2.4</v>
      </c>
      <c r="PU84" s="711">
        <f t="shared" si="111"/>
        <v>2.5099999999999998</v>
      </c>
      <c r="PV84" s="711">
        <f t="shared" si="111"/>
        <v>2.5099999999999998</v>
      </c>
      <c r="PW84" s="711">
        <f t="shared" si="111"/>
        <v>2.5099999999999998</v>
      </c>
      <c r="PX84" s="711">
        <f t="shared" si="111"/>
        <v>2.5</v>
      </c>
      <c r="PY84" s="711">
        <f t="shared" si="111"/>
        <v>2.56</v>
      </c>
      <c r="PZ84" s="711">
        <f t="shared" si="111"/>
        <v>2.54</v>
      </c>
      <c r="QA84" s="711">
        <f t="shared" si="111"/>
        <v>2.57</v>
      </c>
      <c r="QB84" s="711">
        <f t="shared" si="111"/>
        <v>2.6</v>
      </c>
      <c r="QC84" s="711">
        <f t="shared" si="111"/>
        <v>2.63</v>
      </c>
      <c r="QD84" s="711">
        <f t="shared" si="111"/>
        <v>2.58</v>
      </c>
      <c r="QE84" s="711">
        <f t="shared" si="111"/>
        <v>2.59</v>
      </c>
      <c r="QF84" s="711">
        <f t="shared" si="111"/>
        <v>2.61</v>
      </c>
      <c r="QG84" s="711">
        <f t="shared" si="111"/>
        <v>2.63</v>
      </c>
      <c r="QH84" s="711">
        <f t="shared" si="111"/>
        <v>2.08</v>
      </c>
      <c r="QI84" s="711">
        <f t="shared" si="111"/>
        <v>2.23</v>
      </c>
      <c r="QJ84" s="711">
        <f t="shared" si="111"/>
        <v>2.4099999999999997</v>
      </c>
      <c r="QK84" s="711">
        <f t="shared" si="111"/>
        <v>2.48</v>
      </c>
      <c r="QL84" s="711">
        <f t="shared" si="111"/>
        <v>2.54</v>
      </c>
      <c r="QM84" s="711">
        <f t="shared" si="111"/>
        <v>2.57</v>
      </c>
      <c r="QN84" s="711">
        <f t="shared" si="111"/>
        <v>2.61</v>
      </c>
      <c r="QO84" s="711">
        <f t="shared" si="111"/>
        <v>2.64</v>
      </c>
      <c r="QP84" s="711">
        <f t="shared" si="111"/>
        <v>2.13</v>
      </c>
      <c r="QQ84" s="711">
        <f t="shared" si="106"/>
        <v>2.17</v>
      </c>
      <c r="QR84" s="711">
        <f t="shared" si="107"/>
        <v>2.21</v>
      </c>
      <c r="QS84" s="711">
        <f t="shared" si="107"/>
        <v>2.23</v>
      </c>
      <c r="QT84" s="711">
        <f t="shared" si="107"/>
        <v>2.1800000000000002</v>
      </c>
      <c r="QU84" s="711">
        <f t="shared" si="107"/>
        <v>2.14</v>
      </c>
      <c r="QV84" s="711">
        <f t="shared" si="107"/>
        <v>2.11</v>
      </c>
      <c r="QW84" s="711">
        <f t="shared" si="107"/>
        <v>2.17</v>
      </c>
      <c r="QX84" s="711">
        <f t="shared" si="107"/>
        <v>2.09</v>
      </c>
      <c r="QY84" s="711">
        <f t="shared" si="107"/>
        <v>2.0499999999999998</v>
      </c>
      <c r="QZ84" s="711">
        <f t="shared" si="107"/>
        <v>2.0100000000000002</v>
      </c>
      <c r="RA84" s="711">
        <f t="shared" si="107"/>
        <v>1.9500000000000002</v>
      </c>
      <c r="RB84" s="711">
        <f t="shared" si="107"/>
        <v>2.2200000000000002</v>
      </c>
      <c r="RC84" s="711">
        <f t="shared" si="107"/>
        <v>2.2000000000000002</v>
      </c>
      <c r="RD84" s="711">
        <f t="shared" si="107"/>
        <v>2.1800000000000002</v>
      </c>
      <c r="RE84" s="711">
        <f t="shared" si="107"/>
        <v>2.17</v>
      </c>
      <c r="RF84" s="711">
        <f t="shared" si="107"/>
        <v>2.33</v>
      </c>
      <c r="RG84" s="711">
        <f t="shared" si="107"/>
        <v>2.3199999999999998</v>
      </c>
      <c r="RH84" s="711">
        <f t="shared" si="107"/>
        <v>2.25</v>
      </c>
      <c r="RI84" s="711">
        <f t="shared" si="107"/>
        <v>2.19</v>
      </c>
      <c r="RJ84" s="711">
        <f t="shared" si="107"/>
        <v>2.13</v>
      </c>
      <c r="RK84" s="711">
        <f t="shared" si="107"/>
        <v>2.1</v>
      </c>
      <c r="RL84" s="711">
        <f t="shared" si="107"/>
        <v>2.0699999999999998</v>
      </c>
      <c r="RM84" s="711">
        <f t="shared" si="107"/>
        <v>2.0499999999999998</v>
      </c>
      <c r="RN84" s="711">
        <f t="shared" si="107"/>
        <v>2.4699999999999998</v>
      </c>
      <c r="RO84" s="711">
        <f t="shared" si="107"/>
        <v>2.46</v>
      </c>
      <c r="RP84" s="711">
        <f t="shared" si="107"/>
        <v>2.44</v>
      </c>
      <c r="RQ84" s="711">
        <f t="shared" si="107"/>
        <v>2.42</v>
      </c>
      <c r="RR84" s="711">
        <f t="shared" si="107"/>
        <v>2.4</v>
      </c>
      <c r="RS84" s="711">
        <f t="shared" si="107"/>
        <v>2.4</v>
      </c>
      <c r="RT84" s="711">
        <f t="shared" si="107"/>
        <v>2.4</v>
      </c>
      <c r="RU84" s="711">
        <f t="shared" si="107"/>
        <v>2.5099999999999998</v>
      </c>
      <c r="RV84" s="711">
        <f t="shared" si="107"/>
        <v>2.5099999999999998</v>
      </c>
      <c r="RW84" s="711">
        <f t="shared" si="107"/>
        <v>2.5099999999999998</v>
      </c>
      <c r="RX84" s="711">
        <f t="shared" si="107"/>
        <v>2.5</v>
      </c>
      <c r="RY84" s="711">
        <f t="shared" si="107"/>
        <v>2.56</v>
      </c>
      <c r="RZ84" s="711">
        <f t="shared" si="107"/>
        <v>2.54</v>
      </c>
      <c r="SA84" s="711">
        <f t="shared" si="107"/>
        <v>2.57</v>
      </c>
      <c r="SB84" s="711">
        <f t="shared" si="107"/>
        <v>2.6</v>
      </c>
      <c r="SC84" s="711">
        <f t="shared" si="107"/>
        <v>2.63</v>
      </c>
      <c r="SD84" s="711">
        <f t="shared" si="107"/>
        <v>2.5499999999999998</v>
      </c>
      <c r="SE84" s="711">
        <f t="shared" si="107"/>
        <v>2.5499999999999998</v>
      </c>
      <c r="SF84" s="711">
        <f>SF81</f>
        <v>2.5499999999999998</v>
      </c>
      <c r="SG84" s="711">
        <f>SG81</f>
        <v>2.57</v>
      </c>
      <c r="SH84" s="711">
        <f>SH81</f>
        <v>2.08</v>
      </c>
      <c r="SI84" s="493"/>
      <c r="SJ84" s="474"/>
      <c r="SK84" s="462"/>
      <c r="SL84" s="462"/>
      <c r="SM84" s="462"/>
    </row>
    <row r="85" spans="1:507" ht="5.15" customHeight="1" outlineLevel="2" x14ac:dyDescent="0.35">
      <c r="A85" s="462"/>
      <c r="B85" s="471"/>
      <c r="C85" s="690">
        <f>INT($C$40)+2.005</f>
        <v>3.0049999999999999</v>
      </c>
      <c r="D85" s="493"/>
      <c r="E85" s="493"/>
      <c r="F85" s="493"/>
      <c r="G85" s="493"/>
      <c r="H85" s="493"/>
      <c r="I85" s="493"/>
      <c r="J85" s="493"/>
      <c r="K85" s="493"/>
      <c r="L85" s="493"/>
      <c r="M85" s="493"/>
      <c r="N85" s="493"/>
      <c r="O85" s="493"/>
      <c r="P85" s="493"/>
      <c r="Q85" s="493"/>
      <c r="R85" s="493"/>
      <c r="S85" s="493"/>
      <c r="T85" s="493"/>
      <c r="U85" s="493"/>
      <c r="V85" s="493"/>
      <c r="W85" s="493"/>
      <c r="X85" s="493"/>
      <c r="Y85" s="493"/>
      <c r="Z85" s="493"/>
      <c r="AA85" s="493"/>
      <c r="AB85" s="493"/>
      <c r="AC85" s="493"/>
      <c r="AD85" s="493"/>
      <c r="AE85" s="493"/>
      <c r="AF85" s="493"/>
      <c r="AG85" s="493"/>
      <c r="AH85" s="493"/>
      <c r="AI85" s="493"/>
      <c r="AJ85" s="493"/>
      <c r="AK85" s="493"/>
      <c r="AL85" s="493"/>
      <c r="AM85" s="493"/>
      <c r="AN85" s="493"/>
      <c r="AO85" s="493"/>
      <c r="AP85" s="493"/>
      <c r="AQ85" s="493"/>
      <c r="AR85" s="493"/>
      <c r="AS85" s="493"/>
      <c r="AT85" s="493"/>
      <c r="AU85" s="493"/>
      <c r="AV85" s="493"/>
      <c r="AW85" s="493"/>
      <c r="AX85" s="493"/>
      <c r="AY85" s="493"/>
      <c r="AZ85" s="493"/>
      <c r="BA85" s="493"/>
      <c r="BB85" s="493"/>
      <c r="BC85" s="493"/>
      <c r="BD85" s="493"/>
      <c r="BE85" s="493"/>
      <c r="BF85" s="493"/>
      <c r="BG85" s="493"/>
      <c r="BH85" s="493"/>
      <c r="BI85" s="493"/>
      <c r="BJ85" s="493"/>
      <c r="BK85" s="493"/>
      <c r="BL85" s="493"/>
      <c r="BM85" s="493"/>
      <c r="BN85" s="493"/>
      <c r="BO85" s="493"/>
      <c r="BP85" s="493"/>
      <c r="BQ85" s="493"/>
      <c r="BR85" s="493"/>
      <c r="BS85" s="493"/>
      <c r="BT85" s="493"/>
      <c r="BU85" s="493"/>
      <c r="BV85" s="493"/>
      <c r="BW85" s="493"/>
      <c r="BX85" s="493"/>
      <c r="BY85" s="493"/>
      <c r="BZ85" s="493"/>
      <c r="CA85" s="493"/>
      <c r="CB85" s="493"/>
      <c r="CC85" s="493"/>
      <c r="CD85" s="493"/>
      <c r="CE85" s="493"/>
      <c r="CF85" s="493"/>
      <c r="CG85" s="493"/>
      <c r="CH85" s="493"/>
      <c r="CI85" s="493"/>
      <c r="CJ85" s="493"/>
      <c r="CK85" s="493"/>
      <c r="CL85" s="493"/>
      <c r="CM85" s="493"/>
      <c r="CN85" s="493"/>
      <c r="CO85" s="493"/>
      <c r="CP85" s="493"/>
      <c r="CQ85" s="493"/>
      <c r="CR85" s="493"/>
      <c r="CS85" s="493"/>
      <c r="CT85" s="493"/>
      <c r="CU85" s="493"/>
      <c r="CV85" s="493"/>
      <c r="CW85" s="493"/>
      <c r="CX85" s="493"/>
      <c r="CY85" s="493"/>
      <c r="CZ85" s="493"/>
      <c r="DA85" s="493"/>
      <c r="DB85" s="493"/>
      <c r="DC85" s="493"/>
      <c r="DD85" s="493"/>
      <c r="DE85" s="493"/>
      <c r="DF85" s="493"/>
      <c r="DG85" s="493"/>
      <c r="DH85" s="493"/>
      <c r="DI85" s="493"/>
      <c r="DJ85" s="493"/>
      <c r="DK85" s="493"/>
      <c r="DL85" s="493"/>
      <c r="DM85" s="493"/>
      <c r="DN85" s="493"/>
      <c r="DO85" s="493"/>
      <c r="DP85" s="493"/>
      <c r="DQ85" s="493"/>
      <c r="DR85" s="493"/>
      <c r="DS85" s="493"/>
      <c r="DT85" s="493"/>
      <c r="DU85" s="493"/>
      <c r="DV85" s="493"/>
      <c r="DW85" s="493"/>
      <c r="DX85" s="493"/>
      <c r="DY85" s="493"/>
      <c r="DZ85" s="493"/>
      <c r="EA85" s="493"/>
      <c r="EB85" s="493"/>
      <c r="EC85" s="493"/>
      <c r="ED85" s="493"/>
      <c r="EE85" s="493"/>
      <c r="EF85" s="493"/>
      <c r="EG85" s="493"/>
      <c r="EH85" s="493"/>
      <c r="EI85" s="493"/>
      <c r="EJ85" s="493"/>
      <c r="EK85" s="493"/>
      <c r="EL85" s="493"/>
      <c r="EM85" s="493"/>
      <c r="EN85" s="493"/>
      <c r="EO85" s="493"/>
      <c r="EP85" s="493"/>
      <c r="EQ85" s="493"/>
      <c r="ER85" s="493"/>
      <c r="ES85" s="493"/>
      <c r="ET85" s="493"/>
      <c r="EU85" s="493"/>
      <c r="EV85" s="493"/>
      <c r="EW85" s="493"/>
      <c r="EX85" s="493"/>
      <c r="EY85" s="493"/>
      <c r="EZ85" s="493"/>
      <c r="FA85" s="493"/>
      <c r="FB85" s="493"/>
      <c r="FC85" s="493"/>
      <c r="FD85" s="493"/>
      <c r="FE85" s="493"/>
      <c r="FF85" s="493"/>
      <c r="FG85" s="493"/>
      <c r="FH85" s="493"/>
      <c r="FI85" s="493"/>
      <c r="FJ85" s="493"/>
      <c r="FK85" s="493"/>
      <c r="FL85" s="493"/>
      <c r="FM85" s="493"/>
      <c r="FN85" s="493"/>
      <c r="FO85" s="493"/>
      <c r="FP85" s="493"/>
      <c r="FQ85" s="493"/>
      <c r="FR85" s="493"/>
      <c r="FS85" s="493"/>
      <c r="FT85" s="493"/>
      <c r="FU85" s="493"/>
      <c r="FV85" s="493"/>
      <c r="FW85" s="493"/>
      <c r="FX85" s="493"/>
      <c r="FY85" s="493"/>
      <c r="FZ85" s="493"/>
      <c r="GA85" s="493"/>
      <c r="GB85" s="493"/>
      <c r="GC85" s="493"/>
      <c r="GD85" s="493"/>
      <c r="GE85" s="493"/>
      <c r="GF85" s="493"/>
      <c r="GG85" s="493"/>
      <c r="GH85" s="493"/>
      <c r="GI85" s="493"/>
      <c r="GJ85" s="493"/>
      <c r="GK85" s="493"/>
      <c r="GL85" s="493"/>
      <c r="GM85" s="493"/>
      <c r="GN85" s="493"/>
      <c r="GO85" s="493"/>
      <c r="GP85" s="493"/>
      <c r="GQ85" s="493"/>
      <c r="GR85" s="493"/>
      <c r="GS85" s="493"/>
      <c r="GT85" s="493"/>
      <c r="GU85" s="493"/>
      <c r="GV85" s="493"/>
      <c r="GW85" s="493"/>
      <c r="GX85" s="493"/>
      <c r="GY85" s="493"/>
      <c r="GZ85" s="493"/>
      <c r="HA85" s="493"/>
      <c r="HB85" s="493"/>
      <c r="HC85" s="493"/>
      <c r="HD85" s="493"/>
      <c r="HE85" s="493"/>
      <c r="HF85" s="493"/>
      <c r="HG85" s="493"/>
      <c r="HH85" s="493"/>
      <c r="HI85" s="493"/>
      <c r="HJ85" s="493"/>
      <c r="HK85" s="493"/>
      <c r="HL85" s="493"/>
      <c r="HM85" s="493"/>
      <c r="HN85" s="493"/>
      <c r="HO85" s="493"/>
      <c r="HP85" s="493"/>
      <c r="HQ85" s="493"/>
      <c r="HR85" s="493"/>
      <c r="HS85" s="493"/>
      <c r="HT85" s="493"/>
      <c r="HU85" s="493"/>
      <c r="HV85" s="493"/>
      <c r="HW85" s="493"/>
      <c r="HX85" s="493"/>
      <c r="HY85" s="493"/>
      <c r="HZ85" s="493"/>
      <c r="IA85" s="493"/>
      <c r="IB85" s="493"/>
      <c r="IC85" s="493"/>
      <c r="ID85" s="493"/>
      <c r="IE85" s="493"/>
      <c r="IF85" s="493"/>
      <c r="IG85" s="493"/>
      <c r="IH85" s="493"/>
      <c r="II85" s="493"/>
      <c r="IJ85" s="493"/>
      <c r="IK85" s="493"/>
      <c r="IL85" s="493"/>
      <c r="IM85" s="493"/>
      <c r="IN85" s="493"/>
      <c r="IO85" s="493"/>
      <c r="IP85" s="493"/>
      <c r="IQ85" s="493"/>
      <c r="IR85" s="493"/>
      <c r="IS85" s="493"/>
      <c r="IT85" s="493"/>
      <c r="IU85" s="493"/>
      <c r="IV85" s="493"/>
      <c r="IW85" s="493"/>
      <c r="IX85" s="493"/>
      <c r="IY85" s="493"/>
      <c r="IZ85" s="493"/>
      <c r="JA85" s="493"/>
      <c r="JB85" s="493"/>
      <c r="JC85" s="493"/>
      <c r="JD85" s="493"/>
      <c r="JE85" s="493"/>
      <c r="JF85" s="493"/>
      <c r="JG85" s="493"/>
      <c r="JH85" s="493"/>
      <c r="JI85" s="493"/>
      <c r="JJ85" s="493"/>
      <c r="JK85" s="493"/>
      <c r="JL85" s="493"/>
      <c r="JM85" s="493"/>
      <c r="JN85" s="493"/>
      <c r="JO85" s="493"/>
      <c r="JP85" s="493"/>
      <c r="JQ85" s="493"/>
      <c r="JR85" s="493"/>
      <c r="JS85" s="493"/>
      <c r="JT85" s="493"/>
      <c r="JU85" s="493"/>
      <c r="JV85" s="493"/>
      <c r="JW85" s="493"/>
      <c r="JX85" s="493"/>
      <c r="JY85" s="493"/>
      <c r="JZ85" s="493"/>
      <c r="KA85" s="493"/>
      <c r="KB85" s="493"/>
      <c r="KC85" s="493"/>
      <c r="KD85" s="493"/>
      <c r="KE85" s="493"/>
      <c r="KF85" s="493"/>
      <c r="KG85" s="493"/>
      <c r="KH85" s="493"/>
      <c r="KI85" s="493"/>
      <c r="KJ85" s="493"/>
      <c r="KK85" s="493"/>
      <c r="KL85" s="493"/>
      <c r="KM85" s="493"/>
      <c r="KN85" s="493"/>
      <c r="KO85" s="493"/>
      <c r="KP85" s="493"/>
      <c r="KQ85" s="493"/>
      <c r="KR85" s="493"/>
      <c r="KS85" s="493"/>
      <c r="KT85" s="493"/>
      <c r="KU85" s="493"/>
      <c r="KV85" s="493"/>
      <c r="KW85" s="493"/>
      <c r="KX85" s="493"/>
      <c r="KY85" s="493"/>
      <c r="KZ85" s="493"/>
      <c r="LA85" s="493"/>
      <c r="LB85" s="493"/>
      <c r="LC85" s="493"/>
      <c r="LD85" s="493"/>
      <c r="LE85" s="493"/>
      <c r="LF85" s="493"/>
      <c r="LG85" s="493"/>
      <c r="LH85" s="493"/>
      <c r="LI85" s="493"/>
      <c r="LJ85" s="493"/>
      <c r="LK85" s="493"/>
      <c r="LL85" s="493"/>
      <c r="LM85" s="493"/>
      <c r="LN85" s="493"/>
      <c r="LO85" s="493"/>
      <c r="LP85" s="493"/>
      <c r="LQ85" s="493"/>
      <c r="LR85" s="493"/>
      <c r="LS85" s="493"/>
      <c r="LT85" s="493"/>
      <c r="LU85" s="493"/>
      <c r="LV85" s="493"/>
      <c r="LW85" s="493"/>
      <c r="LX85" s="493"/>
      <c r="LY85" s="493"/>
      <c r="LZ85" s="493"/>
      <c r="MA85" s="493"/>
      <c r="MB85" s="493"/>
      <c r="MC85" s="493"/>
      <c r="MD85" s="493"/>
      <c r="ME85" s="493"/>
      <c r="MF85" s="493"/>
      <c r="MG85" s="493"/>
      <c r="MH85" s="493"/>
      <c r="MI85" s="493"/>
      <c r="MJ85" s="493"/>
      <c r="MK85" s="493"/>
      <c r="ML85" s="493"/>
      <c r="MM85" s="493"/>
      <c r="MN85" s="493"/>
      <c r="MO85" s="493"/>
      <c r="MP85" s="493"/>
      <c r="MQ85" s="493"/>
      <c r="MR85" s="493"/>
      <c r="MS85" s="493"/>
      <c r="MT85" s="493"/>
      <c r="MU85" s="493"/>
      <c r="MV85" s="493"/>
      <c r="MW85" s="493"/>
      <c r="MX85" s="493"/>
      <c r="MY85" s="493"/>
      <c r="MZ85" s="493"/>
      <c r="NA85" s="493"/>
      <c r="NB85" s="493"/>
      <c r="NC85" s="493"/>
      <c r="ND85" s="493"/>
      <c r="NE85" s="493"/>
      <c r="NF85" s="493"/>
      <c r="NG85" s="493"/>
      <c r="NH85" s="493"/>
      <c r="NI85" s="493"/>
      <c r="NJ85" s="493"/>
      <c r="NK85" s="493"/>
      <c r="NL85" s="493"/>
      <c r="NM85" s="493"/>
      <c r="NN85" s="493"/>
      <c r="NO85" s="493"/>
      <c r="NP85" s="493"/>
      <c r="NQ85" s="493"/>
      <c r="NR85" s="493"/>
      <c r="NS85" s="493"/>
      <c r="NT85" s="493"/>
      <c r="NU85" s="493"/>
      <c r="NV85" s="493"/>
      <c r="NW85" s="493"/>
      <c r="NX85" s="493"/>
      <c r="NY85" s="493"/>
      <c r="NZ85" s="493"/>
      <c r="OA85" s="493"/>
      <c r="OB85" s="493"/>
      <c r="OC85" s="493"/>
      <c r="OD85" s="493"/>
      <c r="OE85" s="493"/>
      <c r="OF85" s="493"/>
      <c r="OG85" s="493"/>
      <c r="OH85" s="493"/>
      <c r="OI85" s="493"/>
      <c r="OJ85" s="493"/>
      <c r="OK85" s="493"/>
      <c r="OL85" s="493"/>
      <c r="OM85" s="493"/>
      <c r="ON85" s="493"/>
      <c r="OO85" s="493"/>
      <c r="OP85" s="493"/>
      <c r="OQ85" s="493"/>
      <c r="OR85" s="493"/>
      <c r="OS85" s="493"/>
      <c r="OT85" s="493"/>
      <c r="OU85" s="493"/>
      <c r="OV85" s="493"/>
      <c r="OW85" s="493"/>
      <c r="OX85" s="493"/>
      <c r="OY85" s="493"/>
      <c r="OZ85" s="493"/>
      <c r="PA85" s="493"/>
      <c r="PB85" s="493"/>
      <c r="PC85" s="493"/>
      <c r="PD85" s="493"/>
      <c r="PE85" s="493"/>
      <c r="PF85" s="493"/>
      <c r="PG85" s="493"/>
      <c r="PH85" s="493"/>
      <c r="PI85" s="493"/>
      <c r="PJ85" s="493"/>
      <c r="PK85" s="493"/>
      <c r="PL85" s="493"/>
      <c r="PM85" s="493"/>
      <c r="PN85" s="493"/>
      <c r="PO85" s="493"/>
      <c r="PP85" s="493"/>
      <c r="PQ85" s="493"/>
      <c r="PR85" s="493"/>
      <c r="PS85" s="493"/>
      <c r="PT85" s="493"/>
      <c r="PU85" s="493"/>
      <c r="PV85" s="493"/>
      <c r="PW85" s="493"/>
      <c r="PX85" s="493"/>
      <c r="PY85" s="493"/>
      <c r="PZ85" s="493"/>
      <c r="QA85" s="493"/>
      <c r="QB85" s="493"/>
      <c r="QC85" s="493"/>
      <c r="QD85" s="493"/>
      <c r="QE85" s="493"/>
      <c r="QF85" s="493"/>
      <c r="QG85" s="493"/>
      <c r="QH85" s="493"/>
      <c r="QI85" s="493"/>
      <c r="QJ85" s="493"/>
      <c r="QK85" s="493"/>
      <c r="QL85" s="493"/>
      <c r="QM85" s="493"/>
      <c r="QN85" s="493"/>
      <c r="QO85" s="493"/>
      <c r="QP85" s="493"/>
      <c r="QQ85" s="493"/>
      <c r="QR85" s="493"/>
      <c r="QS85" s="493"/>
      <c r="QT85" s="493"/>
      <c r="QU85" s="493"/>
      <c r="QV85" s="493"/>
      <c r="QW85" s="493"/>
      <c r="QX85" s="493"/>
      <c r="QY85" s="493"/>
      <c r="QZ85" s="493"/>
      <c r="RA85" s="493"/>
      <c r="RB85" s="493"/>
      <c r="RC85" s="493"/>
      <c r="RD85" s="493"/>
      <c r="RE85" s="493"/>
      <c r="RF85" s="493"/>
      <c r="RG85" s="493"/>
      <c r="RH85" s="493"/>
      <c r="RI85" s="493"/>
      <c r="RJ85" s="493"/>
      <c r="RK85" s="493"/>
      <c r="RL85" s="493"/>
      <c r="RM85" s="493"/>
      <c r="RN85" s="493"/>
      <c r="RO85" s="493"/>
      <c r="RP85" s="493"/>
      <c r="RQ85" s="493"/>
      <c r="RR85" s="493"/>
      <c r="RS85" s="493"/>
      <c r="RT85" s="493"/>
      <c r="RU85" s="493"/>
      <c r="RV85" s="493"/>
      <c r="RW85" s="493"/>
      <c r="RX85" s="493"/>
      <c r="RY85" s="493"/>
      <c r="RZ85" s="493"/>
      <c r="SA85" s="493"/>
      <c r="SB85" s="493"/>
      <c r="SC85" s="493"/>
      <c r="SD85" s="493"/>
      <c r="SE85" s="493"/>
      <c r="SF85" s="493"/>
      <c r="SG85" s="493"/>
      <c r="SH85" s="493"/>
      <c r="SI85" s="493" t="s">
        <v>554</v>
      </c>
      <c r="SJ85" s="474"/>
      <c r="SK85" s="462"/>
      <c r="SL85" s="462"/>
      <c r="SM85" s="462"/>
    </row>
    <row r="86" spans="1:507" outlineLevel="1" x14ac:dyDescent="0.35">
      <c r="A86" s="462"/>
      <c r="B86" s="471"/>
      <c r="C86" s="690">
        <f>INT($C$40)+1</f>
        <v>2</v>
      </c>
      <c r="D86" s="493"/>
      <c r="E86" s="557"/>
      <c r="F86" s="557"/>
      <c r="G86" s="493"/>
      <c r="H86" s="560" t="s">
        <v>965</v>
      </c>
      <c r="I86" s="512"/>
      <c r="J86" s="512" t="s">
        <v>977</v>
      </c>
      <c r="K86" s="480"/>
      <c r="L86" s="480"/>
      <c r="M86" s="480"/>
      <c r="N86" s="480"/>
      <c r="O86" s="480"/>
      <c r="P86" s="480"/>
      <c r="Q86" s="480"/>
      <c r="R86" s="480"/>
      <c r="S86" s="480"/>
      <c r="T86" s="480"/>
      <c r="U86" s="480"/>
      <c r="V86" s="480"/>
      <c r="W86" s="480"/>
      <c r="X86" s="480"/>
      <c r="Y86" s="480"/>
      <c r="Z86" s="480"/>
      <c r="AA86" s="480"/>
      <c r="AB86" s="480"/>
      <c r="AC86" s="480"/>
      <c r="AD86" s="480"/>
      <c r="AE86" s="480"/>
      <c r="AF86" s="480"/>
      <c r="AG86" s="480"/>
      <c r="AH86" s="480"/>
      <c r="AI86" s="480"/>
      <c r="AJ86" s="480"/>
      <c r="AK86" s="480"/>
      <c r="AL86" s="480"/>
      <c r="AM86" s="480"/>
      <c r="AN86" s="480"/>
      <c r="AO86" s="480"/>
      <c r="AP86" s="480"/>
      <c r="AQ86" s="480"/>
      <c r="AR86" s="480"/>
      <c r="AS86" s="480"/>
      <c r="AT86" s="480"/>
      <c r="AU86" s="480"/>
      <c r="AV86" s="480"/>
      <c r="AW86" s="480"/>
      <c r="AX86" s="480"/>
      <c r="AY86" s="480"/>
      <c r="AZ86" s="480"/>
      <c r="BA86" s="480"/>
      <c r="BB86" s="480"/>
      <c r="BC86" s="480"/>
      <c r="BD86" s="480"/>
      <c r="BE86" s="480"/>
      <c r="BF86" s="480"/>
      <c r="BG86" s="480"/>
      <c r="BH86" s="480"/>
      <c r="BI86" s="480"/>
      <c r="BJ86" s="480"/>
      <c r="BK86" s="480"/>
      <c r="BL86" s="480"/>
      <c r="BM86" s="480"/>
      <c r="BN86" s="480"/>
      <c r="BO86" s="480"/>
      <c r="BP86" s="480"/>
      <c r="BQ86" s="480"/>
      <c r="BR86" s="480"/>
      <c r="BS86" s="480"/>
      <c r="BT86" s="480"/>
      <c r="BU86" s="480"/>
      <c r="BV86" s="480"/>
      <c r="BW86" s="480"/>
      <c r="BX86" s="480"/>
      <c r="BY86" s="480"/>
      <c r="BZ86" s="480"/>
      <c r="CA86" s="480"/>
      <c r="CB86" s="480"/>
      <c r="CC86" s="480"/>
      <c r="CD86" s="480"/>
      <c r="CE86" s="480"/>
      <c r="CF86" s="480"/>
      <c r="CG86" s="480"/>
      <c r="CH86" s="480"/>
      <c r="CI86" s="480"/>
      <c r="CJ86" s="480"/>
      <c r="CK86" s="480"/>
      <c r="CL86" s="480"/>
      <c r="CM86" s="480"/>
      <c r="CN86" s="480"/>
      <c r="CO86" s="480"/>
      <c r="CP86" s="480"/>
      <c r="CQ86" s="548"/>
      <c r="CR86" s="548"/>
      <c r="CS86" s="548"/>
      <c r="CT86" s="548"/>
      <c r="CU86" s="548"/>
      <c r="CV86" s="548"/>
      <c r="CW86" s="548"/>
      <c r="CX86" s="548"/>
      <c r="CY86" s="548"/>
      <c r="CZ86" s="548"/>
      <c r="DA86" s="548"/>
      <c r="DB86" s="548"/>
      <c r="DC86" s="548"/>
      <c r="DD86" s="548"/>
      <c r="DE86" s="548"/>
      <c r="DF86" s="548"/>
      <c r="DG86" s="548"/>
      <c r="DH86" s="548"/>
      <c r="DI86" s="548"/>
      <c r="DJ86" s="548"/>
      <c r="DK86" s="548"/>
      <c r="DL86" s="548"/>
      <c r="DM86" s="548"/>
      <c r="DN86" s="548"/>
      <c r="DO86" s="548"/>
      <c r="DP86" s="548"/>
      <c r="DQ86" s="548"/>
      <c r="DR86" s="548"/>
      <c r="DS86" s="548"/>
      <c r="DT86" s="548"/>
      <c r="DU86" s="548"/>
      <c r="DV86" s="548"/>
      <c r="DW86" s="548"/>
      <c r="DX86" s="548"/>
      <c r="DY86" s="548"/>
      <c r="DZ86" s="548"/>
      <c r="EA86" s="548"/>
      <c r="EB86" s="548"/>
      <c r="EC86" s="548"/>
      <c r="ED86" s="548"/>
      <c r="EE86" s="548"/>
      <c r="EF86" s="548"/>
      <c r="EG86" s="548"/>
      <c r="EH86" s="548"/>
      <c r="EI86" s="548"/>
      <c r="EJ86" s="548"/>
      <c r="EK86" s="548"/>
      <c r="EL86" s="548"/>
      <c r="EM86" s="548"/>
      <c r="EN86" s="548"/>
      <c r="EO86" s="548"/>
      <c r="EP86" s="548"/>
      <c r="EQ86" s="548"/>
      <c r="ER86" s="548"/>
      <c r="ES86" s="548"/>
      <c r="ET86" s="548"/>
      <c r="EU86" s="548"/>
      <c r="EV86" s="548"/>
      <c r="EW86" s="548"/>
      <c r="EX86" s="548"/>
      <c r="EY86" s="548"/>
      <c r="EZ86" s="548"/>
      <c r="FA86" s="548"/>
      <c r="FB86" s="548"/>
      <c r="FC86" s="548"/>
      <c r="FD86" s="548"/>
      <c r="FE86" s="548"/>
      <c r="FF86" s="548"/>
      <c r="FG86" s="548"/>
      <c r="FH86" s="548"/>
      <c r="FI86" s="548"/>
      <c r="FJ86" s="548"/>
      <c r="FK86" s="548"/>
      <c r="FL86" s="548"/>
      <c r="FM86" s="548"/>
      <c r="FN86" s="548"/>
      <c r="FO86" s="548"/>
      <c r="FP86" s="548"/>
      <c r="FQ86" s="548"/>
      <c r="FR86" s="548"/>
      <c r="FS86" s="548"/>
      <c r="FT86" s="548"/>
      <c r="FU86" s="548"/>
      <c r="FV86" s="548"/>
      <c r="FW86" s="548"/>
      <c r="FX86" s="548"/>
      <c r="FY86" s="548"/>
      <c r="FZ86" s="548"/>
      <c r="GA86" s="548"/>
      <c r="GB86" s="548"/>
      <c r="GC86" s="548"/>
      <c r="GD86" s="548"/>
      <c r="GE86" s="548"/>
      <c r="GF86" s="548"/>
      <c r="GG86" s="548"/>
      <c r="GH86" s="548"/>
      <c r="GI86" s="548"/>
      <c r="GJ86" s="548"/>
      <c r="GK86" s="548"/>
      <c r="GL86" s="548"/>
      <c r="GM86" s="548"/>
      <c r="GN86" s="548"/>
      <c r="GO86" s="548"/>
      <c r="GP86" s="548"/>
      <c r="GQ86" s="548"/>
      <c r="GR86" s="548"/>
      <c r="GS86" s="548"/>
      <c r="GT86" s="548"/>
      <c r="GU86" s="548"/>
      <c r="GV86" s="548"/>
      <c r="GW86" s="548"/>
      <c r="GX86" s="548"/>
      <c r="GY86" s="548"/>
      <c r="GZ86" s="548"/>
      <c r="HA86" s="548"/>
      <c r="HB86" s="548"/>
      <c r="HC86" s="548"/>
      <c r="HD86" s="548"/>
      <c r="HE86" s="548"/>
      <c r="HF86" s="548"/>
      <c r="HG86" s="548"/>
      <c r="HH86" s="548"/>
      <c r="HI86" s="548"/>
      <c r="HJ86" s="548"/>
      <c r="HK86" s="548"/>
      <c r="HL86" s="548"/>
      <c r="HM86" s="548"/>
      <c r="HN86" s="548"/>
      <c r="HO86" s="548"/>
      <c r="HP86" s="548"/>
      <c r="HQ86" s="548"/>
      <c r="HR86" s="548"/>
      <c r="HS86" s="548"/>
      <c r="HT86" s="548"/>
      <c r="HU86" s="548"/>
      <c r="HV86" s="548"/>
      <c r="HW86" s="548"/>
      <c r="HX86" s="548"/>
      <c r="HY86" s="548"/>
      <c r="HZ86" s="548"/>
      <c r="IA86" s="548"/>
      <c r="IB86" s="548"/>
      <c r="IC86" s="548"/>
      <c r="ID86" s="548"/>
      <c r="IE86" s="548"/>
      <c r="IF86" s="548"/>
      <c r="IG86" s="548"/>
      <c r="IH86" s="548"/>
      <c r="II86" s="548"/>
      <c r="IJ86" s="548"/>
      <c r="IK86" s="548"/>
      <c r="IL86" s="548"/>
      <c r="IM86" s="548"/>
      <c r="IN86" s="548"/>
      <c r="IO86" s="548"/>
      <c r="IP86" s="548"/>
      <c r="IQ86" s="548"/>
      <c r="IR86" s="548"/>
      <c r="IS86" s="548"/>
      <c r="IT86" s="548"/>
      <c r="IU86" s="548"/>
      <c r="IV86" s="548"/>
      <c r="IW86" s="548"/>
      <c r="IX86" s="548"/>
      <c r="IY86" s="548"/>
      <c r="IZ86" s="548"/>
      <c r="JA86" s="548"/>
      <c r="JB86" s="548"/>
      <c r="JC86" s="548"/>
      <c r="JD86" s="548"/>
      <c r="JE86" s="548"/>
      <c r="JF86" s="548"/>
      <c r="JG86" s="548"/>
      <c r="JH86" s="548"/>
      <c r="JI86" s="548"/>
      <c r="JJ86" s="548"/>
      <c r="JK86" s="548"/>
      <c r="JL86" s="548"/>
      <c r="JM86" s="548"/>
      <c r="JN86" s="548"/>
      <c r="JO86" s="548"/>
      <c r="JP86" s="548"/>
      <c r="JQ86" s="548"/>
      <c r="JR86" s="548"/>
      <c r="JS86" s="548"/>
      <c r="JT86" s="548"/>
      <c r="JU86" s="548"/>
      <c r="JV86" s="548"/>
      <c r="JW86" s="548"/>
      <c r="JX86" s="548"/>
      <c r="JY86" s="548"/>
      <c r="JZ86" s="548"/>
      <c r="KA86" s="548"/>
      <c r="KB86" s="548"/>
      <c r="KC86" s="548"/>
      <c r="KD86" s="548"/>
      <c r="KE86" s="548"/>
      <c r="KF86" s="548"/>
      <c r="KG86" s="548"/>
      <c r="KH86" s="548"/>
      <c r="KI86" s="548"/>
      <c r="KJ86" s="548"/>
      <c r="KK86" s="548"/>
      <c r="KL86" s="548"/>
      <c r="KM86" s="548"/>
      <c r="KN86" s="548"/>
      <c r="KO86" s="548"/>
      <c r="KP86" s="548"/>
      <c r="KQ86" s="548"/>
      <c r="KR86" s="548"/>
      <c r="KS86" s="548"/>
      <c r="KT86" s="548"/>
      <c r="KU86" s="548"/>
      <c r="KV86" s="548"/>
      <c r="KW86" s="548"/>
      <c r="KX86" s="548"/>
      <c r="KY86" s="548"/>
      <c r="KZ86" s="548"/>
      <c r="LA86" s="548"/>
      <c r="LB86" s="548"/>
      <c r="LC86" s="548"/>
      <c r="LD86" s="548"/>
      <c r="LE86" s="548"/>
      <c r="LF86" s="548"/>
      <c r="LG86" s="548"/>
      <c r="LH86" s="548"/>
      <c r="LI86" s="548"/>
      <c r="LJ86" s="548"/>
      <c r="LK86" s="548"/>
      <c r="LL86" s="548"/>
      <c r="LM86" s="548"/>
      <c r="LN86" s="548"/>
      <c r="LO86" s="548"/>
      <c r="LP86" s="548"/>
      <c r="LQ86" s="548"/>
      <c r="LR86" s="548"/>
      <c r="LS86" s="548"/>
      <c r="LT86" s="548"/>
      <c r="LU86" s="548"/>
      <c r="LV86" s="548"/>
      <c r="LW86" s="548"/>
      <c r="LX86" s="548"/>
      <c r="LY86" s="548"/>
      <c r="LZ86" s="548"/>
      <c r="MA86" s="548"/>
      <c r="MB86" s="548"/>
      <c r="MC86" s="548"/>
      <c r="MD86" s="548"/>
      <c r="ME86" s="548"/>
      <c r="MF86" s="548"/>
      <c r="MG86" s="548"/>
      <c r="MH86" s="548"/>
      <c r="MI86" s="548"/>
      <c r="MJ86" s="548"/>
      <c r="MK86" s="548"/>
      <c r="ML86" s="548"/>
      <c r="MM86" s="548"/>
      <c r="MN86" s="548"/>
      <c r="MO86" s="548"/>
      <c r="MP86" s="548"/>
      <c r="MQ86" s="548"/>
      <c r="MR86" s="548"/>
      <c r="MS86" s="548"/>
      <c r="MT86" s="548"/>
      <c r="MU86" s="548"/>
      <c r="MV86" s="548"/>
      <c r="MW86" s="548"/>
      <c r="MX86" s="548"/>
      <c r="MY86" s="548"/>
      <c r="MZ86" s="548"/>
      <c r="NA86" s="548"/>
      <c r="NB86" s="548"/>
      <c r="NC86" s="548"/>
      <c r="ND86" s="548"/>
      <c r="NE86" s="548"/>
      <c r="NF86" s="548"/>
      <c r="NG86" s="548"/>
      <c r="NH86" s="548"/>
      <c r="NI86" s="548"/>
      <c r="NJ86" s="548"/>
      <c r="NK86" s="548"/>
      <c r="NL86" s="548"/>
      <c r="NM86" s="548"/>
      <c r="NN86" s="548"/>
      <c r="NO86" s="548"/>
      <c r="NP86" s="548"/>
      <c r="NQ86" s="548"/>
      <c r="NR86" s="548"/>
      <c r="NS86" s="548"/>
      <c r="NT86" s="548"/>
      <c r="NU86" s="548"/>
      <c r="NV86" s="548"/>
      <c r="NW86" s="548"/>
      <c r="NX86" s="548"/>
      <c r="NY86" s="548"/>
      <c r="NZ86" s="548"/>
      <c r="OA86" s="548"/>
      <c r="OB86" s="548"/>
      <c r="OC86" s="548"/>
      <c r="OD86" s="548"/>
      <c r="OE86" s="548"/>
      <c r="OF86" s="548"/>
      <c r="OG86" s="548"/>
      <c r="OH86" s="548"/>
      <c r="OI86" s="548"/>
      <c r="OJ86" s="548"/>
      <c r="OK86" s="548"/>
      <c r="OL86" s="548"/>
      <c r="OM86" s="548"/>
      <c r="ON86" s="548"/>
      <c r="OO86" s="548"/>
      <c r="OP86" s="548"/>
      <c r="OQ86" s="548"/>
      <c r="OR86" s="548"/>
      <c r="OS86" s="548"/>
      <c r="OT86" s="548"/>
      <c r="OU86" s="548"/>
      <c r="OV86" s="548"/>
      <c r="OW86" s="548"/>
      <c r="OX86" s="548"/>
      <c r="OY86" s="548"/>
      <c r="OZ86" s="548"/>
      <c r="PA86" s="548"/>
      <c r="PB86" s="548"/>
      <c r="PC86" s="548"/>
      <c r="PD86" s="548"/>
      <c r="PE86" s="548"/>
      <c r="PF86" s="548"/>
      <c r="PG86" s="548"/>
      <c r="PH86" s="548"/>
      <c r="PI86" s="548"/>
      <c r="PJ86" s="548"/>
      <c r="PK86" s="548"/>
      <c r="PL86" s="548"/>
      <c r="PM86" s="548"/>
      <c r="PN86" s="548"/>
      <c r="PO86" s="548"/>
      <c r="PP86" s="548"/>
      <c r="PQ86" s="548"/>
      <c r="PR86" s="548"/>
      <c r="PS86" s="548"/>
      <c r="PT86" s="548"/>
      <c r="PU86" s="548"/>
      <c r="PV86" s="548"/>
      <c r="PW86" s="548"/>
      <c r="PX86" s="548"/>
      <c r="PY86" s="548"/>
      <c r="PZ86" s="548"/>
      <c r="QA86" s="548"/>
      <c r="QB86" s="548"/>
      <c r="QC86" s="548"/>
      <c r="QD86" s="548"/>
      <c r="QE86" s="548"/>
      <c r="QF86" s="548"/>
      <c r="QG86" s="548"/>
      <c r="QH86" s="548"/>
      <c r="QI86" s="548"/>
      <c r="QJ86" s="548"/>
      <c r="QK86" s="548"/>
      <c r="QL86" s="548"/>
      <c r="QM86" s="548"/>
      <c r="QN86" s="548"/>
      <c r="QO86" s="548"/>
      <c r="QP86" s="548"/>
      <c r="QQ86" s="548"/>
      <c r="QR86" s="548"/>
      <c r="QS86" s="548"/>
      <c r="QT86" s="548"/>
      <c r="QU86" s="548"/>
      <c r="QV86" s="548"/>
      <c r="QW86" s="548"/>
      <c r="QX86" s="548"/>
      <c r="QY86" s="548"/>
      <c r="QZ86" s="548"/>
      <c r="RA86" s="548"/>
      <c r="RB86" s="548"/>
      <c r="RC86" s="548"/>
      <c r="RD86" s="548"/>
      <c r="RE86" s="548"/>
      <c r="RF86" s="548"/>
      <c r="RG86" s="548"/>
      <c r="RH86" s="548"/>
      <c r="RI86" s="548"/>
      <c r="RJ86" s="548"/>
      <c r="RK86" s="548"/>
      <c r="RL86" s="548"/>
      <c r="RM86" s="548"/>
      <c r="RN86" s="548"/>
      <c r="RO86" s="548"/>
      <c r="RP86" s="548"/>
      <c r="RQ86" s="548"/>
      <c r="RR86" s="548"/>
      <c r="RS86" s="548"/>
      <c r="RT86" s="548"/>
      <c r="RU86" s="548"/>
      <c r="RV86" s="548"/>
      <c r="RW86" s="548"/>
      <c r="RX86" s="548"/>
      <c r="RY86" s="548"/>
      <c r="RZ86" s="548"/>
      <c r="SA86" s="548"/>
      <c r="SB86" s="548"/>
      <c r="SC86" s="548"/>
      <c r="SD86" s="548"/>
      <c r="SE86" s="548"/>
      <c r="SF86" s="548"/>
      <c r="SG86" s="548"/>
      <c r="SH86" s="548"/>
      <c r="SI86" s="493"/>
      <c r="SJ86" s="474"/>
      <c r="SK86" s="462"/>
      <c r="SL86" s="462"/>
      <c r="SM86" s="462"/>
    </row>
    <row r="87" spans="1:507" outlineLevel="1" x14ac:dyDescent="0.35">
      <c r="A87" s="462"/>
      <c r="B87" s="471"/>
      <c r="C87" s="690"/>
      <c r="D87" s="493"/>
      <c r="E87" s="557"/>
      <c r="F87" s="557"/>
      <c r="G87" s="493"/>
      <c r="H87" s="707" t="s">
        <v>790</v>
      </c>
      <c r="I87" s="707" t="s">
        <v>966</v>
      </c>
      <c r="J87" s="712">
        <f>COUNT($J$89:$J$120)</f>
        <v>31</v>
      </c>
      <c r="K87" s="480"/>
      <c r="L87" s="480"/>
      <c r="M87" s="480"/>
      <c r="N87" s="480"/>
      <c r="O87" s="480"/>
      <c r="P87" s="480"/>
      <c r="Q87" s="480"/>
      <c r="R87" s="480"/>
      <c r="S87" s="480"/>
      <c r="T87" s="480"/>
      <c r="U87" s="480"/>
      <c r="V87" s="480"/>
      <c r="W87" s="480"/>
      <c r="X87" s="480"/>
      <c r="Y87" s="480"/>
      <c r="Z87" s="480"/>
      <c r="AA87" s="480"/>
      <c r="AB87" s="480"/>
      <c r="AC87" s="480"/>
      <c r="AD87" s="480"/>
      <c r="AE87" s="480"/>
      <c r="AF87" s="480"/>
      <c r="AG87" s="480"/>
      <c r="AH87" s="480"/>
      <c r="AI87" s="480"/>
      <c r="AJ87" s="480"/>
      <c r="AK87" s="480"/>
      <c r="AL87" s="480"/>
      <c r="AM87" s="480"/>
      <c r="AN87" s="480"/>
      <c r="AO87" s="480"/>
      <c r="AP87" s="480"/>
      <c r="AQ87" s="480"/>
      <c r="AR87" s="480"/>
      <c r="AS87" s="480"/>
      <c r="AT87" s="480"/>
      <c r="AU87" s="480"/>
      <c r="AV87" s="480"/>
      <c r="AW87" s="480"/>
      <c r="AX87" s="480"/>
      <c r="AY87" s="480"/>
      <c r="AZ87" s="480"/>
      <c r="BA87" s="480"/>
      <c r="BB87" s="480"/>
      <c r="BC87" s="480"/>
      <c r="BD87" s="480"/>
      <c r="BE87" s="480"/>
      <c r="BF87" s="480"/>
      <c r="BG87" s="480"/>
      <c r="BH87" s="480"/>
      <c r="BI87" s="480"/>
      <c r="BJ87" s="480"/>
      <c r="BK87" s="480"/>
      <c r="BL87" s="480"/>
      <c r="BM87" s="480"/>
      <c r="BN87" s="480"/>
      <c r="BO87" s="480"/>
      <c r="BP87" s="480"/>
      <c r="BQ87" s="480"/>
      <c r="BR87" s="480"/>
      <c r="BS87" s="480"/>
      <c r="BT87" s="480"/>
      <c r="BU87" s="480"/>
      <c r="BV87" s="480"/>
      <c r="BW87" s="480"/>
      <c r="BX87" s="480"/>
      <c r="BY87" s="480"/>
      <c r="BZ87" s="480"/>
      <c r="CA87" s="480"/>
      <c r="CB87" s="480"/>
      <c r="CC87" s="480"/>
      <c r="CD87" s="480"/>
      <c r="CE87" s="480"/>
      <c r="CF87" s="480"/>
      <c r="CG87" s="480"/>
      <c r="CH87" s="480"/>
      <c r="CI87" s="480"/>
      <c r="CJ87" s="480"/>
      <c r="CK87" s="480"/>
      <c r="CL87" s="480"/>
      <c r="CM87" s="480"/>
      <c r="CN87" s="480"/>
      <c r="CO87" s="480"/>
      <c r="CP87" s="480"/>
      <c r="CQ87" s="548"/>
      <c r="CR87" s="548"/>
      <c r="CS87" s="548"/>
      <c r="CT87" s="548"/>
      <c r="CU87" s="548"/>
      <c r="CV87" s="548"/>
      <c r="CW87" s="548"/>
      <c r="CX87" s="548"/>
      <c r="CY87" s="548"/>
      <c r="CZ87" s="548"/>
      <c r="DA87" s="548"/>
      <c r="DB87" s="548"/>
      <c r="DC87" s="548"/>
      <c r="DD87" s="548"/>
      <c r="DE87" s="548"/>
      <c r="DF87" s="548"/>
      <c r="DG87" s="548"/>
      <c r="DH87" s="548"/>
      <c r="DI87" s="548"/>
      <c r="DJ87" s="548"/>
      <c r="DK87" s="548"/>
      <c r="DL87" s="548"/>
      <c r="DM87" s="548"/>
      <c r="DN87" s="548"/>
      <c r="DO87" s="548"/>
      <c r="DP87" s="548"/>
      <c r="DQ87" s="548"/>
      <c r="DR87" s="548"/>
      <c r="DS87" s="548"/>
      <c r="DT87" s="548"/>
      <c r="DU87" s="548"/>
      <c r="DV87" s="548"/>
      <c r="DW87" s="548"/>
      <c r="DX87" s="548"/>
      <c r="DY87" s="548"/>
      <c r="DZ87" s="548"/>
      <c r="EA87" s="548"/>
      <c r="EB87" s="548"/>
      <c r="EC87" s="548"/>
      <c r="ED87" s="548"/>
      <c r="EE87" s="548"/>
      <c r="EF87" s="548"/>
      <c r="EG87" s="548"/>
      <c r="EH87" s="548"/>
      <c r="EI87" s="548"/>
      <c r="EJ87" s="548"/>
      <c r="EK87" s="548"/>
      <c r="EL87" s="548"/>
      <c r="EM87" s="548"/>
      <c r="EN87" s="548"/>
      <c r="EO87" s="548"/>
      <c r="EP87" s="548"/>
      <c r="EQ87" s="548"/>
      <c r="ER87" s="548"/>
      <c r="ES87" s="548"/>
      <c r="ET87" s="548"/>
      <c r="EU87" s="548"/>
      <c r="EV87" s="548"/>
      <c r="EW87" s="548"/>
      <c r="EX87" s="548"/>
      <c r="EY87" s="548"/>
      <c r="EZ87" s="548"/>
      <c r="FA87" s="548"/>
      <c r="FB87" s="548"/>
      <c r="FC87" s="548"/>
      <c r="FD87" s="548"/>
      <c r="FE87" s="548"/>
      <c r="FF87" s="548"/>
      <c r="FG87" s="548"/>
      <c r="FH87" s="548"/>
      <c r="FI87" s="548"/>
      <c r="FJ87" s="548"/>
      <c r="FK87" s="548"/>
      <c r="FL87" s="548"/>
      <c r="FM87" s="548"/>
      <c r="FN87" s="548"/>
      <c r="FO87" s="548"/>
      <c r="FP87" s="548"/>
      <c r="FQ87" s="548"/>
      <c r="FR87" s="548"/>
      <c r="FS87" s="548"/>
      <c r="FT87" s="548"/>
      <c r="FU87" s="548"/>
      <c r="FV87" s="548"/>
      <c r="FW87" s="548"/>
      <c r="FX87" s="548"/>
      <c r="FY87" s="548"/>
      <c r="FZ87" s="548"/>
      <c r="GA87" s="548"/>
      <c r="GB87" s="548"/>
      <c r="GC87" s="548"/>
      <c r="GD87" s="548"/>
      <c r="GE87" s="548"/>
      <c r="GF87" s="548"/>
      <c r="GG87" s="548"/>
      <c r="GH87" s="548"/>
      <c r="GI87" s="548"/>
      <c r="GJ87" s="548"/>
      <c r="GK87" s="548"/>
      <c r="GL87" s="548"/>
      <c r="GM87" s="548"/>
      <c r="GN87" s="548"/>
      <c r="GO87" s="548"/>
      <c r="GP87" s="548"/>
      <c r="GQ87" s="548"/>
      <c r="GR87" s="548"/>
      <c r="GS87" s="548"/>
      <c r="GT87" s="548"/>
      <c r="GU87" s="548"/>
      <c r="GV87" s="548"/>
      <c r="GW87" s="548"/>
      <c r="GX87" s="548"/>
      <c r="GY87" s="548"/>
      <c r="GZ87" s="548"/>
      <c r="HA87" s="548"/>
      <c r="HB87" s="548"/>
      <c r="HC87" s="548"/>
      <c r="HD87" s="548"/>
      <c r="HE87" s="548"/>
      <c r="HF87" s="548"/>
      <c r="HG87" s="548"/>
      <c r="HH87" s="548"/>
      <c r="HI87" s="548"/>
      <c r="HJ87" s="548"/>
      <c r="HK87" s="548"/>
      <c r="HL87" s="548"/>
      <c r="HM87" s="548"/>
      <c r="HN87" s="548"/>
      <c r="HO87" s="548"/>
      <c r="HP87" s="548"/>
      <c r="HQ87" s="548"/>
      <c r="HR87" s="548"/>
      <c r="HS87" s="548"/>
      <c r="HT87" s="548"/>
      <c r="HU87" s="548"/>
      <c r="HV87" s="548"/>
      <c r="HW87" s="548"/>
      <c r="HX87" s="548"/>
      <c r="HY87" s="548"/>
      <c r="HZ87" s="548"/>
      <c r="IA87" s="548"/>
      <c r="IB87" s="548"/>
      <c r="IC87" s="548"/>
      <c r="ID87" s="548"/>
      <c r="IE87" s="548"/>
      <c r="IF87" s="548"/>
      <c r="IG87" s="548"/>
      <c r="IH87" s="548"/>
      <c r="II87" s="548"/>
      <c r="IJ87" s="548"/>
      <c r="IK87" s="548"/>
      <c r="IL87" s="548"/>
      <c r="IM87" s="548"/>
      <c r="IN87" s="548"/>
      <c r="IO87" s="548"/>
      <c r="IP87" s="548"/>
      <c r="IQ87" s="548"/>
      <c r="IR87" s="548"/>
      <c r="IS87" s="548"/>
      <c r="IT87" s="548"/>
      <c r="IU87" s="548"/>
      <c r="IV87" s="548"/>
      <c r="IW87" s="548"/>
      <c r="IX87" s="548"/>
      <c r="IY87" s="548"/>
      <c r="IZ87" s="548"/>
      <c r="JA87" s="548"/>
      <c r="JB87" s="548"/>
      <c r="JC87" s="548"/>
      <c r="JD87" s="548"/>
      <c r="JE87" s="548"/>
      <c r="JF87" s="548"/>
      <c r="JG87" s="548"/>
      <c r="JH87" s="548"/>
      <c r="JI87" s="548"/>
      <c r="JJ87" s="548"/>
      <c r="JK87" s="548"/>
      <c r="JL87" s="548"/>
      <c r="JM87" s="548"/>
      <c r="JN87" s="548"/>
      <c r="JO87" s="548"/>
      <c r="JP87" s="548"/>
      <c r="JQ87" s="548"/>
      <c r="JR87" s="548"/>
      <c r="JS87" s="548"/>
      <c r="JT87" s="548"/>
      <c r="JU87" s="548"/>
      <c r="JV87" s="548"/>
      <c r="JW87" s="548"/>
      <c r="JX87" s="548"/>
      <c r="JY87" s="548"/>
      <c r="JZ87" s="548"/>
      <c r="KA87" s="548"/>
      <c r="KB87" s="548"/>
      <c r="KC87" s="548"/>
      <c r="KD87" s="548"/>
      <c r="KE87" s="548"/>
      <c r="KF87" s="548"/>
      <c r="KG87" s="548"/>
      <c r="KH87" s="548"/>
      <c r="KI87" s="548"/>
      <c r="KJ87" s="548"/>
      <c r="KK87" s="548"/>
      <c r="KL87" s="548"/>
      <c r="KM87" s="548"/>
      <c r="KN87" s="548"/>
      <c r="KO87" s="548"/>
      <c r="KP87" s="548"/>
      <c r="KQ87" s="548"/>
      <c r="KR87" s="548"/>
      <c r="KS87" s="548"/>
      <c r="KT87" s="548"/>
      <c r="KU87" s="548"/>
      <c r="KV87" s="548"/>
      <c r="KW87" s="548"/>
      <c r="KX87" s="548"/>
      <c r="KY87" s="548"/>
      <c r="KZ87" s="548"/>
      <c r="LA87" s="548"/>
      <c r="LB87" s="548"/>
      <c r="LC87" s="548"/>
      <c r="LD87" s="548"/>
      <c r="LE87" s="548"/>
      <c r="LF87" s="548"/>
      <c r="LG87" s="548"/>
      <c r="LH87" s="548"/>
      <c r="LI87" s="548"/>
      <c r="LJ87" s="548"/>
      <c r="LK87" s="548"/>
      <c r="LL87" s="548"/>
      <c r="LM87" s="548"/>
      <c r="LN87" s="548"/>
      <c r="LO87" s="548"/>
      <c r="LP87" s="548"/>
      <c r="LQ87" s="548"/>
      <c r="LR87" s="548"/>
      <c r="LS87" s="548"/>
      <c r="LT87" s="548"/>
      <c r="LU87" s="548"/>
      <c r="LV87" s="548"/>
      <c r="LW87" s="548"/>
      <c r="LX87" s="548"/>
      <c r="LY87" s="548"/>
      <c r="LZ87" s="548"/>
      <c r="MA87" s="548"/>
      <c r="MB87" s="548"/>
      <c r="MC87" s="548"/>
      <c r="MD87" s="548"/>
      <c r="ME87" s="548"/>
      <c r="MF87" s="548"/>
      <c r="MG87" s="548"/>
      <c r="MH87" s="548"/>
      <c r="MI87" s="548"/>
      <c r="MJ87" s="548"/>
      <c r="MK87" s="548"/>
      <c r="ML87" s="548"/>
      <c r="MM87" s="548"/>
      <c r="MN87" s="548"/>
      <c r="MO87" s="548"/>
      <c r="MP87" s="548"/>
      <c r="MQ87" s="548"/>
      <c r="MR87" s="548"/>
      <c r="MS87" s="548"/>
      <c r="MT87" s="548"/>
      <c r="MU87" s="548"/>
      <c r="MV87" s="548"/>
      <c r="MW87" s="548"/>
      <c r="MX87" s="548"/>
      <c r="MY87" s="548"/>
      <c r="MZ87" s="548"/>
      <c r="NA87" s="548"/>
      <c r="NB87" s="548"/>
      <c r="NC87" s="548"/>
      <c r="ND87" s="548"/>
      <c r="NE87" s="548"/>
      <c r="NF87" s="548"/>
      <c r="NG87" s="548"/>
      <c r="NH87" s="548"/>
      <c r="NI87" s="548"/>
      <c r="NJ87" s="548"/>
      <c r="NK87" s="548"/>
      <c r="NL87" s="548"/>
      <c r="NM87" s="548"/>
      <c r="NN87" s="548"/>
      <c r="NO87" s="548"/>
      <c r="NP87" s="548"/>
      <c r="NQ87" s="548"/>
      <c r="NR87" s="548"/>
      <c r="NS87" s="548"/>
      <c r="NT87" s="548"/>
      <c r="NU87" s="548"/>
      <c r="NV87" s="548"/>
      <c r="NW87" s="548"/>
      <c r="NX87" s="548"/>
      <c r="NY87" s="548"/>
      <c r="NZ87" s="548"/>
      <c r="OA87" s="548"/>
      <c r="OB87" s="548"/>
      <c r="OC87" s="548"/>
      <c r="OD87" s="548"/>
      <c r="OE87" s="548"/>
      <c r="OF87" s="548"/>
      <c r="OG87" s="548"/>
      <c r="OH87" s="548"/>
      <c r="OI87" s="548"/>
      <c r="OJ87" s="548"/>
      <c r="OK87" s="548"/>
      <c r="OL87" s="548"/>
      <c r="OM87" s="548"/>
      <c r="ON87" s="548"/>
      <c r="OO87" s="548"/>
      <c r="OP87" s="548"/>
      <c r="OQ87" s="548"/>
      <c r="OR87" s="548"/>
      <c r="OS87" s="548"/>
      <c r="OT87" s="548"/>
      <c r="OU87" s="548"/>
      <c r="OV87" s="548"/>
      <c r="OW87" s="548"/>
      <c r="OX87" s="548"/>
      <c r="OY87" s="548"/>
      <c r="OZ87" s="548"/>
      <c r="PA87" s="548"/>
      <c r="PB87" s="548"/>
      <c r="PC87" s="548"/>
      <c r="PD87" s="548"/>
      <c r="PE87" s="548"/>
      <c r="PF87" s="548"/>
      <c r="PG87" s="548"/>
      <c r="PH87" s="548"/>
      <c r="PI87" s="548"/>
      <c r="PJ87" s="548"/>
      <c r="PK87" s="548"/>
      <c r="PL87" s="548"/>
      <c r="PM87" s="548"/>
      <c r="PN87" s="548"/>
      <c r="PO87" s="548"/>
      <c r="PP87" s="548"/>
      <c r="PQ87" s="548"/>
      <c r="PR87" s="548"/>
      <c r="PS87" s="548"/>
      <c r="PT87" s="548"/>
      <c r="PU87" s="548"/>
      <c r="PV87" s="548"/>
      <c r="PW87" s="548"/>
      <c r="PX87" s="548"/>
      <c r="PY87" s="548"/>
      <c r="PZ87" s="548"/>
      <c r="QA87" s="548"/>
      <c r="QB87" s="548"/>
      <c r="QC87" s="548"/>
      <c r="QD87" s="548"/>
      <c r="QE87" s="548"/>
      <c r="QF87" s="548"/>
      <c r="QG87" s="548"/>
      <c r="QH87" s="548"/>
      <c r="QI87" s="548"/>
      <c r="QJ87" s="548"/>
      <c r="QK87" s="548"/>
      <c r="QL87" s="548"/>
      <c r="QM87" s="548"/>
      <c r="QN87" s="548"/>
      <c r="QO87" s="548"/>
      <c r="QP87" s="548"/>
      <c r="QQ87" s="548"/>
      <c r="QR87" s="548"/>
      <c r="QS87" s="548"/>
      <c r="QT87" s="548"/>
      <c r="QU87" s="548"/>
      <c r="QV87" s="548"/>
      <c r="QW87" s="548"/>
      <c r="QX87" s="548"/>
      <c r="QY87" s="548"/>
      <c r="QZ87" s="548"/>
      <c r="RA87" s="548"/>
      <c r="RB87" s="548"/>
      <c r="RC87" s="548"/>
      <c r="RD87" s="548"/>
      <c r="RE87" s="548"/>
      <c r="RF87" s="548"/>
      <c r="RG87" s="548"/>
      <c r="RH87" s="548"/>
      <c r="RI87" s="548"/>
      <c r="RJ87" s="548"/>
      <c r="RK87" s="548"/>
      <c r="RL87" s="548"/>
      <c r="RM87" s="548"/>
      <c r="RN87" s="548"/>
      <c r="RO87" s="548"/>
      <c r="RP87" s="548"/>
      <c r="RQ87" s="548"/>
      <c r="RR87" s="548"/>
      <c r="RS87" s="548"/>
      <c r="RT87" s="548"/>
      <c r="RU87" s="548"/>
      <c r="RV87" s="548"/>
      <c r="RW87" s="548"/>
      <c r="RX87" s="548"/>
      <c r="RY87" s="548"/>
      <c r="RZ87" s="548"/>
      <c r="SA87" s="548"/>
      <c r="SB87" s="548"/>
      <c r="SC87" s="548"/>
      <c r="SD87" s="548"/>
      <c r="SE87" s="548"/>
      <c r="SF87" s="548"/>
      <c r="SG87" s="548"/>
      <c r="SH87" s="548"/>
      <c r="SI87" s="493"/>
      <c r="SJ87" s="474"/>
      <c r="SK87" s="462"/>
      <c r="SL87" s="462"/>
      <c r="SM87" s="462"/>
    </row>
    <row r="88" spans="1:507" ht="5.15" customHeight="1" outlineLevel="3" x14ac:dyDescent="0.35">
      <c r="A88" s="462"/>
      <c r="B88" s="471"/>
      <c r="C88" s="690">
        <f>INT($C$40)+3.005</f>
        <v>4.0049999999999999</v>
      </c>
      <c r="D88" s="493" t="s">
        <v>548</v>
      </c>
      <c r="E88" s="493"/>
      <c r="F88" s="493"/>
      <c r="G88" s="493"/>
      <c r="H88" s="672"/>
      <c r="I88" s="672"/>
      <c r="J88" s="672"/>
      <c r="K88" s="672"/>
      <c r="L88" s="672"/>
      <c r="M88" s="672"/>
      <c r="N88" s="672"/>
      <c r="O88" s="672"/>
      <c r="P88" s="672"/>
      <c r="Q88" s="672"/>
      <c r="R88" s="672"/>
      <c r="S88" s="672"/>
      <c r="T88" s="672"/>
      <c r="U88" s="672"/>
      <c r="V88" s="672"/>
      <c r="W88" s="672"/>
      <c r="X88" s="672"/>
      <c r="Y88" s="672"/>
      <c r="Z88" s="672"/>
      <c r="AA88" s="672"/>
      <c r="AB88" s="672"/>
      <c r="AC88" s="672"/>
      <c r="AD88" s="672"/>
      <c r="AE88" s="672"/>
      <c r="AF88" s="672"/>
      <c r="AG88" s="672"/>
      <c r="AH88" s="672"/>
      <c r="AI88" s="672"/>
      <c r="AJ88" s="672"/>
      <c r="AK88" s="672"/>
      <c r="AL88" s="672"/>
      <c r="AM88" s="672"/>
      <c r="AN88" s="672"/>
      <c r="AO88" s="672"/>
      <c r="AP88" s="672"/>
      <c r="AQ88" s="672"/>
      <c r="AR88" s="672"/>
      <c r="AS88" s="672"/>
      <c r="AT88" s="672"/>
      <c r="AU88" s="672"/>
      <c r="AV88" s="672"/>
      <c r="AW88" s="672"/>
      <c r="AX88" s="672"/>
      <c r="AY88" s="672"/>
      <c r="AZ88" s="672"/>
      <c r="BA88" s="672"/>
      <c r="BB88" s="672"/>
      <c r="BC88" s="672"/>
      <c r="BD88" s="672"/>
      <c r="BE88" s="672"/>
      <c r="BF88" s="672"/>
      <c r="BG88" s="672"/>
      <c r="BH88" s="672"/>
      <c r="BI88" s="672"/>
      <c r="BJ88" s="672"/>
      <c r="BK88" s="672"/>
      <c r="BL88" s="672"/>
      <c r="BM88" s="672"/>
      <c r="BN88" s="672"/>
      <c r="BO88" s="672"/>
      <c r="BP88" s="672"/>
      <c r="BQ88" s="672"/>
      <c r="BR88" s="672"/>
      <c r="BS88" s="672"/>
      <c r="BT88" s="672"/>
      <c r="BU88" s="672"/>
      <c r="BV88" s="672"/>
      <c r="BW88" s="672"/>
      <c r="BX88" s="672"/>
      <c r="BY88" s="672"/>
      <c r="BZ88" s="672"/>
      <c r="CA88" s="672"/>
      <c r="CB88" s="672"/>
      <c r="CC88" s="672"/>
      <c r="CD88" s="672"/>
      <c r="CE88" s="672"/>
      <c r="CF88" s="672"/>
      <c r="CG88" s="672"/>
      <c r="CH88" s="672"/>
      <c r="CI88" s="672"/>
      <c r="CJ88" s="672"/>
      <c r="CK88" s="672"/>
      <c r="CL88" s="672"/>
      <c r="CM88" s="672"/>
      <c r="CN88" s="672"/>
      <c r="CO88" s="672"/>
      <c r="CP88" s="672"/>
      <c r="CQ88" s="672"/>
      <c r="CR88" s="672"/>
      <c r="CS88" s="672"/>
      <c r="CT88" s="672"/>
      <c r="CU88" s="672"/>
      <c r="CV88" s="672"/>
      <c r="CW88" s="672"/>
      <c r="CX88" s="672"/>
      <c r="CY88" s="672"/>
      <c r="CZ88" s="672"/>
      <c r="DA88" s="672"/>
      <c r="DB88" s="672"/>
      <c r="DC88" s="672"/>
      <c r="DD88" s="672"/>
      <c r="DE88" s="672"/>
      <c r="DF88" s="672"/>
      <c r="DG88" s="672"/>
      <c r="DH88" s="672"/>
      <c r="DI88" s="672"/>
      <c r="DJ88" s="672"/>
      <c r="DK88" s="672"/>
      <c r="DL88" s="672"/>
      <c r="DM88" s="672"/>
      <c r="DN88" s="672"/>
      <c r="DO88" s="672"/>
      <c r="DP88" s="672"/>
      <c r="DQ88" s="672"/>
      <c r="DR88" s="672"/>
      <c r="DS88" s="672"/>
      <c r="DT88" s="672"/>
      <c r="DU88" s="672"/>
      <c r="DV88" s="672"/>
      <c r="DW88" s="672"/>
      <c r="DX88" s="672"/>
      <c r="DY88" s="672"/>
      <c r="DZ88" s="672"/>
      <c r="EA88" s="672"/>
      <c r="EB88" s="672"/>
      <c r="EC88" s="672"/>
      <c r="ED88" s="672"/>
      <c r="EE88" s="672"/>
      <c r="EF88" s="672"/>
      <c r="EG88" s="672"/>
      <c r="EH88" s="672"/>
      <c r="EI88" s="672"/>
      <c r="EJ88" s="672"/>
      <c r="EK88" s="672"/>
      <c r="EL88" s="672"/>
      <c r="EM88" s="672"/>
      <c r="EN88" s="672"/>
      <c r="EO88" s="672"/>
      <c r="EP88" s="672"/>
      <c r="EQ88" s="672"/>
      <c r="ER88" s="672"/>
      <c r="ES88" s="672"/>
      <c r="ET88" s="672"/>
      <c r="EU88" s="672"/>
      <c r="EV88" s="672"/>
      <c r="EW88" s="672"/>
      <c r="EX88" s="672"/>
      <c r="EY88" s="672"/>
      <c r="EZ88" s="672"/>
      <c r="FA88" s="672"/>
      <c r="FB88" s="672"/>
      <c r="FC88" s="672"/>
      <c r="FD88" s="672"/>
      <c r="FE88" s="672"/>
      <c r="FF88" s="672"/>
      <c r="FG88" s="672"/>
      <c r="FH88" s="672"/>
      <c r="FI88" s="672"/>
      <c r="FJ88" s="672"/>
      <c r="FK88" s="672"/>
      <c r="FL88" s="672"/>
      <c r="FM88" s="672"/>
      <c r="FN88" s="672"/>
      <c r="FO88" s="672"/>
      <c r="FP88" s="672"/>
      <c r="FQ88" s="672"/>
      <c r="FR88" s="672"/>
      <c r="FS88" s="672"/>
      <c r="FT88" s="672"/>
      <c r="FU88" s="672"/>
      <c r="FV88" s="672"/>
      <c r="FW88" s="672"/>
      <c r="FX88" s="672"/>
      <c r="FY88" s="672"/>
      <c r="FZ88" s="672"/>
      <c r="GA88" s="672"/>
      <c r="GB88" s="672"/>
      <c r="GC88" s="672"/>
      <c r="GD88" s="672"/>
      <c r="GE88" s="672"/>
      <c r="GF88" s="672"/>
      <c r="GG88" s="672"/>
      <c r="GH88" s="672"/>
      <c r="GI88" s="672"/>
      <c r="GJ88" s="672"/>
      <c r="GK88" s="672"/>
      <c r="GL88" s="672"/>
      <c r="GM88" s="672"/>
      <c r="GN88" s="672"/>
      <c r="GO88" s="672"/>
      <c r="GP88" s="672"/>
      <c r="GQ88" s="672"/>
      <c r="GR88" s="672"/>
      <c r="GS88" s="672"/>
      <c r="GT88" s="672"/>
      <c r="GU88" s="672"/>
      <c r="GV88" s="672"/>
      <c r="GW88" s="672"/>
      <c r="GX88" s="672"/>
      <c r="GY88" s="672"/>
      <c r="GZ88" s="672"/>
      <c r="HA88" s="672"/>
      <c r="HB88" s="672"/>
      <c r="HC88" s="672"/>
      <c r="HD88" s="672"/>
      <c r="HE88" s="672"/>
      <c r="HF88" s="672"/>
      <c r="HG88" s="672"/>
      <c r="HH88" s="672"/>
      <c r="HI88" s="672"/>
      <c r="HJ88" s="672"/>
      <c r="HK88" s="672"/>
      <c r="HL88" s="672"/>
      <c r="HM88" s="672"/>
      <c r="HN88" s="672"/>
      <c r="HO88" s="672"/>
      <c r="HP88" s="672"/>
      <c r="HQ88" s="672"/>
      <c r="HR88" s="672"/>
      <c r="HS88" s="672"/>
      <c r="HT88" s="672"/>
      <c r="HU88" s="672"/>
      <c r="HV88" s="672"/>
      <c r="HW88" s="672"/>
      <c r="HX88" s="672"/>
      <c r="HY88" s="672"/>
      <c r="HZ88" s="672"/>
      <c r="IA88" s="672"/>
      <c r="IB88" s="672"/>
      <c r="IC88" s="672"/>
      <c r="ID88" s="672"/>
      <c r="IE88" s="672"/>
      <c r="IF88" s="672"/>
      <c r="IG88" s="672"/>
      <c r="IH88" s="672"/>
      <c r="II88" s="672"/>
      <c r="IJ88" s="672"/>
      <c r="IK88" s="672"/>
      <c r="IL88" s="672"/>
      <c r="IM88" s="672"/>
      <c r="IN88" s="672"/>
      <c r="IO88" s="672"/>
      <c r="IP88" s="672"/>
      <c r="IQ88" s="672"/>
      <c r="IR88" s="672"/>
      <c r="IS88" s="672"/>
      <c r="IT88" s="672"/>
      <c r="IU88" s="672"/>
      <c r="IV88" s="672"/>
      <c r="IW88" s="672"/>
      <c r="IX88" s="672"/>
      <c r="IY88" s="672"/>
      <c r="IZ88" s="672"/>
      <c r="JA88" s="672"/>
      <c r="JB88" s="672"/>
      <c r="JC88" s="672"/>
      <c r="JD88" s="672"/>
      <c r="JE88" s="672"/>
      <c r="JF88" s="672"/>
      <c r="JG88" s="672"/>
      <c r="JH88" s="672"/>
      <c r="JI88" s="672"/>
      <c r="JJ88" s="672"/>
      <c r="JK88" s="672"/>
      <c r="JL88" s="672"/>
      <c r="JM88" s="672"/>
      <c r="JN88" s="672"/>
      <c r="JO88" s="672"/>
      <c r="JP88" s="672"/>
      <c r="JQ88" s="672"/>
      <c r="JR88" s="672"/>
      <c r="JS88" s="672"/>
      <c r="JT88" s="672"/>
      <c r="JU88" s="672"/>
      <c r="JV88" s="672"/>
      <c r="JW88" s="672"/>
      <c r="JX88" s="672"/>
      <c r="JY88" s="672"/>
      <c r="JZ88" s="672"/>
      <c r="KA88" s="672"/>
      <c r="KB88" s="672"/>
      <c r="KC88" s="672"/>
      <c r="KD88" s="672"/>
      <c r="KE88" s="672"/>
      <c r="KF88" s="672"/>
      <c r="KG88" s="672"/>
      <c r="KH88" s="672"/>
      <c r="KI88" s="672"/>
      <c r="KJ88" s="672"/>
      <c r="KK88" s="672"/>
      <c r="KL88" s="672"/>
      <c r="KM88" s="672"/>
      <c r="KN88" s="672"/>
      <c r="KO88" s="672"/>
      <c r="KP88" s="672"/>
      <c r="KQ88" s="672"/>
      <c r="KR88" s="672"/>
      <c r="KS88" s="672"/>
      <c r="KT88" s="672"/>
      <c r="KU88" s="672"/>
      <c r="KV88" s="672"/>
      <c r="KW88" s="672"/>
      <c r="KX88" s="672"/>
      <c r="KY88" s="672"/>
      <c r="KZ88" s="672"/>
      <c r="LA88" s="672"/>
      <c r="LB88" s="672"/>
      <c r="LC88" s="672"/>
      <c r="LD88" s="672"/>
      <c r="LE88" s="672"/>
      <c r="LF88" s="672"/>
      <c r="LG88" s="672"/>
      <c r="LH88" s="672"/>
      <c r="LI88" s="672"/>
      <c r="LJ88" s="672"/>
      <c r="LK88" s="672"/>
      <c r="LL88" s="672"/>
      <c r="LM88" s="672"/>
      <c r="LN88" s="672"/>
      <c r="LO88" s="672"/>
      <c r="LP88" s="672"/>
      <c r="LQ88" s="672"/>
      <c r="LR88" s="672"/>
      <c r="LS88" s="672"/>
      <c r="LT88" s="672"/>
      <c r="LU88" s="672"/>
      <c r="LV88" s="672"/>
      <c r="LW88" s="672"/>
      <c r="LX88" s="672"/>
      <c r="LY88" s="672"/>
      <c r="LZ88" s="672"/>
      <c r="MA88" s="672"/>
      <c r="MB88" s="672"/>
      <c r="MC88" s="672"/>
      <c r="MD88" s="672"/>
      <c r="ME88" s="672"/>
      <c r="MF88" s="672"/>
      <c r="MG88" s="672"/>
      <c r="MH88" s="672"/>
      <c r="MI88" s="672"/>
      <c r="MJ88" s="672"/>
      <c r="MK88" s="672"/>
      <c r="ML88" s="672"/>
      <c r="MM88" s="672"/>
      <c r="MN88" s="672"/>
      <c r="MO88" s="672"/>
      <c r="MP88" s="672"/>
      <c r="MQ88" s="672"/>
      <c r="MR88" s="672"/>
      <c r="MS88" s="672"/>
      <c r="MT88" s="672"/>
      <c r="MU88" s="672"/>
      <c r="MV88" s="672"/>
      <c r="MW88" s="672"/>
      <c r="MX88" s="672"/>
      <c r="MY88" s="672"/>
      <c r="MZ88" s="672"/>
      <c r="NA88" s="672"/>
      <c r="NB88" s="672"/>
      <c r="NC88" s="672"/>
      <c r="ND88" s="672"/>
      <c r="NE88" s="672"/>
      <c r="NF88" s="672"/>
      <c r="NG88" s="672"/>
      <c r="NH88" s="672"/>
      <c r="NI88" s="672"/>
      <c r="NJ88" s="672"/>
      <c r="NK88" s="672"/>
      <c r="NL88" s="672"/>
      <c r="NM88" s="672"/>
      <c r="NN88" s="672"/>
      <c r="NO88" s="672"/>
      <c r="NP88" s="672"/>
      <c r="NQ88" s="672"/>
      <c r="NR88" s="672"/>
      <c r="NS88" s="672"/>
      <c r="NT88" s="672"/>
      <c r="NU88" s="672"/>
      <c r="NV88" s="672"/>
      <c r="NW88" s="672"/>
      <c r="NX88" s="672"/>
      <c r="NY88" s="672"/>
      <c r="NZ88" s="672"/>
      <c r="OA88" s="672"/>
      <c r="OB88" s="672"/>
      <c r="OC88" s="672"/>
      <c r="OD88" s="672"/>
      <c r="OE88" s="672"/>
      <c r="OF88" s="672"/>
      <c r="OG88" s="672"/>
      <c r="OH88" s="672"/>
      <c r="OI88" s="672"/>
      <c r="OJ88" s="672"/>
      <c r="OK88" s="672"/>
      <c r="OL88" s="672"/>
      <c r="OM88" s="672"/>
      <c r="ON88" s="672"/>
      <c r="OO88" s="672"/>
      <c r="OP88" s="672"/>
      <c r="OQ88" s="672"/>
      <c r="OR88" s="672"/>
      <c r="OS88" s="672"/>
      <c r="OT88" s="672"/>
      <c r="OU88" s="672"/>
      <c r="OV88" s="672"/>
      <c r="OW88" s="672"/>
      <c r="OX88" s="672"/>
      <c r="OY88" s="672"/>
      <c r="OZ88" s="672"/>
      <c r="PA88" s="672"/>
      <c r="PB88" s="672"/>
      <c r="PC88" s="672"/>
      <c r="PD88" s="672"/>
      <c r="PE88" s="672"/>
      <c r="PF88" s="672"/>
      <c r="PG88" s="672"/>
      <c r="PH88" s="672"/>
      <c r="PI88" s="672"/>
      <c r="PJ88" s="672"/>
      <c r="PK88" s="672"/>
      <c r="PL88" s="672"/>
      <c r="PM88" s="672"/>
      <c r="PN88" s="672"/>
      <c r="PO88" s="672"/>
      <c r="PP88" s="672"/>
      <c r="PQ88" s="672"/>
      <c r="PR88" s="672"/>
      <c r="PS88" s="672"/>
      <c r="PT88" s="672"/>
      <c r="PU88" s="672"/>
      <c r="PV88" s="672"/>
      <c r="PW88" s="672"/>
      <c r="PX88" s="672"/>
      <c r="PY88" s="672"/>
      <c r="PZ88" s="672"/>
      <c r="QA88" s="672"/>
      <c r="QB88" s="672"/>
      <c r="QC88" s="672"/>
      <c r="QD88" s="672"/>
      <c r="QE88" s="672"/>
      <c r="QF88" s="672"/>
      <c r="QG88" s="672"/>
      <c r="QH88" s="672"/>
      <c r="QI88" s="672"/>
      <c r="QJ88" s="672"/>
      <c r="QK88" s="672"/>
      <c r="QL88" s="672"/>
      <c r="QM88" s="672"/>
      <c r="QN88" s="672"/>
      <c r="QO88" s="672"/>
      <c r="QP88" s="672"/>
      <c r="QQ88" s="672"/>
      <c r="QR88" s="672"/>
      <c r="QS88" s="672"/>
      <c r="QT88" s="672"/>
      <c r="QU88" s="672"/>
      <c r="QV88" s="672"/>
      <c r="QW88" s="672"/>
      <c r="QX88" s="672"/>
      <c r="QY88" s="672"/>
      <c r="QZ88" s="672"/>
      <c r="RA88" s="672"/>
      <c r="RB88" s="672"/>
      <c r="RC88" s="672"/>
      <c r="RD88" s="672"/>
      <c r="RE88" s="672"/>
      <c r="RF88" s="672"/>
      <c r="RG88" s="672"/>
      <c r="RH88" s="672"/>
      <c r="RI88" s="672"/>
      <c r="RJ88" s="672"/>
      <c r="RK88" s="672"/>
      <c r="RL88" s="672"/>
      <c r="RM88" s="672"/>
      <c r="RN88" s="672"/>
      <c r="RO88" s="672"/>
      <c r="RP88" s="672"/>
      <c r="RQ88" s="672"/>
      <c r="RR88" s="672"/>
      <c r="RS88" s="672"/>
      <c r="RT88" s="672"/>
      <c r="RU88" s="672"/>
      <c r="RV88" s="672"/>
      <c r="RW88" s="672"/>
      <c r="RX88" s="672"/>
      <c r="RY88" s="672"/>
      <c r="RZ88" s="672"/>
      <c r="SA88" s="672"/>
      <c r="SB88" s="672"/>
      <c r="SC88" s="672"/>
      <c r="SD88" s="672"/>
      <c r="SE88" s="672"/>
      <c r="SF88" s="672"/>
      <c r="SG88" s="672"/>
      <c r="SH88" s="672"/>
      <c r="SI88" s="493"/>
      <c r="SJ88" s="474"/>
      <c r="SK88" s="462"/>
      <c r="SL88" s="462"/>
      <c r="SM88" s="462"/>
    </row>
    <row r="89" spans="1:507" outlineLevel="2" x14ac:dyDescent="0.35">
      <c r="A89" s="462"/>
      <c r="B89" s="471"/>
      <c r="C89" s="690">
        <f>INT($C$40)+2</f>
        <v>3</v>
      </c>
      <c r="D89" s="493"/>
      <c r="E89" s="557"/>
      <c r="F89" s="557"/>
      <c r="G89" s="493"/>
      <c r="H89" s="718"/>
      <c r="I89" s="718" t="s">
        <v>967</v>
      </c>
      <c r="J89" s="718">
        <v>0</v>
      </c>
      <c r="K89" s="719">
        <v>0</v>
      </c>
      <c r="L89" s="719">
        <v>0</v>
      </c>
      <c r="M89" s="719">
        <v>0</v>
      </c>
      <c r="N89" s="719">
        <v>0</v>
      </c>
      <c r="O89" s="719">
        <v>0</v>
      </c>
      <c r="P89" s="719">
        <v>0</v>
      </c>
      <c r="Q89" s="719">
        <v>0</v>
      </c>
      <c r="R89" s="719">
        <v>0</v>
      </c>
      <c r="S89" s="719">
        <v>0</v>
      </c>
      <c r="T89" s="719">
        <v>0</v>
      </c>
      <c r="U89" s="719">
        <v>0</v>
      </c>
      <c r="V89" s="719">
        <v>0</v>
      </c>
      <c r="W89" s="719">
        <v>0</v>
      </c>
      <c r="X89" s="719">
        <v>0</v>
      </c>
      <c r="Y89" s="719">
        <v>0</v>
      </c>
      <c r="Z89" s="719">
        <v>0</v>
      </c>
      <c r="AA89" s="719">
        <v>0</v>
      </c>
      <c r="AB89" s="719">
        <v>0</v>
      </c>
      <c r="AC89" s="719">
        <v>0</v>
      </c>
      <c r="AD89" s="719">
        <v>0</v>
      </c>
      <c r="AE89" s="719">
        <v>0</v>
      </c>
      <c r="AF89" s="719">
        <v>0</v>
      </c>
      <c r="AG89" s="719">
        <v>0</v>
      </c>
      <c r="AH89" s="719">
        <v>0</v>
      </c>
      <c r="AI89" s="719">
        <v>0</v>
      </c>
      <c r="AJ89" s="719">
        <v>0</v>
      </c>
      <c r="AK89" s="719">
        <v>0</v>
      </c>
      <c r="AL89" s="719">
        <v>0</v>
      </c>
      <c r="AM89" s="719">
        <v>0</v>
      </c>
      <c r="AN89" s="719">
        <v>0</v>
      </c>
      <c r="AO89" s="719">
        <v>0</v>
      </c>
      <c r="AP89" s="719">
        <v>0</v>
      </c>
      <c r="AQ89" s="719">
        <v>0</v>
      </c>
      <c r="AR89" s="719">
        <v>0</v>
      </c>
      <c r="AS89" s="719">
        <v>0</v>
      </c>
      <c r="AT89" s="719">
        <v>0</v>
      </c>
      <c r="AU89" s="719">
        <v>0</v>
      </c>
      <c r="AV89" s="719">
        <v>0</v>
      </c>
      <c r="AW89" s="719">
        <v>0</v>
      </c>
      <c r="AX89" s="719">
        <v>0</v>
      </c>
      <c r="AY89" s="719">
        <v>0</v>
      </c>
      <c r="AZ89" s="719">
        <v>0</v>
      </c>
      <c r="BA89" s="719">
        <v>0</v>
      </c>
      <c r="BB89" s="719">
        <v>0</v>
      </c>
      <c r="BC89" s="719">
        <v>0</v>
      </c>
      <c r="BD89" s="719">
        <v>0</v>
      </c>
      <c r="BE89" s="719">
        <v>0</v>
      </c>
      <c r="BF89" s="719">
        <v>0</v>
      </c>
      <c r="BG89" s="719">
        <v>0</v>
      </c>
      <c r="BH89" s="719">
        <v>0</v>
      </c>
      <c r="BI89" s="719">
        <v>0</v>
      </c>
      <c r="BJ89" s="719">
        <v>0</v>
      </c>
      <c r="BK89" s="719">
        <v>0</v>
      </c>
      <c r="BL89" s="719">
        <v>0</v>
      </c>
      <c r="BM89" s="719">
        <v>0</v>
      </c>
      <c r="BN89" s="719">
        <v>0</v>
      </c>
      <c r="BO89" s="719">
        <v>0</v>
      </c>
      <c r="BP89" s="719">
        <v>0</v>
      </c>
      <c r="BQ89" s="719">
        <v>0</v>
      </c>
      <c r="BR89" s="719">
        <v>0</v>
      </c>
      <c r="BS89" s="719">
        <v>0</v>
      </c>
      <c r="BT89" s="719">
        <v>0</v>
      </c>
      <c r="BU89" s="719">
        <v>0</v>
      </c>
      <c r="BV89" s="719">
        <v>0</v>
      </c>
      <c r="BW89" s="719">
        <v>0</v>
      </c>
      <c r="BX89" s="719">
        <v>0</v>
      </c>
      <c r="BY89" s="719">
        <v>0</v>
      </c>
      <c r="BZ89" s="719">
        <v>0</v>
      </c>
      <c r="CA89" s="719">
        <v>0</v>
      </c>
      <c r="CB89" s="719">
        <v>0</v>
      </c>
      <c r="CC89" s="719">
        <v>0</v>
      </c>
      <c r="CD89" s="719">
        <v>0</v>
      </c>
      <c r="CE89" s="719">
        <v>0</v>
      </c>
      <c r="CF89" s="719">
        <v>0</v>
      </c>
      <c r="CG89" s="719">
        <v>0</v>
      </c>
      <c r="CH89" s="719">
        <v>0</v>
      </c>
      <c r="CI89" s="719">
        <v>0</v>
      </c>
      <c r="CJ89" s="719">
        <v>0</v>
      </c>
      <c r="CK89" s="719">
        <v>0</v>
      </c>
      <c r="CL89" s="719">
        <v>0</v>
      </c>
      <c r="CM89" s="719">
        <v>0</v>
      </c>
      <c r="CN89" s="719">
        <v>0</v>
      </c>
      <c r="CO89" s="719">
        <v>0</v>
      </c>
      <c r="CP89" s="719">
        <v>0</v>
      </c>
      <c r="CQ89" s="719">
        <v>0</v>
      </c>
      <c r="CR89" s="719">
        <v>0</v>
      </c>
      <c r="CS89" s="719">
        <v>0</v>
      </c>
      <c r="CT89" s="719">
        <v>0</v>
      </c>
      <c r="CU89" s="719">
        <v>0</v>
      </c>
      <c r="CV89" s="719">
        <v>0</v>
      </c>
      <c r="CW89" s="719">
        <v>0</v>
      </c>
      <c r="CX89" s="719">
        <v>0</v>
      </c>
      <c r="CY89" s="719">
        <v>0</v>
      </c>
      <c r="CZ89" s="719">
        <v>0</v>
      </c>
      <c r="DA89" s="719">
        <v>0</v>
      </c>
      <c r="DB89" s="719">
        <v>0</v>
      </c>
      <c r="DC89" s="719">
        <v>0</v>
      </c>
      <c r="DD89" s="719">
        <v>0</v>
      </c>
      <c r="DE89" s="719">
        <v>0</v>
      </c>
      <c r="DF89" s="719">
        <v>0</v>
      </c>
      <c r="DG89" s="719">
        <v>0</v>
      </c>
      <c r="DH89" s="719">
        <v>0</v>
      </c>
      <c r="DI89" s="719">
        <v>0</v>
      </c>
      <c r="DJ89" s="719">
        <v>0</v>
      </c>
      <c r="DK89" s="719">
        <v>0</v>
      </c>
      <c r="DL89" s="719">
        <v>0</v>
      </c>
      <c r="DM89" s="719">
        <v>0</v>
      </c>
      <c r="DN89" s="719">
        <v>0</v>
      </c>
      <c r="DO89" s="719">
        <v>0</v>
      </c>
      <c r="DP89" s="719">
        <v>0</v>
      </c>
      <c r="DQ89" s="719">
        <v>0</v>
      </c>
      <c r="DR89" s="719">
        <v>0</v>
      </c>
      <c r="DS89" s="719">
        <v>0</v>
      </c>
      <c r="DT89" s="719">
        <v>0</v>
      </c>
      <c r="DU89" s="719">
        <v>0</v>
      </c>
      <c r="DV89" s="719">
        <v>0</v>
      </c>
      <c r="DW89" s="719">
        <v>0</v>
      </c>
      <c r="DX89" s="719">
        <v>0</v>
      </c>
      <c r="DY89" s="719">
        <v>0</v>
      </c>
      <c r="DZ89" s="719">
        <v>0</v>
      </c>
      <c r="EA89" s="719">
        <v>0</v>
      </c>
      <c r="EB89" s="719">
        <v>0</v>
      </c>
      <c r="EC89" s="719">
        <v>0</v>
      </c>
      <c r="ED89" s="719">
        <v>0</v>
      </c>
      <c r="EE89" s="719">
        <v>0</v>
      </c>
      <c r="EF89" s="719">
        <v>0</v>
      </c>
      <c r="EG89" s="719">
        <v>0</v>
      </c>
      <c r="EH89" s="719">
        <v>0</v>
      </c>
      <c r="EI89" s="719">
        <v>0</v>
      </c>
      <c r="EJ89" s="719">
        <v>0</v>
      </c>
      <c r="EK89" s="719">
        <v>0</v>
      </c>
      <c r="EL89" s="719">
        <v>0</v>
      </c>
      <c r="EM89" s="719">
        <v>0</v>
      </c>
      <c r="EN89" s="719">
        <v>0</v>
      </c>
      <c r="EO89" s="719">
        <v>0</v>
      </c>
      <c r="EP89" s="719">
        <v>0</v>
      </c>
      <c r="EQ89" s="719">
        <v>0</v>
      </c>
      <c r="ER89" s="719">
        <v>0</v>
      </c>
      <c r="ES89" s="719">
        <v>0</v>
      </c>
      <c r="ET89" s="719">
        <v>0</v>
      </c>
      <c r="EU89" s="719">
        <v>0</v>
      </c>
      <c r="EV89" s="719">
        <v>0</v>
      </c>
      <c r="EW89" s="719">
        <v>0</v>
      </c>
      <c r="EX89" s="719">
        <v>0</v>
      </c>
      <c r="EY89" s="719">
        <v>0</v>
      </c>
      <c r="EZ89" s="719">
        <v>0</v>
      </c>
      <c r="FA89" s="719">
        <v>0</v>
      </c>
      <c r="FB89" s="719">
        <v>0</v>
      </c>
      <c r="FC89" s="719">
        <v>0</v>
      </c>
      <c r="FD89" s="719">
        <v>0</v>
      </c>
      <c r="FE89" s="719">
        <v>0</v>
      </c>
      <c r="FF89" s="719">
        <v>0</v>
      </c>
      <c r="FG89" s="719">
        <v>0</v>
      </c>
      <c r="FH89" s="719">
        <v>0</v>
      </c>
      <c r="FI89" s="719">
        <v>0</v>
      </c>
      <c r="FJ89" s="719">
        <v>0</v>
      </c>
      <c r="FK89" s="719">
        <v>0</v>
      </c>
      <c r="FL89" s="719">
        <v>0</v>
      </c>
      <c r="FM89" s="719">
        <v>0</v>
      </c>
      <c r="FN89" s="719">
        <v>0</v>
      </c>
      <c r="FO89" s="719">
        <v>0</v>
      </c>
      <c r="FP89" s="719">
        <v>0</v>
      </c>
      <c r="FQ89" s="719">
        <v>0</v>
      </c>
      <c r="FR89" s="719">
        <v>0</v>
      </c>
      <c r="FS89" s="719">
        <v>0</v>
      </c>
      <c r="FT89" s="719">
        <v>0</v>
      </c>
      <c r="FU89" s="719">
        <v>0</v>
      </c>
      <c r="FV89" s="719">
        <v>0</v>
      </c>
      <c r="FW89" s="719">
        <v>0</v>
      </c>
      <c r="FX89" s="719">
        <v>0</v>
      </c>
      <c r="FY89" s="719">
        <v>0</v>
      </c>
      <c r="FZ89" s="719">
        <v>0</v>
      </c>
      <c r="GA89" s="719">
        <v>0</v>
      </c>
      <c r="GB89" s="719">
        <v>0</v>
      </c>
      <c r="GC89" s="719">
        <v>0</v>
      </c>
      <c r="GD89" s="719">
        <v>0</v>
      </c>
      <c r="GE89" s="719">
        <v>0</v>
      </c>
      <c r="GF89" s="719">
        <v>0</v>
      </c>
      <c r="GG89" s="719">
        <v>0</v>
      </c>
      <c r="GH89" s="719">
        <v>0</v>
      </c>
      <c r="GI89" s="719">
        <v>0</v>
      </c>
      <c r="GJ89" s="719">
        <v>0</v>
      </c>
      <c r="GK89" s="719">
        <v>0</v>
      </c>
      <c r="GL89" s="719">
        <v>0</v>
      </c>
      <c r="GM89" s="719">
        <v>0</v>
      </c>
      <c r="GN89" s="719">
        <v>0</v>
      </c>
      <c r="GO89" s="719">
        <v>0</v>
      </c>
      <c r="GP89" s="719">
        <v>0</v>
      </c>
      <c r="GQ89" s="719">
        <v>0</v>
      </c>
      <c r="GR89" s="719">
        <v>0</v>
      </c>
      <c r="GS89" s="719">
        <v>0</v>
      </c>
      <c r="GT89" s="719">
        <v>0</v>
      </c>
      <c r="GU89" s="719">
        <v>0</v>
      </c>
      <c r="GV89" s="719">
        <v>0</v>
      </c>
      <c r="GW89" s="719">
        <v>0</v>
      </c>
      <c r="GX89" s="719">
        <v>0</v>
      </c>
      <c r="GY89" s="719">
        <v>0</v>
      </c>
      <c r="GZ89" s="719">
        <v>0</v>
      </c>
      <c r="HA89" s="719">
        <v>0</v>
      </c>
      <c r="HB89" s="719">
        <v>0</v>
      </c>
      <c r="HC89" s="719">
        <v>0</v>
      </c>
      <c r="HD89" s="719">
        <v>0</v>
      </c>
      <c r="HE89" s="719">
        <v>0</v>
      </c>
      <c r="HF89" s="719">
        <v>0</v>
      </c>
      <c r="HG89" s="719">
        <v>0</v>
      </c>
      <c r="HH89" s="719">
        <v>0</v>
      </c>
      <c r="HI89" s="719">
        <v>0</v>
      </c>
      <c r="HJ89" s="719">
        <v>0</v>
      </c>
      <c r="HK89" s="719">
        <v>0</v>
      </c>
      <c r="HL89" s="719">
        <v>0</v>
      </c>
      <c r="HM89" s="719">
        <v>0</v>
      </c>
      <c r="HN89" s="719">
        <v>0</v>
      </c>
      <c r="HO89" s="719">
        <v>0</v>
      </c>
      <c r="HP89" s="719">
        <v>0</v>
      </c>
      <c r="HQ89" s="719">
        <v>0</v>
      </c>
      <c r="HR89" s="719">
        <v>0</v>
      </c>
      <c r="HS89" s="719">
        <v>0</v>
      </c>
      <c r="HT89" s="719">
        <v>0</v>
      </c>
      <c r="HU89" s="719">
        <v>0</v>
      </c>
      <c r="HV89" s="719">
        <v>0</v>
      </c>
      <c r="HW89" s="719">
        <v>0</v>
      </c>
      <c r="HX89" s="719">
        <v>0</v>
      </c>
      <c r="HY89" s="719">
        <v>0</v>
      </c>
      <c r="HZ89" s="719">
        <v>0</v>
      </c>
      <c r="IA89" s="719">
        <v>0</v>
      </c>
      <c r="IB89" s="719">
        <v>0</v>
      </c>
      <c r="IC89" s="719">
        <v>0</v>
      </c>
      <c r="ID89" s="719">
        <v>0</v>
      </c>
      <c r="IE89" s="719">
        <v>0</v>
      </c>
      <c r="IF89" s="719">
        <v>0</v>
      </c>
      <c r="IG89" s="719">
        <v>0</v>
      </c>
      <c r="IH89" s="719">
        <v>0</v>
      </c>
      <c r="II89" s="719">
        <v>0</v>
      </c>
      <c r="IJ89" s="719">
        <v>0</v>
      </c>
      <c r="IK89" s="719">
        <v>0</v>
      </c>
      <c r="IL89" s="719">
        <v>0</v>
      </c>
      <c r="IM89" s="719">
        <v>0</v>
      </c>
      <c r="IN89" s="719">
        <v>0</v>
      </c>
      <c r="IO89" s="719">
        <v>0</v>
      </c>
      <c r="IP89" s="719">
        <v>0</v>
      </c>
      <c r="IQ89" s="719">
        <v>0</v>
      </c>
      <c r="IR89" s="719">
        <v>0</v>
      </c>
      <c r="IS89" s="719">
        <v>0</v>
      </c>
      <c r="IT89" s="719">
        <v>0</v>
      </c>
      <c r="IU89" s="719">
        <v>0</v>
      </c>
      <c r="IV89" s="719">
        <v>0</v>
      </c>
      <c r="IW89" s="719">
        <v>0</v>
      </c>
      <c r="IX89" s="719">
        <v>0</v>
      </c>
      <c r="IY89" s="719">
        <v>0</v>
      </c>
      <c r="IZ89" s="719">
        <v>0</v>
      </c>
      <c r="JA89" s="719">
        <v>0</v>
      </c>
      <c r="JB89" s="719">
        <v>0</v>
      </c>
      <c r="JC89" s="719">
        <v>0</v>
      </c>
      <c r="JD89" s="719">
        <v>0</v>
      </c>
      <c r="JE89" s="719">
        <v>0</v>
      </c>
      <c r="JF89" s="719">
        <v>0</v>
      </c>
      <c r="JG89" s="719">
        <v>0</v>
      </c>
      <c r="JH89" s="719">
        <v>0</v>
      </c>
      <c r="JI89" s="719">
        <v>0</v>
      </c>
      <c r="JJ89" s="719">
        <v>0</v>
      </c>
      <c r="JK89" s="719">
        <v>0</v>
      </c>
      <c r="JL89" s="719">
        <v>0</v>
      </c>
      <c r="JM89" s="719">
        <v>0</v>
      </c>
      <c r="JN89" s="719">
        <v>0</v>
      </c>
      <c r="JO89" s="719">
        <v>0</v>
      </c>
      <c r="JP89" s="719">
        <v>0</v>
      </c>
      <c r="JQ89" s="719">
        <v>0</v>
      </c>
      <c r="JR89" s="719">
        <v>0</v>
      </c>
      <c r="JS89" s="719">
        <v>0</v>
      </c>
      <c r="JT89" s="719">
        <v>0</v>
      </c>
      <c r="JU89" s="719">
        <v>0</v>
      </c>
      <c r="JV89" s="719">
        <v>0</v>
      </c>
      <c r="JW89" s="719">
        <v>0</v>
      </c>
      <c r="JX89" s="719">
        <v>0</v>
      </c>
      <c r="JY89" s="719">
        <v>0</v>
      </c>
      <c r="JZ89" s="719">
        <v>0</v>
      </c>
      <c r="KA89" s="719">
        <v>0</v>
      </c>
      <c r="KB89" s="719">
        <v>0</v>
      </c>
      <c r="KC89" s="719">
        <v>0</v>
      </c>
      <c r="KD89" s="719">
        <v>0</v>
      </c>
      <c r="KE89" s="719">
        <v>0</v>
      </c>
      <c r="KF89" s="719">
        <v>0</v>
      </c>
      <c r="KG89" s="719">
        <v>0</v>
      </c>
      <c r="KH89" s="719">
        <v>0</v>
      </c>
      <c r="KI89" s="719">
        <v>0</v>
      </c>
      <c r="KJ89" s="719">
        <v>0</v>
      </c>
      <c r="KK89" s="719">
        <v>0</v>
      </c>
      <c r="KL89" s="719">
        <v>0</v>
      </c>
      <c r="KM89" s="719">
        <v>0</v>
      </c>
      <c r="KN89" s="719">
        <v>0</v>
      </c>
      <c r="KO89" s="719">
        <v>0</v>
      </c>
      <c r="KP89" s="719">
        <v>0</v>
      </c>
      <c r="KQ89" s="719">
        <v>0</v>
      </c>
      <c r="KR89" s="719">
        <v>0</v>
      </c>
      <c r="KS89" s="719">
        <v>0</v>
      </c>
      <c r="KT89" s="719">
        <v>0</v>
      </c>
      <c r="KU89" s="719">
        <v>0</v>
      </c>
      <c r="KV89" s="719">
        <v>0</v>
      </c>
      <c r="KW89" s="719">
        <v>0</v>
      </c>
      <c r="KX89" s="719">
        <v>0</v>
      </c>
      <c r="KY89" s="719">
        <v>0</v>
      </c>
      <c r="KZ89" s="719">
        <v>0</v>
      </c>
      <c r="LA89" s="719">
        <v>0</v>
      </c>
      <c r="LB89" s="719">
        <v>0</v>
      </c>
      <c r="LC89" s="719">
        <v>0</v>
      </c>
      <c r="LD89" s="719">
        <v>0</v>
      </c>
      <c r="LE89" s="719">
        <v>0</v>
      </c>
      <c r="LF89" s="719">
        <v>0</v>
      </c>
      <c r="LG89" s="719">
        <v>0</v>
      </c>
      <c r="LH89" s="719">
        <v>0</v>
      </c>
      <c r="LI89" s="719">
        <v>0</v>
      </c>
      <c r="LJ89" s="719">
        <v>0</v>
      </c>
      <c r="LK89" s="719">
        <v>0</v>
      </c>
      <c r="LL89" s="719">
        <v>0</v>
      </c>
      <c r="LM89" s="719">
        <v>0</v>
      </c>
      <c r="LN89" s="719">
        <v>0</v>
      </c>
      <c r="LO89" s="719">
        <v>0</v>
      </c>
      <c r="LP89" s="719">
        <v>0</v>
      </c>
      <c r="LQ89" s="719">
        <v>0</v>
      </c>
      <c r="LR89" s="719">
        <v>0</v>
      </c>
      <c r="LS89" s="719">
        <v>0</v>
      </c>
      <c r="LT89" s="719">
        <v>0</v>
      </c>
      <c r="LU89" s="719">
        <v>0</v>
      </c>
      <c r="LV89" s="719">
        <v>0</v>
      </c>
      <c r="LW89" s="719">
        <v>0</v>
      </c>
      <c r="LX89" s="719">
        <v>0</v>
      </c>
      <c r="LY89" s="719">
        <v>0</v>
      </c>
      <c r="LZ89" s="719">
        <v>0</v>
      </c>
      <c r="MA89" s="719">
        <v>0</v>
      </c>
      <c r="MB89" s="719">
        <v>0</v>
      </c>
      <c r="MC89" s="719">
        <v>0</v>
      </c>
      <c r="MD89" s="719">
        <v>0</v>
      </c>
      <c r="ME89" s="719">
        <v>0</v>
      </c>
      <c r="MF89" s="719">
        <v>0</v>
      </c>
      <c r="MG89" s="719">
        <v>0</v>
      </c>
      <c r="MH89" s="719">
        <v>0</v>
      </c>
      <c r="MI89" s="719">
        <v>0</v>
      </c>
      <c r="MJ89" s="719">
        <v>0</v>
      </c>
      <c r="MK89" s="719">
        <v>0</v>
      </c>
      <c r="ML89" s="719">
        <v>0</v>
      </c>
      <c r="MM89" s="719">
        <v>0</v>
      </c>
      <c r="MN89" s="719">
        <v>0</v>
      </c>
      <c r="MO89" s="719">
        <v>0</v>
      </c>
      <c r="MP89" s="719">
        <v>0</v>
      </c>
      <c r="MQ89" s="719">
        <v>0</v>
      </c>
      <c r="MR89" s="719">
        <v>0</v>
      </c>
      <c r="MS89" s="719">
        <v>0</v>
      </c>
      <c r="MT89" s="719">
        <v>0</v>
      </c>
      <c r="MU89" s="719">
        <v>0</v>
      </c>
      <c r="MV89" s="719">
        <v>0</v>
      </c>
      <c r="MW89" s="719">
        <v>0</v>
      </c>
      <c r="MX89" s="719">
        <v>0</v>
      </c>
      <c r="MY89" s="719">
        <v>0</v>
      </c>
      <c r="MZ89" s="719">
        <v>0</v>
      </c>
      <c r="NA89" s="719">
        <v>0</v>
      </c>
      <c r="NB89" s="719">
        <v>0</v>
      </c>
      <c r="NC89" s="719">
        <v>0</v>
      </c>
      <c r="ND89" s="719">
        <v>0</v>
      </c>
      <c r="NE89" s="719">
        <v>0</v>
      </c>
      <c r="NF89" s="719">
        <v>0</v>
      </c>
      <c r="NG89" s="719">
        <v>0</v>
      </c>
      <c r="NH89" s="719">
        <v>0</v>
      </c>
      <c r="NI89" s="719">
        <v>0</v>
      </c>
      <c r="NJ89" s="719">
        <v>0</v>
      </c>
      <c r="NK89" s="719">
        <v>0</v>
      </c>
      <c r="NL89" s="719">
        <v>0</v>
      </c>
      <c r="NM89" s="719">
        <v>0</v>
      </c>
      <c r="NN89" s="719">
        <v>0</v>
      </c>
      <c r="NO89" s="719">
        <v>0</v>
      </c>
      <c r="NP89" s="719">
        <v>0</v>
      </c>
      <c r="NQ89" s="719">
        <v>0</v>
      </c>
      <c r="NR89" s="719">
        <v>0</v>
      </c>
      <c r="NS89" s="719">
        <v>0</v>
      </c>
      <c r="NT89" s="719">
        <v>0</v>
      </c>
      <c r="NU89" s="719">
        <v>0</v>
      </c>
      <c r="NV89" s="719">
        <v>0</v>
      </c>
      <c r="NW89" s="719">
        <v>0</v>
      </c>
      <c r="NX89" s="719">
        <v>0</v>
      </c>
      <c r="NY89" s="719">
        <v>0</v>
      </c>
      <c r="NZ89" s="719">
        <v>0</v>
      </c>
      <c r="OA89" s="719">
        <v>0</v>
      </c>
      <c r="OB89" s="719">
        <v>0</v>
      </c>
      <c r="OC89" s="719">
        <v>0</v>
      </c>
      <c r="OD89" s="719">
        <v>0</v>
      </c>
      <c r="OE89" s="719">
        <v>0</v>
      </c>
      <c r="OF89" s="719">
        <v>0</v>
      </c>
      <c r="OG89" s="719">
        <v>0</v>
      </c>
      <c r="OH89" s="719">
        <v>0</v>
      </c>
      <c r="OI89" s="719">
        <v>0</v>
      </c>
      <c r="OJ89" s="719">
        <v>0</v>
      </c>
      <c r="OK89" s="719">
        <v>0</v>
      </c>
      <c r="OL89" s="719">
        <v>0</v>
      </c>
      <c r="OM89" s="719">
        <v>0</v>
      </c>
      <c r="ON89" s="719">
        <v>0</v>
      </c>
      <c r="OO89" s="719">
        <v>0</v>
      </c>
      <c r="OP89" s="719">
        <v>0</v>
      </c>
      <c r="OQ89" s="719">
        <v>0</v>
      </c>
      <c r="OR89" s="719">
        <v>0</v>
      </c>
      <c r="OS89" s="719">
        <v>0</v>
      </c>
      <c r="OT89" s="719">
        <v>0</v>
      </c>
      <c r="OU89" s="719">
        <v>0</v>
      </c>
      <c r="OV89" s="719">
        <v>0</v>
      </c>
      <c r="OW89" s="719">
        <v>0</v>
      </c>
      <c r="OX89" s="719">
        <v>0</v>
      </c>
      <c r="OY89" s="719">
        <v>0</v>
      </c>
      <c r="OZ89" s="719">
        <v>0</v>
      </c>
      <c r="PA89" s="719">
        <v>0</v>
      </c>
      <c r="PB89" s="719">
        <v>0</v>
      </c>
      <c r="PC89" s="719">
        <v>0</v>
      </c>
      <c r="PD89" s="719">
        <v>0</v>
      </c>
      <c r="PE89" s="719">
        <v>0</v>
      </c>
      <c r="PF89" s="719">
        <v>0</v>
      </c>
      <c r="PG89" s="719">
        <v>0</v>
      </c>
      <c r="PH89" s="719">
        <v>0</v>
      </c>
      <c r="PI89" s="719">
        <v>0</v>
      </c>
      <c r="PJ89" s="719">
        <v>0</v>
      </c>
      <c r="PK89" s="719">
        <v>0</v>
      </c>
      <c r="PL89" s="719">
        <v>0</v>
      </c>
      <c r="PM89" s="719">
        <v>0</v>
      </c>
      <c r="PN89" s="719">
        <v>0</v>
      </c>
      <c r="PO89" s="719">
        <v>0</v>
      </c>
      <c r="PP89" s="719">
        <v>0</v>
      </c>
      <c r="PQ89" s="719">
        <v>0</v>
      </c>
      <c r="PR89" s="719">
        <v>0</v>
      </c>
      <c r="PS89" s="719">
        <v>0</v>
      </c>
      <c r="PT89" s="719">
        <v>0</v>
      </c>
      <c r="PU89" s="719">
        <v>0</v>
      </c>
      <c r="PV89" s="719">
        <v>0</v>
      </c>
      <c r="PW89" s="719">
        <v>0</v>
      </c>
      <c r="PX89" s="719">
        <v>0</v>
      </c>
      <c r="PY89" s="719">
        <v>0</v>
      </c>
      <c r="PZ89" s="719">
        <v>0</v>
      </c>
      <c r="QA89" s="719">
        <v>0</v>
      </c>
      <c r="QB89" s="719">
        <v>0</v>
      </c>
      <c r="QC89" s="719">
        <v>0</v>
      </c>
      <c r="QD89" s="719">
        <v>0</v>
      </c>
      <c r="QE89" s="719">
        <v>0</v>
      </c>
      <c r="QF89" s="719">
        <v>0</v>
      </c>
      <c r="QG89" s="719">
        <v>0</v>
      </c>
      <c r="QH89" s="719">
        <v>0</v>
      </c>
      <c r="QI89" s="719">
        <v>0</v>
      </c>
      <c r="QJ89" s="719">
        <v>0</v>
      </c>
      <c r="QK89" s="719">
        <v>0</v>
      </c>
      <c r="QL89" s="719">
        <v>0</v>
      </c>
      <c r="QM89" s="719">
        <v>0</v>
      </c>
      <c r="QN89" s="719">
        <v>0</v>
      </c>
      <c r="QO89" s="719">
        <v>0</v>
      </c>
      <c r="QP89" s="719">
        <v>0</v>
      </c>
      <c r="QQ89" s="719">
        <v>0</v>
      </c>
      <c r="QR89" s="719">
        <v>0</v>
      </c>
      <c r="QS89" s="719">
        <v>0</v>
      </c>
      <c r="QT89" s="719">
        <v>0</v>
      </c>
      <c r="QU89" s="719">
        <v>0</v>
      </c>
      <c r="QV89" s="719">
        <v>0</v>
      </c>
      <c r="QW89" s="719">
        <v>0</v>
      </c>
      <c r="QX89" s="719">
        <v>0</v>
      </c>
      <c r="QY89" s="719">
        <v>0</v>
      </c>
      <c r="QZ89" s="719">
        <v>0</v>
      </c>
      <c r="RA89" s="719">
        <v>0</v>
      </c>
      <c r="RB89" s="719">
        <v>0</v>
      </c>
      <c r="RC89" s="719">
        <v>0</v>
      </c>
      <c r="RD89" s="719">
        <v>0</v>
      </c>
      <c r="RE89" s="719">
        <v>0</v>
      </c>
      <c r="RF89" s="719">
        <v>0</v>
      </c>
      <c r="RG89" s="719">
        <v>0</v>
      </c>
      <c r="RH89" s="719">
        <v>0</v>
      </c>
      <c r="RI89" s="719">
        <v>0</v>
      </c>
      <c r="RJ89" s="719">
        <v>0</v>
      </c>
      <c r="RK89" s="719">
        <v>0</v>
      </c>
      <c r="RL89" s="719">
        <v>0</v>
      </c>
      <c r="RM89" s="719">
        <v>0</v>
      </c>
      <c r="RN89" s="719">
        <v>0</v>
      </c>
      <c r="RO89" s="719">
        <v>0</v>
      </c>
      <c r="RP89" s="719">
        <v>0</v>
      </c>
      <c r="RQ89" s="719">
        <v>0</v>
      </c>
      <c r="RR89" s="719">
        <v>0</v>
      </c>
      <c r="RS89" s="719">
        <v>0</v>
      </c>
      <c r="RT89" s="719">
        <v>0</v>
      </c>
      <c r="RU89" s="719">
        <v>0</v>
      </c>
      <c r="RV89" s="719">
        <v>0</v>
      </c>
      <c r="RW89" s="719">
        <v>0</v>
      </c>
      <c r="RX89" s="719">
        <v>0</v>
      </c>
      <c r="RY89" s="719">
        <v>0</v>
      </c>
      <c r="RZ89" s="719">
        <v>0</v>
      </c>
      <c r="SA89" s="719">
        <v>0</v>
      </c>
      <c r="SB89" s="719">
        <v>0</v>
      </c>
      <c r="SC89" s="719">
        <v>0</v>
      </c>
      <c r="SD89" s="719">
        <v>0</v>
      </c>
      <c r="SE89" s="719">
        <v>0</v>
      </c>
      <c r="SF89" s="719">
        <v>0</v>
      </c>
      <c r="SG89" s="719">
        <v>0</v>
      </c>
      <c r="SH89" s="719">
        <v>0</v>
      </c>
      <c r="SI89" s="493"/>
      <c r="SJ89" s="474"/>
      <c r="SK89" s="462"/>
      <c r="SL89" s="462"/>
      <c r="SM89" s="462"/>
    </row>
    <row r="90" spans="1:507" outlineLevel="2" x14ac:dyDescent="0.35">
      <c r="A90" s="462"/>
      <c r="B90" s="471"/>
      <c r="C90" s="690">
        <f>INT($C$40)+2</f>
        <v>3</v>
      </c>
      <c r="D90" s="493"/>
      <c r="E90" s="557"/>
      <c r="F90" s="557"/>
      <c r="G90" s="493"/>
      <c r="H90" s="713" t="str">
        <f>Sheep!$H$174</f>
        <v>May</v>
      </c>
      <c r="I90" s="713" t="s">
        <v>175</v>
      </c>
      <c r="J90" s="713">
        <f>J89+1</f>
        <v>1</v>
      </c>
      <c r="K90" s="633">
        <v>0</v>
      </c>
      <c r="L90" s="633">
        <v>0</v>
      </c>
      <c r="M90" s="633">
        <v>0</v>
      </c>
      <c r="N90" s="633">
        <v>0</v>
      </c>
      <c r="O90" s="633">
        <v>0</v>
      </c>
      <c r="P90" s="633">
        <v>0</v>
      </c>
      <c r="Q90" s="633">
        <v>0</v>
      </c>
      <c r="R90" s="633">
        <v>0</v>
      </c>
      <c r="S90" s="633">
        <v>0</v>
      </c>
      <c r="T90" s="633">
        <v>0</v>
      </c>
      <c r="U90" s="633">
        <v>0</v>
      </c>
      <c r="V90" s="633">
        <v>0</v>
      </c>
      <c r="W90" s="633">
        <v>0</v>
      </c>
      <c r="X90" s="633">
        <v>0</v>
      </c>
      <c r="Y90" s="633">
        <v>0</v>
      </c>
      <c r="Z90" s="633">
        <v>0</v>
      </c>
      <c r="AA90" s="633">
        <v>0</v>
      </c>
      <c r="AB90" s="633">
        <v>0</v>
      </c>
      <c r="AC90" s="633">
        <v>0</v>
      </c>
      <c r="AD90" s="633">
        <v>0</v>
      </c>
      <c r="AE90" s="633">
        <v>0</v>
      </c>
      <c r="AF90" s="633">
        <v>0</v>
      </c>
      <c r="AG90" s="633">
        <v>0</v>
      </c>
      <c r="AH90" s="633">
        <v>0</v>
      </c>
      <c r="AI90" s="633">
        <v>0</v>
      </c>
      <c r="AJ90" s="633">
        <v>0</v>
      </c>
      <c r="AK90" s="633">
        <v>0</v>
      </c>
      <c r="AL90" s="633">
        <v>0</v>
      </c>
      <c r="AM90" s="633">
        <v>0</v>
      </c>
      <c r="AN90" s="633">
        <v>0</v>
      </c>
      <c r="AO90" s="633">
        <v>0</v>
      </c>
      <c r="AP90" s="633">
        <v>0</v>
      </c>
      <c r="AQ90" s="633">
        <v>0</v>
      </c>
      <c r="AR90" s="633">
        <v>0</v>
      </c>
      <c r="AS90" s="633">
        <v>0</v>
      </c>
      <c r="AT90" s="633">
        <v>0</v>
      </c>
      <c r="AU90" s="633">
        <v>0</v>
      </c>
      <c r="AV90" s="633">
        <v>0</v>
      </c>
      <c r="AW90" s="633">
        <v>0</v>
      </c>
      <c r="AX90" s="633">
        <v>0</v>
      </c>
      <c r="AY90" s="633">
        <v>0</v>
      </c>
      <c r="AZ90" s="633">
        <v>0</v>
      </c>
      <c r="BA90" s="633">
        <v>0</v>
      </c>
      <c r="BB90" s="633">
        <v>0</v>
      </c>
      <c r="BC90" s="633">
        <v>0</v>
      </c>
      <c r="BD90" s="633">
        <v>0</v>
      </c>
      <c r="BE90" s="633">
        <v>0</v>
      </c>
      <c r="BF90" s="633">
        <v>0</v>
      </c>
      <c r="BG90" s="633">
        <v>0</v>
      </c>
      <c r="BH90" s="633">
        <v>0</v>
      </c>
      <c r="BI90" s="633">
        <v>0</v>
      </c>
      <c r="BJ90" s="633">
        <v>0</v>
      </c>
      <c r="BK90" s="633">
        <v>0</v>
      </c>
      <c r="BL90" s="633">
        <v>0</v>
      </c>
      <c r="BM90" s="633">
        <v>0</v>
      </c>
      <c r="BN90" s="633">
        <v>0</v>
      </c>
      <c r="BO90" s="633">
        <v>0</v>
      </c>
      <c r="BP90" s="633">
        <v>0</v>
      </c>
      <c r="BQ90" s="633">
        <v>0</v>
      </c>
      <c r="BR90" s="633">
        <v>0</v>
      </c>
      <c r="BS90" s="633">
        <v>0</v>
      </c>
      <c r="BT90" s="633">
        <v>0</v>
      </c>
      <c r="BU90" s="633">
        <v>0</v>
      </c>
      <c r="BV90" s="633">
        <v>0</v>
      </c>
      <c r="BW90" s="633">
        <v>0</v>
      </c>
      <c r="BX90" s="633">
        <v>0</v>
      </c>
      <c r="BY90" s="633">
        <v>0</v>
      </c>
      <c r="BZ90" s="633">
        <v>0</v>
      </c>
      <c r="CA90" s="633">
        <v>0</v>
      </c>
      <c r="CB90" s="633">
        <v>0</v>
      </c>
      <c r="CC90" s="633">
        <v>0</v>
      </c>
      <c r="CD90" s="633">
        <v>0</v>
      </c>
      <c r="CE90" s="633">
        <v>0</v>
      </c>
      <c r="CF90" s="633">
        <v>0</v>
      </c>
      <c r="CG90" s="633">
        <v>0</v>
      </c>
      <c r="CH90" s="633">
        <v>0</v>
      </c>
      <c r="CI90" s="633">
        <v>0</v>
      </c>
      <c r="CJ90" s="633">
        <v>0</v>
      </c>
      <c r="CK90" s="633">
        <v>0</v>
      </c>
      <c r="CL90" s="633">
        <v>0</v>
      </c>
      <c r="CM90" s="633">
        <v>0</v>
      </c>
      <c r="CN90" s="633">
        <v>0</v>
      </c>
      <c r="CO90" s="633">
        <v>0</v>
      </c>
      <c r="CP90" s="633">
        <v>0</v>
      </c>
      <c r="CQ90" s="633">
        <v>0</v>
      </c>
      <c r="CR90" s="633">
        <v>0</v>
      </c>
      <c r="CS90" s="633">
        <v>0</v>
      </c>
      <c r="CT90" s="633">
        <v>0</v>
      </c>
      <c r="CU90" s="633">
        <v>0</v>
      </c>
      <c r="CV90" s="633">
        <v>0</v>
      </c>
      <c r="CW90" s="633">
        <v>0</v>
      </c>
      <c r="CX90" s="633">
        <v>0</v>
      </c>
      <c r="CY90" s="633">
        <v>0</v>
      </c>
      <c r="CZ90" s="633">
        <v>0</v>
      </c>
      <c r="DA90" s="633">
        <v>0</v>
      </c>
      <c r="DB90" s="633">
        <v>0</v>
      </c>
      <c r="DC90" s="633">
        <v>0</v>
      </c>
      <c r="DD90" s="633">
        <v>0</v>
      </c>
      <c r="DE90" s="633">
        <v>0</v>
      </c>
      <c r="DF90" s="633">
        <v>0</v>
      </c>
      <c r="DG90" s="633">
        <v>0</v>
      </c>
      <c r="DH90" s="633">
        <v>0</v>
      </c>
      <c r="DI90" s="633">
        <v>0</v>
      </c>
      <c r="DJ90" s="633">
        <v>0</v>
      </c>
      <c r="DK90" s="633">
        <v>0</v>
      </c>
      <c r="DL90" s="633">
        <v>0</v>
      </c>
      <c r="DM90" s="633">
        <v>0</v>
      </c>
      <c r="DN90" s="633">
        <v>0</v>
      </c>
      <c r="DO90" s="633">
        <v>0</v>
      </c>
      <c r="DP90" s="633">
        <v>0</v>
      </c>
      <c r="DQ90" s="633">
        <v>0</v>
      </c>
      <c r="DR90" s="633">
        <v>0</v>
      </c>
      <c r="DS90" s="633">
        <v>0</v>
      </c>
      <c r="DT90" s="633">
        <v>0</v>
      </c>
      <c r="DU90" s="633">
        <v>0</v>
      </c>
      <c r="DV90" s="633">
        <v>0</v>
      </c>
      <c r="DW90" s="633">
        <v>0</v>
      </c>
      <c r="DX90" s="633">
        <v>0</v>
      </c>
      <c r="DY90" s="633">
        <v>0</v>
      </c>
      <c r="DZ90" s="633">
        <v>0</v>
      </c>
      <c r="EA90" s="633">
        <v>0</v>
      </c>
      <c r="EB90" s="633">
        <v>0</v>
      </c>
      <c r="EC90" s="633">
        <v>0</v>
      </c>
      <c r="ED90" s="711">
        <f t="shared" ref="ED90:ES101" si="116">-CD90</f>
        <v>0</v>
      </c>
      <c r="EE90" s="711">
        <f t="shared" si="116"/>
        <v>0</v>
      </c>
      <c r="EF90" s="711">
        <f t="shared" si="116"/>
        <v>0</v>
      </c>
      <c r="EG90" s="711">
        <f t="shared" si="116"/>
        <v>0</v>
      </c>
      <c r="EH90" s="711">
        <f t="shared" si="116"/>
        <v>0</v>
      </c>
      <c r="EI90" s="711">
        <f t="shared" si="116"/>
        <v>0</v>
      </c>
      <c r="EJ90" s="711">
        <f t="shared" si="116"/>
        <v>0</v>
      </c>
      <c r="EK90" s="711">
        <f t="shared" si="116"/>
        <v>0</v>
      </c>
      <c r="EL90" s="711">
        <f t="shared" si="116"/>
        <v>0</v>
      </c>
      <c r="EM90" s="711">
        <f t="shared" si="116"/>
        <v>0</v>
      </c>
      <c r="EN90" s="711">
        <f t="shared" si="116"/>
        <v>0</v>
      </c>
      <c r="EO90" s="711">
        <f t="shared" si="116"/>
        <v>0</v>
      </c>
      <c r="EP90" s="711">
        <f t="shared" si="116"/>
        <v>0</v>
      </c>
      <c r="EQ90" s="711">
        <f t="shared" si="116"/>
        <v>0</v>
      </c>
      <c r="ER90" s="711">
        <f t="shared" si="116"/>
        <v>0</v>
      </c>
      <c r="ES90" s="711">
        <f t="shared" si="116"/>
        <v>0</v>
      </c>
      <c r="ET90" s="711">
        <f t="shared" ref="ET90:FI101" si="117">-CT90</f>
        <v>0</v>
      </c>
      <c r="EU90" s="711">
        <f t="shared" si="117"/>
        <v>0</v>
      </c>
      <c r="EV90" s="711">
        <f t="shared" si="117"/>
        <v>0</v>
      </c>
      <c r="EW90" s="711">
        <f t="shared" si="117"/>
        <v>0</v>
      </c>
      <c r="EX90" s="711">
        <f t="shared" si="117"/>
        <v>0</v>
      </c>
      <c r="EY90" s="711">
        <f t="shared" si="117"/>
        <v>0</v>
      </c>
      <c r="EZ90" s="711">
        <f t="shared" si="117"/>
        <v>0</v>
      </c>
      <c r="FA90" s="711">
        <f t="shared" si="117"/>
        <v>0</v>
      </c>
      <c r="FB90" s="711">
        <f t="shared" si="117"/>
        <v>0</v>
      </c>
      <c r="FC90" s="711">
        <f t="shared" si="117"/>
        <v>0</v>
      </c>
      <c r="FD90" s="711">
        <f t="shared" si="117"/>
        <v>0</v>
      </c>
      <c r="FE90" s="711">
        <f t="shared" si="117"/>
        <v>0</v>
      </c>
      <c r="FF90" s="711">
        <f t="shared" si="117"/>
        <v>0</v>
      </c>
      <c r="FG90" s="711">
        <f t="shared" si="117"/>
        <v>0</v>
      </c>
      <c r="FH90" s="711">
        <f t="shared" si="117"/>
        <v>0</v>
      </c>
      <c r="FI90" s="711">
        <f t="shared" si="117"/>
        <v>0</v>
      </c>
      <c r="FJ90" s="711">
        <f t="shared" ref="FJ90:FY101" si="118">-DJ90</f>
        <v>0</v>
      </c>
      <c r="FK90" s="711">
        <f t="shared" si="118"/>
        <v>0</v>
      </c>
      <c r="FL90" s="711">
        <f t="shared" si="118"/>
        <v>0</v>
      </c>
      <c r="FM90" s="711">
        <f t="shared" si="118"/>
        <v>0</v>
      </c>
      <c r="FN90" s="711">
        <f t="shared" si="118"/>
        <v>0</v>
      </c>
      <c r="FO90" s="711">
        <f t="shared" si="118"/>
        <v>0</v>
      </c>
      <c r="FP90" s="711">
        <f t="shared" si="118"/>
        <v>0</v>
      </c>
      <c r="FQ90" s="711">
        <f t="shared" si="118"/>
        <v>0</v>
      </c>
      <c r="FR90" s="711">
        <f t="shared" si="118"/>
        <v>0</v>
      </c>
      <c r="FS90" s="711">
        <f t="shared" si="118"/>
        <v>0</v>
      </c>
      <c r="FT90" s="711">
        <f t="shared" si="118"/>
        <v>0</v>
      </c>
      <c r="FU90" s="711">
        <f t="shared" si="118"/>
        <v>0</v>
      </c>
      <c r="FV90" s="711">
        <f t="shared" si="118"/>
        <v>0</v>
      </c>
      <c r="FW90" s="711">
        <f t="shared" si="118"/>
        <v>0</v>
      </c>
      <c r="FX90" s="711">
        <f t="shared" si="118"/>
        <v>0</v>
      </c>
      <c r="FY90" s="711">
        <f t="shared" si="118"/>
        <v>0</v>
      </c>
      <c r="FZ90" s="711">
        <f t="shared" ref="FZ90:GO101" si="119">-DZ90</f>
        <v>0</v>
      </c>
      <c r="GA90" s="711">
        <f t="shared" si="119"/>
        <v>0</v>
      </c>
      <c r="GB90" s="711">
        <f t="shared" si="119"/>
        <v>0</v>
      </c>
      <c r="GC90" s="711">
        <f t="shared" si="119"/>
        <v>0</v>
      </c>
      <c r="GD90" s="711">
        <f t="shared" si="119"/>
        <v>0</v>
      </c>
      <c r="GE90" s="711">
        <f t="shared" si="119"/>
        <v>0</v>
      </c>
      <c r="GF90" s="711">
        <f t="shared" si="119"/>
        <v>0</v>
      </c>
      <c r="GG90" s="711">
        <f t="shared" si="119"/>
        <v>0</v>
      </c>
      <c r="GH90" s="711">
        <f t="shared" si="119"/>
        <v>0</v>
      </c>
      <c r="GI90" s="711">
        <f t="shared" si="119"/>
        <v>0</v>
      </c>
      <c r="GJ90" s="711">
        <f t="shared" si="119"/>
        <v>0</v>
      </c>
      <c r="GK90" s="711">
        <f t="shared" si="119"/>
        <v>0</v>
      </c>
      <c r="GL90" s="711">
        <f t="shared" si="119"/>
        <v>0</v>
      </c>
      <c r="GM90" s="711">
        <f t="shared" si="119"/>
        <v>0</v>
      </c>
      <c r="GN90" s="711">
        <f t="shared" si="119"/>
        <v>0</v>
      </c>
      <c r="GO90" s="711">
        <f t="shared" si="119"/>
        <v>0</v>
      </c>
      <c r="GP90" s="711">
        <f t="shared" ref="GP90:HE101" si="120">-EP90</f>
        <v>0</v>
      </c>
      <c r="GQ90" s="711">
        <f t="shared" si="120"/>
        <v>0</v>
      </c>
      <c r="GR90" s="711">
        <f t="shared" si="120"/>
        <v>0</v>
      </c>
      <c r="GS90" s="711">
        <f t="shared" si="120"/>
        <v>0</v>
      </c>
      <c r="GT90" s="711">
        <f t="shared" si="120"/>
        <v>0</v>
      </c>
      <c r="GU90" s="711">
        <f t="shared" si="120"/>
        <v>0</v>
      </c>
      <c r="GV90" s="711">
        <f t="shared" si="120"/>
        <v>0</v>
      </c>
      <c r="GW90" s="711">
        <f t="shared" si="120"/>
        <v>0</v>
      </c>
      <c r="GX90" s="711">
        <f t="shared" si="120"/>
        <v>0</v>
      </c>
      <c r="GY90" s="711">
        <f t="shared" si="120"/>
        <v>0</v>
      </c>
      <c r="GZ90" s="711">
        <f t="shared" si="120"/>
        <v>0</v>
      </c>
      <c r="HA90" s="711">
        <f t="shared" si="120"/>
        <v>0</v>
      </c>
      <c r="HB90" s="711">
        <f t="shared" si="120"/>
        <v>0</v>
      </c>
      <c r="HC90" s="711">
        <f t="shared" si="120"/>
        <v>0</v>
      </c>
      <c r="HD90" s="711">
        <f t="shared" si="120"/>
        <v>0</v>
      </c>
      <c r="HE90" s="711">
        <f t="shared" si="120"/>
        <v>0</v>
      </c>
      <c r="HF90" s="711">
        <f t="shared" ref="HF90:HU101" si="121">-FF90</f>
        <v>0</v>
      </c>
      <c r="HG90" s="711">
        <f t="shared" si="121"/>
        <v>0</v>
      </c>
      <c r="HH90" s="711">
        <f t="shared" si="121"/>
        <v>0</v>
      </c>
      <c r="HI90" s="711">
        <f t="shared" si="121"/>
        <v>0</v>
      </c>
      <c r="HJ90" s="711">
        <f t="shared" si="121"/>
        <v>0</v>
      </c>
      <c r="HK90" s="711">
        <f t="shared" si="121"/>
        <v>0</v>
      </c>
      <c r="HL90" s="711">
        <f t="shared" si="121"/>
        <v>0</v>
      </c>
      <c r="HM90" s="711">
        <f t="shared" si="121"/>
        <v>0</v>
      </c>
      <c r="HN90" s="711">
        <f t="shared" si="121"/>
        <v>0</v>
      </c>
      <c r="HO90" s="711">
        <f t="shared" si="121"/>
        <v>0</v>
      </c>
      <c r="HP90" s="711">
        <f t="shared" si="121"/>
        <v>0</v>
      </c>
      <c r="HQ90" s="711">
        <f t="shared" si="121"/>
        <v>0</v>
      </c>
      <c r="HR90" s="711">
        <f t="shared" si="121"/>
        <v>0</v>
      </c>
      <c r="HS90" s="711">
        <f t="shared" si="121"/>
        <v>0</v>
      </c>
      <c r="HT90" s="711">
        <f t="shared" si="121"/>
        <v>0</v>
      </c>
      <c r="HU90" s="711">
        <f t="shared" si="121"/>
        <v>0</v>
      </c>
      <c r="HV90" s="711">
        <f t="shared" ref="HV90:IK101" si="122">-FV90</f>
        <v>0</v>
      </c>
      <c r="HW90" s="711">
        <f t="shared" si="122"/>
        <v>0</v>
      </c>
      <c r="HX90" s="711">
        <f t="shared" si="122"/>
        <v>0</v>
      </c>
      <c r="HY90" s="711">
        <f t="shared" si="122"/>
        <v>0</v>
      </c>
      <c r="HZ90" s="711">
        <f t="shared" si="122"/>
        <v>0</v>
      </c>
      <c r="IA90" s="711">
        <f t="shared" si="122"/>
        <v>0</v>
      </c>
      <c r="IB90" s="711">
        <f t="shared" si="122"/>
        <v>0</v>
      </c>
      <c r="IC90" s="711">
        <f t="shared" si="122"/>
        <v>0</v>
      </c>
      <c r="ID90" s="711">
        <f t="shared" si="122"/>
        <v>0</v>
      </c>
      <c r="IE90" s="711">
        <f t="shared" si="122"/>
        <v>0</v>
      </c>
      <c r="IF90" s="711">
        <f t="shared" si="122"/>
        <v>0</v>
      </c>
      <c r="IG90" s="711">
        <f t="shared" si="122"/>
        <v>0</v>
      </c>
      <c r="IH90" s="711">
        <f t="shared" si="122"/>
        <v>0</v>
      </c>
      <c r="II90" s="711">
        <f t="shared" si="122"/>
        <v>0</v>
      </c>
      <c r="IJ90" s="711">
        <f t="shared" si="122"/>
        <v>0</v>
      </c>
      <c r="IK90" s="711">
        <f t="shared" si="122"/>
        <v>0</v>
      </c>
      <c r="IL90" s="711">
        <f t="shared" ref="IL90:JA101" si="123">-GL90</f>
        <v>0</v>
      </c>
      <c r="IM90" s="711">
        <f t="shared" si="123"/>
        <v>0</v>
      </c>
      <c r="IN90" s="711">
        <f t="shared" si="123"/>
        <v>0</v>
      </c>
      <c r="IO90" s="711">
        <f t="shared" si="123"/>
        <v>0</v>
      </c>
      <c r="IP90" s="711">
        <f t="shared" si="123"/>
        <v>0</v>
      </c>
      <c r="IQ90" s="711">
        <f t="shared" si="123"/>
        <v>0</v>
      </c>
      <c r="IR90" s="711">
        <f t="shared" si="123"/>
        <v>0</v>
      </c>
      <c r="IS90" s="711">
        <f t="shared" si="123"/>
        <v>0</v>
      </c>
      <c r="IT90" s="711">
        <f t="shared" si="123"/>
        <v>0</v>
      </c>
      <c r="IU90" s="711">
        <f t="shared" si="123"/>
        <v>0</v>
      </c>
      <c r="IV90" s="711">
        <f t="shared" si="123"/>
        <v>0</v>
      </c>
      <c r="IW90" s="711">
        <f t="shared" si="123"/>
        <v>0</v>
      </c>
      <c r="IX90" s="711">
        <f t="shared" si="123"/>
        <v>0</v>
      </c>
      <c r="IY90" s="711">
        <f t="shared" si="123"/>
        <v>0</v>
      </c>
      <c r="IZ90" s="711">
        <f t="shared" si="123"/>
        <v>0</v>
      </c>
      <c r="JA90" s="711">
        <f t="shared" si="123"/>
        <v>0</v>
      </c>
      <c r="JB90" s="711">
        <f t="shared" ref="JB90:JQ101" si="124">-HB90</f>
        <v>0</v>
      </c>
      <c r="JC90" s="711">
        <f t="shared" si="124"/>
        <v>0</v>
      </c>
      <c r="JD90" s="711">
        <f t="shared" si="124"/>
        <v>0</v>
      </c>
      <c r="JE90" s="711">
        <f t="shared" si="124"/>
        <v>0</v>
      </c>
      <c r="JF90" s="711">
        <f t="shared" si="124"/>
        <v>0</v>
      </c>
      <c r="JG90" s="711">
        <f t="shared" si="124"/>
        <v>0</v>
      </c>
      <c r="JH90" s="711">
        <f t="shared" si="124"/>
        <v>0</v>
      </c>
      <c r="JI90" s="711">
        <f t="shared" si="124"/>
        <v>0</v>
      </c>
      <c r="JJ90" s="711">
        <f t="shared" si="124"/>
        <v>0</v>
      </c>
      <c r="JK90" s="711">
        <f t="shared" si="124"/>
        <v>0</v>
      </c>
      <c r="JL90" s="711">
        <f t="shared" si="124"/>
        <v>0</v>
      </c>
      <c r="JM90" s="711">
        <f t="shared" si="124"/>
        <v>0</v>
      </c>
      <c r="JN90" s="711">
        <f t="shared" si="124"/>
        <v>0</v>
      </c>
      <c r="JO90" s="711">
        <f t="shared" si="124"/>
        <v>0</v>
      </c>
      <c r="JP90" s="711">
        <f t="shared" si="124"/>
        <v>0</v>
      </c>
      <c r="JQ90" s="711">
        <f t="shared" si="124"/>
        <v>0</v>
      </c>
      <c r="JR90" s="711">
        <f t="shared" ref="JR90:KG101" si="125">-HR90</f>
        <v>0</v>
      </c>
      <c r="JS90" s="711">
        <f t="shared" si="125"/>
        <v>0</v>
      </c>
      <c r="JT90" s="711">
        <f t="shared" si="125"/>
        <v>0</v>
      </c>
      <c r="JU90" s="711">
        <f t="shared" si="125"/>
        <v>0</v>
      </c>
      <c r="JV90" s="711">
        <f t="shared" si="125"/>
        <v>0</v>
      </c>
      <c r="JW90" s="711">
        <f t="shared" si="125"/>
        <v>0</v>
      </c>
      <c r="JX90" s="711">
        <f t="shared" si="125"/>
        <v>0</v>
      </c>
      <c r="JY90" s="711">
        <f t="shared" si="125"/>
        <v>0</v>
      </c>
      <c r="JZ90" s="711">
        <f t="shared" si="125"/>
        <v>0</v>
      </c>
      <c r="KA90" s="711">
        <f t="shared" si="125"/>
        <v>0</v>
      </c>
      <c r="KB90" s="711">
        <f t="shared" si="125"/>
        <v>0</v>
      </c>
      <c r="KC90" s="711">
        <f t="shared" si="125"/>
        <v>0</v>
      </c>
      <c r="KD90" s="711">
        <f t="shared" si="125"/>
        <v>0</v>
      </c>
      <c r="KE90" s="711">
        <f t="shared" si="125"/>
        <v>0</v>
      </c>
      <c r="KF90" s="711">
        <f t="shared" si="125"/>
        <v>0</v>
      </c>
      <c r="KG90" s="711">
        <f t="shared" si="125"/>
        <v>0</v>
      </c>
      <c r="KH90" s="711">
        <f t="shared" ref="KH90:KW101" si="126">-IH90</f>
        <v>0</v>
      </c>
      <c r="KI90" s="711">
        <f t="shared" si="126"/>
        <v>0</v>
      </c>
      <c r="KJ90" s="711">
        <f t="shared" si="126"/>
        <v>0</v>
      </c>
      <c r="KK90" s="711">
        <f t="shared" si="126"/>
        <v>0</v>
      </c>
      <c r="KL90" s="711">
        <f t="shared" si="126"/>
        <v>0</v>
      </c>
      <c r="KM90" s="711">
        <f t="shared" si="126"/>
        <v>0</v>
      </c>
      <c r="KN90" s="711">
        <f t="shared" si="126"/>
        <v>0</v>
      </c>
      <c r="KO90" s="711">
        <f t="shared" si="126"/>
        <v>0</v>
      </c>
      <c r="KP90" s="711">
        <f t="shared" si="126"/>
        <v>0</v>
      </c>
      <c r="KQ90" s="711">
        <f t="shared" si="126"/>
        <v>0</v>
      </c>
      <c r="KR90" s="711">
        <f t="shared" si="126"/>
        <v>0</v>
      </c>
      <c r="KS90" s="711">
        <f t="shared" si="126"/>
        <v>0</v>
      </c>
      <c r="KT90" s="711">
        <f t="shared" si="126"/>
        <v>0</v>
      </c>
      <c r="KU90" s="711">
        <f t="shared" si="126"/>
        <v>0</v>
      </c>
      <c r="KV90" s="711">
        <f t="shared" si="126"/>
        <v>0</v>
      </c>
      <c r="KW90" s="711">
        <f t="shared" si="126"/>
        <v>0</v>
      </c>
      <c r="KX90" s="711">
        <f t="shared" ref="KX90:LM101" si="127">-IX90</f>
        <v>0</v>
      </c>
      <c r="KY90" s="711">
        <f t="shared" si="127"/>
        <v>0</v>
      </c>
      <c r="KZ90" s="711">
        <f t="shared" si="127"/>
        <v>0</v>
      </c>
      <c r="LA90" s="711">
        <f t="shared" si="127"/>
        <v>0</v>
      </c>
      <c r="LB90" s="711">
        <f t="shared" si="127"/>
        <v>0</v>
      </c>
      <c r="LC90" s="711">
        <f t="shared" si="127"/>
        <v>0</v>
      </c>
      <c r="LD90" s="711">
        <f t="shared" si="127"/>
        <v>0</v>
      </c>
      <c r="LE90" s="711">
        <f t="shared" si="127"/>
        <v>0</v>
      </c>
      <c r="LF90" s="711">
        <f t="shared" si="127"/>
        <v>0</v>
      </c>
      <c r="LG90" s="711">
        <f t="shared" si="127"/>
        <v>0</v>
      </c>
      <c r="LH90" s="711">
        <f t="shared" si="127"/>
        <v>0</v>
      </c>
      <c r="LI90" s="711">
        <f t="shared" si="127"/>
        <v>0</v>
      </c>
      <c r="LJ90" s="711">
        <f t="shared" si="127"/>
        <v>0</v>
      </c>
      <c r="LK90" s="711">
        <f t="shared" si="127"/>
        <v>0</v>
      </c>
      <c r="LL90" s="711">
        <f t="shared" si="127"/>
        <v>0</v>
      </c>
      <c r="LM90" s="711">
        <f t="shared" si="127"/>
        <v>0</v>
      </c>
      <c r="LN90" s="711">
        <f t="shared" ref="LN90:MC101" si="128">-JN90</f>
        <v>0</v>
      </c>
      <c r="LO90" s="711">
        <f t="shared" si="128"/>
        <v>0</v>
      </c>
      <c r="LP90" s="711">
        <f t="shared" si="128"/>
        <v>0</v>
      </c>
      <c r="LQ90" s="711">
        <f t="shared" si="128"/>
        <v>0</v>
      </c>
      <c r="LR90" s="711">
        <f t="shared" si="128"/>
        <v>0</v>
      </c>
      <c r="LS90" s="711">
        <f t="shared" si="128"/>
        <v>0</v>
      </c>
      <c r="LT90" s="711">
        <f t="shared" si="128"/>
        <v>0</v>
      </c>
      <c r="LU90" s="711">
        <f t="shared" si="128"/>
        <v>0</v>
      </c>
      <c r="LV90" s="711">
        <f t="shared" si="128"/>
        <v>0</v>
      </c>
      <c r="LW90" s="711">
        <f t="shared" si="128"/>
        <v>0</v>
      </c>
      <c r="LX90" s="711">
        <f t="shared" si="128"/>
        <v>0</v>
      </c>
      <c r="LY90" s="711">
        <f t="shared" si="128"/>
        <v>0</v>
      </c>
      <c r="LZ90" s="711">
        <f t="shared" si="128"/>
        <v>0</v>
      </c>
      <c r="MA90" s="711">
        <f t="shared" si="128"/>
        <v>0</v>
      </c>
      <c r="MB90" s="711">
        <f t="shared" si="128"/>
        <v>0</v>
      </c>
      <c r="MC90" s="711">
        <f t="shared" si="128"/>
        <v>0</v>
      </c>
      <c r="MD90" s="711">
        <f t="shared" ref="MD90:MS101" si="129">-KD90</f>
        <v>0</v>
      </c>
      <c r="ME90" s="711">
        <f t="shared" si="129"/>
        <v>0</v>
      </c>
      <c r="MF90" s="711">
        <f t="shared" si="129"/>
        <v>0</v>
      </c>
      <c r="MG90" s="711">
        <f t="shared" si="129"/>
        <v>0</v>
      </c>
      <c r="MH90" s="711">
        <f t="shared" si="129"/>
        <v>0</v>
      </c>
      <c r="MI90" s="711">
        <f t="shared" si="129"/>
        <v>0</v>
      </c>
      <c r="MJ90" s="711">
        <f t="shared" si="129"/>
        <v>0</v>
      </c>
      <c r="MK90" s="711">
        <f t="shared" si="129"/>
        <v>0</v>
      </c>
      <c r="ML90" s="711">
        <f t="shared" si="129"/>
        <v>0</v>
      </c>
      <c r="MM90" s="711">
        <f t="shared" si="129"/>
        <v>0</v>
      </c>
      <c r="MN90" s="711">
        <f t="shared" si="129"/>
        <v>0</v>
      </c>
      <c r="MO90" s="711">
        <f t="shared" si="129"/>
        <v>0</v>
      </c>
      <c r="MP90" s="711">
        <f t="shared" si="129"/>
        <v>0</v>
      </c>
      <c r="MQ90" s="711">
        <f t="shared" si="129"/>
        <v>0</v>
      </c>
      <c r="MR90" s="711">
        <f t="shared" si="129"/>
        <v>0</v>
      </c>
      <c r="MS90" s="711">
        <f t="shared" si="129"/>
        <v>0</v>
      </c>
      <c r="MT90" s="711">
        <f t="shared" ref="MT90:NI101" si="130">-KT90</f>
        <v>0</v>
      </c>
      <c r="MU90" s="711">
        <f t="shared" si="130"/>
        <v>0</v>
      </c>
      <c r="MV90" s="711">
        <f t="shared" si="130"/>
        <v>0</v>
      </c>
      <c r="MW90" s="711">
        <f t="shared" si="130"/>
        <v>0</v>
      </c>
      <c r="MX90" s="711">
        <f t="shared" si="130"/>
        <v>0</v>
      </c>
      <c r="MY90" s="711">
        <f t="shared" si="130"/>
        <v>0</v>
      </c>
      <c r="MZ90" s="711">
        <f t="shared" si="130"/>
        <v>0</v>
      </c>
      <c r="NA90" s="711">
        <f t="shared" si="130"/>
        <v>0</v>
      </c>
      <c r="NB90" s="711">
        <f t="shared" si="130"/>
        <v>0</v>
      </c>
      <c r="NC90" s="711">
        <f t="shared" si="130"/>
        <v>0</v>
      </c>
      <c r="ND90" s="711">
        <f t="shared" si="130"/>
        <v>0</v>
      </c>
      <c r="NE90" s="711">
        <f t="shared" si="130"/>
        <v>0</v>
      </c>
      <c r="NF90" s="711">
        <f t="shared" si="130"/>
        <v>0</v>
      </c>
      <c r="NG90" s="711">
        <f t="shared" si="130"/>
        <v>0</v>
      </c>
      <c r="NH90" s="711">
        <f t="shared" si="130"/>
        <v>0</v>
      </c>
      <c r="NI90" s="711">
        <f t="shared" si="130"/>
        <v>0</v>
      </c>
      <c r="NJ90" s="711">
        <f t="shared" ref="NJ90:NY101" si="131">-LJ90</f>
        <v>0</v>
      </c>
      <c r="NK90" s="711">
        <f t="shared" si="131"/>
        <v>0</v>
      </c>
      <c r="NL90" s="711">
        <f t="shared" si="131"/>
        <v>0</v>
      </c>
      <c r="NM90" s="711">
        <f t="shared" si="131"/>
        <v>0</v>
      </c>
      <c r="NN90" s="711">
        <f t="shared" si="131"/>
        <v>0</v>
      </c>
      <c r="NO90" s="711">
        <f t="shared" si="131"/>
        <v>0</v>
      </c>
      <c r="NP90" s="711">
        <f t="shared" si="131"/>
        <v>0</v>
      </c>
      <c r="NQ90" s="711">
        <f t="shared" si="131"/>
        <v>0</v>
      </c>
      <c r="NR90" s="711">
        <f t="shared" si="131"/>
        <v>0</v>
      </c>
      <c r="NS90" s="711">
        <f t="shared" si="131"/>
        <v>0</v>
      </c>
      <c r="NT90" s="711">
        <f t="shared" si="131"/>
        <v>0</v>
      </c>
      <c r="NU90" s="711">
        <f t="shared" si="131"/>
        <v>0</v>
      </c>
      <c r="NV90" s="711">
        <f t="shared" si="131"/>
        <v>0</v>
      </c>
      <c r="NW90" s="711">
        <f t="shared" si="131"/>
        <v>0</v>
      </c>
      <c r="NX90" s="711">
        <f t="shared" si="131"/>
        <v>0</v>
      </c>
      <c r="NY90" s="711">
        <f t="shared" si="131"/>
        <v>0</v>
      </c>
      <c r="NZ90" s="711">
        <f t="shared" ref="NZ90:OO101" si="132">-LZ90</f>
        <v>0</v>
      </c>
      <c r="OA90" s="711">
        <f t="shared" si="132"/>
        <v>0</v>
      </c>
      <c r="OB90" s="711">
        <f t="shared" si="132"/>
        <v>0</v>
      </c>
      <c r="OC90" s="711">
        <f t="shared" si="132"/>
        <v>0</v>
      </c>
      <c r="OD90" s="711">
        <f t="shared" si="132"/>
        <v>0</v>
      </c>
      <c r="OE90" s="711">
        <f t="shared" si="132"/>
        <v>0</v>
      </c>
      <c r="OF90" s="711">
        <f t="shared" si="132"/>
        <v>0</v>
      </c>
      <c r="OG90" s="711">
        <f t="shared" si="132"/>
        <v>0</v>
      </c>
      <c r="OH90" s="711">
        <f t="shared" si="132"/>
        <v>0</v>
      </c>
      <c r="OI90" s="711">
        <f t="shared" si="132"/>
        <v>0</v>
      </c>
      <c r="OJ90" s="711">
        <f t="shared" si="132"/>
        <v>0</v>
      </c>
      <c r="OK90" s="711">
        <f t="shared" si="132"/>
        <v>0</v>
      </c>
      <c r="OL90" s="711">
        <f t="shared" si="132"/>
        <v>0</v>
      </c>
      <c r="OM90" s="711">
        <f t="shared" si="132"/>
        <v>0</v>
      </c>
      <c r="ON90" s="711">
        <f t="shared" si="132"/>
        <v>0</v>
      </c>
      <c r="OO90" s="711">
        <f t="shared" si="132"/>
        <v>0</v>
      </c>
      <c r="OP90" s="711">
        <f t="shared" ref="OP90:PE101" si="133">-MP90</f>
        <v>0</v>
      </c>
      <c r="OQ90" s="711">
        <f t="shared" si="133"/>
        <v>0</v>
      </c>
      <c r="OR90" s="711">
        <f t="shared" si="133"/>
        <v>0</v>
      </c>
      <c r="OS90" s="711">
        <f t="shared" si="133"/>
        <v>0</v>
      </c>
      <c r="OT90" s="711">
        <f t="shared" si="133"/>
        <v>0</v>
      </c>
      <c r="OU90" s="711">
        <f t="shared" si="133"/>
        <v>0</v>
      </c>
      <c r="OV90" s="711">
        <f t="shared" si="133"/>
        <v>0</v>
      </c>
      <c r="OW90" s="711">
        <f t="shared" si="133"/>
        <v>0</v>
      </c>
      <c r="OX90" s="711">
        <f t="shared" si="133"/>
        <v>0</v>
      </c>
      <c r="OY90" s="711">
        <f t="shared" si="133"/>
        <v>0</v>
      </c>
      <c r="OZ90" s="711">
        <f t="shared" si="133"/>
        <v>0</v>
      </c>
      <c r="PA90" s="711">
        <f t="shared" si="133"/>
        <v>0</v>
      </c>
      <c r="PB90" s="711">
        <f t="shared" si="133"/>
        <v>0</v>
      </c>
      <c r="PC90" s="711">
        <f t="shared" si="133"/>
        <v>0</v>
      </c>
      <c r="PD90" s="711">
        <f t="shared" si="133"/>
        <v>0</v>
      </c>
      <c r="PE90" s="711">
        <f t="shared" si="133"/>
        <v>0</v>
      </c>
      <c r="PF90" s="711">
        <f t="shared" ref="PF90:PU101" si="134">-NF90</f>
        <v>0</v>
      </c>
      <c r="PG90" s="711">
        <f t="shared" si="134"/>
        <v>0</v>
      </c>
      <c r="PH90" s="711">
        <f t="shared" si="134"/>
        <v>0</v>
      </c>
      <c r="PI90" s="711">
        <f t="shared" si="134"/>
        <v>0</v>
      </c>
      <c r="PJ90" s="711">
        <f t="shared" si="134"/>
        <v>0</v>
      </c>
      <c r="PK90" s="711">
        <f t="shared" si="134"/>
        <v>0</v>
      </c>
      <c r="PL90" s="711">
        <f t="shared" si="134"/>
        <v>0</v>
      </c>
      <c r="PM90" s="711">
        <f t="shared" si="134"/>
        <v>0</v>
      </c>
      <c r="PN90" s="711">
        <f t="shared" si="134"/>
        <v>0</v>
      </c>
      <c r="PO90" s="711">
        <f t="shared" si="134"/>
        <v>0</v>
      </c>
      <c r="PP90" s="711">
        <f t="shared" si="134"/>
        <v>0</v>
      </c>
      <c r="PQ90" s="711">
        <f t="shared" si="134"/>
        <v>0</v>
      </c>
      <c r="PR90" s="711">
        <f t="shared" si="134"/>
        <v>0</v>
      </c>
      <c r="PS90" s="711">
        <f t="shared" si="134"/>
        <v>0</v>
      </c>
      <c r="PT90" s="711">
        <f t="shared" si="134"/>
        <v>0</v>
      </c>
      <c r="PU90" s="711">
        <f t="shared" si="134"/>
        <v>0</v>
      </c>
      <c r="PV90" s="711">
        <f t="shared" ref="PV90:QK101" si="135">-NV90</f>
        <v>0</v>
      </c>
      <c r="PW90" s="711">
        <f t="shared" si="135"/>
        <v>0</v>
      </c>
      <c r="PX90" s="711">
        <f t="shared" si="135"/>
        <v>0</v>
      </c>
      <c r="PY90" s="711">
        <f t="shared" si="135"/>
        <v>0</v>
      </c>
      <c r="PZ90" s="711">
        <f t="shared" si="135"/>
        <v>0</v>
      </c>
      <c r="QA90" s="711">
        <f t="shared" si="135"/>
        <v>0</v>
      </c>
      <c r="QB90" s="711">
        <f t="shared" si="135"/>
        <v>0</v>
      </c>
      <c r="QC90" s="711">
        <f t="shared" si="135"/>
        <v>0</v>
      </c>
      <c r="QD90" s="711">
        <f t="shared" si="135"/>
        <v>0</v>
      </c>
      <c r="QE90" s="711">
        <f t="shared" si="135"/>
        <v>0</v>
      </c>
      <c r="QF90" s="711">
        <f t="shared" si="135"/>
        <v>0</v>
      </c>
      <c r="QG90" s="711">
        <f t="shared" si="135"/>
        <v>0</v>
      </c>
      <c r="QH90" s="711">
        <f t="shared" si="135"/>
        <v>0</v>
      </c>
      <c r="QI90" s="711">
        <f t="shared" si="135"/>
        <v>0</v>
      </c>
      <c r="QJ90" s="711">
        <f t="shared" si="135"/>
        <v>0</v>
      </c>
      <c r="QK90" s="711">
        <f t="shared" si="135"/>
        <v>0</v>
      </c>
      <c r="QL90" s="711">
        <f t="shared" ref="QL90:RA101" si="136">-OL90</f>
        <v>0</v>
      </c>
      <c r="QM90" s="711">
        <f t="shared" si="136"/>
        <v>0</v>
      </c>
      <c r="QN90" s="711">
        <f t="shared" si="136"/>
        <v>0</v>
      </c>
      <c r="QO90" s="711">
        <f t="shared" si="136"/>
        <v>0</v>
      </c>
      <c r="QP90" s="711">
        <f t="shared" si="136"/>
        <v>0</v>
      </c>
      <c r="QQ90" s="711">
        <f t="shared" si="136"/>
        <v>0</v>
      </c>
      <c r="QR90" s="711">
        <f t="shared" si="136"/>
        <v>0</v>
      </c>
      <c r="QS90" s="711">
        <f t="shared" si="136"/>
        <v>0</v>
      </c>
      <c r="QT90" s="711">
        <f t="shared" si="136"/>
        <v>0</v>
      </c>
      <c r="QU90" s="711">
        <f t="shared" si="136"/>
        <v>0</v>
      </c>
      <c r="QV90" s="711">
        <f t="shared" si="136"/>
        <v>0</v>
      </c>
      <c r="QW90" s="711">
        <f t="shared" si="136"/>
        <v>0</v>
      </c>
      <c r="QX90" s="711">
        <f t="shared" si="136"/>
        <v>0</v>
      </c>
      <c r="QY90" s="711">
        <f t="shared" si="136"/>
        <v>0</v>
      </c>
      <c r="QZ90" s="711">
        <f t="shared" si="136"/>
        <v>0</v>
      </c>
      <c r="RA90" s="711">
        <f t="shared" si="136"/>
        <v>0</v>
      </c>
      <c r="RB90" s="711">
        <f t="shared" ref="RB90:RQ101" si="137">-PB90</f>
        <v>0</v>
      </c>
      <c r="RC90" s="711">
        <f t="shared" si="137"/>
        <v>0</v>
      </c>
      <c r="RD90" s="711">
        <f t="shared" si="137"/>
        <v>0</v>
      </c>
      <c r="RE90" s="711">
        <f t="shared" si="137"/>
        <v>0</v>
      </c>
      <c r="RF90" s="711">
        <f t="shared" si="137"/>
        <v>0</v>
      </c>
      <c r="RG90" s="711">
        <f t="shared" si="137"/>
        <v>0</v>
      </c>
      <c r="RH90" s="711">
        <f t="shared" si="137"/>
        <v>0</v>
      </c>
      <c r="RI90" s="711">
        <f t="shared" si="137"/>
        <v>0</v>
      </c>
      <c r="RJ90" s="711">
        <f t="shared" si="137"/>
        <v>0</v>
      </c>
      <c r="RK90" s="711">
        <f t="shared" si="137"/>
        <v>0</v>
      </c>
      <c r="RL90" s="711">
        <f t="shared" si="137"/>
        <v>0</v>
      </c>
      <c r="RM90" s="711">
        <f t="shared" si="137"/>
        <v>0</v>
      </c>
      <c r="RN90" s="711">
        <f t="shared" si="137"/>
        <v>0</v>
      </c>
      <c r="RO90" s="711">
        <f t="shared" si="137"/>
        <v>0</v>
      </c>
      <c r="RP90" s="711">
        <f t="shared" si="137"/>
        <v>0</v>
      </c>
      <c r="RQ90" s="711">
        <f t="shared" si="137"/>
        <v>0</v>
      </c>
      <c r="RR90" s="711">
        <f t="shared" ref="RR90:SG101" si="138">-PR90</f>
        <v>0</v>
      </c>
      <c r="RS90" s="711">
        <f t="shared" si="138"/>
        <v>0</v>
      </c>
      <c r="RT90" s="711">
        <f t="shared" si="138"/>
        <v>0</v>
      </c>
      <c r="RU90" s="711">
        <f t="shared" si="138"/>
        <v>0</v>
      </c>
      <c r="RV90" s="711">
        <f t="shared" si="138"/>
        <v>0</v>
      </c>
      <c r="RW90" s="711">
        <f t="shared" si="138"/>
        <v>0</v>
      </c>
      <c r="RX90" s="711">
        <f t="shared" si="138"/>
        <v>0</v>
      </c>
      <c r="RY90" s="711">
        <f t="shared" si="138"/>
        <v>0</v>
      </c>
      <c r="RZ90" s="711">
        <f t="shared" si="138"/>
        <v>0</v>
      </c>
      <c r="SA90" s="711">
        <f t="shared" si="138"/>
        <v>0</v>
      </c>
      <c r="SB90" s="711">
        <f t="shared" si="138"/>
        <v>0</v>
      </c>
      <c r="SC90" s="711">
        <f t="shared" si="138"/>
        <v>0</v>
      </c>
      <c r="SD90" s="711">
        <f t="shared" si="138"/>
        <v>0</v>
      </c>
      <c r="SE90" s="711">
        <f t="shared" si="138"/>
        <v>0</v>
      </c>
      <c r="SF90" s="711">
        <f t="shared" si="138"/>
        <v>0</v>
      </c>
      <c r="SG90" s="711">
        <f t="shared" si="138"/>
        <v>0</v>
      </c>
      <c r="SH90" s="711">
        <f t="shared" ref="SH90:SH101" si="139">-QH90</f>
        <v>0</v>
      </c>
      <c r="SI90" s="493"/>
      <c r="SJ90" s="474"/>
      <c r="SK90" s="462"/>
      <c r="SL90" s="462"/>
      <c r="SM90" s="462"/>
    </row>
    <row r="91" spans="1:507" outlineLevel="3" x14ac:dyDescent="0.35">
      <c r="A91" s="462"/>
      <c r="B91" s="471"/>
      <c r="C91" s="690">
        <f>INT($C$40)+3</f>
        <v>4</v>
      </c>
      <c r="D91" s="493"/>
      <c r="E91" s="557"/>
      <c r="F91" s="557"/>
      <c r="G91" s="493"/>
      <c r="H91" s="515"/>
      <c r="I91" s="515" t="s">
        <v>805</v>
      </c>
      <c r="J91" s="713">
        <f t="shared" ref="J91:J119" si="140">J90+1</f>
        <v>2</v>
      </c>
      <c r="K91" s="516">
        <v>0</v>
      </c>
      <c r="L91" s="516">
        <v>0</v>
      </c>
      <c r="M91" s="516">
        <v>0</v>
      </c>
      <c r="N91" s="516">
        <v>0</v>
      </c>
      <c r="O91" s="516">
        <v>0</v>
      </c>
      <c r="P91" s="516">
        <v>0</v>
      </c>
      <c r="Q91" s="516">
        <v>0</v>
      </c>
      <c r="R91" s="516">
        <v>0</v>
      </c>
      <c r="S91" s="516">
        <v>0</v>
      </c>
      <c r="T91" s="516">
        <v>0</v>
      </c>
      <c r="U91" s="516">
        <v>0</v>
      </c>
      <c r="V91" s="516">
        <v>0</v>
      </c>
      <c r="W91" s="516">
        <v>0</v>
      </c>
      <c r="X91" s="516">
        <v>0</v>
      </c>
      <c r="Y91" s="516">
        <v>0</v>
      </c>
      <c r="Z91" s="516">
        <v>0</v>
      </c>
      <c r="AA91" s="516">
        <v>0</v>
      </c>
      <c r="AB91" s="516">
        <v>0</v>
      </c>
      <c r="AC91" s="516">
        <v>0</v>
      </c>
      <c r="AD91" s="516">
        <v>0</v>
      </c>
      <c r="AE91" s="516">
        <v>0</v>
      </c>
      <c r="AF91" s="516">
        <v>0</v>
      </c>
      <c r="AG91" s="516">
        <v>0</v>
      </c>
      <c r="AH91" s="516">
        <v>0</v>
      </c>
      <c r="AI91" s="516">
        <v>0</v>
      </c>
      <c r="AJ91" s="516">
        <v>0</v>
      </c>
      <c r="AK91" s="516">
        <v>0</v>
      </c>
      <c r="AL91" s="516">
        <v>0</v>
      </c>
      <c r="AM91" s="516">
        <v>0</v>
      </c>
      <c r="AN91" s="516">
        <v>0</v>
      </c>
      <c r="AO91" s="516">
        <v>0</v>
      </c>
      <c r="AP91" s="516">
        <v>0</v>
      </c>
      <c r="AQ91" s="516">
        <v>0</v>
      </c>
      <c r="AR91" s="516">
        <v>0</v>
      </c>
      <c r="AS91" s="516">
        <v>0</v>
      </c>
      <c r="AT91" s="516">
        <v>0</v>
      </c>
      <c r="AU91" s="516">
        <v>0</v>
      </c>
      <c r="AV91" s="516">
        <v>0</v>
      </c>
      <c r="AW91" s="516">
        <v>0</v>
      </c>
      <c r="AX91" s="516">
        <v>0</v>
      </c>
      <c r="AY91" s="516">
        <v>0</v>
      </c>
      <c r="AZ91" s="516">
        <v>0</v>
      </c>
      <c r="BA91" s="516">
        <v>0</v>
      </c>
      <c r="BB91" s="516">
        <v>0</v>
      </c>
      <c r="BC91" s="516">
        <v>0</v>
      </c>
      <c r="BD91" s="516">
        <v>0</v>
      </c>
      <c r="BE91" s="516">
        <v>0</v>
      </c>
      <c r="BF91" s="516">
        <v>0</v>
      </c>
      <c r="BG91" s="516">
        <v>0</v>
      </c>
      <c r="BH91" s="516">
        <v>0</v>
      </c>
      <c r="BI91" s="516">
        <v>0</v>
      </c>
      <c r="BJ91" s="516">
        <v>0</v>
      </c>
      <c r="BK91" s="516">
        <v>0</v>
      </c>
      <c r="BL91" s="516">
        <v>0</v>
      </c>
      <c r="BM91" s="516">
        <v>0</v>
      </c>
      <c r="BN91" s="516">
        <v>0</v>
      </c>
      <c r="BO91" s="516">
        <v>0</v>
      </c>
      <c r="BP91" s="516">
        <v>0</v>
      </c>
      <c r="BQ91" s="516">
        <v>0</v>
      </c>
      <c r="BR91" s="516">
        <v>0</v>
      </c>
      <c r="BS91" s="516">
        <v>0</v>
      </c>
      <c r="BT91" s="516">
        <v>0</v>
      </c>
      <c r="BU91" s="516">
        <v>0</v>
      </c>
      <c r="BV91" s="516">
        <v>0</v>
      </c>
      <c r="BW91" s="516">
        <v>0</v>
      </c>
      <c r="BX91" s="516">
        <v>0</v>
      </c>
      <c r="BY91" s="516">
        <v>0</v>
      </c>
      <c r="BZ91" s="516">
        <v>0</v>
      </c>
      <c r="CA91" s="516">
        <v>0</v>
      </c>
      <c r="CB91" s="516">
        <v>0</v>
      </c>
      <c r="CC91" s="516">
        <v>0</v>
      </c>
      <c r="CD91" s="516">
        <v>0</v>
      </c>
      <c r="CE91" s="516">
        <v>0</v>
      </c>
      <c r="CF91" s="516">
        <v>0</v>
      </c>
      <c r="CG91" s="516">
        <v>0</v>
      </c>
      <c r="CH91" s="516">
        <v>0</v>
      </c>
      <c r="CI91" s="516">
        <v>0</v>
      </c>
      <c r="CJ91" s="516">
        <v>0</v>
      </c>
      <c r="CK91" s="516">
        <v>0</v>
      </c>
      <c r="CL91" s="516">
        <v>0</v>
      </c>
      <c r="CM91" s="516">
        <v>0</v>
      </c>
      <c r="CN91" s="516">
        <v>0</v>
      </c>
      <c r="CO91" s="516">
        <v>0</v>
      </c>
      <c r="CP91" s="516">
        <v>0</v>
      </c>
      <c r="CQ91" s="516">
        <v>0</v>
      </c>
      <c r="CR91" s="516">
        <v>0</v>
      </c>
      <c r="CS91" s="516">
        <v>0</v>
      </c>
      <c r="CT91" s="516">
        <v>0</v>
      </c>
      <c r="CU91" s="516">
        <v>0</v>
      </c>
      <c r="CV91" s="516">
        <v>0</v>
      </c>
      <c r="CW91" s="516">
        <v>0</v>
      </c>
      <c r="CX91" s="516">
        <v>0</v>
      </c>
      <c r="CY91" s="516">
        <v>0</v>
      </c>
      <c r="CZ91" s="516">
        <v>0</v>
      </c>
      <c r="DA91" s="516">
        <v>0</v>
      </c>
      <c r="DB91" s="516">
        <v>0</v>
      </c>
      <c r="DC91" s="516">
        <v>0</v>
      </c>
      <c r="DD91" s="516">
        <v>0</v>
      </c>
      <c r="DE91" s="516">
        <v>0</v>
      </c>
      <c r="DF91" s="516">
        <v>0</v>
      </c>
      <c r="DG91" s="516">
        <v>0</v>
      </c>
      <c r="DH91" s="516">
        <v>0</v>
      </c>
      <c r="DI91" s="516">
        <v>0</v>
      </c>
      <c r="DJ91" s="516">
        <v>0</v>
      </c>
      <c r="DK91" s="516">
        <v>0</v>
      </c>
      <c r="DL91" s="516">
        <v>0</v>
      </c>
      <c r="DM91" s="516">
        <v>0</v>
      </c>
      <c r="DN91" s="516">
        <v>0</v>
      </c>
      <c r="DO91" s="516">
        <v>0</v>
      </c>
      <c r="DP91" s="516">
        <v>0</v>
      </c>
      <c r="DQ91" s="516">
        <v>0</v>
      </c>
      <c r="DR91" s="516">
        <v>0</v>
      </c>
      <c r="DS91" s="516">
        <v>0</v>
      </c>
      <c r="DT91" s="516">
        <v>0</v>
      </c>
      <c r="DU91" s="516">
        <v>0</v>
      </c>
      <c r="DV91" s="516">
        <v>0</v>
      </c>
      <c r="DW91" s="516">
        <v>0</v>
      </c>
      <c r="DX91" s="516">
        <v>0</v>
      </c>
      <c r="DY91" s="516">
        <v>0</v>
      </c>
      <c r="DZ91" s="516">
        <v>0</v>
      </c>
      <c r="EA91" s="516">
        <v>0</v>
      </c>
      <c r="EB91" s="516">
        <v>0</v>
      </c>
      <c r="EC91" s="516">
        <v>0</v>
      </c>
      <c r="ED91" s="711">
        <f t="shared" si="116"/>
        <v>0</v>
      </c>
      <c r="EE91" s="711">
        <f t="shared" si="116"/>
        <v>0</v>
      </c>
      <c r="EF91" s="711">
        <f t="shared" si="116"/>
        <v>0</v>
      </c>
      <c r="EG91" s="711">
        <f t="shared" si="116"/>
        <v>0</v>
      </c>
      <c r="EH91" s="711">
        <f t="shared" si="116"/>
        <v>0</v>
      </c>
      <c r="EI91" s="711">
        <f t="shared" si="116"/>
        <v>0</v>
      </c>
      <c r="EJ91" s="711">
        <f t="shared" si="116"/>
        <v>0</v>
      </c>
      <c r="EK91" s="711">
        <f t="shared" si="116"/>
        <v>0</v>
      </c>
      <c r="EL91" s="711">
        <f t="shared" si="116"/>
        <v>0</v>
      </c>
      <c r="EM91" s="711">
        <f t="shared" si="116"/>
        <v>0</v>
      </c>
      <c r="EN91" s="711">
        <f t="shared" si="116"/>
        <v>0</v>
      </c>
      <c r="EO91" s="711">
        <f t="shared" si="116"/>
        <v>0</v>
      </c>
      <c r="EP91" s="711">
        <f t="shared" si="116"/>
        <v>0</v>
      </c>
      <c r="EQ91" s="711">
        <f t="shared" si="116"/>
        <v>0</v>
      </c>
      <c r="ER91" s="711">
        <f t="shared" si="116"/>
        <v>0</v>
      </c>
      <c r="ES91" s="711">
        <f t="shared" si="116"/>
        <v>0</v>
      </c>
      <c r="ET91" s="711">
        <f t="shared" si="117"/>
        <v>0</v>
      </c>
      <c r="EU91" s="711">
        <f t="shared" si="117"/>
        <v>0</v>
      </c>
      <c r="EV91" s="711">
        <f t="shared" si="117"/>
        <v>0</v>
      </c>
      <c r="EW91" s="711">
        <f t="shared" si="117"/>
        <v>0</v>
      </c>
      <c r="EX91" s="711">
        <f t="shared" si="117"/>
        <v>0</v>
      </c>
      <c r="EY91" s="711">
        <f t="shared" si="117"/>
        <v>0</v>
      </c>
      <c r="EZ91" s="711">
        <f t="shared" si="117"/>
        <v>0</v>
      </c>
      <c r="FA91" s="711">
        <f t="shared" si="117"/>
        <v>0</v>
      </c>
      <c r="FB91" s="711">
        <f t="shared" si="117"/>
        <v>0</v>
      </c>
      <c r="FC91" s="711">
        <f t="shared" si="117"/>
        <v>0</v>
      </c>
      <c r="FD91" s="711">
        <f t="shared" si="117"/>
        <v>0</v>
      </c>
      <c r="FE91" s="711">
        <f t="shared" si="117"/>
        <v>0</v>
      </c>
      <c r="FF91" s="711">
        <f t="shared" si="117"/>
        <v>0</v>
      </c>
      <c r="FG91" s="711">
        <f t="shared" si="117"/>
        <v>0</v>
      </c>
      <c r="FH91" s="711">
        <f t="shared" si="117"/>
        <v>0</v>
      </c>
      <c r="FI91" s="711">
        <f t="shared" si="117"/>
        <v>0</v>
      </c>
      <c r="FJ91" s="711">
        <f t="shared" si="118"/>
        <v>0</v>
      </c>
      <c r="FK91" s="711">
        <f t="shared" si="118"/>
        <v>0</v>
      </c>
      <c r="FL91" s="711">
        <f t="shared" si="118"/>
        <v>0</v>
      </c>
      <c r="FM91" s="711">
        <f t="shared" si="118"/>
        <v>0</v>
      </c>
      <c r="FN91" s="711">
        <f t="shared" si="118"/>
        <v>0</v>
      </c>
      <c r="FO91" s="711">
        <f t="shared" si="118"/>
        <v>0</v>
      </c>
      <c r="FP91" s="711">
        <f t="shared" si="118"/>
        <v>0</v>
      </c>
      <c r="FQ91" s="711">
        <f t="shared" si="118"/>
        <v>0</v>
      </c>
      <c r="FR91" s="711">
        <f t="shared" si="118"/>
        <v>0</v>
      </c>
      <c r="FS91" s="711">
        <f t="shared" si="118"/>
        <v>0</v>
      </c>
      <c r="FT91" s="711">
        <f t="shared" si="118"/>
        <v>0</v>
      </c>
      <c r="FU91" s="711">
        <f t="shared" si="118"/>
        <v>0</v>
      </c>
      <c r="FV91" s="711">
        <f t="shared" si="118"/>
        <v>0</v>
      </c>
      <c r="FW91" s="711">
        <f t="shared" si="118"/>
        <v>0</v>
      </c>
      <c r="FX91" s="711">
        <f t="shared" si="118"/>
        <v>0</v>
      </c>
      <c r="FY91" s="711">
        <f t="shared" si="118"/>
        <v>0</v>
      </c>
      <c r="FZ91" s="711">
        <f t="shared" si="119"/>
        <v>0</v>
      </c>
      <c r="GA91" s="711">
        <f t="shared" si="119"/>
        <v>0</v>
      </c>
      <c r="GB91" s="711">
        <f t="shared" si="119"/>
        <v>0</v>
      </c>
      <c r="GC91" s="711">
        <f t="shared" si="119"/>
        <v>0</v>
      </c>
      <c r="GD91" s="711">
        <f t="shared" si="119"/>
        <v>0</v>
      </c>
      <c r="GE91" s="711">
        <f t="shared" si="119"/>
        <v>0</v>
      </c>
      <c r="GF91" s="711">
        <f t="shared" si="119"/>
        <v>0</v>
      </c>
      <c r="GG91" s="711">
        <f t="shared" si="119"/>
        <v>0</v>
      </c>
      <c r="GH91" s="711">
        <f t="shared" si="119"/>
        <v>0</v>
      </c>
      <c r="GI91" s="711">
        <f t="shared" si="119"/>
        <v>0</v>
      </c>
      <c r="GJ91" s="711">
        <f t="shared" si="119"/>
        <v>0</v>
      </c>
      <c r="GK91" s="711">
        <f t="shared" si="119"/>
        <v>0</v>
      </c>
      <c r="GL91" s="711">
        <f t="shared" si="119"/>
        <v>0</v>
      </c>
      <c r="GM91" s="711">
        <f t="shared" si="119"/>
        <v>0</v>
      </c>
      <c r="GN91" s="711">
        <f t="shared" si="119"/>
        <v>0</v>
      </c>
      <c r="GO91" s="711">
        <f t="shared" si="119"/>
        <v>0</v>
      </c>
      <c r="GP91" s="711">
        <f t="shared" si="120"/>
        <v>0</v>
      </c>
      <c r="GQ91" s="711">
        <f t="shared" si="120"/>
        <v>0</v>
      </c>
      <c r="GR91" s="711">
        <f t="shared" si="120"/>
        <v>0</v>
      </c>
      <c r="GS91" s="711">
        <f t="shared" si="120"/>
        <v>0</v>
      </c>
      <c r="GT91" s="711">
        <f t="shared" si="120"/>
        <v>0</v>
      </c>
      <c r="GU91" s="711">
        <f t="shared" si="120"/>
        <v>0</v>
      </c>
      <c r="GV91" s="711">
        <f t="shared" si="120"/>
        <v>0</v>
      </c>
      <c r="GW91" s="711">
        <f t="shared" si="120"/>
        <v>0</v>
      </c>
      <c r="GX91" s="711">
        <f t="shared" si="120"/>
        <v>0</v>
      </c>
      <c r="GY91" s="711">
        <f t="shared" si="120"/>
        <v>0</v>
      </c>
      <c r="GZ91" s="711">
        <f t="shared" si="120"/>
        <v>0</v>
      </c>
      <c r="HA91" s="711">
        <f t="shared" si="120"/>
        <v>0</v>
      </c>
      <c r="HB91" s="711">
        <f t="shared" si="120"/>
        <v>0</v>
      </c>
      <c r="HC91" s="711">
        <f t="shared" si="120"/>
        <v>0</v>
      </c>
      <c r="HD91" s="711">
        <f t="shared" si="120"/>
        <v>0</v>
      </c>
      <c r="HE91" s="711">
        <f t="shared" si="120"/>
        <v>0</v>
      </c>
      <c r="HF91" s="711">
        <f t="shared" si="121"/>
        <v>0</v>
      </c>
      <c r="HG91" s="711">
        <f t="shared" si="121"/>
        <v>0</v>
      </c>
      <c r="HH91" s="711">
        <f t="shared" si="121"/>
        <v>0</v>
      </c>
      <c r="HI91" s="711">
        <f t="shared" si="121"/>
        <v>0</v>
      </c>
      <c r="HJ91" s="711">
        <f t="shared" si="121"/>
        <v>0</v>
      </c>
      <c r="HK91" s="711">
        <f t="shared" si="121"/>
        <v>0</v>
      </c>
      <c r="HL91" s="711">
        <f t="shared" si="121"/>
        <v>0</v>
      </c>
      <c r="HM91" s="711">
        <f t="shared" si="121"/>
        <v>0</v>
      </c>
      <c r="HN91" s="711">
        <f t="shared" si="121"/>
        <v>0</v>
      </c>
      <c r="HO91" s="711">
        <f t="shared" si="121"/>
        <v>0</v>
      </c>
      <c r="HP91" s="711">
        <f t="shared" si="121"/>
        <v>0</v>
      </c>
      <c r="HQ91" s="711">
        <f t="shared" si="121"/>
        <v>0</v>
      </c>
      <c r="HR91" s="711">
        <f t="shared" si="121"/>
        <v>0</v>
      </c>
      <c r="HS91" s="711">
        <f t="shared" si="121"/>
        <v>0</v>
      </c>
      <c r="HT91" s="711">
        <f t="shared" si="121"/>
        <v>0</v>
      </c>
      <c r="HU91" s="711">
        <f t="shared" si="121"/>
        <v>0</v>
      </c>
      <c r="HV91" s="711">
        <f t="shared" si="122"/>
        <v>0</v>
      </c>
      <c r="HW91" s="711">
        <f t="shared" si="122"/>
        <v>0</v>
      </c>
      <c r="HX91" s="711">
        <f t="shared" si="122"/>
        <v>0</v>
      </c>
      <c r="HY91" s="711">
        <f t="shared" si="122"/>
        <v>0</v>
      </c>
      <c r="HZ91" s="711">
        <f t="shared" si="122"/>
        <v>0</v>
      </c>
      <c r="IA91" s="711">
        <f t="shared" si="122"/>
        <v>0</v>
      </c>
      <c r="IB91" s="711">
        <f t="shared" si="122"/>
        <v>0</v>
      </c>
      <c r="IC91" s="711">
        <f t="shared" si="122"/>
        <v>0</v>
      </c>
      <c r="ID91" s="711">
        <f t="shared" si="122"/>
        <v>0</v>
      </c>
      <c r="IE91" s="711">
        <f t="shared" si="122"/>
        <v>0</v>
      </c>
      <c r="IF91" s="711">
        <f t="shared" si="122"/>
        <v>0</v>
      </c>
      <c r="IG91" s="711">
        <f t="shared" si="122"/>
        <v>0</v>
      </c>
      <c r="IH91" s="711">
        <f t="shared" si="122"/>
        <v>0</v>
      </c>
      <c r="II91" s="711">
        <f t="shared" si="122"/>
        <v>0</v>
      </c>
      <c r="IJ91" s="711">
        <f t="shared" si="122"/>
        <v>0</v>
      </c>
      <c r="IK91" s="711">
        <f t="shared" si="122"/>
        <v>0</v>
      </c>
      <c r="IL91" s="711">
        <f t="shared" si="123"/>
        <v>0</v>
      </c>
      <c r="IM91" s="711">
        <f t="shared" si="123"/>
        <v>0</v>
      </c>
      <c r="IN91" s="711">
        <f t="shared" si="123"/>
        <v>0</v>
      </c>
      <c r="IO91" s="711">
        <f t="shared" si="123"/>
        <v>0</v>
      </c>
      <c r="IP91" s="711">
        <f t="shared" si="123"/>
        <v>0</v>
      </c>
      <c r="IQ91" s="711">
        <f t="shared" si="123"/>
        <v>0</v>
      </c>
      <c r="IR91" s="711">
        <f t="shared" si="123"/>
        <v>0</v>
      </c>
      <c r="IS91" s="711">
        <f t="shared" si="123"/>
        <v>0</v>
      </c>
      <c r="IT91" s="711">
        <f t="shared" si="123"/>
        <v>0</v>
      </c>
      <c r="IU91" s="711">
        <f t="shared" si="123"/>
        <v>0</v>
      </c>
      <c r="IV91" s="711">
        <f t="shared" si="123"/>
        <v>0</v>
      </c>
      <c r="IW91" s="711">
        <f t="shared" si="123"/>
        <v>0</v>
      </c>
      <c r="IX91" s="711">
        <f t="shared" si="123"/>
        <v>0</v>
      </c>
      <c r="IY91" s="711">
        <f t="shared" si="123"/>
        <v>0</v>
      </c>
      <c r="IZ91" s="711">
        <f t="shared" si="123"/>
        <v>0</v>
      </c>
      <c r="JA91" s="711">
        <f t="shared" si="123"/>
        <v>0</v>
      </c>
      <c r="JB91" s="711">
        <f t="shared" si="124"/>
        <v>0</v>
      </c>
      <c r="JC91" s="711">
        <f t="shared" si="124"/>
        <v>0</v>
      </c>
      <c r="JD91" s="711">
        <f t="shared" si="124"/>
        <v>0</v>
      </c>
      <c r="JE91" s="711">
        <f t="shared" si="124"/>
        <v>0</v>
      </c>
      <c r="JF91" s="711">
        <f t="shared" si="124"/>
        <v>0</v>
      </c>
      <c r="JG91" s="711">
        <f t="shared" si="124"/>
        <v>0</v>
      </c>
      <c r="JH91" s="711">
        <f t="shared" si="124"/>
        <v>0</v>
      </c>
      <c r="JI91" s="711">
        <f t="shared" si="124"/>
        <v>0</v>
      </c>
      <c r="JJ91" s="711">
        <f t="shared" si="124"/>
        <v>0</v>
      </c>
      <c r="JK91" s="711">
        <f t="shared" si="124"/>
        <v>0</v>
      </c>
      <c r="JL91" s="711">
        <f t="shared" si="124"/>
        <v>0</v>
      </c>
      <c r="JM91" s="711">
        <f t="shared" si="124"/>
        <v>0</v>
      </c>
      <c r="JN91" s="711">
        <f t="shared" si="124"/>
        <v>0</v>
      </c>
      <c r="JO91" s="711">
        <f t="shared" si="124"/>
        <v>0</v>
      </c>
      <c r="JP91" s="711">
        <f t="shared" si="124"/>
        <v>0</v>
      </c>
      <c r="JQ91" s="711">
        <f t="shared" si="124"/>
        <v>0</v>
      </c>
      <c r="JR91" s="711">
        <f t="shared" si="125"/>
        <v>0</v>
      </c>
      <c r="JS91" s="711">
        <f t="shared" si="125"/>
        <v>0</v>
      </c>
      <c r="JT91" s="711">
        <f t="shared" si="125"/>
        <v>0</v>
      </c>
      <c r="JU91" s="711">
        <f t="shared" si="125"/>
        <v>0</v>
      </c>
      <c r="JV91" s="711">
        <f t="shared" si="125"/>
        <v>0</v>
      </c>
      <c r="JW91" s="711">
        <f t="shared" si="125"/>
        <v>0</v>
      </c>
      <c r="JX91" s="711">
        <f t="shared" si="125"/>
        <v>0</v>
      </c>
      <c r="JY91" s="711">
        <f t="shared" si="125"/>
        <v>0</v>
      </c>
      <c r="JZ91" s="711">
        <f t="shared" si="125"/>
        <v>0</v>
      </c>
      <c r="KA91" s="711">
        <f t="shared" si="125"/>
        <v>0</v>
      </c>
      <c r="KB91" s="711">
        <f t="shared" si="125"/>
        <v>0</v>
      </c>
      <c r="KC91" s="711">
        <f t="shared" si="125"/>
        <v>0</v>
      </c>
      <c r="KD91" s="711">
        <f t="shared" si="125"/>
        <v>0</v>
      </c>
      <c r="KE91" s="711">
        <f t="shared" si="125"/>
        <v>0</v>
      </c>
      <c r="KF91" s="711">
        <f t="shared" si="125"/>
        <v>0</v>
      </c>
      <c r="KG91" s="711">
        <f t="shared" si="125"/>
        <v>0</v>
      </c>
      <c r="KH91" s="711">
        <f t="shared" si="126"/>
        <v>0</v>
      </c>
      <c r="KI91" s="711">
        <f t="shared" si="126"/>
        <v>0</v>
      </c>
      <c r="KJ91" s="711">
        <f t="shared" si="126"/>
        <v>0</v>
      </c>
      <c r="KK91" s="711">
        <f t="shared" si="126"/>
        <v>0</v>
      </c>
      <c r="KL91" s="711">
        <f t="shared" si="126"/>
        <v>0</v>
      </c>
      <c r="KM91" s="711">
        <f t="shared" si="126"/>
        <v>0</v>
      </c>
      <c r="KN91" s="711">
        <f t="shared" si="126"/>
        <v>0</v>
      </c>
      <c r="KO91" s="711">
        <f t="shared" si="126"/>
        <v>0</v>
      </c>
      <c r="KP91" s="711">
        <f t="shared" si="126"/>
        <v>0</v>
      </c>
      <c r="KQ91" s="711">
        <f t="shared" si="126"/>
        <v>0</v>
      </c>
      <c r="KR91" s="711">
        <f t="shared" si="126"/>
        <v>0</v>
      </c>
      <c r="KS91" s="711">
        <f t="shared" si="126"/>
        <v>0</v>
      </c>
      <c r="KT91" s="711">
        <f t="shared" si="126"/>
        <v>0</v>
      </c>
      <c r="KU91" s="711">
        <f t="shared" si="126"/>
        <v>0</v>
      </c>
      <c r="KV91" s="711">
        <f t="shared" si="126"/>
        <v>0</v>
      </c>
      <c r="KW91" s="711">
        <f t="shared" si="126"/>
        <v>0</v>
      </c>
      <c r="KX91" s="711">
        <f t="shared" si="127"/>
        <v>0</v>
      </c>
      <c r="KY91" s="711">
        <f t="shared" si="127"/>
        <v>0</v>
      </c>
      <c r="KZ91" s="711">
        <f t="shared" si="127"/>
        <v>0</v>
      </c>
      <c r="LA91" s="711">
        <f t="shared" si="127"/>
        <v>0</v>
      </c>
      <c r="LB91" s="711">
        <f t="shared" si="127"/>
        <v>0</v>
      </c>
      <c r="LC91" s="711">
        <f t="shared" si="127"/>
        <v>0</v>
      </c>
      <c r="LD91" s="711">
        <f t="shared" si="127"/>
        <v>0</v>
      </c>
      <c r="LE91" s="711">
        <f t="shared" si="127"/>
        <v>0</v>
      </c>
      <c r="LF91" s="711">
        <f t="shared" si="127"/>
        <v>0</v>
      </c>
      <c r="LG91" s="711">
        <f t="shared" si="127"/>
        <v>0</v>
      </c>
      <c r="LH91" s="711">
        <f t="shared" si="127"/>
        <v>0</v>
      </c>
      <c r="LI91" s="711">
        <f t="shared" si="127"/>
        <v>0</v>
      </c>
      <c r="LJ91" s="711">
        <f t="shared" si="127"/>
        <v>0</v>
      </c>
      <c r="LK91" s="711">
        <f t="shared" si="127"/>
        <v>0</v>
      </c>
      <c r="LL91" s="711">
        <f t="shared" si="127"/>
        <v>0</v>
      </c>
      <c r="LM91" s="711">
        <f t="shared" si="127"/>
        <v>0</v>
      </c>
      <c r="LN91" s="711">
        <f t="shared" si="128"/>
        <v>0</v>
      </c>
      <c r="LO91" s="711">
        <f t="shared" si="128"/>
        <v>0</v>
      </c>
      <c r="LP91" s="711">
        <f t="shared" si="128"/>
        <v>0</v>
      </c>
      <c r="LQ91" s="711">
        <f t="shared" si="128"/>
        <v>0</v>
      </c>
      <c r="LR91" s="711">
        <f t="shared" si="128"/>
        <v>0</v>
      </c>
      <c r="LS91" s="711">
        <f t="shared" si="128"/>
        <v>0</v>
      </c>
      <c r="LT91" s="711">
        <f t="shared" si="128"/>
        <v>0</v>
      </c>
      <c r="LU91" s="711">
        <f t="shared" si="128"/>
        <v>0</v>
      </c>
      <c r="LV91" s="711">
        <f t="shared" si="128"/>
        <v>0</v>
      </c>
      <c r="LW91" s="711">
        <f t="shared" si="128"/>
        <v>0</v>
      </c>
      <c r="LX91" s="711">
        <f t="shared" si="128"/>
        <v>0</v>
      </c>
      <c r="LY91" s="711">
        <f t="shared" si="128"/>
        <v>0</v>
      </c>
      <c r="LZ91" s="711">
        <f t="shared" si="128"/>
        <v>0</v>
      </c>
      <c r="MA91" s="711">
        <f t="shared" si="128"/>
        <v>0</v>
      </c>
      <c r="MB91" s="711">
        <f t="shared" si="128"/>
        <v>0</v>
      </c>
      <c r="MC91" s="711">
        <f t="shared" si="128"/>
        <v>0</v>
      </c>
      <c r="MD91" s="711">
        <f t="shared" si="129"/>
        <v>0</v>
      </c>
      <c r="ME91" s="711">
        <f t="shared" si="129"/>
        <v>0</v>
      </c>
      <c r="MF91" s="711">
        <f t="shared" si="129"/>
        <v>0</v>
      </c>
      <c r="MG91" s="711">
        <f t="shared" si="129"/>
        <v>0</v>
      </c>
      <c r="MH91" s="711">
        <f t="shared" si="129"/>
        <v>0</v>
      </c>
      <c r="MI91" s="711">
        <f t="shared" si="129"/>
        <v>0</v>
      </c>
      <c r="MJ91" s="711">
        <f t="shared" si="129"/>
        <v>0</v>
      </c>
      <c r="MK91" s="711">
        <f t="shared" si="129"/>
        <v>0</v>
      </c>
      <c r="ML91" s="711">
        <f t="shared" si="129"/>
        <v>0</v>
      </c>
      <c r="MM91" s="711">
        <f t="shared" si="129"/>
        <v>0</v>
      </c>
      <c r="MN91" s="711">
        <f t="shared" si="129"/>
        <v>0</v>
      </c>
      <c r="MO91" s="711">
        <f t="shared" si="129"/>
        <v>0</v>
      </c>
      <c r="MP91" s="711">
        <f t="shared" si="129"/>
        <v>0</v>
      </c>
      <c r="MQ91" s="711">
        <f t="shared" si="129"/>
        <v>0</v>
      </c>
      <c r="MR91" s="711">
        <f t="shared" si="129"/>
        <v>0</v>
      </c>
      <c r="MS91" s="711">
        <f t="shared" si="129"/>
        <v>0</v>
      </c>
      <c r="MT91" s="711">
        <f t="shared" si="130"/>
        <v>0</v>
      </c>
      <c r="MU91" s="711">
        <f t="shared" si="130"/>
        <v>0</v>
      </c>
      <c r="MV91" s="711">
        <f t="shared" si="130"/>
        <v>0</v>
      </c>
      <c r="MW91" s="711">
        <f t="shared" si="130"/>
        <v>0</v>
      </c>
      <c r="MX91" s="711">
        <f t="shared" si="130"/>
        <v>0</v>
      </c>
      <c r="MY91" s="711">
        <f t="shared" si="130"/>
        <v>0</v>
      </c>
      <c r="MZ91" s="711">
        <f t="shared" si="130"/>
        <v>0</v>
      </c>
      <c r="NA91" s="711">
        <f t="shared" si="130"/>
        <v>0</v>
      </c>
      <c r="NB91" s="711">
        <f t="shared" si="130"/>
        <v>0</v>
      </c>
      <c r="NC91" s="711">
        <f t="shared" si="130"/>
        <v>0</v>
      </c>
      <c r="ND91" s="711">
        <f t="shared" si="130"/>
        <v>0</v>
      </c>
      <c r="NE91" s="711">
        <f t="shared" si="130"/>
        <v>0</v>
      </c>
      <c r="NF91" s="711">
        <f t="shared" si="130"/>
        <v>0</v>
      </c>
      <c r="NG91" s="711">
        <f t="shared" si="130"/>
        <v>0</v>
      </c>
      <c r="NH91" s="711">
        <f t="shared" si="130"/>
        <v>0</v>
      </c>
      <c r="NI91" s="711">
        <f t="shared" si="130"/>
        <v>0</v>
      </c>
      <c r="NJ91" s="711">
        <f t="shared" si="131"/>
        <v>0</v>
      </c>
      <c r="NK91" s="711">
        <f t="shared" si="131"/>
        <v>0</v>
      </c>
      <c r="NL91" s="711">
        <f t="shared" si="131"/>
        <v>0</v>
      </c>
      <c r="NM91" s="711">
        <f t="shared" si="131"/>
        <v>0</v>
      </c>
      <c r="NN91" s="711">
        <f t="shared" si="131"/>
        <v>0</v>
      </c>
      <c r="NO91" s="711">
        <f t="shared" si="131"/>
        <v>0</v>
      </c>
      <c r="NP91" s="711">
        <f t="shared" si="131"/>
        <v>0</v>
      </c>
      <c r="NQ91" s="711">
        <f t="shared" si="131"/>
        <v>0</v>
      </c>
      <c r="NR91" s="711">
        <f t="shared" si="131"/>
        <v>0</v>
      </c>
      <c r="NS91" s="711">
        <f t="shared" si="131"/>
        <v>0</v>
      </c>
      <c r="NT91" s="711">
        <f t="shared" si="131"/>
        <v>0</v>
      </c>
      <c r="NU91" s="711">
        <f t="shared" si="131"/>
        <v>0</v>
      </c>
      <c r="NV91" s="711">
        <f t="shared" si="131"/>
        <v>0</v>
      </c>
      <c r="NW91" s="711">
        <f t="shared" si="131"/>
        <v>0</v>
      </c>
      <c r="NX91" s="711">
        <f t="shared" si="131"/>
        <v>0</v>
      </c>
      <c r="NY91" s="711">
        <f t="shared" si="131"/>
        <v>0</v>
      </c>
      <c r="NZ91" s="711">
        <f t="shared" si="132"/>
        <v>0</v>
      </c>
      <c r="OA91" s="711">
        <f t="shared" si="132"/>
        <v>0</v>
      </c>
      <c r="OB91" s="711">
        <f t="shared" si="132"/>
        <v>0</v>
      </c>
      <c r="OC91" s="711">
        <f t="shared" si="132"/>
        <v>0</v>
      </c>
      <c r="OD91" s="711">
        <f t="shared" si="132"/>
        <v>0</v>
      </c>
      <c r="OE91" s="711">
        <f t="shared" si="132"/>
        <v>0</v>
      </c>
      <c r="OF91" s="711">
        <f t="shared" si="132"/>
        <v>0</v>
      </c>
      <c r="OG91" s="711">
        <f t="shared" si="132"/>
        <v>0</v>
      </c>
      <c r="OH91" s="711">
        <f t="shared" si="132"/>
        <v>0</v>
      </c>
      <c r="OI91" s="711">
        <f t="shared" si="132"/>
        <v>0</v>
      </c>
      <c r="OJ91" s="711">
        <f t="shared" si="132"/>
        <v>0</v>
      </c>
      <c r="OK91" s="711">
        <f t="shared" si="132"/>
        <v>0</v>
      </c>
      <c r="OL91" s="711">
        <f t="shared" si="132"/>
        <v>0</v>
      </c>
      <c r="OM91" s="711">
        <f t="shared" si="132"/>
        <v>0</v>
      </c>
      <c r="ON91" s="711">
        <f t="shared" si="132"/>
        <v>0</v>
      </c>
      <c r="OO91" s="711">
        <f t="shared" si="132"/>
        <v>0</v>
      </c>
      <c r="OP91" s="711">
        <f t="shared" si="133"/>
        <v>0</v>
      </c>
      <c r="OQ91" s="711">
        <f t="shared" si="133"/>
        <v>0</v>
      </c>
      <c r="OR91" s="711">
        <f t="shared" si="133"/>
        <v>0</v>
      </c>
      <c r="OS91" s="711">
        <f t="shared" si="133"/>
        <v>0</v>
      </c>
      <c r="OT91" s="711">
        <f t="shared" si="133"/>
        <v>0</v>
      </c>
      <c r="OU91" s="711">
        <f t="shared" si="133"/>
        <v>0</v>
      </c>
      <c r="OV91" s="711">
        <f t="shared" si="133"/>
        <v>0</v>
      </c>
      <c r="OW91" s="711">
        <f t="shared" si="133"/>
        <v>0</v>
      </c>
      <c r="OX91" s="711">
        <f t="shared" si="133"/>
        <v>0</v>
      </c>
      <c r="OY91" s="711">
        <f t="shared" si="133"/>
        <v>0</v>
      </c>
      <c r="OZ91" s="711">
        <f t="shared" si="133"/>
        <v>0</v>
      </c>
      <c r="PA91" s="711">
        <f t="shared" si="133"/>
        <v>0</v>
      </c>
      <c r="PB91" s="711">
        <f t="shared" si="133"/>
        <v>0</v>
      </c>
      <c r="PC91" s="711">
        <f t="shared" si="133"/>
        <v>0</v>
      </c>
      <c r="PD91" s="711">
        <f t="shared" si="133"/>
        <v>0</v>
      </c>
      <c r="PE91" s="711">
        <f t="shared" si="133"/>
        <v>0</v>
      </c>
      <c r="PF91" s="711">
        <f t="shared" si="134"/>
        <v>0</v>
      </c>
      <c r="PG91" s="711">
        <f t="shared" si="134"/>
        <v>0</v>
      </c>
      <c r="PH91" s="711">
        <f t="shared" si="134"/>
        <v>0</v>
      </c>
      <c r="PI91" s="711">
        <f t="shared" si="134"/>
        <v>0</v>
      </c>
      <c r="PJ91" s="711">
        <f t="shared" si="134"/>
        <v>0</v>
      </c>
      <c r="PK91" s="711">
        <f t="shared" si="134"/>
        <v>0</v>
      </c>
      <c r="PL91" s="711">
        <f t="shared" si="134"/>
        <v>0</v>
      </c>
      <c r="PM91" s="711">
        <f t="shared" si="134"/>
        <v>0</v>
      </c>
      <c r="PN91" s="711">
        <f t="shared" si="134"/>
        <v>0</v>
      </c>
      <c r="PO91" s="711">
        <f t="shared" si="134"/>
        <v>0</v>
      </c>
      <c r="PP91" s="711">
        <f t="shared" si="134"/>
        <v>0</v>
      </c>
      <c r="PQ91" s="711">
        <f t="shared" si="134"/>
        <v>0</v>
      </c>
      <c r="PR91" s="711">
        <f t="shared" si="134"/>
        <v>0</v>
      </c>
      <c r="PS91" s="711">
        <f t="shared" si="134"/>
        <v>0</v>
      </c>
      <c r="PT91" s="711">
        <f t="shared" si="134"/>
        <v>0</v>
      </c>
      <c r="PU91" s="711">
        <f t="shared" si="134"/>
        <v>0</v>
      </c>
      <c r="PV91" s="711">
        <f t="shared" si="135"/>
        <v>0</v>
      </c>
      <c r="PW91" s="711">
        <f t="shared" si="135"/>
        <v>0</v>
      </c>
      <c r="PX91" s="711">
        <f t="shared" si="135"/>
        <v>0</v>
      </c>
      <c r="PY91" s="711">
        <f t="shared" si="135"/>
        <v>0</v>
      </c>
      <c r="PZ91" s="711">
        <f t="shared" si="135"/>
        <v>0</v>
      </c>
      <c r="QA91" s="711">
        <f t="shared" si="135"/>
        <v>0</v>
      </c>
      <c r="QB91" s="711">
        <f t="shared" si="135"/>
        <v>0</v>
      </c>
      <c r="QC91" s="711">
        <f t="shared" si="135"/>
        <v>0</v>
      </c>
      <c r="QD91" s="711">
        <f t="shared" si="135"/>
        <v>0</v>
      </c>
      <c r="QE91" s="711">
        <f t="shared" si="135"/>
        <v>0</v>
      </c>
      <c r="QF91" s="711">
        <f t="shared" si="135"/>
        <v>0</v>
      </c>
      <c r="QG91" s="711">
        <f t="shared" si="135"/>
        <v>0</v>
      </c>
      <c r="QH91" s="711">
        <f t="shared" si="135"/>
        <v>0</v>
      </c>
      <c r="QI91" s="711">
        <f t="shared" si="135"/>
        <v>0</v>
      </c>
      <c r="QJ91" s="711">
        <f t="shared" si="135"/>
        <v>0</v>
      </c>
      <c r="QK91" s="711">
        <f t="shared" si="135"/>
        <v>0</v>
      </c>
      <c r="QL91" s="711">
        <f t="shared" si="136"/>
        <v>0</v>
      </c>
      <c r="QM91" s="711">
        <f t="shared" si="136"/>
        <v>0</v>
      </c>
      <c r="QN91" s="711">
        <f t="shared" si="136"/>
        <v>0</v>
      </c>
      <c r="QO91" s="711">
        <f t="shared" si="136"/>
        <v>0</v>
      </c>
      <c r="QP91" s="711">
        <f t="shared" si="136"/>
        <v>0</v>
      </c>
      <c r="QQ91" s="711">
        <f t="shared" si="136"/>
        <v>0</v>
      </c>
      <c r="QR91" s="711">
        <f t="shared" si="136"/>
        <v>0</v>
      </c>
      <c r="QS91" s="711">
        <f t="shared" si="136"/>
        <v>0</v>
      </c>
      <c r="QT91" s="711">
        <f t="shared" si="136"/>
        <v>0</v>
      </c>
      <c r="QU91" s="711">
        <f t="shared" si="136"/>
        <v>0</v>
      </c>
      <c r="QV91" s="711">
        <f t="shared" si="136"/>
        <v>0</v>
      </c>
      <c r="QW91" s="711">
        <f t="shared" si="136"/>
        <v>0</v>
      </c>
      <c r="QX91" s="711">
        <f t="shared" si="136"/>
        <v>0</v>
      </c>
      <c r="QY91" s="711">
        <f t="shared" si="136"/>
        <v>0</v>
      </c>
      <c r="QZ91" s="711">
        <f t="shared" si="136"/>
        <v>0</v>
      </c>
      <c r="RA91" s="711">
        <f t="shared" si="136"/>
        <v>0</v>
      </c>
      <c r="RB91" s="711">
        <f t="shared" si="137"/>
        <v>0</v>
      </c>
      <c r="RC91" s="711">
        <f t="shared" si="137"/>
        <v>0</v>
      </c>
      <c r="RD91" s="711">
        <f t="shared" si="137"/>
        <v>0</v>
      </c>
      <c r="RE91" s="711">
        <f t="shared" si="137"/>
        <v>0</v>
      </c>
      <c r="RF91" s="711">
        <f t="shared" si="137"/>
        <v>0</v>
      </c>
      <c r="RG91" s="711">
        <f t="shared" si="137"/>
        <v>0</v>
      </c>
      <c r="RH91" s="711">
        <f t="shared" si="137"/>
        <v>0</v>
      </c>
      <c r="RI91" s="711">
        <f t="shared" si="137"/>
        <v>0</v>
      </c>
      <c r="RJ91" s="711">
        <f t="shared" si="137"/>
        <v>0</v>
      </c>
      <c r="RK91" s="711">
        <f t="shared" si="137"/>
        <v>0</v>
      </c>
      <c r="RL91" s="711">
        <f t="shared" si="137"/>
        <v>0</v>
      </c>
      <c r="RM91" s="711">
        <f t="shared" si="137"/>
        <v>0</v>
      </c>
      <c r="RN91" s="711">
        <f t="shared" si="137"/>
        <v>0</v>
      </c>
      <c r="RO91" s="711">
        <f t="shared" si="137"/>
        <v>0</v>
      </c>
      <c r="RP91" s="711">
        <f t="shared" si="137"/>
        <v>0</v>
      </c>
      <c r="RQ91" s="711">
        <f t="shared" si="137"/>
        <v>0</v>
      </c>
      <c r="RR91" s="711">
        <f t="shared" si="138"/>
        <v>0</v>
      </c>
      <c r="RS91" s="711">
        <f t="shared" si="138"/>
        <v>0</v>
      </c>
      <c r="RT91" s="711">
        <f t="shared" si="138"/>
        <v>0</v>
      </c>
      <c r="RU91" s="711">
        <f t="shared" si="138"/>
        <v>0</v>
      </c>
      <c r="RV91" s="711">
        <f t="shared" si="138"/>
        <v>0</v>
      </c>
      <c r="RW91" s="711">
        <f t="shared" si="138"/>
        <v>0</v>
      </c>
      <c r="RX91" s="711">
        <f t="shared" si="138"/>
        <v>0</v>
      </c>
      <c r="RY91" s="711">
        <f t="shared" si="138"/>
        <v>0</v>
      </c>
      <c r="RZ91" s="711">
        <f t="shared" si="138"/>
        <v>0</v>
      </c>
      <c r="SA91" s="711">
        <f t="shared" si="138"/>
        <v>0</v>
      </c>
      <c r="SB91" s="711">
        <f t="shared" si="138"/>
        <v>0</v>
      </c>
      <c r="SC91" s="711">
        <f t="shared" si="138"/>
        <v>0</v>
      </c>
      <c r="SD91" s="711">
        <f t="shared" si="138"/>
        <v>0</v>
      </c>
      <c r="SE91" s="711">
        <f t="shared" si="138"/>
        <v>0</v>
      </c>
      <c r="SF91" s="711">
        <f t="shared" si="138"/>
        <v>0</v>
      </c>
      <c r="SG91" s="711">
        <f t="shared" si="138"/>
        <v>0</v>
      </c>
      <c r="SH91" s="711">
        <f t="shared" si="139"/>
        <v>0</v>
      </c>
      <c r="SI91" s="493"/>
      <c r="SJ91" s="474"/>
      <c r="SK91" s="462"/>
      <c r="SL91" s="462"/>
      <c r="SM91" s="462"/>
    </row>
    <row r="92" spans="1:507" outlineLevel="3" x14ac:dyDescent="0.35">
      <c r="A92" s="462"/>
      <c r="B92" s="471"/>
      <c r="C92" s="690">
        <f>INT($C$40)+3</f>
        <v>4</v>
      </c>
      <c r="D92" s="493"/>
      <c r="E92" s="557"/>
      <c r="F92" s="557"/>
      <c r="G92" s="493"/>
      <c r="H92" s="515"/>
      <c r="I92" s="515" t="s">
        <v>806</v>
      </c>
      <c r="J92" s="713">
        <f t="shared" si="140"/>
        <v>3</v>
      </c>
      <c r="K92" s="516">
        <v>0</v>
      </c>
      <c r="L92" s="516">
        <v>0</v>
      </c>
      <c r="M92" s="516">
        <v>0</v>
      </c>
      <c r="N92" s="516">
        <v>0</v>
      </c>
      <c r="O92" s="516">
        <v>0</v>
      </c>
      <c r="P92" s="516">
        <v>0</v>
      </c>
      <c r="Q92" s="516">
        <v>0</v>
      </c>
      <c r="R92" s="516">
        <v>0</v>
      </c>
      <c r="S92" s="516">
        <v>0</v>
      </c>
      <c r="T92" s="516">
        <v>0</v>
      </c>
      <c r="U92" s="516">
        <v>0</v>
      </c>
      <c r="V92" s="516">
        <v>0</v>
      </c>
      <c r="W92" s="516">
        <v>0</v>
      </c>
      <c r="X92" s="516">
        <v>0</v>
      </c>
      <c r="Y92" s="516">
        <v>0</v>
      </c>
      <c r="Z92" s="516">
        <v>0</v>
      </c>
      <c r="AA92" s="516">
        <v>0</v>
      </c>
      <c r="AB92" s="516">
        <v>0</v>
      </c>
      <c r="AC92" s="516">
        <v>0</v>
      </c>
      <c r="AD92" s="516">
        <v>0</v>
      </c>
      <c r="AE92" s="516">
        <v>0</v>
      </c>
      <c r="AF92" s="516">
        <v>0</v>
      </c>
      <c r="AG92" s="516">
        <v>0</v>
      </c>
      <c r="AH92" s="516">
        <v>0</v>
      </c>
      <c r="AI92" s="516">
        <v>0</v>
      </c>
      <c r="AJ92" s="516">
        <v>0</v>
      </c>
      <c r="AK92" s="516">
        <v>0</v>
      </c>
      <c r="AL92" s="516">
        <v>0</v>
      </c>
      <c r="AM92" s="516">
        <v>0</v>
      </c>
      <c r="AN92" s="516">
        <v>0</v>
      </c>
      <c r="AO92" s="516">
        <v>0</v>
      </c>
      <c r="AP92" s="516">
        <v>0</v>
      </c>
      <c r="AQ92" s="516">
        <v>0</v>
      </c>
      <c r="AR92" s="516">
        <v>0</v>
      </c>
      <c r="AS92" s="516">
        <v>0</v>
      </c>
      <c r="AT92" s="516">
        <v>0</v>
      </c>
      <c r="AU92" s="516">
        <v>0</v>
      </c>
      <c r="AV92" s="516">
        <v>0</v>
      </c>
      <c r="AW92" s="516">
        <v>0</v>
      </c>
      <c r="AX92" s="516">
        <v>0</v>
      </c>
      <c r="AY92" s="516">
        <v>0</v>
      </c>
      <c r="AZ92" s="516">
        <v>0</v>
      </c>
      <c r="BA92" s="516">
        <v>0</v>
      </c>
      <c r="BB92" s="516">
        <v>0</v>
      </c>
      <c r="BC92" s="516">
        <v>0</v>
      </c>
      <c r="BD92" s="516">
        <v>0</v>
      </c>
      <c r="BE92" s="516">
        <v>0</v>
      </c>
      <c r="BF92" s="516">
        <v>0</v>
      </c>
      <c r="BG92" s="516">
        <v>0</v>
      </c>
      <c r="BH92" s="516">
        <v>0</v>
      </c>
      <c r="BI92" s="516">
        <v>0</v>
      </c>
      <c r="BJ92" s="516">
        <v>0</v>
      </c>
      <c r="BK92" s="516">
        <v>0</v>
      </c>
      <c r="BL92" s="516">
        <v>0</v>
      </c>
      <c r="BM92" s="516">
        <v>0</v>
      </c>
      <c r="BN92" s="516">
        <v>0</v>
      </c>
      <c r="BO92" s="516">
        <v>0</v>
      </c>
      <c r="BP92" s="516">
        <v>0</v>
      </c>
      <c r="BQ92" s="516">
        <v>0</v>
      </c>
      <c r="BR92" s="516">
        <v>0</v>
      </c>
      <c r="BS92" s="516">
        <v>0</v>
      </c>
      <c r="BT92" s="516">
        <v>0</v>
      </c>
      <c r="BU92" s="516">
        <v>0</v>
      </c>
      <c r="BV92" s="516">
        <v>0</v>
      </c>
      <c r="BW92" s="516">
        <v>0</v>
      </c>
      <c r="BX92" s="516">
        <v>0</v>
      </c>
      <c r="BY92" s="516">
        <v>0</v>
      </c>
      <c r="BZ92" s="516">
        <v>0</v>
      </c>
      <c r="CA92" s="516">
        <v>0</v>
      </c>
      <c r="CB92" s="516">
        <v>0</v>
      </c>
      <c r="CC92" s="516">
        <v>0</v>
      </c>
      <c r="CD92" s="516">
        <v>0</v>
      </c>
      <c r="CE92" s="516">
        <v>0</v>
      </c>
      <c r="CF92" s="516">
        <v>0</v>
      </c>
      <c r="CG92" s="516">
        <v>0</v>
      </c>
      <c r="CH92" s="516">
        <v>0</v>
      </c>
      <c r="CI92" s="516">
        <v>0</v>
      </c>
      <c r="CJ92" s="516">
        <v>0</v>
      </c>
      <c r="CK92" s="516">
        <v>0</v>
      </c>
      <c r="CL92" s="516">
        <v>0</v>
      </c>
      <c r="CM92" s="516">
        <v>0</v>
      </c>
      <c r="CN92" s="516">
        <v>0</v>
      </c>
      <c r="CO92" s="516">
        <v>0</v>
      </c>
      <c r="CP92" s="516">
        <v>0</v>
      </c>
      <c r="CQ92" s="516">
        <v>0</v>
      </c>
      <c r="CR92" s="516">
        <v>0</v>
      </c>
      <c r="CS92" s="516">
        <v>0</v>
      </c>
      <c r="CT92" s="516">
        <v>0</v>
      </c>
      <c r="CU92" s="516">
        <v>0</v>
      </c>
      <c r="CV92" s="516">
        <v>0</v>
      </c>
      <c r="CW92" s="516">
        <v>0</v>
      </c>
      <c r="CX92" s="516">
        <v>0</v>
      </c>
      <c r="CY92" s="516">
        <v>0</v>
      </c>
      <c r="CZ92" s="516">
        <v>0</v>
      </c>
      <c r="DA92" s="516">
        <v>0</v>
      </c>
      <c r="DB92" s="516">
        <v>0</v>
      </c>
      <c r="DC92" s="516">
        <v>0</v>
      </c>
      <c r="DD92" s="516">
        <v>0</v>
      </c>
      <c r="DE92" s="516">
        <v>0</v>
      </c>
      <c r="DF92" s="516">
        <v>0</v>
      </c>
      <c r="DG92" s="516">
        <v>0</v>
      </c>
      <c r="DH92" s="516">
        <v>0</v>
      </c>
      <c r="DI92" s="516">
        <v>0</v>
      </c>
      <c r="DJ92" s="516">
        <v>0</v>
      </c>
      <c r="DK92" s="516">
        <v>0</v>
      </c>
      <c r="DL92" s="516">
        <v>0</v>
      </c>
      <c r="DM92" s="516">
        <v>0</v>
      </c>
      <c r="DN92" s="516">
        <v>0</v>
      </c>
      <c r="DO92" s="516">
        <v>0</v>
      </c>
      <c r="DP92" s="516">
        <v>0</v>
      </c>
      <c r="DQ92" s="516">
        <v>0</v>
      </c>
      <c r="DR92" s="516">
        <v>0</v>
      </c>
      <c r="DS92" s="516">
        <v>0</v>
      </c>
      <c r="DT92" s="516">
        <v>0</v>
      </c>
      <c r="DU92" s="516">
        <v>0</v>
      </c>
      <c r="DV92" s="516">
        <v>0</v>
      </c>
      <c r="DW92" s="516">
        <v>0</v>
      </c>
      <c r="DX92" s="516">
        <v>0</v>
      </c>
      <c r="DY92" s="516">
        <v>0</v>
      </c>
      <c r="DZ92" s="516">
        <v>0</v>
      </c>
      <c r="EA92" s="516">
        <v>0</v>
      </c>
      <c r="EB92" s="516">
        <v>0</v>
      </c>
      <c r="EC92" s="516">
        <v>0</v>
      </c>
      <c r="ED92" s="711">
        <f t="shared" si="116"/>
        <v>0</v>
      </c>
      <c r="EE92" s="711">
        <f t="shared" si="116"/>
        <v>0</v>
      </c>
      <c r="EF92" s="711">
        <f t="shared" si="116"/>
        <v>0</v>
      </c>
      <c r="EG92" s="711">
        <f t="shared" si="116"/>
        <v>0</v>
      </c>
      <c r="EH92" s="711">
        <f t="shared" si="116"/>
        <v>0</v>
      </c>
      <c r="EI92" s="711">
        <f t="shared" si="116"/>
        <v>0</v>
      </c>
      <c r="EJ92" s="711">
        <f t="shared" si="116"/>
        <v>0</v>
      </c>
      <c r="EK92" s="711">
        <f t="shared" si="116"/>
        <v>0</v>
      </c>
      <c r="EL92" s="711">
        <f t="shared" si="116"/>
        <v>0</v>
      </c>
      <c r="EM92" s="711">
        <f t="shared" si="116"/>
        <v>0</v>
      </c>
      <c r="EN92" s="711">
        <f t="shared" si="116"/>
        <v>0</v>
      </c>
      <c r="EO92" s="711">
        <f t="shared" si="116"/>
        <v>0</v>
      </c>
      <c r="EP92" s="711">
        <f t="shared" si="116"/>
        <v>0</v>
      </c>
      <c r="EQ92" s="711">
        <f t="shared" si="116"/>
        <v>0</v>
      </c>
      <c r="ER92" s="711">
        <f t="shared" si="116"/>
        <v>0</v>
      </c>
      <c r="ES92" s="711">
        <f t="shared" si="116"/>
        <v>0</v>
      </c>
      <c r="ET92" s="711">
        <f t="shared" si="117"/>
        <v>0</v>
      </c>
      <c r="EU92" s="711">
        <f t="shared" si="117"/>
        <v>0</v>
      </c>
      <c r="EV92" s="711">
        <f t="shared" si="117"/>
        <v>0</v>
      </c>
      <c r="EW92" s="711">
        <f t="shared" si="117"/>
        <v>0</v>
      </c>
      <c r="EX92" s="711">
        <f t="shared" si="117"/>
        <v>0</v>
      </c>
      <c r="EY92" s="711">
        <f t="shared" si="117"/>
        <v>0</v>
      </c>
      <c r="EZ92" s="711">
        <f t="shared" si="117"/>
        <v>0</v>
      </c>
      <c r="FA92" s="711">
        <f t="shared" si="117"/>
        <v>0</v>
      </c>
      <c r="FB92" s="711">
        <f t="shared" si="117"/>
        <v>0</v>
      </c>
      <c r="FC92" s="711">
        <f t="shared" si="117"/>
        <v>0</v>
      </c>
      <c r="FD92" s="711">
        <f t="shared" si="117"/>
        <v>0</v>
      </c>
      <c r="FE92" s="711">
        <f t="shared" si="117"/>
        <v>0</v>
      </c>
      <c r="FF92" s="711">
        <f t="shared" si="117"/>
        <v>0</v>
      </c>
      <c r="FG92" s="711">
        <f t="shared" si="117"/>
        <v>0</v>
      </c>
      <c r="FH92" s="711">
        <f t="shared" si="117"/>
        <v>0</v>
      </c>
      <c r="FI92" s="711">
        <f t="shared" si="117"/>
        <v>0</v>
      </c>
      <c r="FJ92" s="711">
        <f t="shared" si="118"/>
        <v>0</v>
      </c>
      <c r="FK92" s="711">
        <f t="shared" si="118"/>
        <v>0</v>
      </c>
      <c r="FL92" s="711">
        <f t="shared" si="118"/>
        <v>0</v>
      </c>
      <c r="FM92" s="711">
        <f t="shared" si="118"/>
        <v>0</v>
      </c>
      <c r="FN92" s="711">
        <f t="shared" si="118"/>
        <v>0</v>
      </c>
      <c r="FO92" s="711">
        <f t="shared" si="118"/>
        <v>0</v>
      </c>
      <c r="FP92" s="711">
        <f t="shared" si="118"/>
        <v>0</v>
      </c>
      <c r="FQ92" s="711">
        <f t="shared" si="118"/>
        <v>0</v>
      </c>
      <c r="FR92" s="711">
        <f t="shared" si="118"/>
        <v>0</v>
      </c>
      <c r="FS92" s="711">
        <f t="shared" si="118"/>
        <v>0</v>
      </c>
      <c r="FT92" s="711">
        <f t="shared" si="118"/>
        <v>0</v>
      </c>
      <c r="FU92" s="711">
        <f t="shared" si="118"/>
        <v>0</v>
      </c>
      <c r="FV92" s="711">
        <f t="shared" si="118"/>
        <v>0</v>
      </c>
      <c r="FW92" s="711">
        <f t="shared" si="118"/>
        <v>0</v>
      </c>
      <c r="FX92" s="711">
        <f t="shared" si="118"/>
        <v>0</v>
      </c>
      <c r="FY92" s="711">
        <f t="shared" si="118"/>
        <v>0</v>
      </c>
      <c r="FZ92" s="711">
        <f t="shared" si="119"/>
        <v>0</v>
      </c>
      <c r="GA92" s="711">
        <f t="shared" si="119"/>
        <v>0</v>
      </c>
      <c r="GB92" s="711">
        <f t="shared" si="119"/>
        <v>0</v>
      </c>
      <c r="GC92" s="711">
        <f t="shared" si="119"/>
        <v>0</v>
      </c>
      <c r="GD92" s="711">
        <f t="shared" si="119"/>
        <v>0</v>
      </c>
      <c r="GE92" s="711">
        <f t="shared" si="119"/>
        <v>0</v>
      </c>
      <c r="GF92" s="711">
        <f t="shared" si="119"/>
        <v>0</v>
      </c>
      <c r="GG92" s="711">
        <f t="shared" si="119"/>
        <v>0</v>
      </c>
      <c r="GH92" s="711">
        <f t="shared" si="119"/>
        <v>0</v>
      </c>
      <c r="GI92" s="711">
        <f t="shared" si="119"/>
        <v>0</v>
      </c>
      <c r="GJ92" s="711">
        <f t="shared" si="119"/>
        <v>0</v>
      </c>
      <c r="GK92" s="711">
        <f t="shared" si="119"/>
        <v>0</v>
      </c>
      <c r="GL92" s="711">
        <f t="shared" si="119"/>
        <v>0</v>
      </c>
      <c r="GM92" s="711">
        <f t="shared" si="119"/>
        <v>0</v>
      </c>
      <c r="GN92" s="711">
        <f t="shared" si="119"/>
        <v>0</v>
      </c>
      <c r="GO92" s="711">
        <f t="shared" si="119"/>
        <v>0</v>
      </c>
      <c r="GP92" s="711">
        <f t="shared" si="120"/>
        <v>0</v>
      </c>
      <c r="GQ92" s="711">
        <f t="shared" si="120"/>
        <v>0</v>
      </c>
      <c r="GR92" s="711">
        <f t="shared" si="120"/>
        <v>0</v>
      </c>
      <c r="GS92" s="711">
        <f t="shared" si="120"/>
        <v>0</v>
      </c>
      <c r="GT92" s="711">
        <f t="shared" si="120"/>
        <v>0</v>
      </c>
      <c r="GU92" s="711">
        <f t="shared" si="120"/>
        <v>0</v>
      </c>
      <c r="GV92" s="711">
        <f t="shared" si="120"/>
        <v>0</v>
      </c>
      <c r="GW92" s="711">
        <f t="shared" si="120"/>
        <v>0</v>
      </c>
      <c r="GX92" s="711">
        <f t="shared" si="120"/>
        <v>0</v>
      </c>
      <c r="GY92" s="711">
        <f t="shared" si="120"/>
        <v>0</v>
      </c>
      <c r="GZ92" s="711">
        <f t="shared" si="120"/>
        <v>0</v>
      </c>
      <c r="HA92" s="711">
        <f t="shared" si="120"/>
        <v>0</v>
      </c>
      <c r="HB92" s="711">
        <f t="shared" si="120"/>
        <v>0</v>
      </c>
      <c r="HC92" s="711">
        <f t="shared" si="120"/>
        <v>0</v>
      </c>
      <c r="HD92" s="711">
        <f t="shared" si="120"/>
        <v>0</v>
      </c>
      <c r="HE92" s="711">
        <f t="shared" si="120"/>
        <v>0</v>
      </c>
      <c r="HF92" s="711">
        <f t="shared" si="121"/>
        <v>0</v>
      </c>
      <c r="HG92" s="711">
        <f t="shared" si="121"/>
        <v>0</v>
      </c>
      <c r="HH92" s="711">
        <f t="shared" si="121"/>
        <v>0</v>
      </c>
      <c r="HI92" s="711">
        <f t="shared" si="121"/>
        <v>0</v>
      </c>
      <c r="HJ92" s="711">
        <f t="shared" si="121"/>
        <v>0</v>
      </c>
      <c r="HK92" s="711">
        <f t="shared" si="121"/>
        <v>0</v>
      </c>
      <c r="HL92" s="711">
        <f t="shared" si="121"/>
        <v>0</v>
      </c>
      <c r="HM92" s="711">
        <f t="shared" si="121"/>
        <v>0</v>
      </c>
      <c r="HN92" s="711">
        <f t="shared" si="121"/>
        <v>0</v>
      </c>
      <c r="HO92" s="711">
        <f t="shared" si="121"/>
        <v>0</v>
      </c>
      <c r="HP92" s="711">
        <f t="shared" si="121"/>
        <v>0</v>
      </c>
      <c r="HQ92" s="711">
        <f t="shared" si="121"/>
        <v>0</v>
      </c>
      <c r="HR92" s="711">
        <f t="shared" si="121"/>
        <v>0</v>
      </c>
      <c r="HS92" s="711">
        <f t="shared" si="121"/>
        <v>0</v>
      </c>
      <c r="HT92" s="711">
        <f t="shared" si="121"/>
        <v>0</v>
      </c>
      <c r="HU92" s="711">
        <f t="shared" si="121"/>
        <v>0</v>
      </c>
      <c r="HV92" s="711">
        <f t="shared" si="122"/>
        <v>0</v>
      </c>
      <c r="HW92" s="711">
        <f t="shared" si="122"/>
        <v>0</v>
      </c>
      <c r="HX92" s="711">
        <f t="shared" si="122"/>
        <v>0</v>
      </c>
      <c r="HY92" s="711">
        <f t="shared" si="122"/>
        <v>0</v>
      </c>
      <c r="HZ92" s="711">
        <f t="shared" si="122"/>
        <v>0</v>
      </c>
      <c r="IA92" s="711">
        <f t="shared" si="122"/>
        <v>0</v>
      </c>
      <c r="IB92" s="711">
        <f t="shared" si="122"/>
        <v>0</v>
      </c>
      <c r="IC92" s="711">
        <f t="shared" si="122"/>
        <v>0</v>
      </c>
      <c r="ID92" s="711">
        <f t="shared" si="122"/>
        <v>0</v>
      </c>
      <c r="IE92" s="711">
        <f t="shared" si="122"/>
        <v>0</v>
      </c>
      <c r="IF92" s="711">
        <f t="shared" si="122"/>
        <v>0</v>
      </c>
      <c r="IG92" s="711">
        <f t="shared" si="122"/>
        <v>0</v>
      </c>
      <c r="IH92" s="711">
        <f t="shared" si="122"/>
        <v>0</v>
      </c>
      <c r="II92" s="711">
        <f t="shared" si="122"/>
        <v>0</v>
      </c>
      <c r="IJ92" s="711">
        <f t="shared" si="122"/>
        <v>0</v>
      </c>
      <c r="IK92" s="711">
        <f t="shared" si="122"/>
        <v>0</v>
      </c>
      <c r="IL92" s="711">
        <f t="shared" si="123"/>
        <v>0</v>
      </c>
      <c r="IM92" s="711">
        <f t="shared" si="123"/>
        <v>0</v>
      </c>
      <c r="IN92" s="711">
        <f t="shared" si="123"/>
        <v>0</v>
      </c>
      <c r="IO92" s="711">
        <f t="shared" si="123"/>
        <v>0</v>
      </c>
      <c r="IP92" s="711">
        <f t="shared" si="123"/>
        <v>0</v>
      </c>
      <c r="IQ92" s="711">
        <f t="shared" si="123"/>
        <v>0</v>
      </c>
      <c r="IR92" s="711">
        <f t="shared" si="123"/>
        <v>0</v>
      </c>
      <c r="IS92" s="711">
        <f t="shared" si="123"/>
        <v>0</v>
      </c>
      <c r="IT92" s="711">
        <f t="shared" si="123"/>
        <v>0</v>
      </c>
      <c r="IU92" s="711">
        <f t="shared" si="123"/>
        <v>0</v>
      </c>
      <c r="IV92" s="711">
        <f t="shared" si="123"/>
        <v>0</v>
      </c>
      <c r="IW92" s="711">
        <f t="shared" si="123"/>
        <v>0</v>
      </c>
      <c r="IX92" s="711">
        <f t="shared" si="123"/>
        <v>0</v>
      </c>
      <c r="IY92" s="711">
        <f t="shared" si="123"/>
        <v>0</v>
      </c>
      <c r="IZ92" s="711">
        <f t="shared" si="123"/>
        <v>0</v>
      </c>
      <c r="JA92" s="711">
        <f t="shared" si="123"/>
        <v>0</v>
      </c>
      <c r="JB92" s="711">
        <f t="shared" si="124"/>
        <v>0</v>
      </c>
      <c r="JC92" s="711">
        <f t="shared" si="124"/>
        <v>0</v>
      </c>
      <c r="JD92" s="711">
        <f t="shared" si="124"/>
        <v>0</v>
      </c>
      <c r="JE92" s="711">
        <f t="shared" si="124"/>
        <v>0</v>
      </c>
      <c r="JF92" s="711">
        <f t="shared" si="124"/>
        <v>0</v>
      </c>
      <c r="JG92" s="711">
        <f t="shared" si="124"/>
        <v>0</v>
      </c>
      <c r="JH92" s="711">
        <f t="shared" si="124"/>
        <v>0</v>
      </c>
      <c r="JI92" s="711">
        <f t="shared" si="124"/>
        <v>0</v>
      </c>
      <c r="JJ92" s="711">
        <f t="shared" si="124"/>
        <v>0</v>
      </c>
      <c r="JK92" s="711">
        <f t="shared" si="124"/>
        <v>0</v>
      </c>
      <c r="JL92" s="711">
        <f t="shared" si="124"/>
        <v>0</v>
      </c>
      <c r="JM92" s="711">
        <f t="shared" si="124"/>
        <v>0</v>
      </c>
      <c r="JN92" s="711">
        <f t="shared" si="124"/>
        <v>0</v>
      </c>
      <c r="JO92" s="711">
        <f t="shared" si="124"/>
        <v>0</v>
      </c>
      <c r="JP92" s="711">
        <f t="shared" si="124"/>
        <v>0</v>
      </c>
      <c r="JQ92" s="711">
        <f t="shared" si="124"/>
        <v>0</v>
      </c>
      <c r="JR92" s="711">
        <f t="shared" si="125"/>
        <v>0</v>
      </c>
      <c r="JS92" s="711">
        <f t="shared" si="125"/>
        <v>0</v>
      </c>
      <c r="JT92" s="711">
        <f t="shared" si="125"/>
        <v>0</v>
      </c>
      <c r="JU92" s="711">
        <f t="shared" si="125"/>
        <v>0</v>
      </c>
      <c r="JV92" s="711">
        <f t="shared" si="125"/>
        <v>0</v>
      </c>
      <c r="JW92" s="711">
        <f t="shared" si="125"/>
        <v>0</v>
      </c>
      <c r="JX92" s="711">
        <f t="shared" si="125"/>
        <v>0</v>
      </c>
      <c r="JY92" s="711">
        <f t="shared" si="125"/>
        <v>0</v>
      </c>
      <c r="JZ92" s="711">
        <f t="shared" si="125"/>
        <v>0</v>
      </c>
      <c r="KA92" s="711">
        <f t="shared" si="125"/>
        <v>0</v>
      </c>
      <c r="KB92" s="711">
        <f t="shared" si="125"/>
        <v>0</v>
      </c>
      <c r="KC92" s="711">
        <f t="shared" si="125"/>
        <v>0</v>
      </c>
      <c r="KD92" s="711">
        <f t="shared" si="125"/>
        <v>0</v>
      </c>
      <c r="KE92" s="711">
        <f t="shared" si="125"/>
        <v>0</v>
      </c>
      <c r="KF92" s="711">
        <f t="shared" si="125"/>
        <v>0</v>
      </c>
      <c r="KG92" s="711">
        <f t="shared" si="125"/>
        <v>0</v>
      </c>
      <c r="KH92" s="711">
        <f t="shared" si="126"/>
        <v>0</v>
      </c>
      <c r="KI92" s="711">
        <f t="shared" si="126"/>
        <v>0</v>
      </c>
      <c r="KJ92" s="711">
        <f t="shared" si="126"/>
        <v>0</v>
      </c>
      <c r="KK92" s="711">
        <f t="shared" si="126"/>
        <v>0</v>
      </c>
      <c r="KL92" s="711">
        <f t="shared" si="126"/>
        <v>0</v>
      </c>
      <c r="KM92" s="711">
        <f t="shared" si="126"/>
        <v>0</v>
      </c>
      <c r="KN92" s="711">
        <f t="shared" si="126"/>
        <v>0</v>
      </c>
      <c r="KO92" s="711">
        <f t="shared" si="126"/>
        <v>0</v>
      </c>
      <c r="KP92" s="711">
        <f t="shared" si="126"/>
        <v>0</v>
      </c>
      <c r="KQ92" s="711">
        <f t="shared" si="126"/>
        <v>0</v>
      </c>
      <c r="KR92" s="711">
        <f t="shared" si="126"/>
        <v>0</v>
      </c>
      <c r="KS92" s="711">
        <f t="shared" si="126"/>
        <v>0</v>
      </c>
      <c r="KT92" s="711">
        <f t="shared" si="126"/>
        <v>0</v>
      </c>
      <c r="KU92" s="711">
        <f t="shared" si="126"/>
        <v>0</v>
      </c>
      <c r="KV92" s="711">
        <f t="shared" si="126"/>
        <v>0</v>
      </c>
      <c r="KW92" s="711">
        <f t="shared" si="126"/>
        <v>0</v>
      </c>
      <c r="KX92" s="711">
        <f t="shared" si="127"/>
        <v>0</v>
      </c>
      <c r="KY92" s="711">
        <f t="shared" si="127"/>
        <v>0</v>
      </c>
      <c r="KZ92" s="711">
        <f t="shared" si="127"/>
        <v>0</v>
      </c>
      <c r="LA92" s="711">
        <f t="shared" si="127"/>
        <v>0</v>
      </c>
      <c r="LB92" s="711">
        <f t="shared" si="127"/>
        <v>0</v>
      </c>
      <c r="LC92" s="711">
        <f t="shared" si="127"/>
        <v>0</v>
      </c>
      <c r="LD92" s="711">
        <f t="shared" si="127"/>
        <v>0</v>
      </c>
      <c r="LE92" s="711">
        <f t="shared" si="127"/>
        <v>0</v>
      </c>
      <c r="LF92" s="711">
        <f t="shared" si="127"/>
        <v>0</v>
      </c>
      <c r="LG92" s="711">
        <f t="shared" si="127"/>
        <v>0</v>
      </c>
      <c r="LH92" s="711">
        <f t="shared" si="127"/>
        <v>0</v>
      </c>
      <c r="LI92" s="711">
        <f t="shared" si="127"/>
        <v>0</v>
      </c>
      <c r="LJ92" s="711">
        <f t="shared" si="127"/>
        <v>0</v>
      </c>
      <c r="LK92" s="711">
        <f t="shared" si="127"/>
        <v>0</v>
      </c>
      <c r="LL92" s="711">
        <f t="shared" si="127"/>
        <v>0</v>
      </c>
      <c r="LM92" s="711">
        <f t="shared" si="127"/>
        <v>0</v>
      </c>
      <c r="LN92" s="711">
        <f t="shared" si="128"/>
        <v>0</v>
      </c>
      <c r="LO92" s="711">
        <f t="shared" si="128"/>
        <v>0</v>
      </c>
      <c r="LP92" s="711">
        <f t="shared" si="128"/>
        <v>0</v>
      </c>
      <c r="LQ92" s="711">
        <f t="shared" si="128"/>
        <v>0</v>
      </c>
      <c r="LR92" s="711">
        <f t="shared" si="128"/>
        <v>0</v>
      </c>
      <c r="LS92" s="711">
        <f t="shared" si="128"/>
        <v>0</v>
      </c>
      <c r="LT92" s="711">
        <f t="shared" si="128"/>
        <v>0</v>
      </c>
      <c r="LU92" s="711">
        <f t="shared" si="128"/>
        <v>0</v>
      </c>
      <c r="LV92" s="711">
        <f t="shared" si="128"/>
        <v>0</v>
      </c>
      <c r="LW92" s="711">
        <f t="shared" si="128"/>
        <v>0</v>
      </c>
      <c r="LX92" s="711">
        <f t="shared" si="128"/>
        <v>0</v>
      </c>
      <c r="LY92" s="711">
        <f t="shared" si="128"/>
        <v>0</v>
      </c>
      <c r="LZ92" s="711">
        <f t="shared" si="128"/>
        <v>0</v>
      </c>
      <c r="MA92" s="711">
        <f t="shared" si="128"/>
        <v>0</v>
      </c>
      <c r="MB92" s="711">
        <f t="shared" si="128"/>
        <v>0</v>
      </c>
      <c r="MC92" s="711">
        <f t="shared" si="128"/>
        <v>0</v>
      </c>
      <c r="MD92" s="711">
        <f t="shared" si="129"/>
        <v>0</v>
      </c>
      <c r="ME92" s="711">
        <f t="shared" si="129"/>
        <v>0</v>
      </c>
      <c r="MF92" s="711">
        <f t="shared" si="129"/>
        <v>0</v>
      </c>
      <c r="MG92" s="711">
        <f t="shared" si="129"/>
        <v>0</v>
      </c>
      <c r="MH92" s="711">
        <f t="shared" si="129"/>
        <v>0</v>
      </c>
      <c r="MI92" s="711">
        <f t="shared" si="129"/>
        <v>0</v>
      </c>
      <c r="MJ92" s="711">
        <f t="shared" si="129"/>
        <v>0</v>
      </c>
      <c r="MK92" s="711">
        <f t="shared" si="129"/>
        <v>0</v>
      </c>
      <c r="ML92" s="711">
        <f t="shared" si="129"/>
        <v>0</v>
      </c>
      <c r="MM92" s="711">
        <f t="shared" si="129"/>
        <v>0</v>
      </c>
      <c r="MN92" s="711">
        <f t="shared" si="129"/>
        <v>0</v>
      </c>
      <c r="MO92" s="711">
        <f t="shared" si="129"/>
        <v>0</v>
      </c>
      <c r="MP92" s="711">
        <f t="shared" si="129"/>
        <v>0</v>
      </c>
      <c r="MQ92" s="711">
        <f t="shared" si="129"/>
        <v>0</v>
      </c>
      <c r="MR92" s="711">
        <f t="shared" si="129"/>
        <v>0</v>
      </c>
      <c r="MS92" s="711">
        <f t="shared" si="129"/>
        <v>0</v>
      </c>
      <c r="MT92" s="711">
        <f t="shared" si="130"/>
        <v>0</v>
      </c>
      <c r="MU92" s="711">
        <f t="shared" si="130"/>
        <v>0</v>
      </c>
      <c r="MV92" s="711">
        <f t="shared" si="130"/>
        <v>0</v>
      </c>
      <c r="MW92" s="711">
        <f t="shared" si="130"/>
        <v>0</v>
      </c>
      <c r="MX92" s="711">
        <f t="shared" si="130"/>
        <v>0</v>
      </c>
      <c r="MY92" s="711">
        <f t="shared" si="130"/>
        <v>0</v>
      </c>
      <c r="MZ92" s="711">
        <f t="shared" si="130"/>
        <v>0</v>
      </c>
      <c r="NA92" s="711">
        <f t="shared" si="130"/>
        <v>0</v>
      </c>
      <c r="NB92" s="711">
        <f t="shared" si="130"/>
        <v>0</v>
      </c>
      <c r="NC92" s="711">
        <f t="shared" si="130"/>
        <v>0</v>
      </c>
      <c r="ND92" s="711">
        <f t="shared" si="130"/>
        <v>0</v>
      </c>
      <c r="NE92" s="711">
        <f t="shared" si="130"/>
        <v>0</v>
      </c>
      <c r="NF92" s="711">
        <f t="shared" si="130"/>
        <v>0</v>
      </c>
      <c r="NG92" s="711">
        <f t="shared" si="130"/>
        <v>0</v>
      </c>
      <c r="NH92" s="711">
        <f t="shared" si="130"/>
        <v>0</v>
      </c>
      <c r="NI92" s="711">
        <f t="shared" si="130"/>
        <v>0</v>
      </c>
      <c r="NJ92" s="711">
        <f t="shared" si="131"/>
        <v>0</v>
      </c>
      <c r="NK92" s="711">
        <f t="shared" si="131"/>
        <v>0</v>
      </c>
      <c r="NL92" s="711">
        <f t="shared" si="131"/>
        <v>0</v>
      </c>
      <c r="NM92" s="711">
        <f t="shared" si="131"/>
        <v>0</v>
      </c>
      <c r="NN92" s="711">
        <f t="shared" si="131"/>
        <v>0</v>
      </c>
      <c r="NO92" s="711">
        <f t="shared" si="131"/>
        <v>0</v>
      </c>
      <c r="NP92" s="711">
        <f t="shared" si="131"/>
        <v>0</v>
      </c>
      <c r="NQ92" s="711">
        <f t="shared" si="131"/>
        <v>0</v>
      </c>
      <c r="NR92" s="711">
        <f t="shared" si="131"/>
        <v>0</v>
      </c>
      <c r="NS92" s="711">
        <f t="shared" si="131"/>
        <v>0</v>
      </c>
      <c r="NT92" s="711">
        <f t="shared" si="131"/>
        <v>0</v>
      </c>
      <c r="NU92" s="711">
        <f t="shared" si="131"/>
        <v>0</v>
      </c>
      <c r="NV92" s="711">
        <f t="shared" si="131"/>
        <v>0</v>
      </c>
      <c r="NW92" s="711">
        <f t="shared" si="131"/>
        <v>0</v>
      </c>
      <c r="NX92" s="711">
        <f t="shared" si="131"/>
        <v>0</v>
      </c>
      <c r="NY92" s="711">
        <f t="shared" si="131"/>
        <v>0</v>
      </c>
      <c r="NZ92" s="711">
        <f t="shared" si="132"/>
        <v>0</v>
      </c>
      <c r="OA92" s="711">
        <f t="shared" si="132"/>
        <v>0</v>
      </c>
      <c r="OB92" s="711">
        <f t="shared" si="132"/>
        <v>0</v>
      </c>
      <c r="OC92" s="711">
        <f t="shared" si="132"/>
        <v>0</v>
      </c>
      <c r="OD92" s="711">
        <f t="shared" si="132"/>
        <v>0</v>
      </c>
      <c r="OE92" s="711">
        <f t="shared" si="132"/>
        <v>0</v>
      </c>
      <c r="OF92" s="711">
        <f t="shared" si="132"/>
        <v>0</v>
      </c>
      <c r="OG92" s="711">
        <f t="shared" si="132"/>
        <v>0</v>
      </c>
      <c r="OH92" s="711">
        <f t="shared" si="132"/>
        <v>0</v>
      </c>
      <c r="OI92" s="711">
        <f t="shared" si="132"/>
        <v>0</v>
      </c>
      <c r="OJ92" s="711">
        <f t="shared" si="132"/>
        <v>0</v>
      </c>
      <c r="OK92" s="711">
        <f t="shared" si="132"/>
        <v>0</v>
      </c>
      <c r="OL92" s="711">
        <f t="shared" si="132"/>
        <v>0</v>
      </c>
      <c r="OM92" s="711">
        <f t="shared" si="132"/>
        <v>0</v>
      </c>
      <c r="ON92" s="711">
        <f t="shared" si="132"/>
        <v>0</v>
      </c>
      <c r="OO92" s="711">
        <f t="shared" si="132"/>
        <v>0</v>
      </c>
      <c r="OP92" s="711">
        <f t="shared" si="133"/>
        <v>0</v>
      </c>
      <c r="OQ92" s="711">
        <f t="shared" si="133"/>
        <v>0</v>
      </c>
      <c r="OR92" s="711">
        <f t="shared" si="133"/>
        <v>0</v>
      </c>
      <c r="OS92" s="711">
        <f t="shared" si="133"/>
        <v>0</v>
      </c>
      <c r="OT92" s="711">
        <f t="shared" si="133"/>
        <v>0</v>
      </c>
      <c r="OU92" s="711">
        <f t="shared" si="133"/>
        <v>0</v>
      </c>
      <c r="OV92" s="711">
        <f t="shared" si="133"/>
        <v>0</v>
      </c>
      <c r="OW92" s="711">
        <f t="shared" si="133"/>
        <v>0</v>
      </c>
      <c r="OX92" s="711">
        <f t="shared" si="133"/>
        <v>0</v>
      </c>
      <c r="OY92" s="711">
        <f t="shared" si="133"/>
        <v>0</v>
      </c>
      <c r="OZ92" s="711">
        <f t="shared" si="133"/>
        <v>0</v>
      </c>
      <c r="PA92" s="711">
        <f t="shared" si="133"/>
        <v>0</v>
      </c>
      <c r="PB92" s="711">
        <f t="shared" si="133"/>
        <v>0</v>
      </c>
      <c r="PC92" s="711">
        <f t="shared" si="133"/>
        <v>0</v>
      </c>
      <c r="PD92" s="711">
        <f t="shared" si="133"/>
        <v>0</v>
      </c>
      <c r="PE92" s="711">
        <f t="shared" si="133"/>
        <v>0</v>
      </c>
      <c r="PF92" s="711">
        <f t="shared" si="134"/>
        <v>0</v>
      </c>
      <c r="PG92" s="711">
        <f t="shared" si="134"/>
        <v>0</v>
      </c>
      <c r="PH92" s="711">
        <f t="shared" si="134"/>
        <v>0</v>
      </c>
      <c r="PI92" s="711">
        <f t="shared" si="134"/>
        <v>0</v>
      </c>
      <c r="PJ92" s="711">
        <f t="shared" si="134"/>
        <v>0</v>
      </c>
      <c r="PK92" s="711">
        <f t="shared" si="134"/>
        <v>0</v>
      </c>
      <c r="PL92" s="711">
        <f t="shared" si="134"/>
        <v>0</v>
      </c>
      <c r="PM92" s="711">
        <f t="shared" si="134"/>
        <v>0</v>
      </c>
      <c r="PN92" s="711">
        <f t="shared" si="134"/>
        <v>0</v>
      </c>
      <c r="PO92" s="711">
        <f t="shared" si="134"/>
        <v>0</v>
      </c>
      <c r="PP92" s="711">
        <f t="shared" si="134"/>
        <v>0</v>
      </c>
      <c r="PQ92" s="711">
        <f t="shared" si="134"/>
        <v>0</v>
      </c>
      <c r="PR92" s="711">
        <f t="shared" si="134"/>
        <v>0</v>
      </c>
      <c r="PS92" s="711">
        <f t="shared" si="134"/>
        <v>0</v>
      </c>
      <c r="PT92" s="711">
        <f t="shared" si="134"/>
        <v>0</v>
      </c>
      <c r="PU92" s="711">
        <f t="shared" si="134"/>
        <v>0</v>
      </c>
      <c r="PV92" s="711">
        <f t="shared" si="135"/>
        <v>0</v>
      </c>
      <c r="PW92" s="711">
        <f t="shared" si="135"/>
        <v>0</v>
      </c>
      <c r="PX92" s="711">
        <f t="shared" si="135"/>
        <v>0</v>
      </c>
      <c r="PY92" s="711">
        <f t="shared" si="135"/>
        <v>0</v>
      </c>
      <c r="PZ92" s="711">
        <f t="shared" si="135"/>
        <v>0</v>
      </c>
      <c r="QA92" s="711">
        <f t="shared" si="135"/>
        <v>0</v>
      </c>
      <c r="QB92" s="711">
        <f t="shared" si="135"/>
        <v>0</v>
      </c>
      <c r="QC92" s="711">
        <f t="shared" si="135"/>
        <v>0</v>
      </c>
      <c r="QD92" s="711">
        <f t="shared" si="135"/>
        <v>0</v>
      </c>
      <c r="QE92" s="711">
        <f t="shared" si="135"/>
        <v>0</v>
      </c>
      <c r="QF92" s="711">
        <f t="shared" si="135"/>
        <v>0</v>
      </c>
      <c r="QG92" s="711">
        <f t="shared" si="135"/>
        <v>0</v>
      </c>
      <c r="QH92" s="711">
        <f t="shared" si="135"/>
        <v>0</v>
      </c>
      <c r="QI92" s="711">
        <f t="shared" si="135"/>
        <v>0</v>
      </c>
      <c r="QJ92" s="711">
        <f t="shared" si="135"/>
        <v>0</v>
      </c>
      <c r="QK92" s="711">
        <f t="shared" si="135"/>
        <v>0</v>
      </c>
      <c r="QL92" s="711">
        <f t="shared" si="136"/>
        <v>0</v>
      </c>
      <c r="QM92" s="711">
        <f t="shared" si="136"/>
        <v>0</v>
      </c>
      <c r="QN92" s="711">
        <f t="shared" si="136"/>
        <v>0</v>
      </c>
      <c r="QO92" s="711">
        <f t="shared" si="136"/>
        <v>0</v>
      </c>
      <c r="QP92" s="711">
        <f t="shared" si="136"/>
        <v>0</v>
      </c>
      <c r="QQ92" s="711">
        <f t="shared" si="136"/>
        <v>0</v>
      </c>
      <c r="QR92" s="711">
        <f t="shared" si="136"/>
        <v>0</v>
      </c>
      <c r="QS92" s="711">
        <f t="shared" si="136"/>
        <v>0</v>
      </c>
      <c r="QT92" s="711">
        <f t="shared" si="136"/>
        <v>0</v>
      </c>
      <c r="QU92" s="711">
        <f t="shared" si="136"/>
        <v>0</v>
      </c>
      <c r="QV92" s="711">
        <f t="shared" si="136"/>
        <v>0</v>
      </c>
      <c r="QW92" s="711">
        <f t="shared" si="136"/>
        <v>0</v>
      </c>
      <c r="QX92" s="711">
        <f t="shared" si="136"/>
        <v>0</v>
      </c>
      <c r="QY92" s="711">
        <f t="shared" si="136"/>
        <v>0</v>
      </c>
      <c r="QZ92" s="711">
        <f t="shared" si="136"/>
        <v>0</v>
      </c>
      <c r="RA92" s="711">
        <f t="shared" si="136"/>
        <v>0</v>
      </c>
      <c r="RB92" s="711">
        <f t="shared" si="137"/>
        <v>0</v>
      </c>
      <c r="RC92" s="711">
        <f t="shared" si="137"/>
        <v>0</v>
      </c>
      <c r="RD92" s="711">
        <f t="shared" si="137"/>
        <v>0</v>
      </c>
      <c r="RE92" s="711">
        <f t="shared" si="137"/>
        <v>0</v>
      </c>
      <c r="RF92" s="711">
        <f t="shared" si="137"/>
        <v>0</v>
      </c>
      <c r="RG92" s="711">
        <f t="shared" si="137"/>
        <v>0</v>
      </c>
      <c r="RH92" s="711">
        <f t="shared" si="137"/>
        <v>0</v>
      </c>
      <c r="RI92" s="711">
        <f t="shared" si="137"/>
        <v>0</v>
      </c>
      <c r="RJ92" s="711">
        <f t="shared" si="137"/>
        <v>0</v>
      </c>
      <c r="RK92" s="711">
        <f t="shared" si="137"/>
        <v>0</v>
      </c>
      <c r="RL92" s="711">
        <f t="shared" si="137"/>
        <v>0</v>
      </c>
      <c r="RM92" s="711">
        <f t="shared" si="137"/>
        <v>0</v>
      </c>
      <c r="RN92" s="711">
        <f t="shared" si="137"/>
        <v>0</v>
      </c>
      <c r="RO92" s="711">
        <f t="shared" si="137"/>
        <v>0</v>
      </c>
      <c r="RP92" s="711">
        <f t="shared" si="137"/>
        <v>0</v>
      </c>
      <c r="RQ92" s="711">
        <f t="shared" si="137"/>
        <v>0</v>
      </c>
      <c r="RR92" s="711">
        <f t="shared" si="138"/>
        <v>0</v>
      </c>
      <c r="RS92" s="711">
        <f t="shared" si="138"/>
        <v>0</v>
      </c>
      <c r="RT92" s="711">
        <f t="shared" si="138"/>
        <v>0</v>
      </c>
      <c r="RU92" s="711">
        <f t="shared" si="138"/>
        <v>0</v>
      </c>
      <c r="RV92" s="711">
        <f t="shared" si="138"/>
        <v>0</v>
      </c>
      <c r="RW92" s="711">
        <f t="shared" si="138"/>
        <v>0</v>
      </c>
      <c r="RX92" s="711">
        <f t="shared" si="138"/>
        <v>0</v>
      </c>
      <c r="RY92" s="711">
        <f t="shared" si="138"/>
        <v>0</v>
      </c>
      <c r="RZ92" s="711">
        <f t="shared" si="138"/>
        <v>0</v>
      </c>
      <c r="SA92" s="711">
        <f t="shared" si="138"/>
        <v>0</v>
      </c>
      <c r="SB92" s="711">
        <f t="shared" si="138"/>
        <v>0</v>
      </c>
      <c r="SC92" s="711">
        <f t="shared" si="138"/>
        <v>0</v>
      </c>
      <c r="SD92" s="711">
        <f t="shared" si="138"/>
        <v>0</v>
      </c>
      <c r="SE92" s="711">
        <f t="shared" si="138"/>
        <v>0</v>
      </c>
      <c r="SF92" s="711">
        <f t="shared" si="138"/>
        <v>0</v>
      </c>
      <c r="SG92" s="711">
        <f t="shared" si="138"/>
        <v>0</v>
      </c>
      <c r="SH92" s="711">
        <f t="shared" si="139"/>
        <v>0</v>
      </c>
      <c r="SI92" s="493"/>
      <c r="SJ92" s="474"/>
      <c r="SK92" s="462"/>
      <c r="SL92" s="462"/>
      <c r="SM92" s="462"/>
    </row>
    <row r="93" spans="1:507" outlineLevel="3" x14ac:dyDescent="0.35">
      <c r="A93" s="462"/>
      <c r="B93" s="471"/>
      <c r="C93" s="690">
        <f>INT($C$40)+3</f>
        <v>4</v>
      </c>
      <c r="D93" s="493"/>
      <c r="E93" s="557"/>
      <c r="F93" s="557"/>
      <c r="G93" s="493"/>
      <c r="H93" s="515"/>
      <c r="I93" s="515" t="s">
        <v>807</v>
      </c>
      <c r="J93" s="713">
        <f t="shared" si="140"/>
        <v>4</v>
      </c>
      <c r="K93" s="516">
        <v>0</v>
      </c>
      <c r="L93" s="516">
        <v>0</v>
      </c>
      <c r="M93" s="516">
        <v>0</v>
      </c>
      <c r="N93" s="516">
        <v>0</v>
      </c>
      <c r="O93" s="516">
        <v>0</v>
      </c>
      <c r="P93" s="516">
        <v>0</v>
      </c>
      <c r="Q93" s="516">
        <v>0</v>
      </c>
      <c r="R93" s="516">
        <v>0</v>
      </c>
      <c r="S93" s="516">
        <v>0</v>
      </c>
      <c r="T93" s="516">
        <v>0</v>
      </c>
      <c r="U93" s="516">
        <v>0</v>
      </c>
      <c r="V93" s="516">
        <v>0</v>
      </c>
      <c r="W93" s="516">
        <v>0</v>
      </c>
      <c r="X93" s="516">
        <v>0</v>
      </c>
      <c r="Y93" s="516">
        <v>0</v>
      </c>
      <c r="Z93" s="516">
        <v>0</v>
      </c>
      <c r="AA93" s="516">
        <v>0</v>
      </c>
      <c r="AB93" s="516">
        <v>0</v>
      </c>
      <c r="AC93" s="516">
        <v>0</v>
      </c>
      <c r="AD93" s="516">
        <v>0</v>
      </c>
      <c r="AE93" s="516">
        <v>0</v>
      </c>
      <c r="AF93" s="516">
        <v>0</v>
      </c>
      <c r="AG93" s="516">
        <v>0</v>
      </c>
      <c r="AH93" s="516">
        <v>0</v>
      </c>
      <c r="AI93" s="516">
        <v>0</v>
      </c>
      <c r="AJ93" s="516">
        <v>0</v>
      </c>
      <c r="AK93" s="516">
        <v>0</v>
      </c>
      <c r="AL93" s="516">
        <v>0</v>
      </c>
      <c r="AM93" s="516">
        <v>0</v>
      </c>
      <c r="AN93" s="516">
        <v>0</v>
      </c>
      <c r="AO93" s="516">
        <v>0</v>
      </c>
      <c r="AP93" s="516">
        <v>0</v>
      </c>
      <c r="AQ93" s="516">
        <v>0</v>
      </c>
      <c r="AR93" s="516">
        <v>0</v>
      </c>
      <c r="AS93" s="516">
        <v>0</v>
      </c>
      <c r="AT93" s="516">
        <v>0</v>
      </c>
      <c r="AU93" s="516">
        <v>0</v>
      </c>
      <c r="AV93" s="516">
        <v>0</v>
      </c>
      <c r="AW93" s="516">
        <v>0</v>
      </c>
      <c r="AX93" s="516">
        <v>0</v>
      </c>
      <c r="AY93" s="516">
        <v>0</v>
      </c>
      <c r="AZ93" s="516">
        <v>0</v>
      </c>
      <c r="BA93" s="516">
        <v>0</v>
      </c>
      <c r="BB93" s="516">
        <v>0</v>
      </c>
      <c r="BC93" s="516">
        <v>0</v>
      </c>
      <c r="BD93" s="516">
        <v>0</v>
      </c>
      <c r="BE93" s="516">
        <v>0</v>
      </c>
      <c r="BF93" s="516">
        <v>0</v>
      </c>
      <c r="BG93" s="516">
        <v>0</v>
      </c>
      <c r="BH93" s="516">
        <v>0</v>
      </c>
      <c r="BI93" s="516">
        <v>0</v>
      </c>
      <c r="BJ93" s="516">
        <v>0</v>
      </c>
      <c r="BK93" s="516">
        <v>0</v>
      </c>
      <c r="BL93" s="516">
        <v>0</v>
      </c>
      <c r="BM93" s="516">
        <v>0</v>
      </c>
      <c r="BN93" s="516">
        <v>0</v>
      </c>
      <c r="BO93" s="516">
        <v>0</v>
      </c>
      <c r="BP93" s="516">
        <v>0</v>
      </c>
      <c r="BQ93" s="516">
        <v>0</v>
      </c>
      <c r="BR93" s="516">
        <v>0</v>
      </c>
      <c r="BS93" s="516">
        <v>0</v>
      </c>
      <c r="BT93" s="516">
        <v>0</v>
      </c>
      <c r="BU93" s="516">
        <v>0</v>
      </c>
      <c r="BV93" s="516">
        <v>0</v>
      </c>
      <c r="BW93" s="516">
        <v>0</v>
      </c>
      <c r="BX93" s="516">
        <v>0</v>
      </c>
      <c r="BY93" s="516">
        <v>0</v>
      </c>
      <c r="BZ93" s="516">
        <v>0</v>
      </c>
      <c r="CA93" s="516">
        <v>0</v>
      </c>
      <c r="CB93" s="516">
        <v>0</v>
      </c>
      <c r="CC93" s="516">
        <v>0</v>
      </c>
      <c r="CD93" s="516">
        <v>0</v>
      </c>
      <c r="CE93" s="516">
        <v>0</v>
      </c>
      <c r="CF93" s="516">
        <v>0</v>
      </c>
      <c r="CG93" s="516">
        <v>0</v>
      </c>
      <c r="CH93" s="516">
        <v>0</v>
      </c>
      <c r="CI93" s="516">
        <v>0</v>
      </c>
      <c r="CJ93" s="516">
        <v>0</v>
      </c>
      <c r="CK93" s="516">
        <v>0</v>
      </c>
      <c r="CL93" s="516">
        <v>0</v>
      </c>
      <c r="CM93" s="516">
        <v>0</v>
      </c>
      <c r="CN93" s="516">
        <v>0</v>
      </c>
      <c r="CO93" s="516">
        <v>0</v>
      </c>
      <c r="CP93" s="516">
        <v>0</v>
      </c>
      <c r="CQ93" s="516">
        <v>0</v>
      </c>
      <c r="CR93" s="516">
        <v>0</v>
      </c>
      <c r="CS93" s="516">
        <v>0</v>
      </c>
      <c r="CT93" s="516">
        <v>0</v>
      </c>
      <c r="CU93" s="516">
        <v>0</v>
      </c>
      <c r="CV93" s="516">
        <v>0</v>
      </c>
      <c r="CW93" s="516">
        <v>0</v>
      </c>
      <c r="CX93" s="516">
        <v>0</v>
      </c>
      <c r="CY93" s="516">
        <v>0</v>
      </c>
      <c r="CZ93" s="516">
        <v>0</v>
      </c>
      <c r="DA93" s="516">
        <v>0</v>
      </c>
      <c r="DB93" s="516">
        <v>0</v>
      </c>
      <c r="DC93" s="516">
        <v>0</v>
      </c>
      <c r="DD93" s="516">
        <v>0</v>
      </c>
      <c r="DE93" s="516">
        <v>0</v>
      </c>
      <c r="DF93" s="516">
        <v>0</v>
      </c>
      <c r="DG93" s="516">
        <v>0</v>
      </c>
      <c r="DH93" s="516">
        <v>0</v>
      </c>
      <c r="DI93" s="516">
        <v>0</v>
      </c>
      <c r="DJ93" s="516">
        <v>0</v>
      </c>
      <c r="DK93" s="516">
        <v>0</v>
      </c>
      <c r="DL93" s="516">
        <v>0</v>
      </c>
      <c r="DM93" s="516">
        <v>0</v>
      </c>
      <c r="DN93" s="516">
        <v>0</v>
      </c>
      <c r="DO93" s="516">
        <v>0</v>
      </c>
      <c r="DP93" s="516">
        <v>0</v>
      </c>
      <c r="DQ93" s="516">
        <v>0</v>
      </c>
      <c r="DR93" s="516">
        <v>0</v>
      </c>
      <c r="DS93" s="516">
        <v>0</v>
      </c>
      <c r="DT93" s="516">
        <v>0</v>
      </c>
      <c r="DU93" s="516">
        <v>0</v>
      </c>
      <c r="DV93" s="516">
        <v>0</v>
      </c>
      <c r="DW93" s="516">
        <v>0</v>
      </c>
      <c r="DX93" s="516">
        <v>0</v>
      </c>
      <c r="DY93" s="516">
        <v>0</v>
      </c>
      <c r="DZ93" s="516">
        <v>0</v>
      </c>
      <c r="EA93" s="516">
        <v>0</v>
      </c>
      <c r="EB93" s="516">
        <v>0</v>
      </c>
      <c r="EC93" s="516">
        <v>0</v>
      </c>
      <c r="ED93" s="711">
        <f t="shared" si="116"/>
        <v>0</v>
      </c>
      <c r="EE93" s="711">
        <f t="shared" si="116"/>
        <v>0</v>
      </c>
      <c r="EF93" s="711">
        <f t="shared" si="116"/>
        <v>0</v>
      </c>
      <c r="EG93" s="711">
        <f t="shared" si="116"/>
        <v>0</v>
      </c>
      <c r="EH93" s="711">
        <f t="shared" si="116"/>
        <v>0</v>
      </c>
      <c r="EI93" s="711">
        <f t="shared" si="116"/>
        <v>0</v>
      </c>
      <c r="EJ93" s="711">
        <f t="shared" si="116"/>
        <v>0</v>
      </c>
      <c r="EK93" s="711">
        <f t="shared" si="116"/>
        <v>0</v>
      </c>
      <c r="EL93" s="711">
        <f t="shared" si="116"/>
        <v>0</v>
      </c>
      <c r="EM93" s="711">
        <f t="shared" si="116"/>
        <v>0</v>
      </c>
      <c r="EN93" s="711">
        <f t="shared" si="116"/>
        <v>0</v>
      </c>
      <c r="EO93" s="711">
        <f t="shared" si="116"/>
        <v>0</v>
      </c>
      <c r="EP93" s="711">
        <f t="shared" si="116"/>
        <v>0</v>
      </c>
      <c r="EQ93" s="711">
        <f t="shared" si="116"/>
        <v>0</v>
      </c>
      <c r="ER93" s="711">
        <f t="shared" si="116"/>
        <v>0</v>
      </c>
      <c r="ES93" s="711">
        <f t="shared" si="116"/>
        <v>0</v>
      </c>
      <c r="ET93" s="711">
        <f t="shared" si="117"/>
        <v>0</v>
      </c>
      <c r="EU93" s="711">
        <f t="shared" si="117"/>
        <v>0</v>
      </c>
      <c r="EV93" s="711">
        <f t="shared" si="117"/>
        <v>0</v>
      </c>
      <c r="EW93" s="711">
        <f t="shared" si="117"/>
        <v>0</v>
      </c>
      <c r="EX93" s="711">
        <f t="shared" si="117"/>
        <v>0</v>
      </c>
      <c r="EY93" s="711">
        <f t="shared" si="117"/>
        <v>0</v>
      </c>
      <c r="EZ93" s="711">
        <f t="shared" si="117"/>
        <v>0</v>
      </c>
      <c r="FA93" s="711">
        <f t="shared" si="117"/>
        <v>0</v>
      </c>
      <c r="FB93" s="711">
        <f t="shared" si="117"/>
        <v>0</v>
      </c>
      <c r="FC93" s="711">
        <f t="shared" si="117"/>
        <v>0</v>
      </c>
      <c r="FD93" s="711">
        <f t="shared" si="117"/>
        <v>0</v>
      </c>
      <c r="FE93" s="711">
        <f t="shared" si="117"/>
        <v>0</v>
      </c>
      <c r="FF93" s="711">
        <f t="shared" si="117"/>
        <v>0</v>
      </c>
      <c r="FG93" s="711">
        <f t="shared" si="117"/>
        <v>0</v>
      </c>
      <c r="FH93" s="711">
        <f t="shared" si="117"/>
        <v>0</v>
      </c>
      <c r="FI93" s="711">
        <f t="shared" si="117"/>
        <v>0</v>
      </c>
      <c r="FJ93" s="711">
        <f t="shared" si="118"/>
        <v>0</v>
      </c>
      <c r="FK93" s="711">
        <f t="shared" si="118"/>
        <v>0</v>
      </c>
      <c r="FL93" s="711">
        <f t="shared" si="118"/>
        <v>0</v>
      </c>
      <c r="FM93" s="711">
        <f t="shared" si="118"/>
        <v>0</v>
      </c>
      <c r="FN93" s="711">
        <f t="shared" si="118"/>
        <v>0</v>
      </c>
      <c r="FO93" s="711">
        <f t="shared" si="118"/>
        <v>0</v>
      </c>
      <c r="FP93" s="711">
        <f t="shared" si="118"/>
        <v>0</v>
      </c>
      <c r="FQ93" s="711">
        <f t="shared" si="118"/>
        <v>0</v>
      </c>
      <c r="FR93" s="711">
        <f t="shared" si="118"/>
        <v>0</v>
      </c>
      <c r="FS93" s="711">
        <f t="shared" si="118"/>
        <v>0</v>
      </c>
      <c r="FT93" s="711">
        <f t="shared" si="118"/>
        <v>0</v>
      </c>
      <c r="FU93" s="711">
        <f t="shared" si="118"/>
        <v>0</v>
      </c>
      <c r="FV93" s="711">
        <f t="shared" si="118"/>
        <v>0</v>
      </c>
      <c r="FW93" s="711">
        <f t="shared" si="118"/>
        <v>0</v>
      </c>
      <c r="FX93" s="711">
        <f t="shared" si="118"/>
        <v>0</v>
      </c>
      <c r="FY93" s="711">
        <f t="shared" si="118"/>
        <v>0</v>
      </c>
      <c r="FZ93" s="711">
        <f t="shared" si="119"/>
        <v>0</v>
      </c>
      <c r="GA93" s="711">
        <f t="shared" si="119"/>
        <v>0</v>
      </c>
      <c r="GB93" s="711">
        <f t="shared" si="119"/>
        <v>0</v>
      </c>
      <c r="GC93" s="711">
        <f t="shared" si="119"/>
        <v>0</v>
      </c>
      <c r="GD93" s="711">
        <f t="shared" si="119"/>
        <v>0</v>
      </c>
      <c r="GE93" s="711">
        <f t="shared" si="119"/>
        <v>0</v>
      </c>
      <c r="GF93" s="711">
        <f t="shared" si="119"/>
        <v>0</v>
      </c>
      <c r="GG93" s="711">
        <f t="shared" si="119"/>
        <v>0</v>
      </c>
      <c r="GH93" s="711">
        <f t="shared" si="119"/>
        <v>0</v>
      </c>
      <c r="GI93" s="711">
        <f t="shared" si="119"/>
        <v>0</v>
      </c>
      <c r="GJ93" s="711">
        <f t="shared" si="119"/>
        <v>0</v>
      </c>
      <c r="GK93" s="711">
        <f t="shared" si="119"/>
        <v>0</v>
      </c>
      <c r="GL93" s="711">
        <f t="shared" si="119"/>
        <v>0</v>
      </c>
      <c r="GM93" s="711">
        <f t="shared" si="119"/>
        <v>0</v>
      </c>
      <c r="GN93" s="711">
        <f t="shared" si="119"/>
        <v>0</v>
      </c>
      <c r="GO93" s="711">
        <f t="shared" si="119"/>
        <v>0</v>
      </c>
      <c r="GP93" s="711">
        <f t="shared" si="120"/>
        <v>0</v>
      </c>
      <c r="GQ93" s="711">
        <f t="shared" si="120"/>
        <v>0</v>
      </c>
      <c r="GR93" s="711">
        <f t="shared" si="120"/>
        <v>0</v>
      </c>
      <c r="GS93" s="711">
        <f t="shared" si="120"/>
        <v>0</v>
      </c>
      <c r="GT93" s="711">
        <f t="shared" si="120"/>
        <v>0</v>
      </c>
      <c r="GU93" s="711">
        <f t="shared" si="120"/>
        <v>0</v>
      </c>
      <c r="GV93" s="711">
        <f t="shared" si="120"/>
        <v>0</v>
      </c>
      <c r="GW93" s="711">
        <f t="shared" si="120"/>
        <v>0</v>
      </c>
      <c r="GX93" s="711">
        <f t="shared" si="120"/>
        <v>0</v>
      </c>
      <c r="GY93" s="711">
        <f t="shared" si="120"/>
        <v>0</v>
      </c>
      <c r="GZ93" s="711">
        <f t="shared" si="120"/>
        <v>0</v>
      </c>
      <c r="HA93" s="711">
        <f t="shared" si="120"/>
        <v>0</v>
      </c>
      <c r="HB93" s="711">
        <f t="shared" si="120"/>
        <v>0</v>
      </c>
      <c r="HC93" s="711">
        <f t="shared" si="120"/>
        <v>0</v>
      </c>
      <c r="HD93" s="711">
        <f t="shared" si="120"/>
        <v>0</v>
      </c>
      <c r="HE93" s="711">
        <f t="shared" si="120"/>
        <v>0</v>
      </c>
      <c r="HF93" s="711">
        <f t="shared" si="121"/>
        <v>0</v>
      </c>
      <c r="HG93" s="711">
        <f t="shared" si="121"/>
        <v>0</v>
      </c>
      <c r="HH93" s="711">
        <f t="shared" si="121"/>
        <v>0</v>
      </c>
      <c r="HI93" s="711">
        <f t="shared" si="121"/>
        <v>0</v>
      </c>
      <c r="HJ93" s="711">
        <f t="shared" si="121"/>
        <v>0</v>
      </c>
      <c r="HK93" s="711">
        <f t="shared" si="121"/>
        <v>0</v>
      </c>
      <c r="HL93" s="711">
        <f t="shared" si="121"/>
        <v>0</v>
      </c>
      <c r="HM93" s="711">
        <f t="shared" si="121"/>
        <v>0</v>
      </c>
      <c r="HN93" s="711">
        <f t="shared" si="121"/>
        <v>0</v>
      </c>
      <c r="HO93" s="711">
        <f t="shared" si="121"/>
        <v>0</v>
      </c>
      <c r="HP93" s="711">
        <f t="shared" si="121"/>
        <v>0</v>
      </c>
      <c r="HQ93" s="711">
        <f t="shared" si="121"/>
        <v>0</v>
      </c>
      <c r="HR93" s="711">
        <f t="shared" si="121"/>
        <v>0</v>
      </c>
      <c r="HS93" s="711">
        <f t="shared" si="121"/>
        <v>0</v>
      </c>
      <c r="HT93" s="711">
        <f t="shared" si="121"/>
        <v>0</v>
      </c>
      <c r="HU93" s="711">
        <f t="shared" si="121"/>
        <v>0</v>
      </c>
      <c r="HV93" s="711">
        <f t="shared" si="122"/>
        <v>0</v>
      </c>
      <c r="HW93" s="711">
        <f t="shared" si="122"/>
        <v>0</v>
      </c>
      <c r="HX93" s="711">
        <f t="shared" si="122"/>
        <v>0</v>
      </c>
      <c r="HY93" s="711">
        <f t="shared" si="122"/>
        <v>0</v>
      </c>
      <c r="HZ93" s="711">
        <f t="shared" si="122"/>
        <v>0</v>
      </c>
      <c r="IA93" s="711">
        <f t="shared" si="122"/>
        <v>0</v>
      </c>
      <c r="IB93" s="711">
        <f t="shared" si="122"/>
        <v>0</v>
      </c>
      <c r="IC93" s="711">
        <f t="shared" si="122"/>
        <v>0</v>
      </c>
      <c r="ID93" s="711">
        <f t="shared" si="122"/>
        <v>0</v>
      </c>
      <c r="IE93" s="711">
        <f t="shared" si="122"/>
        <v>0</v>
      </c>
      <c r="IF93" s="711">
        <f t="shared" si="122"/>
        <v>0</v>
      </c>
      <c r="IG93" s="711">
        <f t="shared" si="122"/>
        <v>0</v>
      </c>
      <c r="IH93" s="711">
        <f t="shared" si="122"/>
        <v>0</v>
      </c>
      <c r="II93" s="711">
        <f t="shared" si="122"/>
        <v>0</v>
      </c>
      <c r="IJ93" s="711">
        <f t="shared" si="122"/>
        <v>0</v>
      </c>
      <c r="IK93" s="711">
        <f t="shared" si="122"/>
        <v>0</v>
      </c>
      <c r="IL93" s="711">
        <f t="shared" si="123"/>
        <v>0</v>
      </c>
      <c r="IM93" s="711">
        <f t="shared" si="123"/>
        <v>0</v>
      </c>
      <c r="IN93" s="711">
        <f t="shared" si="123"/>
        <v>0</v>
      </c>
      <c r="IO93" s="711">
        <f t="shared" si="123"/>
        <v>0</v>
      </c>
      <c r="IP93" s="711">
        <f t="shared" si="123"/>
        <v>0</v>
      </c>
      <c r="IQ93" s="711">
        <f t="shared" si="123"/>
        <v>0</v>
      </c>
      <c r="IR93" s="711">
        <f t="shared" si="123"/>
        <v>0</v>
      </c>
      <c r="IS93" s="711">
        <f t="shared" si="123"/>
        <v>0</v>
      </c>
      <c r="IT93" s="711">
        <f t="shared" si="123"/>
        <v>0</v>
      </c>
      <c r="IU93" s="711">
        <f t="shared" si="123"/>
        <v>0</v>
      </c>
      <c r="IV93" s="711">
        <f t="shared" si="123"/>
        <v>0</v>
      </c>
      <c r="IW93" s="711">
        <f t="shared" si="123"/>
        <v>0</v>
      </c>
      <c r="IX93" s="711">
        <f t="shared" si="123"/>
        <v>0</v>
      </c>
      <c r="IY93" s="711">
        <f t="shared" si="123"/>
        <v>0</v>
      </c>
      <c r="IZ93" s="711">
        <f t="shared" si="123"/>
        <v>0</v>
      </c>
      <c r="JA93" s="711">
        <f t="shared" si="123"/>
        <v>0</v>
      </c>
      <c r="JB93" s="711">
        <f t="shared" si="124"/>
        <v>0</v>
      </c>
      <c r="JC93" s="711">
        <f t="shared" si="124"/>
        <v>0</v>
      </c>
      <c r="JD93" s="711">
        <f t="shared" si="124"/>
        <v>0</v>
      </c>
      <c r="JE93" s="711">
        <f t="shared" si="124"/>
        <v>0</v>
      </c>
      <c r="JF93" s="711">
        <f t="shared" si="124"/>
        <v>0</v>
      </c>
      <c r="JG93" s="711">
        <f t="shared" si="124"/>
        <v>0</v>
      </c>
      <c r="JH93" s="711">
        <f t="shared" si="124"/>
        <v>0</v>
      </c>
      <c r="JI93" s="711">
        <f t="shared" si="124"/>
        <v>0</v>
      </c>
      <c r="JJ93" s="711">
        <f t="shared" si="124"/>
        <v>0</v>
      </c>
      <c r="JK93" s="711">
        <f t="shared" si="124"/>
        <v>0</v>
      </c>
      <c r="JL93" s="711">
        <f t="shared" si="124"/>
        <v>0</v>
      </c>
      <c r="JM93" s="711">
        <f t="shared" si="124"/>
        <v>0</v>
      </c>
      <c r="JN93" s="711">
        <f t="shared" si="124"/>
        <v>0</v>
      </c>
      <c r="JO93" s="711">
        <f t="shared" si="124"/>
        <v>0</v>
      </c>
      <c r="JP93" s="711">
        <f t="shared" si="124"/>
        <v>0</v>
      </c>
      <c r="JQ93" s="711">
        <f t="shared" si="124"/>
        <v>0</v>
      </c>
      <c r="JR93" s="711">
        <f t="shared" si="125"/>
        <v>0</v>
      </c>
      <c r="JS93" s="711">
        <f t="shared" si="125"/>
        <v>0</v>
      </c>
      <c r="JT93" s="711">
        <f t="shared" si="125"/>
        <v>0</v>
      </c>
      <c r="JU93" s="711">
        <f t="shared" si="125"/>
        <v>0</v>
      </c>
      <c r="JV93" s="711">
        <f t="shared" si="125"/>
        <v>0</v>
      </c>
      <c r="JW93" s="711">
        <f t="shared" si="125"/>
        <v>0</v>
      </c>
      <c r="JX93" s="711">
        <f t="shared" si="125"/>
        <v>0</v>
      </c>
      <c r="JY93" s="711">
        <f t="shared" si="125"/>
        <v>0</v>
      </c>
      <c r="JZ93" s="711">
        <f t="shared" si="125"/>
        <v>0</v>
      </c>
      <c r="KA93" s="711">
        <f t="shared" si="125"/>
        <v>0</v>
      </c>
      <c r="KB93" s="711">
        <f t="shared" si="125"/>
        <v>0</v>
      </c>
      <c r="KC93" s="711">
        <f t="shared" si="125"/>
        <v>0</v>
      </c>
      <c r="KD93" s="711">
        <f t="shared" si="125"/>
        <v>0</v>
      </c>
      <c r="KE93" s="711">
        <f t="shared" si="125"/>
        <v>0</v>
      </c>
      <c r="KF93" s="711">
        <f t="shared" si="125"/>
        <v>0</v>
      </c>
      <c r="KG93" s="711">
        <f t="shared" si="125"/>
        <v>0</v>
      </c>
      <c r="KH93" s="711">
        <f t="shared" si="126"/>
        <v>0</v>
      </c>
      <c r="KI93" s="711">
        <f t="shared" si="126"/>
        <v>0</v>
      </c>
      <c r="KJ93" s="711">
        <f t="shared" si="126"/>
        <v>0</v>
      </c>
      <c r="KK93" s="711">
        <f t="shared" si="126"/>
        <v>0</v>
      </c>
      <c r="KL93" s="711">
        <f t="shared" si="126"/>
        <v>0</v>
      </c>
      <c r="KM93" s="711">
        <f t="shared" si="126"/>
        <v>0</v>
      </c>
      <c r="KN93" s="711">
        <f t="shared" si="126"/>
        <v>0</v>
      </c>
      <c r="KO93" s="711">
        <f t="shared" si="126"/>
        <v>0</v>
      </c>
      <c r="KP93" s="711">
        <f t="shared" si="126"/>
        <v>0</v>
      </c>
      <c r="KQ93" s="711">
        <f t="shared" si="126"/>
        <v>0</v>
      </c>
      <c r="KR93" s="711">
        <f t="shared" si="126"/>
        <v>0</v>
      </c>
      <c r="KS93" s="711">
        <f t="shared" si="126"/>
        <v>0</v>
      </c>
      <c r="KT93" s="711">
        <f t="shared" si="126"/>
        <v>0</v>
      </c>
      <c r="KU93" s="711">
        <f t="shared" si="126"/>
        <v>0</v>
      </c>
      <c r="KV93" s="711">
        <f t="shared" si="126"/>
        <v>0</v>
      </c>
      <c r="KW93" s="711">
        <f t="shared" si="126"/>
        <v>0</v>
      </c>
      <c r="KX93" s="711">
        <f t="shared" si="127"/>
        <v>0</v>
      </c>
      <c r="KY93" s="711">
        <f t="shared" si="127"/>
        <v>0</v>
      </c>
      <c r="KZ93" s="711">
        <f t="shared" si="127"/>
        <v>0</v>
      </c>
      <c r="LA93" s="711">
        <f t="shared" si="127"/>
        <v>0</v>
      </c>
      <c r="LB93" s="711">
        <f t="shared" si="127"/>
        <v>0</v>
      </c>
      <c r="LC93" s="711">
        <f t="shared" si="127"/>
        <v>0</v>
      </c>
      <c r="LD93" s="711">
        <f t="shared" si="127"/>
        <v>0</v>
      </c>
      <c r="LE93" s="711">
        <f t="shared" si="127"/>
        <v>0</v>
      </c>
      <c r="LF93" s="711">
        <f t="shared" si="127"/>
        <v>0</v>
      </c>
      <c r="LG93" s="711">
        <f t="shared" si="127"/>
        <v>0</v>
      </c>
      <c r="LH93" s="711">
        <f t="shared" si="127"/>
        <v>0</v>
      </c>
      <c r="LI93" s="711">
        <f t="shared" si="127"/>
        <v>0</v>
      </c>
      <c r="LJ93" s="711">
        <f t="shared" si="127"/>
        <v>0</v>
      </c>
      <c r="LK93" s="711">
        <f t="shared" si="127"/>
        <v>0</v>
      </c>
      <c r="LL93" s="711">
        <f t="shared" si="127"/>
        <v>0</v>
      </c>
      <c r="LM93" s="711">
        <f t="shared" si="127"/>
        <v>0</v>
      </c>
      <c r="LN93" s="711">
        <f t="shared" si="128"/>
        <v>0</v>
      </c>
      <c r="LO93" s="711">
        <f t="shared" si="128"/>
        <v>0</v>
      </c>
      <c r="LP93" s="711">
        <f t="shared" si="128"/>
        <v>0</v>
      </c>
      <c r="LQ93" s="711">
        <f t="shared" si="128"/>
        <v>0</v>
      </c>
      <c r="LR93" s="711">
        <f t="shared" si="128"/>
        <v>0</v>
      </c>
      <c r="LS93" s="711">
        <f t="shared" si="128"/>
        <v>0</v>
      </c>
      <c r="LT93" s="711">
        <f t="shared" si="128"/>
        <v>0</v>
      </c>
      <c r="LU93" s="711">
        <f t="shared" si="128"/>
        <v>0</v>
      </c>
      <c r="LV93" s="711">
        <f t="shared" si="128"/>
        <v>0</v>
      </c>
      <c r="LW93" s="711">
        <f t="shared" si="128"/>
        <v>0</v>
      </c>
      <c r="LX93" s="711">
        <f t="shared" si="128"/>
        <v>0</v>
      </c>
      <c r="LY93" s="711">
        <f t="shared" si="128"/>
        <v>0</v>
      </c>
      <c r="LZ93" s="711">
        <f t="shared" si="128"/>
        <v>0</v>
      </c>
      <c r="MA93" s="711">
        <f t="shared" si="128"/>
        <v>0</v>
      </c>
      <c r="MB93" s="711">
        <f t="shared" si="128"/>
        <v>0</v>
      </c>
      <c r="MC93" s="711">
        <f t="shared" si="128"/>
        <v>0</v>
      </c>
      <c r="MD93" s="711">
        <f t="shared" si="129"/>
        <v>0</v>
      </c>
      <c r="ME93" s="711">
        <f t="shared" si="129"/>
        <v>0</v>
      </c>
      <c r="MF93" s="711">
        <f t="shared" si="129"/>
        <v>0</v>
      </c>
      <c r="MG93" s="711">
        <f t="shared" si="129"/>
        <v>0</v>
      </c>
      <c r="MH93" s="711">
        <f t="shared" si="129"/>
        <v>0</v>
      </c>
      <c r="MI93" s="711">
        <f t="shared" si="129"/>
        <v>0</v>
      </c>
      <c r="MJ93" s="711">
        <f t="shared" si="129"/>
        <v>0</v>
      </c>
      <c r="MK93" s="711">
        <f t="shared" si="129"/>
        <v>0</v>
      </c>
      <c r="ML93" s="711">
        <f t="shared" si="129"/>
        <v>0</v>
      </c>
      <c r="MM93" s="711">
        <f t="shared" si="129"/>
        <v>0</v>
      </c>
      <c r="MN93" s="711">
        <f t="shared" si="129"/>
        <v>0</v>
      </c>
      <c r="MO93" s="711">
        <f t="shared" si="129"/>
        <v>0</v>
      </c>
      <c r="MP93" s="711">
        <f t="shared" si="129"/>
        <v>0</v>
      </c>
      <c r="MQ93" s="711">
        <f t="shared" si="129"/>
        <v>0</v>
      </c>
      <c r="MR93" s="711">
        <f t="shared" si="129"/>
        <v>0</v>
      </c>
      <c r="MS93" s="711">
        <f t="shared" si="129"/>
        <v>0</v>
      </c>
      <c r="MT93" s="711">
        <f t="shared" si="130"/>
        <v>0</v>
      </c>
      <c r="MU93" s="711">
        <f t="shared" si="130"/>
        <v>0</v>
      </c>
      <c r="MV93" s="711">
        <f t="shared" si="130"/>
        <v>0</v>
      </c>
      <c r="MW93" s="711">
        <f t="shared" si="130"/>
        <v>0</v>
      </c>
      <c r="MX93" s="711">
        <f t="shared" si="130"/>
        <v>0</v>
      </c>
      <c r="MY93" s="711">
        <f t="shared" si="130"/>
        <v>0</v>
      </c>
      <c r="MZ93" s="711">
        <f t="shared" si="130"/>
        <v>0</v>
      </c>
      <c r="NA93" s="711">
        <f t="shared" si="130"/>
        <v>0</v>
      </c>
      <c r="NB93" s="711">
        <f t="shared" si="130"/>
        <v>0</v>
      </c>
      <c r="NC93" s="711">
        <f t="shared" si="130"/>
        <v>0</v>
      </c>
      <c r="ND93" s="711">
        <f t="shared" si="130"/>
        <v>0</v>
      </c>
      <c r="NE93" s="711">
        <f t="shared" si="130"/>
        <v>0</v>
      </c>
      <c r="NF93" s="711">
        <f t="shared" si="130"/>
        <v>0</v>
      </c>
      <c r="NG93" s="711">
        <f t="shared" si="130"/>
        <v>0</v>
      </c>
      <c r="NH93" s="711">
        <f t="shared" si="130"/>
        <v>0</v>
      </c>
      <c r="NI93" s="711">
        <f t="shared" si="130"/>
        <v>0</v>
      </c>
      <c r="NJ93" s="711">
        <f t="shared" si="131"/>
        <v>0</v>
      </c>
      <c r="NK93" s="711">
        <f t="shared" si="131"/>
        <v>0</v>
      </c>
      <c r="NL93" s="711">
        <f t="shared" si="131"/>
        <v>0</v>
      </c>
      <c r="NM93" s="711">
        <f t="shared" si="131"/>
        <v>0</v>
      </c>
      <c r="NN93" s="711">
        <f t="shared" si="131"/>
        <v>0</v>
      </c>
      <c r="NO93" s="711">
        <f t="shared" si="131"/>
        <v>0</v>
      </c>
      <c r="NP93" s="711">
        <f t="shared" si="131"/>
        <v>0</v>
      </c>
      <c r="NQ93" s="711">
        <f t="shared" si="131"/>
        <v>0</v>
      </c>
      <c r="NR93" s="711">
        <f t="shared" si="131"/>
        <v>0</v>
      </c>
      <c r="NS93" s="711">
        <f t="shared" si="131"/>
        <v>0</v>
      </c>
      <c r="NT93" s="711">
        <f t="shared" si="131"/>
        <v>0</v>
      </c>
      <c r="NU93" s="711">
        <f t="shared" si="131"/>
        <v>0</v>
      </c>
      <c r="NV93" s="711">
        <f t="shared" si="131"/>
        <v>0</v>
      </c>
      <c r="NW93" s="711">
        <f t="shared" si="131"/>
        <v>0</v>
      </c>
      <c r="NX93" s="711">
        <f t="shared" si="131"/>
        <v>0</v>
      </c>
      <c r="NY93" s="711">
        <f t="shared" si="131"/>
        <v>0</v>
      </c>
      <c r="NZ93" s="711">
        <f t="shared" si="132"/>
        <v>0</v>
      </c>
      <c r="OA93" s="711">
        <f t="shared" si="132"/>
        <v>0</v>
      </c>
      <c r="OB93" s="711">
        <f t="shared" si="132"/>
        <v>0</v>
      </c>
      <c r="OC93" s="711">
        <f t="shared" si="132"/>
        <v>0</v>
      </c>
      <c r="OD93" s="711">
        <f t="shared" si="132"/>
        <v>0</v>
      </c>
      <c r="OE93" s="711">
        <f t="shared" si="132"/>
        <v>0</v>
      </c>
      <c r="OF93" s="711">
        <f t="shared" si="132"/>
        <v>0</v>
      </c>
      <c r="OG93" s="711">
        <f t="shared" si="132"/>
        <v>0</v>
      </c>
      <c r="OH93" s="711">
        <f t="shared" si="132"/>
        <v>0</v>
      </c>
      <c r="OI93" s="711">
        <f t="shared" si="132"/>
        <v>0</v>
      </c>
      <c r="OJ93" s="711">
        <f t="shared" si="132"/>
        <v>0</v>
      </c>
      <c r="OK93" s="711">
        <f t="shared" si="132"/>
        <v>0</v>
      </c>
      <c r="OL93" s="711">
        <f t="shared" si="132"/>
        <v>0</v>
      </c>
      <c r="OM93" s="711">
        <f t="shared" si="132"/>
        <v>0</v>
      </c>
      <c r="ON93" s="711">
        <f t="shared" si="132"/>
        <v>0</v>
      </c>
      <c r="OO93" s="711">
        <f t="shared" si="132"/>
        <v>0</v>
      </c>
      <c r="OP93" s="711">
        <f t="shared" si="133"/>
        <v>0</v>
      </c>
      <c r="OQ93" s="711">
        <f t="shared" si="133"/>
        <v>0</v>
      </c>
      <c r="OR93" s="711">
        <f t="shared" si="133"/>
        <v>0</v>
      </c>
      <c r="OS93" s="711">
        <f t="shared" si="133"/>
        <v>0</v>
      </c>
      <c r="OT93" s="711">
        <f t="shared" si="133"/>
        <v>0</v>
      </c>
      <c r="OU93" s="711">
        <f t="shared" si="133"/>
        <v>0</v>
      </c>
      <c r="OV93" s="711">
        <f t="shared" si="133"/>
        <v>0</v>
      </c>
      <c r="OW93" s="711">
        <f t="shared" si="133"/>
        <v>0</v>
      </c>
      <c r="OX93" s="711">
        <f t="shared" si="133"/>
        <v>0</v>
      </c>
      <c r="OY93" s="711">
        <f t="shared" si="133"/>
        <v>0</v>
      </c>
      <c r="OZ93" s="711">
        <f t="shared" si="133"/>
        <v>0</v>
      </c>
      <c r="PA93" s="711">
        <f t="shared" si="133"/>
        <v>0</v>
      </c>
      <c r="PB93" s="711">
        <f t="shared" si="133"/>
        <v>0</v>
      </c>
      <c r="PC93" s="711">
        <f t="shared" si="133"/>
        <v>0</v>
      </c>
      <c r="PD93" s="711">
        <f t="shared" si="133"/>
        <v>0</v>
      </c>
      <c r="PE93" s="711">
        <f t="shared" si="133"/>
        <v>0</v>
      </c>
      <c r="PF93" s="711">
        <f t="shared" si="134"/>
        <v>0</v>
      </c>
      <c r="PG93" s="711">
        <f t="shared" si="134"/>
        <v>0</v>
      </c>
      <c r="PH93" s="711">
        <f t="shared" si="134"/>
        <v>0</v>
      </c>
      <c r="PI93" s="711">
        <f t="shared" si="134"/>
        <v>0</v>
      </c>
      <c r="PJ93" s="711">
        <f t="shared" si="134"/>
        <v>0</v>
      </c>
      <c r="PK93" s="711">
        <f t="shared" si="134"/>
        <v>0</v>
      </c>
      <c r="PL93" s="711">
        <f t="shared" si="134"/>
        <v>0</v>
      </c>
      <c r="PM93" s="711">
        <f t="shared" si="134"/>
        <v>0</v>
      </c>
      <c r="PN93" s="711">
        <f t="shared" si="134"/>
        <v>0</v>
      </c>
      <c r="PO93" s="711">
        <f t="shared" si="134"/>
        <v>0</v>
      </c>
      <c r="PP93" s="711">
        <f t="shared" si="134"/>
        <v>0</v>
      </c>
      <c r="PQ93" s="711">
        <f t="shared" si="134"/>
        <v>0</v>
      </c>
      <c r="PR93" s="711">
        <f t="shared" si="134"/>
        <v>0</v>
      </c>
      <c r="PS93" s="711">
        <f t="shared" si="134"/>
        <v>0</v>
      </c>
      <c r="PT93" s="711">
        <f t="shared" si="134"/>
        <v>0</v>
      </c>
      <c r="PU93" s="711">
        <f t="shared" si="134"/>
        <v>0</v>
      </c>
      <c r="PV93" s="711">
        <f t="shared" si="135"/>
        <v>0</v>
      </c>
      <c r="PW93" s="711">
        <f t="shared" si="135"/>
        <v>0</v>
      </c>
      <c r="PX93" s="711">
        <f t="shared" si="135"/>
        <v>0</v>
      </c>
      <c r="PY93" s="711">
        <f t="shared" si="135"/>
        <v>0</v>
      </c>
      <c r="PZ93" s="711">
        <f t="shared" si="135"/>
        <v>0</v>
      </c>
      <c r="QA93" s="711">
        <f t="shared" si="135"/>
        <v>0</v>
      </c>
      <c r="QB93" s="711">
        <f t="shared" si="135"/>
        <v>0</v>
      </c>
      <c r="QC93" s="711">
        <f t="shared" si="135"/>
        <v>0</v>
      </c>
      <c r="QD93" s="711">
        <f t="shared" si="135"/>
        <v>0</v>
      </c>
      <c r="QE93" s="711">
        <f t="shared" si="135"/>
        <v>0</v>
      </c>
      <c r="QF93" s="711">
        <f t="shared" si="135"/>
        <v>0</v>
      </c>
      <c r="QG93" s="711">
        <f t="shared" si="135"/>
        <v>0</v>
      </c>
      <c r="QH93" s="711">
        <f t="shared" si="135"/>
        <v>0</v>
      </c>
      <c r="QI93" s="711">
        <f t="shared" si="135"/>
        <v>0</v>
      </c>
      <c r="QJ93" s="711">
        <f t="shared" si="135"/>
        <v>0</v>
      </c>
      <c r="QK93" s="711">
        <f t="shared" si="135"/>
        <v>0</v>
      </c>
      <c r="QL93" s="711">
        <f t="shared" si="136"/>
        <v>0</v>
      </c>
      <c r="QM93" s="711">
        <f t="shared" si="136"/>
        <v>0</v>
      </c>
      <c r="QN93" s="711">
        <f t="shared" si="136"/>
        <v>0</v>
      </c>
      <c r="QO93" s="711">
        <f t="shared" si="136"/>
        <v>0</v>
      </c>
      <c r="QP93" s="711">
        <f t="shared" si="136"/>
        <v>0</v>
      </c>
      <c r="QQ93" s="711">
        <f t="shared" si="136"/>
        <v>0</v>
      </c>
      <c r="QR93" s="711">
        <f t="shared" si="136"/>
        <v>0</v>
      </c>
      <c r="QS93" s="711">
        <f t="shared" si="136"/>
        <v>0</v>
      </c>
      <c r="QT93" s="711">
        <f t="shared" si="136"/>
        <v>0</v>
      </c>
      <c r="QU93" s="711">
        <f t="shared" si="136"/>
        <v>0</v>
      </c>
      <c r="QV93" s="711">
        <f t="shared" si="136"/>
        <v>0</v>
      </c>
      <c r="QW93" s="711">
        <f t="shared" si="136"/>
        <v>0</v>
      </c>
      <c r="QX93" s="711">
        <f t="shared" si="136"/>
        <v>0</v>
      </c>
      <c r="QY93" s="711">
        <f t="shared" si="136"/>
        <v>0</v>
      </c>
      <c r="QZ93" s="711">
        <f t="shared" si="136"/>
        <v>0</v>
      </c>
      <c r="RA93" s="711">
        <f t="shared" si="136"/>
        <v>0</v>
      </c>
      <c r="RB93" s="711">
        <f t="shared" si="137"/>
        <v>0</v>
      </c>
      <c r="RC93" s="711">
        <f t="shared" si="137"/>
        <v>0</v>
      </c>
      <c r="RD93" s="711">
        <f t="shared" si="137"/>
        <v>0</v>
      </c>
      <c r="RE93" s="711">
        <f t="shared" si="137"/>
        <v>0</v>
      </c>
      <c r="RF93" s="711">
        <f t="shared" si="137"/>
        <v>0</v>
      </c>
      <c r="RG93" s="711">
        <f t="shared" si="137"/>
        <v>0</v>
      </c>
      <c r="RH93" s="711">
        <f t="shared" si="137"/>
        <v>0</v>
      </c>
      <c r="RI93" s="711">
        <f t="shared" si="137"/>
        <v>0</v>
      </c>
      <c r="RJ93" s="711">
        <f t="shared" si="137"/>
        <v>0</v>
      </c>
      <c r="RK93" s="711">
        <f t="shared" si="137"/>
        <v>0</v>
      </c>
      <c r="RL93" s="711">
        <f t="shared" si="137"/>
        <v>0</v>
      </c>
      <c r="RM93" s="711">
        <f t="shared" si="137"/>
        <v>0</v>
      </c>
      <c r="RN93" s="711">
        <f t="shared" si="137"/>
        <v>0</v>
      </c>
      <c r="RO93" s="711">
        <f t="shared" si="137"/>
        <v>0</v>
      </c>
      <c r="RP93" s="711">
        <f t="shared" si="137"/>
        <v>0</v>
      </c>
      <c r="RQ93" s="711">
        <f t="shared" si="137"/>
        <v>0</v>
      </c>
      <c r="RR93" s="711">
        <f t="shared" si="138"/>
        <v>0</v>
      </c>
      <c r="RS93" s="711">
        <f t="shared" si="138"/>
        <v>0</v>
      </c>
      <c r="RT93" s="711">
        <f t="shared" si="138"/>
        <v>0</v>
      </c>
      <c r="RU93" s="711">
        <f t="shared" si="138"/>
        <v>0</v>
      </c>
      <c r="RV93" s="711">
        <f t="shared" si="138"/>
        <v>0</v>
      </c>
      <c r="RW93" s="711">
        <f t="shared" si="138"/>
        <v>0</v>
      </c>
      <c r="RX93" s="711">
        <f t="shared" si="138"/>
        <v>0</v>
      </c>
      <c r="RY93" s="711">
        <f t="shared" si="138"/>
        <v>0</v>
      </c>
      <c r="RZ93" s="711">
        <f t="shared" si="138"/>
        <v>0</v>
      </c>
      <c r="SA93" s="711">
        <f t="shared" si="138"/>
        <v>0</v>
      </c>
      <c r="SB93" s="711">
        <f t="shared" si="138"/>
        <v>0</v>
      </c>
      <c r="SC93" s="711">
        <f t="shared" si="138"/>
        <v>0</v>
      </c>
      <c r="SD93" s="711">
        <f t="shared" si="138"/>
        <v>0</v>
      </c>
      <c r="SE93" s="711">
        <f t="shared" si="138"/>
        <v>0</v>
      </c>
      <c r="SF93" s="711">
        <f t="shared" si="138"/>
        <v>0</v>
      </c>
      <c r="SG93" s="711">
        <f t="shared" si="138"/>
        <v>0</v>
      </c>
      <c r="SH93" s="711">
        <f t="shared" si="139"/>
        <v>0</v>
      </c>
      <c r="SI93" s="493"/>
      <c r="SJ93" s="474"/>
      <c r="SK93" s="462"/>
      <c r="SL93" s="462"/>
      <c r="SM93" s="462"/>
    </row>
    <row r="94" spans="1:507" outlineLevel="3" x14ac:dyDescent="0.35">
      <c r="A94" s="462"/>
      <c r="B94" s="471"/>
      <c r="C94" s="690">
        <f>INT($C$40)+3</f>
        <v>4</v>
      </c>
      <c r="D94" s="493"/>
      <c r="E94" s="557"/>
      <c r="F94" s="557"/>
      <c r="G94" s="493"/>
      <c r="H94" s="713"/>
      <c r="I94" s="713" t="s">
        <v>808</v>
      </c>
      <c r="J94" s="713">
        <f t="shared" si="140"/>
        <v>5</v>
      </c>
      <c r="K94" s="516">
        <v>0</v>
      </c>
      <c r="L94" s="516">
        <v>0</v>
      </c>
      <c r="M94" s="516">
        <v>0</v>
      </c>
      <c r="N94" s="516">
        <v>0</v>
      </c>
      <c r="O94" s="516">
        <v>0</v>
      </c>
      <c r="P94" s="516">
        <v>0</v>
      </c>
      <c r="Q94" s="516">
        <v>0</v>
      </c>
      <c r="R94" s="516">
        <v>0</v>
      </c>
      <c r="S94" s="516">
        <v>0</v>
      </c>
      <c r="T94" s="516">
        <v>0</v>
      </c>
      <c r="U94" s="516">
        <v>0</v>
      </c>
      <c r="V94" s="516">
        <v>0</v>
      </c>
      <c r="W94" s="516">
        <v>0</v>
      </c>
      <c r="X94" s="516">
        <v>0</v>
      </c>
      <c r="Y94" s="516">
        <v>0</v>
      </c>
      <c r="Z94" s="516">
        <v>0</v>
      </c>
      <c r="AA94" s="516">
        <v>0</v>
      </c>
      <c r="AB94" s="516">
        <v>0</v>
      </c>
      <c r="AC94" s="516">
        <v>0</v>
      </c>
      <c r="AD94" s="516">
        <v>0</v>
      </c>
      <c r="AE94" s="516">
        <v>0</v>
      </c>
      <c r="AF94" s="516">
        <v>0</v>
      </c>
      <c r="AG94" s="516">
        <v>0</v>
      </c>
      <c r="AH94" s="516">
        <v>0</v>
      </c>
      <c r="AI94" s="516">
        <v>0</v>
      </c>
      <c r="AJ94" s="516">
        <v>0</v>
      </c>
      <c r="AK94" s="516">
        <v>0</v>
      </c>
      <c r="AL94" s="516">
        <v>0</v>
      </c>
      <c r="AM94" s="516">
        <v>0</v>
      </c>
      <c r="AN94" s="516">
        <v>0</v>
      </c>
      <c r="AO94" s="516">
        <v>0</v>
      </c>
      <c r="AP94" s="516">
        <v>0</v>
      </c>
      <c r="AQ94" s="516">
        <v>0</v>
      </c>
      <c r="AR94" s="516">
        <v>0</v>
      </c>
      <c r="AS94" s="516">
        <v>0</v>
      </c>
      <c r="AT94" s="516">
        <v>0</v>
      </c>
      <c r="AU94" s="516">
        <v>0</v>
      </c>
      <c r="AV94" s="516">
        <v>0</v>
      </c>
      <c r="AW94" s="516">
        <v>0</v>
      </c>
      <c r="AX94" s="516">
        <v>0</v>
      </c>
      <c r="AY94" s="516">
        <v>0</v>
      </c>
      <c r="AZ94" s="516">
        <v>0</v>
      </c>
      <c r="BA94" s="516">
        <v>0</v>
      </c>
      <c r="BB94" s="516">
        <v>0</v>
      </c>
      <c r="BC94" s="516">
        <v>0</v>
      </c>
      <c r="BD94" s="516">
        <v>0</v>
      </c>
      <c r="BE94" s="516">
        <v>0</v>
      </c>
      <c r="BF94" s="516">
        <v>0</v>
      </c>
      <c r="BG94" s="516">
        <v>0</v>
      </c>
      <c r="BH94" s="516">
        <v>0</v>
      </c>
      <c r="BI94" s="516">
        <v>0</v>
      </c>
      <c r="BJ94" s="516">
        <v>0</v>
      </c>
      <c r="BK94" s="516">
        <v>0</v>
      </c>
      <c r="BL94" s="516">
        <v>0</v>
      </c>
      <c r="BM94" s="516">
        <v>0</v>
      </c>
      <c r="BN94" s="516">
        <v>0</v>
      </c>
      <c r="BO94" s="516">
        <v>0</v>
      </c>
      <c r="BP94" s="516">
        <v>0</v>
      </c>
      <c r="BQ94" s="516">
        <v>0</v>
      </c>
      <c r="BR94" s="516">
        <v>0</v>
      </c>
      <c r="BS94" s="516">
        <v>0</v>
      </c>
      <c r="BT94" s="516">
        <v>0</v>
      </c>
      <c r="BU94" s="516">
        <v>0</v>
      </c>
      <c r="BV94" s="516">
        <v>0</v>
      </c>
      <c r="BW94" s="516">
        <v>0</v>
      </c>
      <c r="BX94" s="516">
        <v>0</v>
      </c>
      <c r="BY94" s="516">
        <v>0</v>
      </c>
      <c r="BZ94" s="516">
        <v>0</v>
      </c>
      <c r="CA94" s="516">
        <v>0</v>
      </c>
      <c r="CB94" s="516">
        <v>0</v>
      </c>
      <c r="CC94" s="516">
        <v>0</v>
      </c>
      <c r="CD94" s="516">
        <v>0</v>
      </c>
      <c r="CE94" s="516">
        <v>0</v>
      </c>
      <c r="CF94" s="516">
        <v>0</v>
      </c>
      <c r="CG94" s="516">
        <v>0</v>
      </c>
      <c r="CH94" s="516">
        <v>0</v>
      </c>
      <c r="CI94" s="516">
        <v>0</v>
      </c>
      <c r="CJ94" s="516">
        <v>0</v>
      </c>
      <c r="CK94" s="516">
        <v>0</v>
      </c>
      <c r="CL94" s="516">
        <v>0</v>
      </c>
      <c r="CM94" s="516">
        <v>0</v>
      </c>
      <c r="CN94" s="516">
        <v>0</v>
      </c>
      <c r="CO94" s="516">
        <v>0</v>
      </c>
      <c r="CP94" s="516">
        <v>0</v>
      </c>
      <c r="CQ94" s="516">
        <v>0</v>
      </c>
      <c r="CR94" s="516">
        <v>0</v>
      </c>
      <c r="CS94" s="516">
        <v>0</v>
      </c>
      <c r="CT94" s="516">
        <v>0</v>
      </c>
      <c r="CU94" s="516">
        <v>0</v>
      </c>
      <c r="CV94" s="516">
        <v>0</v>
      </c>
      <c r="CW94" s="516">
        <v>0</v>
      </c>
      <c r="CX94" s="516">
        <v>0</v>
      </c>
      <c r="CY94" s="516">
        <v>0</v>
      </c>
      <c r="CZ94" s="516">
        <v>0</v>
      </c>
      <c r="DA94" s="516">
        <v>0</v>
      </c>
      <c r="DB94" s="516">
        <v>0</v>
      </c>
      <c r="DC94" s="516">
        <v>0</v>
      </c>
      <c r="DD94" s="516">
        <v>0</v>
      </c>
      <c r="DE94" s="516">
        <v>0</v>
      </c>
      <c r="DF94" s="516">
        <v>0</v>
      </c>
      <c r="DG94" s="516">
        <v>0</v>
      </c>
      <c r="DH94" s="516">
        <v>0</v>
      </c>
      <c r="DI94" s="516">
        <v>0</v>
      </c>
      <c r="DJ94" s="516">
        <v>0</v>
      </c>
      <c r="DK94" s="516">
        <v>0</v>
      </c>
      <c r="DL94" s="516">
        <v>0</v>
      </c>
      <c r="DM94" s="516">
        <v>0</v>
      </c>
      <c r="DN94" s="516">
        <v>0</v>
      </c>
      <c r="DO94" s="516">
        <v>0</v>
      </c>
      <c r="DP94" s="516">
        <v>0</v>
      </c>
      <c r="DQ94" s="516">
        <v>0</v>
      </c>
      <c r="DR94" s="516">
        <v>0</v>
      </c>
      <c r="DS94" s="516">
        <v>0</v>
      </c>
      <c r="DT94" s="516">
        <v>0</v>
      </c>
      <c r="DU94" s="516">
        <v>0</v>
      </c>
      <c r="DV94" s="516">
        <v>0</v>
      </c>
      <c r="DW94" s="516">
        <v>0</v>
      </c>
      <c r="DX94" s="516">
        <v>0</v>
      </c>
      <c r="DY94" s="516">
        <v>0</v>
      </c>
      <c r="DZ94" s="516">
        <v>0</v>
      </c>
      <c r="EA94" s="516">
        <v>0</v>
      </c>
      <c r="EB94" s="516">
        <v>0</v>
      </c>
      <c r="EC94" s="516">
        <v>0</v>
      </c>
      <c r="ED94" s="711">
        <f t="shared" si="116"/>
        <v>0</v>
      </c>
      <c r="EE94" s="711">
        <f t="shared" si="116"/>
        <v>0</v>
      </c>
      <c r="EF94" s="711">
        <f t="shared" si="116"/>
        <v>0</v>
      </c>
      <c r="EG94" s="711">
        <f t="shared" si="116"/>
        <v>0</v>
      </c>
      <c r="EH94" s="711">
        <f t="shared" si="116"/>
        <v>0</v>
      </c>
      <c r="EI94" s="711">
        <f t="shared" si="116"/>
        <v>0</v>
      </c>
      <c r="EJ94" s="711">
        <f t="shared" si="116"/>
        <v>0</v>
      </c>
      <c r="EK94" s="711">
        <f t="shared" si="116"/>
        <v>0</v>
      </c>
      <c r="EL94" s="711">
        <f t="shared" si="116"/>
        <v>0</v>
      </c>
      <c r="EM94" s="711">
        <f t="shared" si="116"/>
        <v>0</v>
      </c>
      <c r="EN94" s="711">
        <f t="shared" si="116"/>
        <v>0</v>
      </c>
      <c r="EO94" s="711">
        <f t="shared" si="116"/>
        <v>0</v>
      </c>
      <c r="EP94" s="711">
        <f t="shared" si="116"/>
        <v>0</v>
      </c>
      <c r="EQ94" s="711">
        <f t="shared" si="116"/>
        <v>0</v>
      </c>
      <c r="ER94" s="711">
        <f t="shared" si="116"/>
        <v>0</v>
      </c>
      <c r="ES94" s="711">
        <f t="shared" si="116"/>
        <v>0</v>
      </c>
      <c r="ET94" s="711">
        <f t="shared" si="117"/>
        <v>0</v>
      </c>
      <c r="EU94" s="711">
        <f t="shared" si="117"/>
        <v>0</v>
      </c>
      <c r="EV94" s="711">
        <f t="shared" si="117"/>
        <v>0</v>
      </c>
      <c r="EW94" s="711">
        <f t="shared" si="117"/>
        <v>0</v>
      </c>
      <c r="EX94" s="711">
        <f t="shared" si="117"/>
        <v>0</v>
      </c>
      <c r="EY94" s="711">
        <f t="shared" si="117"/>
        <v>0</v>
      </c>
      <c r="EZ94" s="711">
        <f t="shared" si="117"/>
        <v>0</v>
      </c>
      <c r="FA94" s="711">
        <f t="shared" si="117"/>
        <v>0</v>
      </c>
      <c r="FB94" s="711">
        <f t="shared" si="117"/>
        <v>0</v>
      </c>
      <c r="FC94" s="711">
        <f t="shared" si="117"/>
        <v>0</v>
      </c>
      <c r="FD94" s="711">
        <f t="shared" si="117"/>
        <v>0</v>
      </c>
      <c r="FE94" s="711">
        <f t="shared" si="117"/>
        <v>0</v>
      </c>
      <c r="FF94" s="711">
        <f t="shared" si="117"/>
        <v>0</v>
      </c>
      <c r="FG94" s="711">
        <f t="shared" si="117"/>
        <v>0</v>
      </c>
      <c r="FH94" s="711">
        <f t="shared" si="117"/>
        <v>0</v>
      </c>
      <c r="FI94" s="711">
        <f t="shared" si="117"/>
        <v>0</v>
      </c>
      <c r="FJ94" s="711">
        <f t="shared" si="118"/>
        <v>0</v>
      </c>
      <c r="FK94" s="711">
        <f t="shared" si="118"/>
        <v>0</v>
      </c>
      <c r="FL94" s="711">
        <f t="shared" si="118"/>
        <v>0</v>
      </c>
      <c r="FM94" s="711">
        <f t="shared" si="118"/>
        <v>0</v>
      </c>
      <c r="FN94" s="711">
        <f t="shared" si="118"/>
        <v>0</v>
      </c>
      <c r="FO94" s="711">
        <f t="shared" si="118"/>
        <v>0</v>
      </c>
      <c r="FP94" s="711">
        <f t="shared" si="118"/>
        <v>0</v>
      </c>
      <c r="FQ94" s="711">
        <f t="shared" si="118"/>
        <v>0</v>
      </c>
      <c r="FR94" s="711">
        <f t="shared" si="118"/>
        <v>0</v>
      </c>
      <c r="FS94" s="711">
        <f t="shared" si="118"/>
        <v>0</v>
      </c>
      <c r="FT94" s="711">
        <f t="shared" si="118"/>
        <v>0</v>
      </c>
      <c r="FU94" s="711">
        <f t="shared" si="118"/>
        <v>0</v>
      </c>
      <c r="FV94" s="711">
        <f t="shared" si="118"/>
        <v>0</v>
      </c>
      <c r="FW94" s="711">
        <f t="shared" si="118"/>
        <v>0</v>
      </c>
      <c r="FX94" s="711">
        <f t="shared" si="118"/>
        <v>0</v>
      </c>
      <c r="FY94" s="711">
        <f t="shared" si="118"/>
        <v>0</v>
      </c>
      <c r="FZ94" s="711">
        <f t="shared" si="119"/>
        <v>0</v>
      </c>
      <c r="GA94" s="711">
        <f t="shared" si="119"/>
        <v>0</v>
      </c>
      <c r="GB94" s="711">
        <f t="shared" si="119"/>
        <v>0</v>
      </c>
      <c r="GC94" s="711">
        <f t="shared" si="119"/>
        <v>0</v>
      </c>
      <c r="GD94" s="711">
        <f t="shared" si="119"/>
        <v>0</v>
      </c>
      <c r="GE94" s="711">
        <f t="shared" si="119"/>
        <v>0</v>
      </c>
      <c r="GF94" s="711">
        <f t="shared" si="119"/>
        <v>0</v>
      </c>
      <c r="GG94" s="711">
        <f t="shared" si="119"/>
        <v>0</v>
      </c>
      <c r="GH94" s="711">
        <f t="shared" si="119"/>
        <v>0</v>
      </c>
      <c r="GI94" s="711">
        <f t="shared" si="119"/>
        <v>0</v>
      </c>
      <c r="GJ94" s="711">
        <f t="shared" si="119"/>
        <v>0</v>
      </c>
      <c r="GK94" s="711">
        <f t="shared" si="119"/>
        <v>0</v>
      </c>
      <c r="GL94" s="711">
        <f t="shared" si="119"/>
        <v>0</v>
      </c>
      <c r="GM94" s="711">
        <f t="shared" si="119"/>
        <v>0</v>
      </c>
      <c r="GN94" s="711">
        <f t="shared" si="119"/>
        <v>0</v>
      </c>
      <c r="GO94" s="711">
        <f t="shared" si="119"/>
        <v>0</v>
      </c>
      <c r="GP94" s="711">
        <f t="shared" si="120"/>
        <v>0</v>
      </c>
      <c r="GQ94" s="711">
        <f t="shared" si="120"/>
        <v>0</v>
      </c>
      <c r="GR94" s="711">
        <f t="shared" si="120"/>
        <v>0</v>
      </c>
      <c r="GS94" s="711">
        <f t="shared" si="120"/>
        <v>0</v>
      </c>
      <c r="GT94" s="711">
        <f t="shared" si="120"/>
        <v>0</v>
      </c>
      <c r="GU94" s="711">
        <f t="shared" si="120"/>
        <v>0</v>
      </c>
      <c r="GV94" s="711">
        <f t="shared" si="120"/>
        <v>0</v>
      </c>
      <c r="GW94" s="711">
        <f t="shared" si="120"/>
        <v>0</v>
      </c>
      <c r="GX94" s="711">
        <f t="shared" si="120"/>
        <v>0</v>
      </c>
      <c r="GY94" s="711">
        <f t="shared" si="120"/>
        <v>0</v>
      </c>
      <c r="GZ94" s="711">
        <f t="shared" si="120"/>
        <v>0</v>
      </c>
      <c r="HA94" s="711">
        <f t="shared" si="120"/>
        <v>0</v>
      </c>
      <c r="HB94" s="711">
        <f t="shared" si="120"/>
        <v>0</v>
      </c>
      <c r="HC94" s="711">
        <f t="shared" si="120"/>
        <v>0</v>
      </c>
      <c r="HD94" s="711">
        <f t="shared" si="120"/>
        <v>0</v>
      </c>
      <c r="HE94" s="711">
        <f t="shared" si="120"/>
        <v>0</v>
      </c>
      <c r="HF94" s="711">
        <f t="shared" si="121"/>
        <v>0</v>
      </c>
      <c r="HG94" s="711">
        <f t="shared" si="121"/>
        <v>0</v>
      </c>
      <c r="HH94" s="711">
        <f t="shared" si="121"/>
        <v>0</v>
      </c>
      <c r="HI94" s="711">
        <f t="shared" si="121"/>
        <v>0</v>
      </c>
      <c r="HJ94" s="711">
        <f t="shared" si="121"/>
        <v>0</v>
      </c>
      <c r="HK94" s="711">
        <f t="shared" si="121"/>
        <v>0</v>
      </c>
      <c r="HL94" s="711">
        <f t="shared" si="121"/>
        <v>0</v>
      </c>
      <c r="HM94" s="711">
        <f t="shared" si="121"/>
        <v>0</v>
      </c>
      <c r="HN94" s="711">
        <f t="shared" si="121"/>
        <v>0</v>
      </c>
      <c r="HO94" s="711">
        <f t="shared" si="121"/>
        <v>0</v>
      </c>
      <c r="HP94" s="711">
        <f t="shared" si="121"/>
        <v>0</v>
      </c>
      <c r="HQ94" s="711">
        <f t="shared" si="121"/>
        <v>0</v>
      </c>
      <c r="HR94" s="711">
        <f t="shared" si="121"/>
        <v>0</v>
      </c>
      <c r="HS94" s="711">
        <f t="shared" si="121"/>
        <v>0</v>
      </c>
      <c r="HT94" s="711">
        <f t="shared" si="121"/>
        <v>0</v>
      </c>
      <c r="HU94" s="711">
        <f t="shared" si="121"/>
        <v>0</v>
      </c>
      <c r="HV94" s="711">
        <f t="shared" si="122"/>
        <v>0</v>
      </c>
      <c r="HW94" s="711">
        <f t="shared" si="122"/>
        <v>0</v>
      </c>
      <c r="HX94" s="711">
        <f t="shared" si="122"/>
        <v>0</v>
      </c>
      <c r="HY94" s="711">
        <f t="shared" si="122"/>
        <v>0</v>
      </c>
      <c r="HZ94" s="711">
        <f t="shared" si="122"/>
        <v>0</v>
      </c>
      <c r="IA94" s="711">
        <f t="shared" si="122"/>
        <v>0</v>
      </c>
      <c r="IB94" s="711">
        <f t="shared" si="122"/>
        <v>0</v>
      </c>
      <c r="IC94" s="711">
        <f t="shared" si="122"/>
        <v>0</v>
      </c>
      <c r="ID94" s="711">
        <f t="shared" si="122"/>
        <v>0</v>
      </c>
      <c r="IE94" s="711">
        <f t="shared" si="122"/>
        <v>0</v>
      </c>
      <c r="IF94" s="711">
        <f t="shared" si="122"/>
        <v>0</v>
      </c>
      <c r="IG94" s="711">
        <f t="shared" si="122"/>
        <v>0</v>
      </c>
      <c r="IH94" s="711">
        <f t="shared" si="122"/>
        <v>0</v>
      </c>
      <c r="II94" s="711">
        <f t="shared" si="122"/>
        <v>0</v>
      </c>
      <c r="IJ94" s="711">
        <f t="shared" si="122"/>
        <v>0</v>
      </c>
      <c r="IK94" s="711">
        <f t="shared" si="122"/>
        <v>0</v>
      </c>
      <c r="IL94" s="711">
        <f t="shared" si="123"/>
        <v>0</v>
      </c>
      <c r="IM94" s="711">
        <f t="shared" si="123"/>
        <v>0</v>
      </c>
      <c r="IN94" s="711">
        <f t="shared" si="123"/>
        <v>0</v>
      </c>
      <c r="IO94" s="711">
        <f t="shared" si="123"/>
        <v>0</v>
      </c>
      <c r="IP94" s="711">
        <f t="shared" si="123"/>
        <v>0</v>
      </c>
      <c r="IQ94" s="711">
        <f t="shared" si="123"/>
        <v>0</v>
      </c>
      <c r="IR94" s="711">
        <f t="shared" si="123"/>
        <v>0</v>
      </c>
      <c r="IS94" s="711">
        <f t="shared" si="123"/>
        <v>0</v>
      </c>
      <c r="IT94" s="711">
        <f t="shared" si="123"/>
        <v>0</v>
      </c>
      <c r="IU94" s="711">
        <f t="shared" si="123"/>
        <v>0</v>
      </c>
      <c r="IV94" s="711">
        <f t="shared" si="123"/>
        <v>0</v>
      </c>
      <c r="IW94" s="711">
        <f t="shared" si="123"/>
        <v>0</v>
      </c>
      <c r="IX94" s="711">
        <f t="shared" si="123"/>
        <v>0</v>
      </c>
      <c r="IY94" s="711">
        <f t="shared" si="123"/>
        <v>0</v>
      </c>
      <c r="IZ94" s="711">
        <f t="shared" si="123"/>
        <v>0</v>
      </c>
      <c r="JA94" s="711">
        <f t="shared" si="123"/>
        <v>0</v>
      </c>
      <c r="JB94" s="711">
        <f t="shared" si="124"/>
        <v>0</v>
      </c>
      <c r="JC94" s="711">
        <f t="shared" si="124"/>
        <v>0</v>
      </c>
      <c r="JD94" s="711">
        <f t="shared" si="124"/>
        <v>0</v>
      </c>
      <c r="JE94" s="711">
        <f t="shared" si="124"/>
        <v>0</v>
      </c>
      <c r="JF94" s="711">
        <f t="shared" si="124"/>
        <v>0</v>
      </c>
      <c r="JG94" s="711">
        <f t="shared" si="124"/>
        <v>0</v>
      </c>
      <c r="JH94" s="711">
        <f t="shared" si="124"/>
        <v>0</v>
      </c>
      <c r="JI94" s="711">
        <f t="shared" si="124"/>
        <v>0</v>
      </c>
      <c r="JJ94" s="711">
        <f t="shared" si="124"/>
        <v>0</v>
      </c>
      <c r="JK94" s="711">
        <f t="shared" si="124"/>
        <v>0</v>
      </c>
      <c r="JL94" s="711">
        <f t="shared" si="124"/>
        <v>0</v>
      </c>
      <c r="JM94" s="711">
        <f t="shared" si="124"/>
        <v>0</v>
      </c>
      <c r="JN94" s="711">
        <f t="shared" si="124"/>
        <v>0</v>
      </c>
      <c r="JO94" s="711">
        <f t="shared" si="124"/>
        <v>0</v>
      </c>
      <c r="JP94" s="711">
        <f t="shared" si="124"/>
        <v>0</v>
      </c>
      <c r="JQ94" s="711">
        <f t="shared" si="124"/>
        <v>0</v>
      </c>
      <c r="JR94" s="711">
        <f t="shared" si="125"/>
        <v>0</v>
      </c>
      <c r="JS94" s="711">
        <f t="shared" si="125"/>
        <v>0</v>
      </c>
      <c r="JT94" s="711">
        <f t="shared" si="125"/>
        <v>0</v>
      </c>
      <c r="JU94" s="711">
        <f t="shared" si="125"/>
        <v>0</v>
      </c>
      <c r="JV94" s="711">
        <f t="shared" si="125"/>
        <v>0</v>
      </c>
      <c r="JW94" s="711">
        <f t="shared" si="125"/>
        <v>0</v>
      </c>
      <c r="JX94" s="711">
        <f t="shared" si="125"/>
        <v>0</v>
      </c>
      <c r="JY94" s="711">
        <f t="shared" si="125"/>
        <v>0</v>
      </c>
      <c r="JZ94" s="711">
        <f t="shared" si="125"/>
        <v>0</v>
      </c>
      <c r="KA94" s="711">
        <f t="shared" si="125"/>
        <v>0</v>
      </c>
      <c r="KB94" s="711">
        <f t="shared" si="125"/>
        <v>0</v>
      </c>
      <c r="KC94" s="711">
        <f t="shared" si="125"/>
        <v>0</v>
      </c>
      <c r="KD94" s="711">
        <f t="shared" si="125"/>
        <v>0</v>
      </c>
      <c r="KE94" s="711">
        <f t="shared" si="125"/>
        <v>0</v>
      </c>
      <c r="KF94" s="711">
        <f t="shared" si="125"/>
        <v>0</v>
      </c>
      <c r="KG94" s="711">
        <f t="shared" si="125"/>
        <v>0</v>
      </c>
      <c r="KH94" s="711">
        <f t="shared" si="126"/>
        <v>0</v>
      </c>
      <c r="KI94" s="711">
        <f t="shared" si="126"/>
        <v>0</v>
      </c>
      <c r="KJ94" s="711">
        <f t="shared" si="126"/>
        <v>0</v>
      </c>
      <c r="KK94" s="711">
        <f t="shared" si="126"/>
        <v>0</v>
      </c>
      <c r="KL94" s="711">
        <f t="shared" si="126"/>
        <v>0</v>
      </c>
      <c r="KM94" s="711">
        <f t="shared" si="126"/>
        <v>0</v>
      </c>
      <c r="KN94" s="711">
        <f t="shared" si="126"/>
        <v>0</v>
      </c>
      <c r="KO94" s="711">
        <f t="shared" si="126"/>
        <v>0</v>
      </c>
      <c r="KP94" s="711">
        <f t="shared" si="126"/>
        <v>0</v>
      </c>
      <c r="KQ94" s="711">
        <f t="shared" si="126"/>
        <v>0</v>
      </c>
      <c r="KR94" s="711">
        <f t="shared" si="126"/>
        <v>0</v>
      </c>
      <c r="KS94" s="711">
        <f t="shared" si="126"/>
        <v>0</v>
      </c>
      <c r="KT94" s="711">
        <f t="shared" si="126"/>
        <v>0</v>
      </c>
      <c r="KU94" s="711">
        <f t="shared" si="126"/>
        <v>0</v>
      </c>
      <c r="KV94" s="711">
        <f t="shared" si="126"/>
        <v>0</v>
      </c>
      <c r="KW94" s="711">
        <f t="shared" si="126"/>
        <v>0</v>
      </c>
      <c r="KX94" s="711">
        <f t="shared" si="127"/>
        <v>0</v>
      </c>
      <c r="KY94" s="711">
        <f t="shared" si="127"/>
        <v>0</v>
      </c>
      <c r="KZ94" s="711">
        <f t="shared" si="127"/>
        <v>0</v>
      </c>
      <c r="LA94" s="711">
        <f t="shared" si="127"/>
        <v>0</v>
      </c>
      <c r="LB94" s="711">
        <f t="shared" si="127"/>
        <v>0</v>
      </c>
      <c r="LC94" s="711">
        <f t="shared" si="127"/>
        <v>0</v>
      </c>
      <c r="LD94" s="711">
        <f t="shared" si="127"/>
        <v>0</v>
      </c>
      <c r="LE94" s="711">
        <f t="shared" si="127"/>
        <v>0</v>
      </c>
      <c r="LF94" s="711">
        <f t="shared" si="127"/>
        <v>0</v>
      </c>
      <c r="LG94" s="711">
        <f t="shared" si="127"/>
        <v>0</v>
      </c>
      <c r="LH94" s="711">
        <f t="shared" si="127"/>
        <v>0</v>
      </c>
      <c r="LI94" s="711">
        <f t="shared" si="127"/>
        <v>0</v>
      </c>
      <c r="LJ94" s="711">
        <f t="shared" si="127"/>
        <v>0</v>
      </c>
      <c r="LK94" s="711">
        <f t="shared" si="127"/>
        <v>0</v>
      </c>
      <c r="LL94" s="711">
        <f t="shared" si="127"/>
        <v>0</v>
      </c>
      <c r="LM94" s="711">
        <f t="shared" si="127"/>
        <v>0</v>
      </c>
      <c r="LN94" s="711">
        <f t="shared" si="128"/>
        <v>0</v>
      </c>
      <c r="LO94" s="711">
        <f t="shared" si="128"/>
        <v>0</v>
      </c>
      <c r="LP94" s="711">
        <f t="shared" si="128"/>
        <v>0</v>
      </c>
      <c r="LQ94" s="711">
        <f t="shared" si="128"/>
        <v>0</v>
      </c>
      <c r="LR94" s="711">
        <f t="shared" si="128"/>
        <v>0</v>
      </c>
      <c r="LS94" s="711">
        <f t="shared" si="128"/>
        <v>0</v>
      </c>
      <c r="LT94" s="711">
        <f t="shared" si="128"/>
        <v>0</v>
      </c>
      <c r="LU94" s="711">
        <f t="shared" si="128"/>
        <v>0</v>
      </c>
      <c r="LV94" s="711">
        <f t="shared" si="128"/>
        <v>0</v>
      </c>
      <c r="LW94" s="711">
        <f t="shared" si="128"/>
        <v>0</v>
      </c>
      <c r="LX94" s="711">
        <f t="shared" si="128"/>
        <v>0</v>
      </c>
      <c r="LY94" s="711">
        <f t="shared" si="128"/>
        <v>0</v>
      </c>
      <c r="LZ94" s="711">
        <f t="shared" si="128"/>
        <v>0</v>
      </c>
      <c r="MA94" s="711">
        <f t="shared" si="128"/>
        <v>0</v>
      </c>
      <c r="MB94" s="711">
        <f t="shared" si="128"/>
        <v>0</v>
      </c>
      <c r="MC94" s="711">
        <f t="shared" si="128"/>
        <v>0</v>
      </c>
      <c r="MD94" s="711">
        <f t="shared" si="129"/>
        <v>0</v>
      </c>
      <c r="ME94" s="711">
        <f t="shared" si="129"/>
        <v>0</v>
      </c>
      <c r="MF94" s="711">
        <f t="shared" si="129"/>
        <v>0</v>
      </c>
      <c r="MG94" s="711">
        <f t="shared" si="129"/>
        <v>0</v>
      </c>
      <c r="MH94" s="711">
        <f t="shared" si="129"/>
        <v>0</v>
      </c>
      <c r="MI94" s="711">
        <f t="shared" si="129"/>
        <v>0</v>
      </c>
      <c r="MJ94" s="711">
        <f t="shared" si="129"/>
        <v>0</v>
      </c>
      <c r="MK94" s="711">
        <f t="shared" si="129"/>
        <v>0</v>
      </c>
      <c r="ML94" s="711">
        <f t="shared" si="129"/>
        <v>0</v>
      </c>
      <c r="MM94" s="711">
        <f t="shared" si="129"/>
        <v>0</v>
      </c>
      <c r="MN94" s="711">
        <f t="shared" si="129"/>
        <v>0</v>
      </c>
      <c r="MO94" s="711">
        <f t="shared" si="129"/>
        <v>0</v>
      </c>
      <c r="MP94" s="711">
        <f t="shared" si="129"/>
        <v>0</v>
      </c>
      <c r="MQ94" s="711">
        <f t="shared" si="129"/>
        <v>0</v>
      </c>
      <c r="MR94" s="711">
        <f t="shared" si="129"/>
        <v>0</v>
      </c>
      <c r="MS94" s="711">
        <f t="shared" si="129"/>
        <v>0</v>
      </c>
      <c r="MT94" s="711">
        <f t="shared" si="130"/>
        <v>0</v>
      </c>
      <c r="MU94" s="711">
        <f t="shared" si="130"/>
        <v>0</v>
      </c>
      <c r="MV94" s="711">
        <f t="shared" si="130"/>
        <v>0</v>
      </c>
      <c r="MW94" s="711">
        <f t="shared" si="130"/>
        <v>0</v>
      </c>
      <c r="MX94" s="711">
        <f t="shared" si="130"/>
        <v>0</v>
      </c>
      <c r="MY94" s="711">
        <f t="shared" si="130"/>
        <v>0</v>
      </c>
      <c r="MZ94" s="711">
        <f t="shared" si="130"/>
        <v>0</v>
      </c>
      <c r="NA94" s="711">
        <f t="shared" si="130"/>
        <v>0</v>
      </c>
      <c r="NB94" s="711">
        <f t="shared" si="130"/>
        <v>0</v>
      </c>
      <c r="NC94" s="711">
        <f t="shared" si="130"/>
        <v>0</v>
      </c>
      <c r="ND94" s="711">
        <f t="shared" si="130"/>
        <v>0</v>
      </c>
      <c r="NE94" s="711">
        <f t="shared" si="130"/>
        <v>0</v>
      </c>
      <c r="NF94" s="711">
        <f t="shared" si="130"/>
        <v>0</v>
      </c>
      <c r="NG94" s="711">
        <f t="shared" si="130"/>
        <v>0</v>
      </c>
      <c r="NH94" s="711">
        <f t="shared" si="130"/>
        <v>0</v>
      </c>
      <c r="NI94" s="711">
        <f t="shared" si="130"/>
        <v>0</v>
      </c>
      <c r="NJ94" s="711">
        <f t="shared" si="131"/>
        <v>0</v>
      </c>
      <c r="NK94" s="711">
        <f t="shared" si="131"/>
        <v>0</v>
      </c>
      <c r="NL94" s="711">
        <f t="shared" si="131"/>
        <v>0</v>
      </c>
      <c r="NM94" s="711">
        <f t="shared" si="131"/>
        <v>0</v>
      </c>
      <c r="NN94" s="711">
        <f t="shared" si="131"/>
        <v>0</v>
      </c>
      <c r="NO94" s="711">
        <f t="shared" si="131"/>
        <v>0</v>
      </c>
      <c r="NP94" s="711">
        <f t="shared" si="131"/>
        <v>0</v>
      </c>
      <c r="NQ94" s="711">
        <f t="shared" si="131"/>
        <v>0</v>
      </c>
      <c r="NR94" s="711">
        <f t="shared" si="131"/>
        <v>0</v>
      </c>
      <c r="NS94" s="711">
        <f t="shared" si="131"/>
        <v>0</v>
      </c>
      <c r="NT94" s="711">
        <f t="shared" si="131"/>
        <v>0</v>
      </c>
      <c r="NU94" s="711">
        <f t="shared" si="131"/>
        <v>0</v>
      </c>
      <c r="NV94" s="711">
        <f t="shared" si="131"/>
        <v>0</v>
      </c>
      <c r="NW94" s="711">
        <f t="shared" si="131"/>
        <v>0</v>
      </c>
      <c r="NX94" s="711">
        <f t="shared" si="131"/>
        <v>0</v>
      </c>
      <c r="NY94" s="711">
        <f t="shared" si="131"/>
        <v>0</v>
      </c>
      <c r="NZ94" s="711">
        <f t="shared" si="132"/>
        <v>0</v>
      </c>
      <c r="OA94" s="711">
        <f t="shared" si="132"/>
        <v>0</v>
      </c>
      <c r="OB94" s="711">
        <f t="shared" si="132"/>
        <v>0</v>
      </c>
      <c r="OC94" s="711">
        <f t="shared" si="132"/>
        <v>0</v>
      </c>
      <c r="OD94" s="711">
        <f t="shared" si="132"/>
        <v>0</v>
      </c>
      <c r="OE94" s="711">
        <f t="shared" si="132"/>
        <v>0</v>
      </c>
      <c r="OF94" s="711">
        <f t="shared" si="132"/>
        <v>0</v>
      </c>
      <c r="OG94" s="711">
        <f t="shared" si="132"/>
        <v>0</v>
      </c>
      <c r="OH94" s="711">
        <f t="shared" si="132"/>
        <v>0</v>
      </c>
      <c r="OI94" s="711">
        <f t="shared" si="132"/>
        <v>0</v>
      </c>
      <c r="OJ94" s="711">
        <f t="shared" si="132"/>
        <v>0</v>
      </c>
      <c r="OK94" s="711">
        <f t="shared" si="132"/>
        <v>0</v>
      </c>
      <c r="OL94" s="711">
        <f t="shared" si="132"/>
        <v>0</v>
      </c>
      <c r="OM94" s="711">
        <f t="shared" si="132"/>
        <v>0</v>
      </c>
      <c r="ON94" s="711">
        <f t="shared" si="132"/>
        <v>0</v>
      </c>
      <c r="OO94" s="711">
        <f t="shared" si="132"/>
        <v>0</v>
      </c>
      <c r="OP94" s="711">
        <f t="shared" si="133"/>
        <v>0</v>
      </c>
      <c r="OQ94" s="711">
        <f t="shared" si="133"/>
        <v>0</v>
      </c>
      <c r="OR94" s="711">
        <f t="shared" si="133"/>
        <v>0</v>
      </c>
      <c r="OS94" s="711">
        <f t="shared" si="133"/>
        <v>0</v>
      </c>
      <c r="OT94" s="711">
        <f t="shared" si="133"/>
        <v>0</v>
      </c>
      <c r="OU94" s="711">
        <f t="shared" si="133"/>
        <v>0</v>
      </c>
      <c r="OV94" s="711">
        <f t="shared" si="133"/>
        <v>0</v>
      </c>
      <c r="OW94" s="711">
        <f t="shared" si="133"/>
        <v>0</v>
      </c>
      <c r="OX94" s="711">
        <f t="shared" si="133"/>
        <v>0</v>
      </c>
      <c r="OY94" s="711">
        <f t="shared" si="133"/>
        <v>0</v>
      </c>
      <c r="OZ94" s="711">
        <f t="shared" si="133"/>
        <v>0</v>
      </c>
      <c r="PA94" s="711">
        <f t="shared" si="133"/>
        <v>0</v>
      </c>
      <c r="PB94" s="711">
        <f t="shared" si="133"/>
        <v>0</v>
      </c>
      <c r="PC94" s="711">
        <f t="shared" si="133"/>
        <v>0</v>
      </c>
      <c r="PD94" s="711">
        <f t="shared" si="133"/>
        <v>0</v>
      </c>
      <c r="PE94" s="711">
        <f t="shared" si="133"/>
        <v>0</v>
      </c>
      <c r="PF94" s="711">
        <f t="shared" si="134"/>
        <v>0</v>
      </c>
      <c r="PG94" s="711">
        <f t="shared" si="134"/>
        <v>0</v>
      </c>
      <c r="PH94" s="711">
        <f t="shared" si="134"/>
        <v>0</v>
      </c>
      <c r="PI94" s="711">
        <f t="shared" si="134"/>
        <v>0</v>
      </c>
      <c r="PJ94" s="711">
        <f t="shared" si="134"/>
        <v>0</v>
      </c>
      <c r="PK94" s="711">
        <f t="shared" si="134"/>
        <v>0</v>
      </c>
      <c r="PL94" s="711">
        <f t="shared" si="134"/>
        <v>0</v>
      </c>
      <c r="PM94" s="711">
        <f t="shared" si="134"/>
        <v>0</v>
      </c>
      <c r="PN94" s="711">
        <f t="shared" si="134"/>
        <v>0</v>
      </c>
      <c r="PO94" s="711">
        <f t="shared" si="134"/>
        <v>0</v>
      </c>
      <c r="PP94" s="711">
        <f t="shared" si="134"/>
        <v>0</v>
      </c>
      <c r="PQ94" s="711">
        <f t="shared" si="134"/>
        <v>0</v>
      </c>
      <c r="PR94" s="711">
        <f t="shared" si="134"/>
        <v>0</v>
      </c>
      <c r="PS94" s="711">
        <f t="shared" si="134"/>
        <v>0</v>
      </c>
      <c r="PT94" s="711">
        <f t="shared" si="134"/>
        <v>0</v>
      </c>
      <c r="PU94" s="711">
        <f t="shared" si="134"/>
        <v>0</v>
      </c>
      <c r="PV94" s="711">
        <f t="shared" si="135"/>
        <v>0</v>
      </c>
      <c r="PW94" s="711">
        <f t="shared" si="135"/>
        <v>0</v>
      </c>
      <c r="PX94" s="711">
        <f t="shared" si="135"/>
        <v>0</v>
      </c>
      <c r="PY94" s="711">
        <f t="shared" si="135"/>
        <v>0</v>
      </c>
      <c r="PZ94" s="711">
        <f t="shared" si="135"/>
        <v>0</v>
      </c>
      <c r="QA94" s="711">
        <f t="shared" si="135"/>
        <v>0</v>
      </c>
      <c r="QB94" s="711">
        <f t="shared" si="135"/>
        <v>0</v>
      </c>
      <c r="QC94" s="711">
        <f t="shared" si="135"/>
        <v>0</v>
      </c>
      <c r="QD94" s="711">
        <f t="shared" si="135"/>
        <v>0</v>
      </c>
      <c r="QE94" s="711">
        <f t="shared" si="135"/>
        <v>0</v>
      </c>
      <c r="QF94" s="711">
        <f t="shared" si="135"/>
        <v>0</v>
      </c>
      <c r="QG94" s="711">
        <f t="shared" si="135"/>
        <v>0</v>
      </c>
      <c r="QH94" s="711">
        <f t="shared" si="135"/>
        <v>0</v>
      </c>
      <c r="QI94" s="711">
        <f t="shared" si="135"/>
        <v>0</v>
      </c>
      <c r="QJ94" s="711">
        <f t="shared" si="135"/>
        <v>0</v>
      </c>
      <c r="QK94" s="711">
        <f t="shared" si="135"/>
        <v>0</v>
      </c>
      <c r="QL94" s="711">
        <f t="shared" si="136"/>
        <v>0</v>
      </c>
      <c r="QM94" s="711">
        <f t="shared" si="136"/>
        <v>0</v>
      </c>
      <c r="QN94" s="711">
        <f t="shared" si="136"/>
        <v>0</v>
      </c>
      <c r="QO94" s="711">
        <f t="shared" si="136"/>
        <v>0</v>
      </c>
      <c r="QP94" s="711">
        <f t="shared" si="136"/>
        <v>0</v>
      </c>
      <c r="QQ94" s="711">
        <f t="shared" si="136"/>
        <v>0</v>
      </c>
      <c r="QR94" s="711">
        <f t="shared" si="136"/>
        <v>0</v>
      </c>
      <c r="QS94" s="711">
        <f t="shared" si="136"/>
        <v>0</v>
      </c>
      <c r="QT94" s="711">
        <f t="shared" si="136"/>
        <v>0</v>
      </c>
      <c r="QU94" s="711">
        <f t="shared" si="136"/>
        <v>0</v>
      </c>
      <c r="QV94" s="711">
        <f t="shared" si="136"/>
        <v>0</v>
      </c>
      <c r="QW94" s="711">
        <f t="shared" si="136"/>
        <v>0</v>
      </c>
      <c r="QX94" s="711">
        <f t="shared" si="136"/>
        <v>0</v>
      </c>
      <c r="QY94" s="711">
        <f t="shared" si="136"/>
        <v>0</v>
      </c>
      <c r="QZ94" s="711">
        <f t="shared" si="136"/>
        <v>0</v>
      </c>
      <c r="RA94" s="711">
        <f t="shared" si="136"/>
        <v>0</v>
      </c>
      <c r="RB94" s="711">
        <f t="shared" si="137"/>
        <v>0</v>
      </c>
      <c r="RC94" s="711">
        <f t="shared" si="137"/>
        <v>0</v>
      </c>
      <c r="RD94" s="711">
        <f t="shared" si="137"/>
        <v>0</v>
      </c>
      <c r="RE94" s="711">
        <f t="shared" si="137"/>
        <v>0</v>
      </c>
      <c r="RF94" s="711">
        <f t="shared" si="137"/>
        <v>0</v>
      </c>
      <c r="RG94" s="711">
        <f t="shared" si="137"/>
        <v>0</v>
      </c>
      <c r="RH94" s="711">
        <f t="shared" si="137"/>
        <v>0</v>
      </c>
      <c r="RI94" s="711">
        <f t="shared" si="137"/>
        <v>0</v>
      </c>
      <c r="RJ94" s="711">
        <f t="shared" si="137"/>
        <v>0</v>
      </c>
      <c r="RK94" s="711">
        <f t="shared" si="137"/>
        <v>0</v>
      </c>
      <c r="RL94" s="711">
        <f t="shared" si="137"/>
        <v>0</v>
      </c>
      <c r="RM94" s="711">
        <f t="shared" si="137"/>
        <v>0</v>
      </c>
      <c r="RN94" s="711">
        <f t="shared" si="137"/>
        <v>0</v>
      </c>
      <c r="RO94" s="711">
        <f t="shared" si="137"/>
        <v>0</v>
      </c>
      <c r="RP94" s="711">
        <f t="shared" si="137"/>
        <v>0</v>
      </c>
      <c r="RQ94" s="711">
        <f t="shared" si="137"/>
        <v>0</v>
      </c>
      <c r="RR94" s="711">
        <f t="shared" si="138"/>
        <v>0</v>
      </c>
      <c r="RS94" s="711">
        <f t="shared" si="138"/>
        <v>0</v>
      </c>
      <c r="RT94" s="711">
        <f t="shared" si="138"/>
        <v>0</v>
      </c>
      <c r="RU94" s="711">
        <f t="shared" si="138"/>
        <v>0</v>
      </c>
      <c r="RV94" s="711">
        <f t="shared" si="138"/>
        <v>0</v>
      </c>
      <c r="RW94" s="711">
        <f t="shared" si="138"/>
        <v>0</v>
      </c>
      <c r="RX94" s="711">
        <f t="shared" si="138"/>
        <v>0</v>
      </c>
      <c r="RY94" s="711">
        <f t="shared" si="138"/>
        <v>0</v>
      </c>
      <c r="RZ94" s="711">
        <f t="shared" si="138"/>
        <v>0</v>
      </c>
      <c r="SA94" s="711">
        <f t="shared" si="138"/>
        <v>0</v>
      </c>
      <c r="SB94" s="711">
        <f t="shared" si="138"/>
        <v>0</v>
      </c>
      <c r="SC94" s="711">
        <f t="shared" si="138"/>
        <v>0</v>
      </c>
      <c r="SD94" s="711">
        <f t="shared" si="138"/>
        <v>0</v>
      </c>
      <c r="SE94" s="711">
        <f t="shared" si="138"/>
        <v>0</v>
      </c>
      <c r="SF94" s="711">
        <f t="shared" si="138"/>
        <v>0</v>
      </c>
      <c r="SG94" s="711">
        <f t="shared" si="138"/>
        <v>0</v>
      </c>
      <c r="SH94" s="711">
        <f t="shared" si="139"/>
        <v>0</v>
      </c>
      <c r="SI94" s="493"/>
      <c r="SJ94" s="474"/>
      <c r="SK94" s="462"/>
      <c r="SL94" s="462"/>
      <c r="SM94" s="462"/>
    </row>
    <row r="95" spans="1:507" outlineLevel="3" x14ac:dyDescent="0.35">
      <c r="A95" s="462"/>
      <c r="B95" s="471"/>
      <c r="C95" s="690">
        <f>INT($C$40)+3</f>
        <v>4</v>
      </c>
      <c r="D95" s="493"/>
      <c r="E95" s="557"/>
      <c r="F95" s="557"/>
      <c r="G95" s="493"/>
      <c r="H95" s="715"/>
      <c r="I95" s="715" t="s">
        <v>772</v>
      </c>
      <c r="J95" s="716">
        <f t="shared" si="140"/>
        <v>6</v>
      </c>
      <c r="K95" s="717">
        <v>0</v>
      </c>
      <c r="L95" s="717">
        <v>0</v>
      </c>
      <c r="M95" s="717">
        <v>0</v>
      </c>
      <c r="N95" s="717">
        <v>0</v>
      </c>
      <c r="O95" s="717">
        <v>0</v>
      </c>
      <c r="P95" s="717">
        <v>0</v>
      </c>
      <c r="Q95" s="717">
        <v>0</v>
      </c>
      <c r="R95" s="717">
        <v>0</v>
      </c>
      <c r="S95" s="717">
        <v>0</v>
      </c>
      <c r="T95" s="717">
        <v>0</v>
      </c>
      <c r="U95" s="717">
        <v>0</v>
      </c>
      <c r="V95" s="717">
        <v>0</v>
      </c>
      <c r="W95" s="717">
        <v>0</v>
      </c>
      <c r="X95" s="717">
        <v>0</v>
      </c>
      <c r="Y95" s="717">
        <v>0</v>
      </c>
      <c r="Z95" s="717">
        <v>0</v>
      </c>
      <c r="AA95" s="717">
        <v>0</v>
      </c>
      <c r="AB95" s="717">
        <v>0</v>
      </c>
      <c r="AC95" s="717">
        <v>0</v>
      </c>
      <c r="AD95" s="717">
        <v>0</v>
      </c>
      <c r="AE95" s="717">
        <v>0</v>
      </c>
      <c r="AF95" s="717">
        <v>0</v>
      </c>
      <c r="AG95" s="717">
        <v>0</v>
      </c>
      <c r="AH95" s="717">
        <v>0</v>
      </c>
      <c r="AI95" s="717">
        <v>0</v>
      </c>
      <c r="AJ95" s="717">
        <v>0</v>
      </c>
      <c r="AK95" s="717">
        <v>0</v>
      </c>
      <c r="AL95" s="717">
        <v>0</v>
      </c>
      <c r="AM95" s="717">
        <v>0</v>
      </c>
      <c r="AN95" s="717">
        <v>0</v>
      </c>
      <c r="AO95" s="717">
        <v>0</v>
      </c>
      <c r="AP95" s="717">
        <v>0</v>
      </c>
      <c r="AQ95" s="717">
        <v>0</v>
      </c>
      <c r="AR95" s="717">
        <v>0</v>
      </c>
      <c r="AS95" s="717">
        <v>0</v>
      </c>
      <c r="AT95" s="717">
        <v>0</v>
      </c>
      <c r="AU95" s="717">
        <v>0</v>
      </c>
      <c r="AV95" s="717">
        <v>0</v>
      </c>
      <c r="AW95" s="717">
        <v>0</v>
      </c>
      <c r="AX95" s="717">
        <v>0</v>
      </c>
      <c r="AY95" s="717">
        <v>0</v>
      </c>
      <c r="AZ95" s="717">
        <v>0</v>
      </c>
      <c r="BA95" s="717">
        <v>0</v>
      </c>
      <c r="BB95" s="717">
        <v>0</v>
      </c>
      <c r="BC95" s="717">
        <v>0</v>
      </c>
      <c r="BD95" s="717">
        <v>0</v>
      </c>
      <c r="BE95" s="717">
        <v>0</v>
      </c>
      <c r="BF95" s="717">
        <v>0</v>
      </c>
      <c r="BG95" s="717">
        <v>0</v>
      </c>
      <c r="BH95" s="717">
        <v>0</v>
      </c>
      <c r="BI95" s="717">
        <v>0</v>
      </c>
      <c r="BJ95" s="717">
        <v>0</v>
      </c>
      <c r="BK95" s="717">
        <v>0</v>
      </c>
      <c r="BL95" s="717">
        <v>0</v>
      </c>
      <c r="BM95" s="717">
        <v>0</v>
      </c>
      <c r="BN95" s="717">
        <v>0</v>
      </c>
      <c r="BO95" s="717">
        <v>0</v>
      </c>
      <c r="BP95" s="717">
        <v>0</v>
      </c>
      <c r="BQ95" s="717">
        <v>0</v>
      </c>
      <c r="BR95" s="717">
        <v>0</v>
      </c>
      <c r="BS95" s="717">
        <v>0</v>
      </c>
      <c r="BT95" s="717">
        <v>0</v>
      </c>
      <c r="BU95" s="717">
        <v>0</v>
      </c>
      <c r="BV95" s="717">
        <v>0</v>
      </c>
      <c r="BW95" s="717">
        <v>0</v>
      </c>
      <c r="BX95" s="717">
        <v>0</v>
      </c>
      <c r="BY95" s="717">
        <v>0</v>
      </c>
      <c r="BZ95" s="717">
        <v>0</v>
      </c>
      <c r="CA95" s="717">
        <v>0</v>
      </c>
      <c r="CB95" s="717">
        <v>0</v>
      </c>
      <c r="CC95" s="717">
        <v>0</v>
      </c>
      <c r="CD95" s="717">
        <v>0</v>
      </c>
      <c r="CE95" s="717">
        <v>0</v>
      </c>
      <c r="CF95" s="717">
        <v>0</v>
      </c>
      <c r="CG95" s="717">
        <v>0</v>
      </c>
      <c r="CH95" s="717">
        <v>0</v>
      </c>
      <c r="CI95" s="717">
        <v>0</v>
      </c>
      <c r="CJ95" s="717">
        <v>0</v>
      </c>
      <c r="CK95" s="717">
        <v>0</v>
      </c>
      <c r="CL95" s="717">
        <v>0</v>
      </c>
      <c r="CM95" s="717">
        <v>0</v>
      </c>
      <c r="CN95" s="717">
        <v>0</v>
      </c>
      <c r="CO95" s="717">
        <v>0</v>
      </c>
      <c r="CP95" s="717">
        <v>0</v>
      </c>
      <c r="CQ95" s="717">
        <v>0</v>
      </c>
      <c r="CR95" s="717">
        <v>0</v>
      </c>
      <c r="CS95" s="717">
        <v>0</v>
      </c>
      <c r="CT95" s="717">
        <v>0</v>
      </c>
      <c r="CU95" s="717">
        <v>0</v>
      </c>
      <c r="CV95" s="717">
        <v>0</v>
      </c>
      <c r="CW95" s="717">
        <v>0</v>
      </c>
      <c r="CX95" s="717">
        <v>0</v>
      </c>
      <c r="CY95" s="717">
        <v>0</v>
      </c>
      <c r="CZ95" s="717">
        <v>0</v>
      </c>
      <c r="DA95" s="717">
        <v>0</v>
      </c>
      <c r="DB95" s="717">
        <v>0</v>
      </c>
      <c r="DC95" s="717">
        <v>0</v>
      </c>
      <c r="DD95" s="717">
        <v>0</v>
      </c>
      <c r="DE95" s="717">
        <v>0</v>
      </c>
      <c r="DF95" s="717">
        <v>0</v>
      </c>
      <c r="DG95" s="717">
        <v>0</v>
      </c>
      <c r="DH95" s="717">
        <v>0</v>
      </c>
      <c r="DI95" s="717">
        <v>0</v>
      </c>
      <c r="DJ95" s="717">
        <v>0</v>
      </c>
      <c r="DK95" s="717">
        <v>0</v>
      </c>
      <c r="DL95" s="717">
        <v>0</v>
      </c>
      <c r="DM95" s="717">
        <v>0</v>
      </c>
      <c r="DN95" s="717">
        <v>0</v>
      </c>
      <c r="DO95" s="717">
        <v>0</v>
      </c>
      <c r="DP95" s="717">
        <v>0</v>
      </c>
      <c r="DQ95" s="717">
        <v>0</v>
      </c>
      <c r="DR95" s="717">
        <v>0</v>
      </c>
      <c r="DS95" s="717">
        <v>0</v>
      </c>
      <c r="DT95" s="717">
        <v>0</v>
      </c>
      <c r="DU95" s="717">
        <v>0</v>
      </c>
      <c r="DV95" s="717">
        <v>0</v>
      </c>
      <c r="DW95" s="717">
        <v>0</v>
      </c>
      <c r="DX95" s="717">
        <v>0</v>
      </c>
      <c r="DY95" s="717">
        <v>0</v>
      </c>
      <c r="DZ95" s="717">
        <v>0</v>
      </c>
      <c r="EA95" s="717">
        <v>0</v>
      </c>
      <c r="EB95" s="717">
        <v>0</v>
      </c>
      <c r="EC95" s="717">
        <v>0</v>
      </c>
      <c r="ED95" s="711">
        <f t="shared" si="116"/>
        <v>0</v>
      </c>
      <c r="EE95" s="711">
        <f t="shared" si="116"/>
        <v>0</v>
      </c>
      <c r="EF95" s="711">
        <f t="shared" si="116"/>
        <v>0</v>
      </c>
      <c r="EG95" s="711">
        <f t="shared" si="116"/>
        <v>0</v>
      </c>
      <c r="EH95" s="711">
        <f t="shared" si="116"/>
        <v>0</v>
      </c>
      <c r="EI95" s="711">
        <f t="shared" si="116"/>
        <v>0</v>
      </c>
      <c r="EJ95" s="711">
        <f t="shared" si="116"/>
        <v>0</v>
      </c>
      <c r="EK95" s="711">
        <f t="shared" si="116"/>
        <v>0</v>
      </c>
      <c r="EL95" s="711">
        <f t="shared" si="116"/>
        <v>0</v>
      </c>
      <c r="EM95" s="711">
        <f t="shared" si="116"/>
        <v>0</v>
      </c>
      <c r="EN95" s="711">
        <f t="shared" si="116"/>
        <v>0</v>
      </c>
      <c r="EO95" s="711">
        <f t="shared" si="116"/>
        <v>0</v>
      </c>
      <c r="EP95" s="711">
        <f t="shared" si="116"/>
        <v>0</v>
      </c>
      <c r="EQ95" s="711">
        <f t="shared" si="116"/>
        <v>0</v>
      </c>
      <c r="ER95" s="711">
        <f t="shared" si="116"/>
        <v>0</v>
      </c>
      <c r="ES95" s="711">
        <f t="shared" si="116"/>
        <v>0</v>
      </c>
      <c r="ET95" s="711">
        <f t="shared" si="117"/>
        <v>0</v>
      </c>
      <c r="EU95" s="711">
        <f t="shared" si="117"/>
        <v>0</v>
      </c>
      <c r="EV95" s="711">
        <f t="shared" si="117"/>
        <v>0</v>
      </c>
      <c r="EW95" s="711">
        <f t="shared" si="117"/>
        <v>0</v>
      </c>
      <c r="EX95" s="711">
        <f t="shared" si="117"/>
        <v>0</v>
      </c>
      <c r="EY95" s="711">
        <f t="shared" si="117"/>
        <v>0</v>
      </c>
      <c r="EZ95" s="711">
        <f t="shared" si="117"/>
        <v>0</v>
      </c>
      <c r="FA95" s="711">
        <f t="shared" si="117"/>
        <v>0</v>
      </c>
      <c r="FB95" s="711">
        <f t="shared" si="117"/>
        <v>0</v>
      </c>
      <c r="FC95" s="711">
        <f t="shared" si="117"/>
        <v>0</v>
      </c>
      <c r="FD95" s="711">
        <f t="shared" si="117"/>
        <v>0</v>
      </c>
      <c r="FE95" s="711">
        <f t="shared" si="117"/>
        <v>0</v>
      </c>
      <c r="FF95" s="711">
        <f t="shared" si="117"/>
        <v>0</v>
      </c>
      <c r="FG95" s="711">
        <f t="shared" si="117"/>
        <v>0</v>
      </c>
      <c r="FH95" s="711">
        <f t="shared" si="117"/>
        <v>0</v>
      </c>
      <c r="FI95" s="711">
        <f t="shared" si="117"/>
        <v>0</v>
      </c>
      <c r="FJ95" s="711">
        <f t="shared" si="118"/>
        <v>0</v>
      </c>
      <c r="FK95" s="711">
        <f t="shared" si="118"/>
        <v>0</v>
      </c>
      <c r="FL95" s="711">
        <f t="shared" si="118"/>
        <v>0</v>
      </c>
      <c r="FM95" s="711">
        <f t="shared" si="118"/>
        <v>0</v>
      </c>
      <c r="FN95" s="711">
        <f t="shared" si="118"/>
        <v>0</v>
      </c>
      <c r="FO95" s="711">
        <f t="shared" si="118"/>
        <v>0</v>
      </c>
      <c r="FP95" s="711">
        <f t="shared" si="118"/>
        <v>0</v>
      </c>
      <c r="FQ95" s="711">
        <f t="shared" si="118"/>
        <v>0</v>
      </c>
      <c r="FR95" s="711">
        <f t="shared" si="118"/>
        <v>0</v>
      </c>
      <c r="FS95" s="711">
        <f t="shared" si="118"/>
        <v>0</v>
      </c>
      <c r="FT95" s="711">
        <f t="shared" si="118"/>
        <v>0</v>
      </c>
      <c r="FU95" s="711">
        <f t="shared" si="118"/>
        <v>0</v>
      </c>
      <c r="FV95" s="711">
        <f t="shared" si="118"/>
        <v>0</v>
      </c>
      <c r="FW95" s="711">
        <f t="shared" si="118"/>
        <v>0</v>
      </c>
      <c r="FX95" s="711">
        <f t="shared" si="118"/>
        <v>0</v>
      </c>
      <c r="FY95" s="711">
        <f t="shared" si="118"/>
        <v>0</v>
      </c>
      <c r="FZ95" s="711">
        <f t="shared" si="119"/>
        <v>0</v>
      </c>
      <c r="GA95" s="711">
        <f t="shared" si="119"/>
        <v>0</v>
      </c>
      <c r="GB95" s="711">
        <f t="shared" si="119"/>
        <v>0</v>
      </c>
      <c r="GC95" s="711">
        <f t="shared" si="119"/>
        <v>0</v>
      </c>
      <c r="GD95" s="711">
        <f t="shared" si="119"/>
        <v>0</v>
      </c>
      <c r="GE95" s="711">
        <f t="shared" si="119"/>
        <v>0</v>
      </c>
      <c r="GF95" s="711">
        <f t="shared" si="119"/>
        <v>0</v>
      </c>
      <c r="GG95" s="711">
        <f t="shared" si="119"/>
        <v>0</v>
      </c>
      <c r="GH95" s="711">
        <f t="shared" si="119"/>
        <v>0</v>
      </c>
      <c r="GI95" s="711">
        <f t="shared" si="119"/>
        <v>0</v>
      </c>
      <c r="GJ95" s="711">
        <f t="shared" si="119"/>
        <v>0</v>
      </c>
      <c r="GK95" s="711">
        <f t="shared" si="119"/>
        <v>0</v>
      </c>
      <c r="GL95" s="711">
        <f t="shared" si="119"/>
        <v>0</v>
      </c>
      <c r="GM95" s="711">
        <f t="shared" si="119"/>
        <v>0</v>
      </c>
      <c r="GN95" s="711">
        <f t="shared" si="119"/>
        <v>0</v>
      </c>
      <c r="GO95" s="711">
        <f t="shared" si="119"/>
        <v>0</v>
      </c>
      <c r="GP95" s="711">
        <f t="shared" si="120"/>
        <v>0</v>
      </c>
      <c r="GQ95" s="711">
        <f t="shared" si="120"/>
        <v>0</v>
      </c>
      <c r="GR95" s="711">
        <f t="shared" si="120"/>
        <v>0</v>
      </c>
      <c r="GS95" s="711">
        <f t="shared" si="120"/>
        <v>0</v>
      </c>
      <c r="GT95" s="711">
        <f t="shared" si="120"/>
        <v>0</v>
      </c>
      <c r="GU95" s="711">
        <f t="shared" si="120"/>
        <v>0</v>
      </c>
      <c r="GV95" s="711">
        <f t="shared" si="120"/>
        <v>0</v>
      </c>
      <c r="GW95" s="711">
        <f t="shared" si="120"/>
        <v>0</v>
      </c>
      <c r="GX95" s="711">
        <f t="shared" si="120"/>
        <v>0</v>
      </c>
      <c r="GY95" s="711">
        <f t="shared" si="120"/>
        <v>0</v>
      </c>
      <c r="GZ95" s="711">
        <f t="shared" si="120"/>
        <v>0</v>
      </c>
      <c r="HA95" s="711">
        <f t="shared" si="120"/>
        <v>0</v>
      </c>
      <c r="HB95" s="711">
        <f t="shared" si="120"/>
        <v>0</v>
      </c>
      <c r="HC95" s="711">
        <f t="shared" si="120"/>
        <v>0</v>
      </c>
      <c r="HD95" s="711">
        <f t="shared" si="120"/>
        <v>0</v>
      </c>
      <c r="HE95" s="711">
        <f t="shared" si="120"/>
        <v>0</v>
      </c>
      <c r="HF95" s="711">
        <f t="shared" si="121"/>
        <v>0</v>
      </c>
      <c r="HG95" s="711">
        <f t="shared" si="121"/>
        <v>0</v>
      </c>
      <c r="HH95" s="711">
        <f t="shared" si="121"/>
        <v>0</v>
      </c>
      <c r="HI95" s="711">
        <f t="shared" si="121"/>
        <v>0</v>
      </c>
      <c r="HJ95" s="711">
        <f t="shared" si="121"/>
        <v>0</v>
      </c>
      <c r="HK95" s="711">
        <f t="shared" si="121"/>
        <v>0</v>
      </c>
      <c r="HL95" s="711">
        <f t="shared" si="121"/>
        <v>0</v>
      </c>
      <c r="HM95" s="711">
        <f t="shared" si="121"/>
        <v>0</v>
      </c>
      <c r="HN95" s="711">
        <f t="shared" si="121"/>
        <v>0</v>
      </c>
      <c r="HO95" s="711">
        <f t="shared" si="121"/>
        <v>0</v>
      </c>
      <c r="HP95" s="711">
        <f t="shared" si="121"/>
        <v>0</v>
      </c>
      <c r="HQ95" s="711">
        <f t="shared" si="121"/>
        <v>0</v>
      </c>
      <c r="HR95" s="711">
        <f t="shared" si="121"/>
        <v>0</v>
      </c>
      <c r="HS95" s="711">
        <f t="shared" si="121"/>
        <v>0</v>
      </c>
      <c r="HT95" s="711">
        <f t="shared" si="121"/>
        <v>0</v>
      </c>
      <c r="HU95" s="711">
        <f t="shared" si="121"/>
        <v>0</v>
      </c>
      <c r="HV95" s="711">
        <f t="shared" si="122"/>
        <v>0</v>
      </c>
      <c r="HW95" s="711">
        <f t="shared" si="122"/>
        <v>0</v>
      </c>
      <c r="HX95" s="711">
        <f t="shared" si="122"/>
        <v>0</v>
      </c>
      <c r="HY95" s="711">
        <f t="shared" si="122"/>
        <v>0</v>
      </c>
      <c r="HZ95" s="711">
        <f t="shared" si="122"/>
        <v>0</v>
      </c>
      <c r="IA95" s="711">
        <f t="shared" si="122"/>
        <v>0</v>
      </c>
      <c r="IB95" s="711">
        <f t="shared" si="122"/>
        <v>0</v>
      </c>
      <c r="IC95" s="711">
        <f t="shared" si="122"/>
        <v>0</v>
      </c>
      <c r="ID95" s="711">
        <f t="shared" si="122"/>
        <v>0</v>
      </c>
      <c r="IE95" s="711">
        <f t="shared" si="122"/>
        <v>0</v>
      </c>
      <c r="IF95" s="711">
        <f t="shared" si="122"/>
        <v>0</v>
      </c>
      <c r="IG95" s="711">
        <f t="shared" si="122"/>
        <v>0</v>
      </c>
      <c r="IH95" s="711">
        <f t="shared" si="122"/>
        <v>0</v>
      </c>
      <c r="II95" s="711">
        <f t="shared" si="122"/>
        <v>0</v>
      </c>
      <c r="IJ95" s="711">
        <f t="shared" si="122"/>
        <v>0</v>
      </c>
      <c r="IK95" s="711">
        <f t="shared" si="122"/>
        <v>0</v>
      </c>
      <c r="IL95" s="711">
        <f t="shared" si="123"/>
        <v>0</v>
      </c>
      <c r="IM95" s="711">
        <f t="shared" si="123"/>
        <v>0</v>
      </c>
      <c r="IN95" s="711">
        <f t="shared" si="123"/>
        <v>0</v>
      </c>
      <c r="IO95" s="711">
        <f t="shared" si="123"/>
        <v>0</v>
      </c>
      <c r="IP95" s="711">
        <f t="shared" si="123"/>
        <v>0</v>
      </c>
      <c r="IQ95" s="711">
        <f t="shared" si="123"/>
        <v>0</v>
      </c>
      <c r="IR95" s="711">
        <f t="shared" si="123"/>
        <v>0</v>
      </c>
      <c r="IS95" s="711">
        <f t="shared" si="123"/>
        <v>0</v>
      </c>
      <c r="IT95" s="711">
        <f t="shared" si="123"/>
        <v>0</v>
      </c>
      <c r="IU95" s="711">
        <f t="shared" si="123"/>
        <v>0</v>
      </c>
      <c r="IV95" s="711">
        <f t="shared" si="123"/>
        <v>0</v>
      </c>
      <c r="IW95" s="711">
        <f t="shared" si="123"/>
        <v>0</v>
      </c>
      <c r="IX95" s="711">
        <f t="shared" si="123"/>
        <v>0</v>
      </c>
      <c r="IY95" s="711">
        <f t="shared" si="123"/>
        <v>0</v>
      </c>
      <c r="IZ95" s="711">
        <f t="shared" si="123"/>
        <v>0</v>
      </c>
      <c r="JA95" s="711">
        <f t="shared" si="123"/>
        <v>0</v>
      </c>
      <c r="JB95" s="711">
        <f t="shared" si="124"/>
        <v>0</v>
      </c>
      <c r="JC95" s="711">
        <f t="shared" si="124"/>
        <v>0</v>
      </c>
      <c r="JD95" s="711">
        <f t="shared" si="124"/>
        <v>0</v>
      </c>
      <c r="JE95" s="711">
        <f t="shared" si="124"/>
        <v>0</v>
      </c>
      <c r="JF95" s="711">
        <f t="shared" si="124"/>
        <v>0</v>
      </c>
      <c r="JG95" s="711">
        <f t="shared" si="124"/>
        <v>0</v>
      </c>
      <c r="JH95" s="711">
        <f t="shared" si="124"/>
        <v>0</v>
      </c>
      <c r="JI95" s="711">
        <f t="shared" si="124"/>
        <v>0</v>
      </c>
      <c r="JJ95" s="711">
        <f t="shared" si="124"/>
        <v>0</v>
      </c>
      <c r="JK95" s="711">
        <f t="shared" si="124"/>
        <v>0</v>
      </c>
      <c r="JL95" s="711">
        <f t="shared" si="124"/>
        <v>0</v>
      </c>
      <c r="JM95" s="711">
        <f t="shared" si="124"/>
        <v>0</v>
      </c>
      <c r="JN95" s="711">
        <f t="shared" si="124"/>
        <v>0</v>
      </c>
      <c r="JO95" s="711">
        <f t="shared" si="124"/>
        <v>0</v>
      </c>
      <c r="JP95" s="711">
        <f t="shared" si="124"/>
        <v>0</v>
      </c>
      <c r="JQ95" s="711">
        <f t="shared" si="124"/>
        <v>0</v>
      </c>
      <c r="JR95" s="711">
        <f t="shared" si="125"/>
        <v>0</v>
      </c>
      <c r="JS95" s="711">
        <f t="shared" si="125"/>
        <v>0</v>
      </c>
      <c r="JT95" s="711">
        <f t="shared" si="125"/>
        <v>0</v>
      </c>
      <c r="JU95" s="711">
        <f t="shared" si="125"/>
        <v>0</v>
      </c>
      <c r="JV95" s="711">
        <f t="shared" si="125"/>
        <v>0</v>
      </c>
      <c r="JW95" s="711">
        <f t="shared" si="125"/>
        <v>0</v>
      </c>
      <c r="JX95" s="711">
        <f t="shared" si="125"/>
        <v>0</v>
      </c>
      <c r="JY95" s="711">
        <f t="shared" si="125"/>
        <v>0</v>
      </c>
      <c r="JZ95" s="711">
        <f t="shared" si="125"/>
        <v>0</v>
      </c>
      <c r="KA95" s="711">
        <f t="shared" si="125"/>
        <v>0</v>
      </c>
      <c r="KB95" s="711">
        <f t="shared" si="125"/>
        <v>0</v>
      </c>
      <c r="KC95" s="711">
        <f t="shared" si="125"/>
        <v>0</v>
      </c>
      <c r="KD95" s="711">
        <f t="shared" si="125"/>
        <v>0</v>
      </c>
      <c r="KE95" s="711">
        <f t="shared" si="125"/>
        <v>0</v>
      </c>
      <c r="KF95" s="711">
        <f t="shared" si="125"/>
        <v>0</v>
      </c>
      <c r="KG95" s="711">
        <f t="shared" si="125"/>
        <v>0</v>
      </c>
      <c r="KH95" s="711">
        <f t="shared" si="126"/>
        <v>0</v>
      </c>
      <c r="KI95" s="711">
        <f t="shared" si="126"/>
        <v>0</v>
      </c>
      <c r="KJ95" s="711">
        <f t="shared" si="126"/>
        <v>0</v>
      </c>
      <c r="KK95" s="711">
        <f t="shared" si="126"/>
        <v>0</v>
      </c>
      <c r="KL95" s="711">
        <f t="shared" si="126"/>
        <v>0</v>
      </c>
      <c r="KM95" s="711">
        <f t="shared" si="126"/>
        <v>0</v>
      </c>
      <c r="KN95" s="711">
        <f t="shared" si="126"/>
        <v>0</v>
      </c>
      <c r="KO95" s="711">
        <f t="shared" si="126"/>
        <v>0</v>
      </c>
      <c r="KP95" s="711">
        <f t="shared" si="126"/>
        <v>0</v>
      </c>
      <c r="KQ95" s="711">
        <f t="shared" si="126"/>
        <v>0</v>
      </c>
      <c r="KR95" s="711">
        <f t="shared" si="126"/>
        <v>0</v>
      </c>
      <c r="KS95" s="711">
        <f t="shared" si="126"/>
        <v>0</v>
      </c>
      <c r="KT95" s="711">
        <f t="shared" si="126"/>
        <v>0</v>
      </c>
      <c r="KU95" s="711">
        <f t="shared" si="126"/>
        <v>0</v>
      </c>
      <c r="KV95" s="711">
        <f t="shared" si="126"/>
        <v>0</v>
      </c>
      <c r="KW95" s="711">
        <f t="shared" si="126"/>
        <v>0</v>
      </c>
      <c r="KX95" s="711">
        <f t="shared" si="127"/>
        <v>0</v>
      </c>
      <c r="KY95" s="711">
        <f t="shared" si="127"/>
        <v>0</v>
      </c>
      <c r="KZ95" s="711">
        <f t="shared" si="127"/>
        <v>0</v>
      </c>
      <c r="LA95" s="711">
        <f t="shared" si="127"/>
        <v>0</v>
      </c>
      <c r="LB95" s="711">
        <f t="shared" si="127"/>
        <v>0</v>
      </c>
      <c r="LC95" s="711">
        <f t="shared" si="127"/>
        <v>0</v>
      </c>
      <c r="LD95" s="711">
        <f t="shared" si="127"/>
        <v>0</v>
      </c>
      <c r="LE95" s="711">
        <f t="shared" si="127"/>
        <v>0</v>
      </c>
      <c r="LF95" s="711">
        <f t="shared" si="127"/>
        <v>0</v>
      </c>
      <c r="LG95" s="711">
        <f t="shared" si="127"/>
        <v>0</v>
      </c>
      <c r="LH95" s="711">
        <f t="shared" si="127"/>
        <v>0</v>
      </c>
      <c r="LI95" s="711">
        <f t="shared" si="127"/>
        <v>0</v>
      </c>
      <c r="LJ95" s="711">
        <f t="shared" si="127"/>
        <v>0</v>
      </c>
      <c r="LK95" s="711">
        <f t="shared" si="127"/>
        <v>0</v>
      </c>
      <c r="LL95" s="711">
        <f t="shared" si="127"/>
        <v>0</v>
      </c>
      <c r="LM95" s="711">
        <f t="shared" si="127"/>
        <v>0</v>
      </c>
      <c r="LN95" s="711">
        <f t="shared" si="128"/>
        <v>0</v>
      </c>
      <c r="LO95" s="711">
        <f t="shared" si="128"/>
        <v>0</v>
      </c>
      <c r="LP95" s="711">
        <f t="shared" si="128"/>
        <v>0</v>
      </c>
      <c r="LQ95" s="711">
        <f t="shared" si="128"/>
        <v>0</v>
      </c>
      <c r="LR95" s="711">
        <f t="shared" si="128"/>
        <v>0</v>
      </c>
      <c r="LS95" s="711">
        <f t="shared" si="128"/>
        <v>0</v>
      </c>
      <c r="LT95" s="711">
        <f t="shared" si="128"/>
        <v>0</v>
      </c>
      <c r="LU95" s="711">
        <f t="shared" si="128"/>
        <v>0</v>
      </c>
      <c r="LV95" s="711">
        <f t="shared" si="128"/>
        <v>0</v>
      </c>
      <c r="LW95" s="711">
        <f t="shared" si="128"/>
        <v>0</v>
      </c>
      <c r="LX95" s="711">
        <f t="shared" si="128"/>
        <v>0</v>
      </c>
      <c r="LY95" s="711">
        <f t="shared" si="128"/>
        <v>0</v>
      </c>
      <c r="LZ95" s="711">
        <f t="shared" si="128"/>
        <v>0</v>
      </c>
      <c r="MA95" s="711">
        <f t="shared" si="128"/>
        <v>0</v>
      </c>
      <c r="MB95" s="711">
        <f t="shared" si="128"/>
        <v>0</v>
      </c>
      <c r="MC95" s="711">
        <f t="shared" si="128"/>
        <v>0</v>
      </c>
      <c r="MD95" s="711">
        <f t="shared" si="129"/>
        <v>0</v>
      </c>
      <c r="ME95" s="711">
        <f t="shared" si="129"/>
        <v>0</v>
      </c>
      <c r="MF95" s="711">
        <f t="shared" si="129"/>
        <v>0</v>
      </c>
      <c r="MG95" s="711">
        <f t="shared" si="129"/>
        <v>0</v>
      </c>
      <c r="MH95" s="711">
        <f t="shared" si="129"/>
        <v>0</v>
      </c>
      <c r="MI95" s="711">
        <f t="shared" si="129"/>
        <v>0</v>
      </c>
      <c r="MJ95" s="711">
        <f t="shared" si="129"/>
        <v>0</v>
      </c>
      <c r="MK95" s="711">
        <f t="shared" si="129"/>
        <v>0</v>
      </c>
      <c r="ML95" s="711">
        <f t="shared" si="129"/>
        <v>0</v>
      </c>
      <c r="MM95" s="711">
        <f t="shared" si="129"/>
        <v>0</v>
      </c>
      <c r="MN95" s="711">
        <f t="shared" si="129"/>
        <v>0</v>
      </c>
      <c r="MO95" s="711">
        <f t="shared" si="129"/>
        <v>0</v>
      </c>
      <c r="MP95" s="711">
        <f t="shared" si="129"/>
        <v>0</v>
      </c>
      <c r="MQ95" s="711">
        <f t="shared" si="129"/>
        <v>0</v>
      </c>
      <c r="MR95" s="711">
        <f t="shared" si="129"/>
        <v>0</v>
      </c>
      <c r="MS95" s="711">
        <f t="shared" si="129"/>
        <v>0</v>
      </c>
      <c r="MT95" s="711">
        <f t="shared" si="130"/>
        <v>0</v>
      </c>
      <c r="MU95" s="711">
        <f t="shared" si="130"/>
        <v>0</v>
      </c>
      <c r="MV95" s="711">
        <f t="shared" si="130"/>
        <v>0</v>
      </c>
      <c r="MW95" s="711">
        <f t="shared" si="130"/>
        <v>0</v>
      </c>
      <c r="MX95" s="711">
        <f t="shared" si="130"/>
        <v>0</v>
      </c>
      <c r="MY95" s="711">
        <f t="shared" si="130"/>
        <v>0</v>
      </c>
      <c r="MZ95" s="711">
        <f t="shared" si="130"/>
        <v>0</v>
      </c>
      <c r="NA95" s="711">
        <f t="shared" si="130"/>
        <v>0</v>
      </c>
      <c r="NB95" s="711">
        <f t="shared" si="130"/>
        <v>0</v>
      </c>
      <c r="NC95" s="711">
        <f t="shared" si="130"/>
        <v>0</v>
      </c>
      <c r="ND95" s="711">
        <f t="shared" si="130"/>
        <v>0</v>
      </c>
      <c r="NE95" s="711">
        <f t="shared" si="130"/>
        <v>0</v>
      </c>
      <c r="NF95" s="711">
        <f t="shared" si="130"/>
        <v>0</v>
      </c>
      <c r="NG95" s="711">
        <f t="shared" si="130"/>
        <v>0</v>
      </c>
      <c r="NH95" s="711">
        <f t="shared" si="130"/>
        <v>0</v>
      </c>
      <c r="NI95" s="711">
        <f t="shared" si="130"/>
        <v>0</v>
      </c>
      <c r="NJ95" s="711">
        <f t="shared" si="131"/>
        <v>0</v>
      </c>
      <c r="NK95" s="711">
        <f t="shared" si="131"/>
        <v>0</v>
      </c>
      <c r="NL95" s="711">
        <f t="shared" si="131"/>
        <v>0</v>
      </c>
      <c r="NM95" s="711">
        <f t="shared" si="131"/>
        <v>0</v>
      </c>
      <c r="NN95" s="711">
        <f t="shared" si="131"/>
        <v>0</v>
      </c>
      <c r="NO95" s="711">
        <f t="shared" si="131"/>
        <v>0</v>
      </c>
      <c r="NP95" s="711">
        <f t="shared" si="131"/>
        <v>0</v>
      </c>
      <c r="NQ95" s="711">
        <f t="shared" si="131"/>
        <v>0</v>
      </c>
      <c r="NR95" s="711">
        <f t="shared" si="131"/>
        <v>0</v>
      </c>
      <c r="NS95" s="711">
        <f t="shared" si="131"/>
        <v>0</v>
      </c>
      <c r="NT95" s="711">
        <f t="shared" si="131"/>
        <v>0</v>
      </c>
      <c r="NU95" s="711">
        <f t="shared" si="131"/>
        <v>0</v>
      </c>
      <c r="NV95" s="711">
        <f t="shared" si="131"/>
        <v>0</v>
      </c>
      <c r="NW95" s="711">
        <f t="shared" si="131"/>
        <v>0</v>
      </c>
      <c r="NX95" s="711">
        <f t="shared" si="131"/>
        <v>0</v>
      </c>
      <c r="NY95" s="711">
        <f t="shared" si="131"/>
        <v>0</v>
      </c>
      <c r="NZ95" s="711">
        <f t="shared" si="132"/>
        <v>0</v>
      </c>
      <c r="OA95" s="711">
        <f t="shared" si="132"/>
        <v>0</v>
      </c>
      <c r="OB95" s="711">
        <f t="shared" si="132"/>
        <v>0</v>
      </c>
      <c r="OC95" s="711">
        <f t="shared" si="132"/>
        <v>0</v>
      </c>
      <c r="OD95" s="711">
        <f t="shared" si="132"/>
        <v>0</v>
      </c>
      <c r="OE95" s="711">
        <f t="shared" si="132"/>
        <v>0</v>
      </c>
      <c r="OF95" s="711">
        <f t="shared" si="132"/>
        <v>0</v>
      </c>
      <c r="OG95" s="711">
        <f t="shared" si="132"/>
        <v>0</v>
      </c>
      <c r="OH95" s="711">
        <f t="shared" si="132"/>
        <v>0</v>
      </c>
      <c r="OI95" s="711">
        <f t="shared" si="132"/>
        <v>0</v>
      </c>
      <c r="OJ95" s="711">
        <f t="shared" si="132"/>
        <v>0</v>
      </c>
      <c r="OK95" s="711">
        <f t="shared" si="132"/>
        <v>0</v>
      </c>
      <c r="OL95" s="711">
        <f t="shared" si="132"/>
        <v>0</v>
      </c>
      <c r="OM95" s="711">
        <f t="shared" si="132"/>
        <v>0</v>
      </c>
      <c r="ON95" s="711">
        <f t="shared" si="132"/>
        <v>0</v>
      </c>
      <c r="OO95" s="711">
        <f t="shared" si="132"/>
        <v>0</v>
      </c>
      <c r="OP95" s="711">
        <f t="shared" si="133"/>
        <v>0</v>
      </c>
      <c r="OQ95" s="711">
        <f t="shared" si="133"/>
        <v>0</v>
      </c>
      <c r="OR95" s="711">
        <f t="shared" si="133"/>
        <v>0</v>
      </c>
      <c r="OS95" s="711">
        <f t="shared" si="133"/>
        <v>0</v>
      </c>
      <c r="OT95" s="711">
        <f t="shared" si="133"/>
        <v>0</v>
      </c>
      <c r="OU95" s="711">
        <f t="shared" si="133"/>
        <v>0</v>
      </c>
      <c r="OV95" s="711">
        <f t="shared" si="133"/>
        <v>0</v>
      </c>
      <c r="OW95" s="711">
        <f t="shared" si="133"/>
        <v>0</v>
      </c>
      <c r="OX95" s="711">
        <f t="shared" si="133"/>
        <v>0</v>
      </c>
      <c r="OY95" s="711">
        <f t="shared" si="133"/>
        <v>0</v>
      </c>
      <c r="OZ95" s="711">
        <f t="shared" si="133"/>
        <v>0</v>
      </c>
      <c r="PA95" s="711">
        <f t="shared" si="133"/>
        <v>0</v>
      </c>
      <c r="PB95" s="711">
        <f t="shared" si="133"/>
        <v>0</v>
      </c>
      <c r="PC95" s="711">
        <f t="shared" si="133"/>
        <v>0</v>
      </c>
      <c r="PD95" s="711">
        <f t="shared" si="133"/>
        <v>0</v>
      </c>
      <c r="PE95" s="711">
        <f t="shared" si="133"/>
        <v>0</v>
      </c>
      <c r="PF95" s="711">
        <f t="shared" si="134"/>
        <v>0</v>
      </c>
      <c r="PG95" s="711">
        <f t="shared" si="134"/>
        <v>0</v>
      </c>
      <c r="PH95" s="711">
        <f t="shared" si="134"/>
        <v>0</v>
      </c>
      <c r="PI95" s="711">
        <f t="shared" si="134"/>
        <v>0</v>
      </c>
      <c r="PJ95" s="711">
        <f t="shared" si="134"/>
        <v>0</v>
      </c>
      <c r="PK95" s="711">
        <f t="shared" si="134"/>
        <v>0</v>
      </c>
      <c r="PL95" s="711">
        <f t="shared" si="134"/>
        <v>0</v>
      </c>
      <c r="PM95" s="711">
        <f t="shared" si="134"/>
        <v>0</v>
      </c>
      <c r="PN95" s="711">
        <f t="shared" si="134"/>
        <v>0</v>
      </c>
      <c r="PO95" s="711">
        <f t="shared" si="134"/>
        <v>0</v>
      </c>
      <c r="PP95" s="711">
        <f t="shared" si="134"/>
        <v>0</v>
      </c>
      <c r="PQ95" s="711">
        <f t="shared" si="134"/>
        <v>0</v>
      </c>
      <c r="PR95" s="711">
        <f t="shared" si="134"/>
        <v>0</v>
      </c>
      <c r="PS95" s="711">
        <f t="shared" si="134"/>
        <v>0</v>
      </c>
      <c r="PT95" s="711">
        <f t="shared" si="134"/>
        <v>0</v>
      </c>
      <c r="PU95" s="711">
        <f t="shared" si="134"/>
        <v>0</v>
      </c>
      <c r="PV95" s="711">
        <f t="shared" si="135"/>
        <v>0</v>
      </c>
      <c r="PW95" s="711">
        <f t="shared" si="135"/>
        <v>0</v>
      </c>
      <c r="PX95" s="711">
        <f t="shared" si="135"/>
        <v>0</v>
      </c>
      <c r="PY95" s="711">
        <f t="shared" si="135"/>
        <v>0</v>
      </c>
      <c r="PZ95" s="711">
        <f t="shared" si="135"/>
        <v>0</v>
      </c>
      <c r="QA95" s="711">
        <f t="shared" si="135"/>
        <v>0</v>
      </c>
      <c r="QB95" s="711">
        <f t="shared" si="135"/>
        <v>0</v>
      </c>
      <c r="QC95" s="711">
        <f t="shared" si="135"/>
        <v>0</v>
      </c>
      <c r="QD95" s="711">
        <f t="shared" si="135"/>
        <v>0</v>
      </c>
      <c r="QE95" s="711">
        <f t="shared" si="135"/>
        <v>0</v>
      </c>
      <c r="QF95" s="711">
        <f t="shared" si="135"/>
        <v>0</v>
      </c>
      <c r="QG95" s="711">
        <f t="shared" si="135"/>
        <v>0</v>
      </c>
      <c r="QH95" s="711">
        <f t="shared" si="135"/>
        <v>0</v>
      </c>
      <c r="QI95" s="711">
        <f t="shared" si="135"/>
        <v>0</v>
      </c>
      <c r="QJ95" s="711">
        <f t="shared" si="135"/>
        <v>0</v>
      </c>
      <c r="QK95" s="711">
        <f t="shared" si="135"/>
        <v>0</v>
      </c>
      <c r="QL95" s="711">
        <f t="shared" si="136"/>
        <v>0</v>
      </c>
      <c r="QM95" s="711">
        <f t="shared" si="136"/>
        <v>0</v>
      </c>
      <c r="QN95" s="711">
        <f t="shared" si="136"/>
        <v>0</v>
      </c>
      <c r="QO95" s="711">
        <f t="shared" si="136"/>
        <v>0</v>
      </c>
      <c r="QP95" s="711">
        <f t="shared" si="136"/>
        <v>0</v>
      </c>
      <c r="QQ95" s="711">
        <f t="shared" si="136"/>
        <v>0</v>
      </c>
      <c r="QR95" s="711">
        <f t="shared" si="136"/>
        <v>0</v>
      </c>
      <c r="QS95" s="711">
        <f t="shared" si="136"/>
        <v>0</v>
      </c>
      <c r="QT95" s="711">
        <f t="shared" si="136"/>
        <v>0</v>
      </c>
      <c r="QU95" s="711">
        <f t="shared" si="136"/>
        <v>0</v>
      </c>
      <c r="QV95" s="711">
        <f t="shared" si="136"/>
        <v>0</v>
      </c>
      <c r="QW95" s="711">
        <f t="shared" si="136"/>
        <v>0</v>
      </c>
      <c r="QX95" s="711">
        <f t="shared" si="136"/>
        <v>0</v>
      </c>
      <c r="QY95" s="711">
        <f t="shared" si="136"/>
        <v>0</v>
      </c>
      <c r="QZ95" s="711">
        <f t="shared" si="136"/>
        <v>0</v>
      </c>
      <c r="RA95" s="711">
        <f t="shared" si="136"/>
        <v>0</v>
      </c>
      <c r="RB95" s="711">
        <f t="shared" si="137"/>
        <v>0</v>
      </c>
      <c r="RC95" s="711">
        <f t="shared" si="137"/>
        <v>0</v>
      </c>
      <c r="RD95" s="711">
        <f t="shared" si="137"/>
        <v>0</v>
      </c>
      <c r="RE95" s="711">
        <f t="shared" si="137"/>
        <v>0</v>
      </c>
      <c r="RF95" s="711">
        <f t="shared" si="137"/>
        <v>0</v>
      </c>
      <c r="RG95" s="711">
        <f t="shared" si="137"/>
        <v>0</v>
      </c>
      <c r="RH95" s="711">
        <f t="shared" si="137"/>
        <v>0</v>
      </c>
      <c r="RI95" s="711">
        <f t="shared" si="137"/>
        <v>0</v>
      </c>
      <c r="RJ95" s="711">
        <f t="shared" si="137"/>
        <v>0</v>
      </c>
      <c r="RK95" s="711">
        <f t="shared" si="137"/>
        <v>0</v>
      </c>
      <c r="RL95" s="711">
        <f t="shared" si="137"/>
        <v>0</v>
      </c>
      <c r="RM95" s="711">
        <f t="shared" si="137"/>
        <v>0</v>
      </c>
      <c r="RN95" s="711">
        <f t="shared" si="137"/>
        <v>0</v>
      </c>
      <c r="RO95" s="711">
        <f t="shared" si="137"/>
        <v>0</v>
      </c>
      <c r="RP95" s="711">
        <f t="shared" si="137"/>
        <v>0</v>
      </c>
      <c r="RQ95" s="711">
        <f t="shared" si="137"/>
        <v>0</v>
      </c>
      <c r="RR95" s="711">
        <f t="shared" si="138"/>
        <v>0</v>
      </c>
      <c r="RS95" s="711">
        <f t="shared" si="138"/>
        <v>0</v>
      </c>
      <c r="RT95" s="711">
        <f t="shared" si="138"/>
        <v>0</v>
      </c>
      <c r="RU95" s="711">
        <f t="shared" si="138"/>
        <v>0</v>
      </c>
      <c r="RV95" s="711">
        <f t="shared" si="138"/>
        <v>0</v>
      </c>
      <c r="RW95" s="711">
        <f t="shared" si="138"/>
        <v>0</v>
      </c>
      <c r="RX95" s="711">
        <f t="shared" si="138"/>
        <v>0</v>
      </c>
      <c r="RY95" s="711">
        <f t="shared" si="138"/>
        <v>0</v>
      </c>
      <c r="RZ95" s="711">
        <f t="shared" si="138"/>
        <v>0</v>
      </c>
      <c r="SA95" s="711">
        <f t="shared" si="138"/>
        <v>0</v>
      </c>
      <c r="SB95" s="711">
        <f t="shared" si="138"/>
        <v>0</v>
      </c>
      <c r="SC95" s="711">
        <f t="shared" si="138"/>
        <v>0</v>
      </c>
      <c r="SD95" s="711">
        <f t="shared" si="138"/>
        <v>0</v>
      </c>
      <c r="SE95" s="711">
        <f t="shared" si="138"/>
        <v>0</v>
      </c>
      <c r="SF95" s="711">
        <f t="shared" si="138"/>
        <v>0</v>
      </c>
      <c r="SG95" s="711">
        <f t="shared" si="138"/>
        <v>0</v>
      </c>
      <c r="SH95" s="711">
        <f t="shared" si="139"/>
        <v>0</v>
      </c>
      <c r="SI95" s="493"/>
      <c r="SJ95" s="474"/>
      <c r="SK95" s="462"/>
      <c r="SL95" s="462"/>
      <c r="SM95" s="462"/>
    </row>
    <row r="96" spans="1:507" outlineLevel="2" x14ac:dyDescent="0.35">
      <c r="A96" s="462"/>
      <c r="B96" s="471"/>
      <c r="C96" s="690">
        <f>INT($C$40)+2</f>
        <v>3</v>
      </c>
      <c r="D96" s="493"/>
      <c r="E96" s="557"/>
      <c r="F96" s="557"/>
      <c r="G96" s="493"/>
      <c r="H96" s="515" t="str">
        <f>Sheep!$H$175</f>
        <v>July</v>
      </c>
      <c r="I96" s="515" t="s">
        <v>175</v>
      </c>
      <c r="J96" s="713">
        <f t="shared" si="140"/>
        <v>7</v>
      </c>
      <c r="K96" s="516">
        <v>0</v>
      </c>
      <c r="L96" s="516">
        <v>0</v>
      </c>
      <c r="M96" s="516">
        <v>0</v>
      </c>
      <c r="N96" s="516">
        <v>0</v>
      </c>
      <c r="O96" s="516">
        <v>0</v>
      </c>
      <c r="P96" s="516">
        <v>0</v>
      </c>
      <c r="Q96" s="516">
        <v>0</v>
      </c>
      <c r="R96" s="516">
        <v>0</v>
      </c>
      <c r="S96" s="516">
        <v>0</v>
      </c>
      <c r="T96" s="516">
        <v>0</v>
      </c>
      <c r="U96" s="516">
        <v>0</v>
      </c>
      <c r="V96" s="516">
        <v>0</v>
      </c>
      <c r="W96" s="516">
        <v>0</v>
      </c>
      <c r="X96" s="516">
        <v>0</v>
      </c>
      <c r="Y96" s="516">
        <v>0</v>
      </c>
      <c r="Z96" s="516">
        <v>0</v>
      </c>
      <c r="AA96" s="516">
        <v>0</v>
      </c>
      <c r="AB96" s="516">
        <v>0</v>
      </c>
      <c r="AC96" s="516">
        <v>0</v>
      </c>
      <c r="AD96" s="516">
        <v>0</v>
      </c>
      <c r="AE96" s="516">
        <v>0</v>
      </c>
      <c r="AF96" s="516">
        <v>0</v>
      </c>
      <c r="AG96" s="516">
        <v>0</v>
      </c>
      <c r="AH96" s="516">
        <v>0</v>
      </c>
      <c r="AI96" s="516">
        <v>0</v>
      </c>
      <c r="AJ96" s="516">
        <v>0</v>
      </c>
      <c r="AK96" s="516">
        <v>0</v>
      </c>
      <c r="AL96" s="516">
        <v>0</v>
      </c>
      <c r="AM96" s="516">
        <v>0</v>
      </c>
      <c r="AN96" s="516">
        <v>0</v>
      </c>
      <c r="AO96" s="516">
        <v>0</v>
      </c>
      <c r="AP96" s="516">
        <v>0</v>
      </c>
      <c r="AQ96" s="516">
        <v>0</v>
      </c>
      <c r="AR96" s="516">
        <v>0</v>
      </c>
      <c r="AS96" s="516">
        <v>0</v>
      </c>
      <c r="AT96" s="516">
        <v>0</v>
      </c>
      <c r="AU96" s="516">
        <v>0</v>
      </c>
      <c r="AV96" s="516">
        <v>0</v>
      </c>
      <c r="AW96" s="516">
        <v>0</v>
      </c>
      <c r="AX96" s="516">
        <v>0</v>
      </c>
      <c r="AY96" s="516">
        <v>0</v>
      </c>
      <c r="AZ96" s="516">
        <v>0</v>
      </c>
      <c r="BA96" s="516">
        <v>0</v>
      </c>
      <c r="BB96" s="516">
        <v>0</v>
      </c>
      <c r="BC96" s="516">
        <v>0</v>
      </c>
      <c r="BD96" s="516">
        <v>0</v>
      </c>
      <c r="BE96" s="516">
        <v>0</v>
      </c>
      <c r="BF96" s="516">
        <v>0</v>
      </c>
      <c r="BG96" s="516">
        <v>0</v>
      </c>
      <c r="BH96" s="516">
        <v>0</v>
      </c>
      <c r="BI96" s="516">
        <v>0</v>
      </c>
      <c r="BJ96" s="516">
        <v>0</v>
      </c>
      <c r="BK96" s="516">
        <v>0</v>
      </c>
      <c r="BL96" s="516">
        <v>0</v>
      </c>
      <c r="BM96" s="516">
        <v>0</v>
      </c>
      <c r="BN96" s="516">
        <v>0</v>
      </c>
      <c r="BO96" s="516">
        <v>0</v>
      </c>
      <c r="BP96" s="516">
        <v>0</v>
      </c>
      <c r="BQ96" s="516">
        <v>0</v>
      </c>
      <c r="BR96" s="516">
        <v>0</v>
      </c>
      <c r="BS96" s="516">
        <v>0</v>
      </c>
      <c r="BT96" s="516">
        <v>0</v>
      </c>
      <c r="BU96" s="516">
        <v>0</v>
      </c>
      <c r="BV96" s="516">
        <v>0</v>
      </c>
      <c r="BW96" s="516">
        <v>0</v>
      </c>
      <c r="BX96" s="516">
        <v>0</v>
      </c>
      <c r="BY96" s="516">
        <v>0</v>
      </c>
      <c r="BZ96" s="516">
        <v>0</v>
      </c>
      <c r="CA96" s="516">
        <v>0</v>
      </c>
      <c r="CB96" s="516">
        <v>-0.1</v>
      </c>
      <c r="CC96" s="516">
        <v>-0.1</v>
      </c>
      <c r="CD96" s="516">
        <v>-0.1</v>
      </c>
      <c r="CE96" s="516">
        <v>-0.1</v>
      </c>
      <c r="CF96" s="516">
        <v>-0.1</v>
      </c>
      <c r="CG96" s="516">
        <v>-0.1</v>
      </c>
      <c r="CH96" s="516">
        <v>-0.1</v>
      </c>
      <c r="CI96" s="516">
        <v>-0.1</v>
      </c>
      <c r="CJ96" s="516">
        <v>-0.1</v>
      </c>
      <c r="CK96" s="516">
        <v>-0.1</v>
      </c>
      <c r="CL96" s="516">
        <v>-0.1</v>
      </c>
      <c r="CM96" s="516">
        <v>-0.1</v>
      </c>
      <c r="CN96" s="516">
        <v>-0.1</v>
      </c>
      <c r="CO96" s="516">
        <v>-0.1</v>
      </c>
      <c r="CP96" s="516">
        <v>-0.1</v>
      </c>
      <c r="CQ96" s="516">
        <v>-0.1</v>
      </c>
      <c r="CR96" s="516">
        <v>-0.1</v>
      </c>
      <c r="CS96" s="516">
        <v>-0.1</v>
      </c>
      <c r="CT96" s="516">
        <v>-0.1</v>
      </c>
      <c r="CU96" s="516">
        <v>-0.1</v>
      </c>
      <c r="CV96" s="516">
        <v>-0.1</v>
      </c>
      <c r="CW96" s="516">
        <v>0</v>
      </c>
      <c r="CX96" s="516">
        <v>0</v>
      </c>
      <c r="CY96" s="516">
        <v>0</v>
      </c>
      <c r="CZ96" s="516">
        <v>0</v>
      </c>
      <c r="DA96" s="516">
        <v>0</v>
      </c>
      <c r="DB96" s="516">
        <v>0</v>
      </c>
      <c r="DC96" s="516">
        <v>0</v>
      </c>
      <c r="DD96" s="516">
        <v>0</v>
      </c>
      <c r="DE96" s="516">
        <v>0</v>
      </c>
      <c r="DF96" s="516">
        <v>0</v>
      </c>
      <c r="DG96" s="516">
        <v>0</v>
      </c>
      <c r="DH96" s="516">
        <v>0</v>
      </c>
      <c r="DI96" s="516">
        <v>0</v>
      </c>
      <c r="DJ96" s="516">
        <v>0</v>
      </c>
      <c r="DK96" s="516">
        <v>0</v>
      </c>
      <c r="DL96" s="516">
        <v>0</v>
      </c>
      <c r="DM96" s="516">
        <v>0</v>
      </c>
      <c r="DN96" s="516">
        <v>0</v>
      </c>
      <c r="DO96" s="516">
        <v>0</v>
      </c>
      <c r="DP96" s="516">
        <v>0</v>
      </c>
      <c r="DQ96" s="516">
        <v>0</v>
      </c>
      <c r="DR96" s="516">
        <v>0</v>
      </c>
      <c r="DS96" s="516">
        <v>0</v>
      </c>
      <c r="DT96" s="516">
        <v>0</v>
      </c>
      <c r="DU96" s="516">
        <v>0</v>
      </c>
      <c r="DV96" s="516">
        <v>0</v>
      </c>
      <c r="DW96" s="516">
        <v>0</v>
      </c>
      <c r="DX96" s="516">
        <v>0</v>
      </c>
      <c r="DY96" s="516">
        <v>0</v>
      </c>
      <c r="DZ96" s="516">
        <v>0</v>
      </c>
      <c r="EA96" s="516">
        <v>0</v>
      </c>
      <c r="EB96" s="516">
        <v>0</v>
      </c>
      <c r="EC96" s="516">
        <v>0</v>
      </c>
      <c r="ED96" s="711">
        <f t="shared" si="116"/>
        <v>0.1</v>
      </c>
      <c r="EE96" s="711">
        <f t="shared" si="116"/>
        <v>0.1</v>
      </c>
      <c r="EF96" s="711">
        <f t="shared" si="116"/>
        <v>0.1</v>
      </c>
      <c r="EG96" s="711">
        <f t="shared" si="116"/>
        <v>0.1</v>
      </c>
      <c r="EH96" s="711">
        <f t="shared" si="116"/>
        <v>0.1</v>
      </c>
      <c r="EI96" s="711">
        <f t="shared" si="116"/>
        <v>0.1</v>
      </c>
      <c r="EJ96" s="711">
        <f t="shared" si="116"/>
        <v>0.1</v>
      </c>
      <c r="EK96" s="711">
        <f t="shared" si="116"/>
        <v>0.1</v>
      </c>
      <c r="EL96" s="711">
        <f t="shared" si="116"/>
        <v>0.1</v>
      </c>
      <c r="EM96" s="711">
        <f t="shared" si="116"/>
        <v>0.1</v>
      </c>
      <c r="EN96" s="711">
        <f t="shared" si="116"/>
        <v>0.1</v>
      </c>
      <c r="EO96" s="711">
        <f t="shared" si="116"/>
        <v>0.1</v>
      </c>
      <c r="EP96" s="711">
        <f t="shared" si="116"/>
        <v>0.1</v>
      </c>
      <c r="EQ96" s="711">
        <f t="shared" si="116"/>
        <v>0.1</v>
      </c>
      <c r="ER96" s="711">
        <f t="shared" si="116"/>
        <v>0.1</v>
      </c>
      <c r="ES96" s="711">
        <f t="shared" si="116"/>
        <v>0.1</v>
      </c>
      <c r="ET96" s="711">
        <f t="shared" si="117"/>
        <v>0.1</v>
      </c>
      <c r="EU96" s="711">
        <f t="shared" si="117"/>
        <v>0.1</v>
      </c>
      <c r="EV96" s="711">
        <f t="shared" si="117"/>
        <v>0.1</v>
      </c>
      <c r="EW96" s="711">
        <f t="shared" si="117"/>
        <v>0</v>
      </c>
      <c r="EX96" s="711">
        <f t="shared" si="117"/>
        <v>0</v>
      </c>
      <c r="EY96" s="711">
        <f t="shared" si="117"/>
        <v>0</v>
      </c>
      <c r="EZ96" s="711">
        <f t="shared" si="117"/>
        <v>0</v>
      </c>
      <c r="FA96" s="711">
        <f t="shared" si="117"/>
        <v>0</v>
      </c>
      <c r="FB96" s="711">
        <f t="shared" si="117"/>
        <v>0</v>
      </c>
      <c r="FC96" s="711">
        <f t="shared" si="117"/>
        <v>0</v>
      </c>
      <c r="FD96" s="711">
        <f t="shared" si="117"/>
        <v>0</v>
      </c>
      <c r="FE96" s="711">
        <f t="shared" si="117"/>
        <v>0</v>
      </c>
      <c r="FF96" s="711">
        <f t="shared" si="117"/>
        <v>0</v>
      </c>
      <c r="FG96" s="711">
        <f t="shared" si="117"/>
        <v>0</v>
      </c>
      <c r="FH96" s="711">
        <f t="shared" si="117"/>
        <v>0</v>
      </c>
      <c r="FI96" s="711">
        <f t="shared" si="117"/>
        <v>0</v>
      </c>
      <c r="FJ96" s="711">
        <f t="shared" si="118"/>
        <v>0</v>
      </c>
      <c r="FK96" s="711">
        <f t="shared" si="118"/>
        <v>0</v>
      </c>
      <c r="FL96" s="711">
        <f t="shared" si="118"/>
        <v>0</v>
      </c>
      <c r="FM96" s="711">
        <f t="shared" si="118"/>
        <v>0</v>
      </c>
      <c r="FN96" s="711">
        <f t="shared" si="118"/>
        <v>0</v>
      </c>
      <c r="FO96" s="711">
        <f t="shared" si="118"/>
        <v>0</v>
      </c>
      <c r="FP96" s="711">
        <f t="shared" si="118"/>
        <v>0</v>
      </c>
      <c r="FQ96" s="711">
        <f t="shared" si="118"/>
        <v>0</v>
      </c>
      <c r="FR96" s="711">
        <f t="shared" si="118"/>
        <v>0</v>
      </c>
      <c r="FS96" s="711">
        <f t="shared" si="118"/>
        <v>0</v>
      </c>
      <c r="FT96" s="711">
        <f t="shared" si="118"/>
        <v>0</v>
      </c>
      <c r="FU96" s="711">
        <f t="shared" si="118"/>
        <v>0</v>
      </c>
      <c r="FV96" s="711">
        <f t="shared" si="118"/>
        <v>0</v>
      </c>
      <c r="FW96" s="711">
        <f t="shared" si="118"/>
        <v>0</v>
      </c>
      <c r="FX96" s="711">
        <f t="shared" si="118"/>
        <v>0</v>
      </c>
      <c r="FY96" s="711">
        <f t="shared" si="118"/>
        <v>0</v>
      </c>
      <c r="FZ96" s="711">
        <f t="shared" si="119"/>
        <v>0</v>
      </c>
      <c r="GA96" s="711">
        <f t="shared" si="119"/>
        <v>0</v>
      </c>
      <c r="GB96" s="711">
        <f t="shared" si="119"/>
        <v>0</v>
      </c>
      <c r="GC96" s="711">
        <f t="shared" si="119"/>
        <v>0</v>
      </c>
      <c r="GD96" s="711">
        <f t="shared" si="119"/>
        <v>-0.1</v>
      </c>
      <c r="GE96" s="711">
        <f t="shared" si="119"/>
        <v>-0.1</v>
      </c>
      <c r="GF96" s="711">
        <f t="shared" si="119"/>
        <v>-0.1</v>
      </c>
      <c r="GG96" s="711">
        <f t="shared" si="119"/>
        <v>-0.1</v>
      </c>
      <c r="GH96" s="711">
        <f t="shared" si="119"/>
        <v>-0.1</v>
      </c>
      <c r="GI96" s="711">
        <f t="shared" si="119"/>
        <v>-0.1</v>
      </c>
      <c r="GJ96" s="711">
        <f t="shared" si="119"/>
        <v>-0.1</v>
      </c>
      <c r="GK96" s="711">
        <f t="shared" si="119"/>
        <v>-0.1</v>
      </c>
      <c r="GL96" s="711">
        <f t="shared" si="119"/>
        <v>-0.1</v>
      </c>
      <c r="GM96" s="711">
        <f t="shared" si="119"/>
        <v>-0.1</v>
      </c>
      <c r="GN96" s="711">
        <f t="shared" si="119"/>
        <v>-0.1</v>
      </c>
      <c r="GO96" s="711">
        <f t="shared" si="119"/>
        <v>-0.1</v>
      </c>
      <c r="GP96" s="711">
        <f t="shared" si="120"/>
        <v>-0.1</v>
      </c>
      <c r="GQ96" s="711">
        <f t="shared" si="120"/>
        <v>-0.1</v>
      </c>
      <c r="GR96" s="711">
        <f t="shared" si="120"/>
        <v>-0.1</v>
      </c>
      <c r="GS96" s="711">
        <f t="shared" si="120"/>
        <v>-0.1</v>
      </c>
      <c r="GT96" s="711">
        <f t="shared" si="120"/>
        <v>-0.1</v>
      </c>
      <c r="GU96" s="711">
        <f t="shared" si="120"/>
        <v>-0.1</v>
      </c>
      <c r="GV96" s="711">
        <f t="shared" si="120"/>
        <v>-0.1</v>
      </c>
      <c r="GW96" s="711">
        <f t="shared" si="120"/>
        <v>0</v>
      </c>
      <c r="GX96" s="711">
        <f t="shared" si="120"/>
        <v>0</v>
      </c>
      <c r="GY96" s="711">
        <f t="shared" si="120"/>
        <v>0</v>
      </c>
      <c r="GZ96" s="711">
        <f t="shared" si="120"/>
        <v>0</v>
      </c>
      <c r="HA96" s="711">
        <f t="shared" si="120"/>
        <v>0</v>
      </c>
      <c r="HB96" s="711">
        <f t="shared" si="120"/>
        <v>0</v>
      </c>
      <c r="HC96" s="711">
        <f t="shared" si="120"/>
        <v>0</v>
      </c>
      <c r="HD96" s="711">
        <f t="shared" si="120"/>
        <v>0</v>
      </c>
      <c r="HE96" s="711">
        <f t="shared" si="120"/>
        <v>0</v>
      </c>
      <c r="HF96" s="711">
        <f t="shared" si="121"/>
        <v>0</v>
      </c>
      <c r="HG96" s="711">
        <f t="shared" si="121"/>
        <v>0</v>
      </c>
      <c r="HH96" s="711">
        <f t="shared" si="121"/>
        <v>0</v>
      </c>
      <c r="HI96" s="711">
        <f t="shared" si="121"/>
        <v>0</v>
      </c>
      <c r="HJ96" s="711">
        <f t="shared" si="121"/>
        <v>0</v>
      </c>
      <c r="HK96" s="711">
        <f t="shared" si="121"/>
        <v>0</v>
      </c>
      <c r="HL96" s="711">
        <f t="shared" si="121"/>
        <v>0</v>
      </c>
      <c r="HM96" s="711">
        <f t="shared" si="121"/>
        <v>0</v>
      </c>
      <c r="HN96" s="711">
        <f t="shared" si="121"/>
        <v>0</v>
      </c>
      <c r="HO96" s="711">
        <f t="shared" si="121"/>
        <v>0</v>
      </c>
      <c r="HP96" s="711">
        <f t="shared" si="121"/>
        <v>0</v>
      </c>
      <c r="HQ96" s="711">
        <f t="shared" si="121"/>
        <v>0</v>
      </c>
      <c r="HR96" s="711">
        <f t="shared" si="121"/>
        <v>0</v>
      </c>
      <c r="HS96" s="711">
        <f t="shared" si="121"/>
        <v>0</v>
      </c>
      <c r="HT96" s="711">
        <f t="shared" si="121"/>
        <v>0</v>
      </c>
      <c r="HU96" s="711">
        <f t="shared" si="121"/>
        <v>0</v>
      </c>
      <c r="HV96" s="711">
        <f t="shared" si="122"/>
        <v>0</v>
      </c>
      <c r="HW96" s="711">
        <f t="shared" si="122"/>
        <v>0</v>
      </c>
      <c r="HX96" s="711">
        <f t="shared" si="122"/>
        <v>0</v>
      </c>
      <c r="HY96" s="711">
        <f t="shared" si="122"/>
        <v>0</v>
      </c>
      <c r="HZ96" s="711">
        <f t="shared" si="122"/>
        <v>0</v>
      </c>
      <c r="IA96" s="711">
        <f t="shared" si="122"/>
        <v>0</v>
      </c>
      <c r="IB96" s="711">
        <f t="shared" si="122"/>
        <v>0</v>
      </c>
      <c r="IC96" s="711">
        <f t="shared" si="122"/>
        <v>0</v>
      </c>
      <c r="ID96" s="711">
        <f t="shared" si="122"/>
        <v>0.1</v>
      </c>
      <c r="IE96" s="711">
        <f t="shared" si="122"/>
        <v>0.1</v>
      </c>
      <c r="IF96" s="711">
        <f t="shared" si="122"/>
        <v>0.1</v>
      </c>
      <c r="IG96" s="711">
        <f t="shared" si="122"/>
        <v>0.1</v>
      </c>
      <c r="IH96" s="711">
        <f t="shared" si="122"/>
        <v>0.1</v>
      </c>
      <c r="II96" s="711">
        <f t="shared" si="122"/>
        <v>0.1</v>
      </c>
      <c r="IJ96" s="711">
        <f t="shared" si="122"/>
        <v>0.1</v>
      </c>
      <c r="IK96" s="711">
        <f t="shared" si="122"/>
        <v>0.1</v>
      </c>
      <c r="IL96" s="711">
        <f t="shared" si="123"/>
        <v>0.1</v>
      </c>
      <c r="IM96" s="711">
        <f t="shared" si="123"/>
        <v>0.1</v>
      </c>
      <c r="IN96" s="711">
        <f t="shared" si="123"/>
        <v>0.1</v>
      </c>
      <c r="IO96" s="711">
        <f t="shared" si="123"/>
        <v>0.1</v>
      </c>
      <c r="IP96" s="711">
        <f t="shared" si="123"/>
        <v>0.1</v>
      </c>
      <c r="IQ96" s="711">
        <f t="shared" si="123"/>
        <v>0.1</v>
      </c>
      <c r="IR96" s="711">
        <f t="shared" si="123"/>
        <v>0.1</v>
      </c>
      <c r="IS96" s="711">
        <f t="shared" si="123"/>
        <v>0.1</v>
      </c>
      <c r="IT96" s="711">
        <f t="shared" si="123"/>
        <v>0.1</v>
      </c>
      <c r="IU96" s="711">
        <f t="shared" si="123"/>
        <v>0.1</v>
      </c>
      <c r="IV96" s="711">
        <f t="shared" si="123"/>
        <v>0.1</v>
      </c>
      <c r="IW96" s="711">
        <f t="shared" si="123"/>
        <v>0</v>
      </c>
      <c r="IX96" s="711">
        <f t="shared" si="123"/>
        <v>0</v>
      </c>
      <c r="IY96" s="711">
        <f t="shared" si="123"/>
        <v>0</v>
      </c>
      <c r="IZ96" s="711">
        <f t="shared" si="123"/>
        <v>0</v>
      </c>
      <c r="JA96" s="711">
        <f t="shared" si="123"/>
        <v>0</v>
      </c>
      <c r="JB96" s="711">
        <f t="shared" si="124"/>
        <v>0</v>
      </c>
      <c r="JC96" s="711">
        <f t="shared" si="124"/>
        <v>0</v>
      </c>
      <c r="JD96" s="711">
        <f t="shared" si="124"/>
        <v>0</v>
      </c>
      <c r="JE96" s="711">
        <f t="shared" si="124"/>
        <v>0</v>
      </c>
      <c r="JF96" s="711">
        <f t="shared" si="124"/>
        <v>0</v>
      </c>
      <c r="JG96" s="711">
        <f t="shared" si="124"/>
        <v>0</v>
      </c>
      <c r="JH96" s="711">
        <f t="shared" si="124"/>
        <v>0</v>
      </c>
      <c r="JI96" s="711">
        <f t="shared" si="124"/>
        <v>0</v>
      </c>
      <c r="JJ96" s="711">
        <f t="shared" si="124"/>
        <v>0</v>
      </c>
      <c r="JK96" s="711">
        <f t="shared" si="124"/>
        <v>0</v>
      </c>
      <c r="JL96" s="711">
        <f t="shared" si="124"/>
        <v>0</v>
      </c>
      <c r="JM96" s="711">
        <f t="shared" si="124"/>
        <v>0</v>
      </c>
      <c r="JN96" s="711">
        <f t="shared" si="124"/>
        <v>0</v>
      </c>
      <c r="JO96" s="711">
        <f t="shared" si="124"/>
        <v>0</v>
      </c>
      <c r="JP96" s="711">
        <f t="shared" si="124"/>
        <v>0</v>
      </c>
      <c r="JQ96" s="711">
        <f t="shared" si="124"/>
        <v>0</v>
      </c>
      <c r="JR96" s="711">
        <f t="shared" si="125"/>
        <v>0</v>
      </c>
      <c r="JS96" s="711">
        <f t="shared" si="125"/>
        <v>0</v>
      </c>
      <c r="JT96" s="711">
        <f t="shared" si="125"/>
        <v>0</v>
      </c>
      <c r="JU96" s="711">
        <f t="shared" si="125"/>
        <v>0</v>
      </c>
      <c r="JV96" s="711">
        <f t="shared" si="125"/>
        <v>0</v>
      </c>
      <c r="JW96" s="711">
        <f t="shared" si="125"/>
        <v>0</v>
      </c>
      <c r="JX96" s="711">
        <f t="shared" si="125"/>
        <v>0</v>
      </c>
      <c r="JY96" s="711">
        <f t="shared" si="125"/>
        <v>0</v>
      </c>
      <c r="JZ96" s="711">
        <f t="shared" si="125"/>
        <v>0</v>
      </c>
      <c r="KA96" s="711">
        <f t="shared" si="125"/>
        <v>0</v>
      </c>
      <c r="KB96" s="711">
        <f t="shared" si="125"/>
        <v>0</v>
      </c>
      <c r="KC96" s="711">
        <f t="shared" si="125"/>
        <v>0</v>
      </c>
      <c r="KD96" s="711">
        <f t="shared" si="125"/>
        <v>-0.1</v>
      </c>
      <c r="KE96" s="711">
        <f t="shared" si="125"/>
        <v>-0.1</v>
      </c>
      <c r="KF96" s="711">
        <f t="shared" si="125"/>
        <v>-0.1</v>
      </c>
      <c r="KG96" s="711">
        <f t="shared" si="125"/>
        <v>-0.1</v>
      </c>
      <c r="KH96" s="711">
        <f t="shared" si="126"/>
        <v>-0.1</v>
      </c>
      <c r="KI96" s="711">
        <f t="shared" si="126"/>
        <v>-0.1</v>
      </c>
      <c r="KJ96" s="711">
        <f t="shared" si="126"/>
        <v>-0.1</v>
      </c>
      <c r="KK96" s="711">
        <f t="shared" si="126"/>
        <v>-0.1</v>
      </c>
      <c r="KL96" s="711">
        <f t="shared" si="126"/>
        <v>-0.1</v>
      </c>
      <c r="KM96" s="711">
        <f t="shared" si="126"/>
        <v>-0.1</v>
      </c>
      <c r="KN96" s="711">
        <f t="shared" si="126"/>
        <v>-0.1</v>
      </c>
      <c r="KO96" s="711">
        <f t="shared" si="126"/>
        <v>-0.1</v>
      </c>
      <c r="KP96" s="711">
        <f t="shared" si="126"/>
        <v>-0.1</v>
      </c>
      <c r="KQ96" s="711">
        <f t="shared" si="126"/>
        <v>-0.1</v>
      </c>
      <c r="KR96" s="711">
        <f t="shared" si="126"/>
        <v>-0.1</v>
      </c>
      <c r="KS96" s="711">
        <f t="shared" si="126"/>
        <v>-0.1</v>
      </c>
      <c r="KT96" s="711">
        <f t="shared" si="126"/>
        <v>-0.1</v>
      </c>
      <c r="KU96" s="711">
        <f t="shared" si="126"/>
        <v>-0.1</v>
      </c>
      <c r="KV96" s="711">
        <f t="shared" si="126"/>
        <v>-0.1</v>
      </c>
      <c r="KW96" s="711">
        <f t="shared" si="126"/>
        <v>0</v>
      </c>
      <c r="KX96" s="711">
        <f t="shared" si="127"/>
        <v>0</v>
      </c>
      <c r="KY96" s="711">
        <f t="shared" si="127"/>
        <v>0</v>
      </c>
      <c r="KZ96" s="711">
        <f t="shared" si="127"/>
        <v>0</v>
      </c>
      <c r="LA96" s="711">
        <f t="shared" si="127"/>
        <v>0</v>
      </c>
      <c r="LB96" s="711">
        <f t="shared" si="127"/>
        <v>0</v>
      </c>
      <c r="LC96" s="711">
        <f t="shared" si="127"/>
        <v>0</v>
      </c>
      <c r="LD96" s="711">
        <f t="shared" si="127"/>
        <v>0</v>
      </c>
      <c r="LE96" s="711">
        <f t="shared" si="127"/>
        <v>0</v>
      </c>
      <c r="LF96" s="711">
        <f t="shared" si="127"/>
        <v>0</v>
      </c>
      <c r="LG96" s="711">
        <f t="shared" si="127"/>
        <v>0</v>
      </c>
      <c r="LH96" s="711">
        <f t="shared" si="127"/>
        <v>0</v>
      </c>
      <c r="LI96" s="711">
        <f t="shared" si="127"/>
        <v>0</v>
      </c>
      <c r="LJ96" s="711">
        <f t="shared" si="127"/>
        <v>0</v>
      </c>
      <c r="LK96" s="711">
        <f t="shared" si="127"/>
        <v>0</v>
      </c>
      <c r="LL96" s="711">
        <f t="shared" si="127"/>
        <v>0</v>
      </c>
      <c r="LM96" s="711">
        <f t="shared" si="127"/>
        <v>0</v>
      </c>
      <c r="LN96" s="711">
        <f t="shared" si="128"/>
        <v>0</v>
      </c>
      <c r="LO96" s="711">
        <f t="shared" si="128"/>
        <v>0</v>
      </c>
      <c r="LP96" s="711">
        <f t="shared" si="128"/>
        <v>0</v>
      </c>
      <c r="LQ96" s="711">
        <f t="shared" si="128"/>
        <v>0</v>
      </c>
      <c r="LR96" s="711">
        <f t="shared" si="128"/>
        <v>0</v>
      </c>
      <c r="LS96" s="711">
        <f t="shared" si="128"/>
        <v>0</v>
      </c>
      <c r="LT96" s="711">
        <f t="shared" si="128"/>
        <v>0</v>
      </c>
      <c r="LU96" s="711">
        <f t="shared" si="128"/>
        <v>0</v>
      </c>
      <c r="LV96" s="711">
        <f t="shared" si="128"/>
        <v>0</v>
      </c>
      <c r="LW96" s="711">
        <f t="shared" si="128"/>
        <v>0</v>
      </c>
      <c r="LX96" s="711">
        <f t="shared" si="128"/>
        <v>0</v>
      </c>
      <c r="LY96" s="711">
        <f t="shared" si="128"/>
        <v>0</v>
      </c>
      <c r="LZ96" s="711">
        <f t="shared" si="128"/>
        <v>0</v>
      </c>
      <c r="MA96" s="711">
        <f t="shared" si="128"/>
        <v>0</v>
      </c>
      <c r="MB96" s="711">
        <f t="shared" si="128"/>
        <v>0</v>
      </c>
      <c r="MC96" s="711">
        <f t="shared" si="128"/>
        <v>0</v>
      </c>
      <c r="MD96" s="711">
        <f t="shared" si="129"/>
        <v>0.1</v>
      </c>
      <c r="ME96" s="711">
        <f t="shared" si="129"/>
        <v>0.1</v>
      </c>
      <c r="MF96" s="711">
        <f t="shared" si="129"/>
        <v>0.1</v>
      </c>
      <c r="MG96" s="711">
        <f t="shared" si="129"/>
        <v>0.1</v>
      </c>
      <c r="MH96" s="711">
        <f t="shared" si="129"/>
        <v>0.1</v>
      </c>
      <c r="MI96" s="711">
        <f t="shared" si="129"/>
        <v>0.1</v>
      </c>
      <c r="MJ96" s="711">
        <f t="shared" si="129"/>
        <v>0.1</v>
      </c>
      <c r="MK96" s="711">
        <f t="shared" si="129"/>
        <v>0.1</v>
      </c>
      <c r="ML96" s="711">
        <f t="shared" si="129"/>
        <v>0.1</v>
      </c>
      <c r="MM96" s="711">
        <f t="shared" si="129"/>
        <v>0.1</v>
      </c>
      <c r="MN96" s="711">
        <f t="shared" si="129"/>
        <v>0.1</v>
      </c>
      <c r="MO96" s="711">
        <f t="shared" si="129"/>
        <v>0.1</v>
      </c>
      <c r="MP96" s="711">
        <f t="shared" si="129"/>
        <v>0.1</v>
      </c>
      <c r="MQ96" s="711">
        <f t="shared" si="129"/>
        <v>0.1</v>
      </c>
      <c r="MR96" s="711">
        <f t="shared" si="129"/>
        <v>0.1</v>
      </c>
      <c r="MS96" s="711">
        <f t="shared" si="129"/>
        <v>0.1</v>
      </c>
      <c r="MT96" s="711">
        <f t="shared" si="130"/>
        <v>0.1</v>
      </c>
      <c r="MU96" s="711">
        <f t="shared" si="130"/>
        <v>0.1</v>
      </c>
      <c r="MV96" s="711">
        <f t="shared" si="130"/>
        <v>0.1</v>
      </c>
      <c r="MW96" s="711">
        <f t="shared" si="130"/>
        <v>0</v>
      </c>
      <c r="MX96" s="711">
        <f t="shared" si="130"/>
        <v>0</v>
      </c>
      <c r="MY96" s="711">
        <f t="shared" si="130"/>
        <v>0</v>
      </c>
      <c r="MZ96" s="711">
        <f t="shared" si="130"/>
        <v>0</v>
      </c>
      <c r="NA96" s="711">
        <f t="shared" si="130"/>
        <v>0</v>
      </c>
      <c r="NB96" s="711">
        <f t="shared" si="130"/>
        <v>0</v>
      </c>
      <c r="NC96" s="711">
        <f t="shared" si="130"/>
        <v>0</v>
      </c>
      <c r="ND96" s="711">
        <f t="shared" si="130"/>
        <v>0</v>
      </c>
      <c r="NE96" s="711">
        <f t="shared" si="130"/>
        <v>0</v>
      </c>
      <c r="NF96" s="711">
        <f t="shared" si="130"/>
        <v>0</v>
      </c>
      <c r="NG96" s="711">
        <f t="shared" si="130"/>
        <v>0</v>
      </c>
      <c r="NH96" s="711">
        <f t="shared" si="130"/>
        <v>0</v>
      </c>
      <c r="NI96" s="711">
        <f t="shared" si="130"/>
        <v>0</v>
      </c>
      <c r="NJ96" s="711">
        <f t="shared" si="131"/>
        <v>0</v>
      </c>
      <c r="NK96" s="711">
        <f t="shared" si="131"/>
        <v>0</v>
      </c>
      <c r="NL96" s="711">
        <f t="shared" si="131"/>
        <v>0</v>
      </c>
      <c r="NM96" s="711">
        <f t="shared" si="131"/>
        <v>0</v>
      </c>
      <c r="NN96" s="711">
        <f t="shared" si="131"/>
        <v>0</v>
      </c>
      <c r="NO96" s="711">
        <f t="shared" si="131"/>
        <v>0</v>
      </c>
      <c r="NP96" s="711">
        <f t="shared" si="131"/>
        <v>0</v>
      </c>
      <c r="NQ96" s="711">
        <f t="shared" si="131"/>
        <v>0</v>
      </c>
      <c r="NR96" s="711">
        <f t="shared" si="131"/>
        <v>0</v>
      </c>
      <c r="NS96" s="711">
        <f t="shared" si="131"/>
        <v>0</v>
      </c>
      <c r="NT96" s="711">
        <f t="shared" si="131"/>
        <v>0</v>
      </c>
      <c r="NU96" s="711">
        <f t="shared" si="131"/>
        <v>0</v>
      </c>
      <c r="NV96" s="711">
        <f t="shared" si="131"/>
        <v>0</v>
      </c>
      <c r="NW96" s="711">
        <f t="shared" si="131"/>
        <v>0</v>
      </c>
      <c r="NX96" s="711">
        <f t="shared" si="131"/>
        <v>0</v>
      </c>
      <c r="NY96" s="711">
        <f t="shared" si="131"/>
        <v>0</v>
      </c>
      <c r="NZ96" s="711">
        <f t="shared" si="132"/>
        <v>0</v>
      </c>
      <c r="OA96" s="711">
        <f t="shared" si="132"/>
        <v>0</v>
      </c>
      <c r="OB96" s="711">
        <f t="shared" si="132"/>
        <v>0</v>
      </c>
      <c r="OC96" s="711">
        <f t="shared" si="132"/>
        <v>0</v>
      </c>
      <c r="OD96" s="711">
        <f t="shared" si="132"/>
        <v>-0.1</v>
      </c>
      <c r="OE96" s="711">
        <f t="shared" si="132"/>
        <v>-0.1</v>
      </c>
      <c r="OF96" s="711">
        <f t="shared" si="132"/>
        <v>-0.1</v>
      </c>
      <c r="OG96" s="711">
        <f t="shared" si="132"/>
        <v>-0.1</v>
      </c>
      <c r="OH96" s="711">
        <f t="shared" si="132"/>
        <v>-0.1</v>
      </c>
      <c r="OI96" s="711">
        <f t="shared" si="132"/>
        <v>-0.1</v>
      </c>
      <c r="OJ96" s="711">
        <f t="shared" si="132"/>
        <v>-0.1</v>
      </c>
      <c r="OK96" s="711">
        <f t="shared" si="132"/>
        <v>-0.1</v>
      </c>
      <c r="OL96" s="711">
        <f t="shared" si="132"/>
        <v>-0.1</v>
      </c>
      <c r="OM96" s="711">
        <f t="shared" si="132"/>
        <v>-0.1</v>
      </c>
      <c r="ON96" s="711">
        <f t="shared" si="132"/>
        <v>-0.1</v>
      </c>
      <c r="OO96" s="711">
        <f t="shared" si="132"/>
        <v>-0.1</v>
      </c>
      <c r="OP96" s="711">
        <f t="shared" si="133"/>
        <v>-0.1</v>
      </c>
      <c r="OQ96" s="711">
        <f t="shared" si="133"/>
        <v>-0.1</v>
      </c>
      <c r="OR96" s="711">
        <f t="shared" si="133"/>
        <v>-0.1</v>
      </c>
      <c r="OS96" s="711">
        <f t="shared" si="133"/>
        <v>-0.1</v>
      </c>
      <c r="OT96" s="711">
        <f t="shared" si="133"/>
        <v>-0.1</v>
      </c>
      <c r="OU96" s="711">
        <f t="shared" si="133"/>
        <v>-0.1</v>
      </c>
      <c r="OV96" s="711">
        <f t="shared" si="133"/>
        <v>-0.1</v>
      </c>
      <c r="OW96" s="711">
        <f t="shared" si="133"/>
        <v>0</v>
      </c>
      <c r="OX96" s="711">
        <f t="shared" si="133"/>
        <v>0</v>
      </c>
      <c r="OY96" s="711">
        <f t="shared" si="133"/>
        <v>0</v>
      </c>
      <c r="OZ96" s="711">
        <f t="shared" si="133"/>
        <v>0</v>
      </c>
      <c r="PA96" s="711">
        <f t="shared" si="133"/>
        <v>0</v>
      </c>
      <c r="PB96" s="711">
        <f t="shared" si="133"/>
        <v>0</v>
      </c>
      <c r="PC96" s="711">
        <f t="shared" si="133"/>
        <v>0</v>
      </c>
      <c r="PD96" s="711">
        <f t="shared" si="133"/>
        <v>0</v>
      </c>
      <c r="PE96" s="711">
        <f t="shared" si="133"/>
        <v>0</v>
      </c>
      <c r="PF96" s="711">
        <f t="shared" si="134"/>
        <v>0</v>
      </c>
      <c r="PG96" s="711">
        <f t="shared" si="134"/>
        <v>0</v>
      </c>
      <c r="PH96" s="711">
        <f t="shared" si="134"/>
        <v>0</v>
      </c>
      <c r="PI96" s="711">
        <f t="shared" si="134"/>
        <v>0</v>
      </c>
      <c r="PJ96" s="711">
        <f t="shared" si="134"/>
        <v>0</v>
      </c>
      <c r="PK96" s="711">
        <f t="shared" si="134"/>
        <v>0</v>
      </c>
      <c r="PL96" s="711">
        <f t="shared" si="134"/>
        <v>0</v>
      </c>
      <c r="PM96" s="711">
        <f t="shared" si="134"/>
        <v>0</v>
      </c>
      <c r="PN96" s="711">
        <f t="shared" si="134"/>
        <v>0</v>
      </c>
      <c r="PO96" s="711">
        <f t="shared" si="134"/>
        <v>0</v>
      </c>
      <c r="PP96" s="711">
        <f t="shared" si="134"/>
        <v>0</v>
      </c>
      <c r="PQ96" s="711">
        <f t="shared" si="134"/>
        <v>0</v>
      </c>
      <c r="PR96" s="711">
        <f t="shared" si="134"/>
        <v>0</v>
      </c>
      <c r="PS96" s="711">
        <f t="shared" si="134"/>
        <v>0</v>
      </c>
      <c r="PT96" s="711">
        <f t="shared" si="134"/>
        <v>0</v>
      </c>
      <c r="PU96" s="711">
        <f t="shared" si="134"/>
        <v>0</v>
      </c>
      <c r="PV96" s="711">
        <f t="shared" si="135"/>
        <v>0</v>
      </c>
      <c r="PW96" s="711">
        <f t="shared" si="135"/>
        <v>0</v>
      </c>
      <c r="PX96" s="711">
        <f t="shared" si="135"/>
        <v>0</v>
      </c>
      <c r="PY96" s="711">
        <f t="shared" si="135"/>
        <v>0</v>
      </c>
      <c r="PZ96" s="711">
        <f t="shared" si="135"/>
        <v>0</v>
      </c>
      <c r="QA96" s="711">
        <f t="shared" si="135"/>
        <v>0</v>
      </c>
      <c r="QB96" s="711">
        <f t="shared" si="135"/>
        <v>0</v>
      </c>
      <c r="QC96" s="711">
        <f t="shared" si="135"/>
        <v>0</v>
      </c>
      <c r="QD96" s="711">
        <f t="shared" si="135"/>
        <v>0.1</v>
      </c>
      <c r="QE96" s="711">
        <f t="shared" si="135"/>
        <v>0.1</v>
      </c>
      <c r="QF96" s="711">
        <f t="shared" si="135"/>
        <v>0.1</v>
      </c>
      <c r="QG96" s="711">
        <f t="shared" si="135"/>
        <v>0.1</v>
      </c>
      <c r="QH96" s="711">
        <f t="shared" si="135"/>
        <v>0.1</v>
      </c>
      <c r="QI96" s="711">
        <f t="shared" si="135"/>
        <v>0.1</v>
      </c>
      <c r="QJ96" s="711">
        <f t="shared" si="135"/>
        <v>0.1</v>
      </c>
      <c r="QK96" s="711">
        <f t="shared" si="135"/>
        <v>0.1</v>
      </c>
      <c r="QL96" s="711">
        <f t="shared" si="136"/>
        <v>0.1</v>
      </c>
      <c r="QM96" s="711">
        <f t="shared" si="136"/>
        <v>0.1</v>
      </c>
      <c r="QN96" s="711">
        <f t="shared" si="136"/>
        <v>0.1</v>
      </c>
      <c r="QO96" s="711">
        <f t="shared" si="136"/>
        <v>0.1</v>
      </c>
      <c r="QP96" s="711">
        <f t="shared" si="136"/>
        <v>0.1</v>
      </c>
      <c r="QQ96" s="711">
        <f t="shared" si="136"/>
        <v>0.1</v>
      </c>
      <c r="QR96" s="711">
        <f t="shared" si="136"/>
        <v>0.1</v>
      </c>
      <c r="QS96" s="711">
        <f t="shared" si="136"/>
        <v>0.1</v>
      </c>
      <c r="QT96" s="711">
        <f t="shared" si="136"/>
        <v>0.1</v>
      </c>
      <c r="QU96" s="711">
        <f t="shared" si="136"/>
        <v>0.1</v>
      </c>
      <c r="QV96" s="711">
        <f t="shared" si="136"/>
        <v>0.1</v>
      </c>
      <c r="QW96" s="711">
        <f t="shared" si="136"/>
        <v>0</v>
      </c>
      <c r="QX96" s="711">
        <f t="shared" si="136"/>
        <v>0</v>
      </c>
      <c r="QY96" s="711">
        <f t="shared" si="136"/>
        <v>0</v>
      </c>
      <c r="QZ96" s="711">
        <f t="shared" si="136"/>
        <v>0</v>
      </c>
      <c r="RA96" s="711">
        <f t="shared" si="136"/>
        <v>0</v>
      </c>
      <c r="RB96" s="711">
        <f t="shared" si="137"/>
        <v>0</v>
      </c>
      <c r="RC96" s="711">
        <f t="shared" si="137"/>
        <v>0</v>
      </c>
      <c r="RD96" s="711">
        <f t="shared" si="137"/>
        <v>0</v>
      </c>
      <c r="RE96" s="711">
        <f t="shared" si="137"/>
        <v>0</v>
      </c>
      <c r="RF96" s="711">
        <f t="shared" si="137"/>
        <v>0</v>
      </c>
      <c r="RG96" s="711">
        <f t="shared" si="137"/>
        <v>0</v>
      </c>
      <c r="RH96" s="711">
        <f t="shared" si="137"/>
        <v>0</v>
      </c>
      <c r="RI96" s="711">
        <f t="shared" si="137"/>
        <v>0</v>
      </c>
      <c r="RJ96" s="711">
        <f t="shared" si="137"/>
        <v>0</v>
      </c>
      <c r="RK96" s="711">
        <f t="shared" si="137"/>
        <v>0</v>
      </c>
      <c r="RL96" s="711">
        <f t="shared" si="137"/>
        <v>0</v>
      </c>
      <c r="RM96" s="711">
        <f t="shared" si="137"/>
        <v>0</v>
      </c>
      <c r="RN96" s="711">
        <f t="shared" si="137"/>
        <v>0</v>
      </c>
      <c r="RO96" s="711">
        <f t="shared" si="137"/>
        <v>0</v>
      </c>
      <c r="RP96" s="711">
        <f t="shared" si="137"/>
        <v>0</v>
      </c>
      <c r="RQ96" s="711">
        <f t="shared" si="137"/>
        <v>0</v>
      </c>
      <c r="RR96" s="711">
        <f t="shared" si="138"/>
        <v>0</v>
      </c>
      <c r="RS96" s="711">
        <f t="shared" si="138"/>
        <v>0</v>
      </c>
      <c r="RT96" s="711">
        <f t="shared" si="138"/>
        <v>0</v>
      </c>
      <c r="RU96" s="711">
        <f t="shared" si="138"/>
        <v>0</v>
      </c>
      <c r="RV96" s="711">
        <f t="shared" si="138"/>
        <v>0</v>
      </c>
      <c r="RW96" s="711">
        <f t="shared" si="138"/>
        <v>0</v>
      </c>
      <c r="RX96" s="711">
        <f t="shared" si="138"/>
        <v>0</v>
      </c>
      <c r="RY96" s="711">
        <f t="shared" si="138"/>
        <v>0</v>
      </c>
      <c r="RZ96" s="711">
        <f t="shared" si="138"/>
        <v>0</v>
      </c>
      <c r="SA96" s="711">
        <f t="shared" si="138"/>
        <v>0</v>
      </c>
      <c r="SB96" s="711">
        <f t="shared" si="138"/>
        <v>0</v>
      </c>
      <c r="SC96" s="711">
        <f t="shared" si="138"/>
        <v>0</v>
      </c>
      <c r="SD96" s="711">
        <f t="shared" si="138"/>
        <v>-0.1</v>
      </c>
      <c r="SE96" s="711">
        <f t="shared" si="138"/>
        <v>-0.1</v>
      </c>
      <c r="SF96" s="711">
        <f t="shared" si="138"/>
        <v>-0.1</v>
      </c>
      <c r="SG96" s="711">
        <f t="shared" si="138"/>
        <v>-0.1</v>
      </c>
      <c r="SH96" s="711">
        <f t="shared" si="139"/>
        <v>-0.1</v>
      </c>
      <c r="SI96" s="493"/>
      <c r="SJ96" s="474"/>
      <c r="SK96" s="462"/>
      <c r="SL96" s="462"/>
      <c r="SM96" s="462"/>
    </row>
    <row r="97" spans="1:507" outlineLevel="3" x14ac:dyDescent="0.35">
      <c r="A97" s="462"/>
      <c r="B97" s="471"/>
      <c r="C97" s="690">
        <f>INT($C$40)+3</f>
        <v>4</v>
      </c>
      <c r="D97" s="493"/>
      <c r="E97" s="557"/>
      <c r="F97" s="557"/>
      <c r="G97" s="493"/>
      <c r="H97" s="515"/>
      <c r="I97" s="515" t="s">
        <v>805</v>
      </c>
      <c r="J97" s="713">
        <f t="shared" si="140"/>
        <v>8</v>
      </c>
      <c r="K97" s="516">
        <v>0</v>
      </c>
      <c r="L97" s="516">
        <v>0</v>
      </c>
      <c r="M97" s="516">
        <v>0</v>
      </c>
      <c r="N97" s="516">
        <v>0</v>
      </c>
      <c r="O97" s="516">
        <v>0</v>
      </c>
      <c r="P97" s="516">
        <v>0</v>
      </c>
      <c r="Q97" s="516">
        <v>0</v>
      </c>
      <c r="R97" s="516">
        <v>0</v>
      </c>
      <c r="S97" s="516">
        <v>0</v>
      </c>
      <c r="T97" s="516">
        <v>0</v>
      </c>
      <c r="U97" s="516">
        <v>0</v>
      </c>
      <c r="V97" s="516">
        <v>0</v>
      </c>
      <c r="W97" s="516">
        <v>0</v>
      </c>
      <c r="X97" s="516">
        <v>0</v>
      </c>
      <c r="Y97" s="516">
        <v>0</v>
      </c>
      <c r="Z97" s="516">
        <v>0</v>
      </c>
      <c r="AA97" s="516">
        <v>0</v>
      </c>
      <c r="AB97" s="516">
        <v>0</v>
      </c>
      <c r="AC97" s="516">
        <v>0</v>
      </c>
      <c r="AD97" s="516">
        <v>0</v>
      </c>
      <c r="AE97" s="516">
        <v>0</v>
      </c>
      <c r="AF97" s="516">
        <v>0</v>
      </c>
      <c r="AG97" s="516">
        <v>0</v>
      </c>
      <c r="AH97" s="516">
        <v>0</v>
      </c>
      <c r="AI97" s="516">
        <v>0</v>
      </c>
      <c r="AJ97" s="516">
        <v>0</v>
      </c>
      <c r="AK97" s="516">
        <v>0</v>
      </c>
      <c r="AL97" s="516">
        <v>0</v>
      </c>
      <c r="AM97" s="516">
        <v>0</v>
      </c>
      <c r="AN97" s="516">
        <v>0</v>
      </c>
      <c r="AO97" s="516">
        <v>0</v>
      </c>
      <c r="AP97" s="516">
        <v>0</v>
      </c>
      <c r="AQ97" s="516">
        <v>0</v>
      </c>
      <c r="AR97" s="516">
        <v>0</v>
      </c>
      <c r="AS97" s="516">
        <v>0</v>
      </c>
      <c r="AT97" s="516">
        <v>0</v>
      </c>
      <c r="AU97" s="516">
        <v>0</v>
      </c>
      <c r="AV97" s="516">
        <v>0</v>
      </c>
      <c r="AW97" s="516">
        <v>0</v>
      </c>
      <c r="AX97" s="516">
        <v>0</v>
      </c>
      <c r="AY97" s="516">
        <v>0</v>
      </c>
      <c r="AZ97" s="516">
        <v>0</v>
      </c>
      <c r="BA97" s="516">
        <v>0</v>
      </c>
      <c r="BB97" s="516">
        <v>0</v>
      </c>
      <c r="BC97" s="516">
        <v>0</v>
      </c>
      <c r="BD97" s="516">
        <v>0</v>
      </c>
      <c r="BE97" s="516">
        <v>0</v>
      </c>
      <c r="BF97" s="516">
        <v>0</v>
      </c>
      <c r="BG97" s="516">
        <v>0</v>
      </c>
      <c r="BH97" s="516">
        <v>0</v>
      </c>
      <c r="BI97" s="516">
        <v>0</v>
      </c>
      <c r="BJ97" s="516">
        <v>0</v>
      </c>
      <c r="BK97" s="516">
        <v>0</v>
      </c>
      <c r="BL97" s="516">
        <v>0</v>
      </c>
      <c r="BM97" s="516">
        <v>0</v>
      </c>
      <c r="BN97" s="516">
        <v>0</v>
      </c>
      <c r="BO97" s="516">
        <v>0</v>
      </c>
      <c r="BP97" s="516">
        <v>0</v>
      </c>
      <c r="BQ97" s="516">
        <v>0</v>
      </c>
      <c r="BR97" s="516">
        <v>0</v>
      </c>
      <c r="BS97" s="516">
        <v>0</v>
      </c>
      <c r="BT97" s="516">
        <v>0</v>
      </c>
      <c r="BU97" s="516">
        <v>0</v>
      </c>
      <c r="BV97" s="516">
        <v>0</v>
      </c>
      <c r="BW97" s="516">
        <v>0</v>
      </c>
      <c r="BX97" s="516">
        <v>0</v>
      </c>
      <c r="BY97" s="516">
        <v>0</v>
      </c>
      <c r="BZ97" s="516">
        <v>0</v>
      </c>
      <c r="CA97" s="516">
        <v>0</v>
      </c>
      <c r="CB97" s="516">
        <v>0</v>
      </c>
      <c r="CC97" s="516">
        <v>0</v>
      </c>
      <c r="CD97" s="516">
        <v>0</v>
      </c>
      <c r="CE97" s="516">
        <v>0</v>
      </c>
      <c r="CF97" s="516">
        <v>0</v>
      </c>
      <c r="CG97" s="516">
        <v>0</v>
      </c>
      <c r="CH97" s="516">
        <v>0</v>
      </c>
      <c r="CI97" s="516">
        <v>0</v>
      </c>
      <c r="CJ97" s="516">
        <v>0</v>
      </c>
      <c r="CK97" s="516">
        <v>0</v>
      </c>
      <c r="CL97" s="516">
        <v>0</v>
      </c>
      <c r="CM97" s="516">
        <v>0</v>
      </c>
      <c r="CN97" s="516">
        <v>0</v>
      </c>
      <c r="CO97" s="516">
        <v>0</v>
      </c>
      <c r="CP97" s="516">
        <v>0</v>
      </c>
      <c r="CQ97" s="516">
        <v>0</v>
      </c>
      <c r="CR97" s="516">
        <v>0</v>
      </c>
      <c r="CS97" s="516">
        <v>0</v>
      </c>
      <c r="CT97" s="516">
        <v>0</v>
      </c>
      <c r="CU97" s="516">
        <v>0</v>
      </c>
      <c r="CV97" s="516">
        <v>0</v>
      </c>
      <c r="CW97" s="516">
        <v>0</v>
      </c>
      <c r="CX97" s="516">
        <v>0</v>
      </c>
      <c r="CY97" s="516">
        <v>0</v>
      </c>
      <c r="CZ97" s="516">
        <v>0</v>
      </c>
      <c r="DA97" s="516">
        <v>0</v>
      </c>
      <c r="DB97" s="516">
        <v>0</v>
      </c>
      <c r="DC97" s="516">
        <v>0</v>
      </c>
      <c r="DD97" s="516">
        <v>0</v>
      </c>
      <c r="DE97" s="516">
        <v>0</v>
      </c>
      <c r="DF97" s="516">
        <v>0</v>
      </c>
      <c r="DG97" s="516">
        <v>0</v>
      </c>
      <c r="DH97" s="516">
        <v>0</v>
      </c>
      <c r="DI97" s="516">
        <v>0</v>
      </c>
      <c r="DJ97" s="516">
        <v>0</v>
      </c>
      <c r="DK97" s="516">
        <v>0</v>
      </c>
      <c r="DL97" s="516">
        <v>0</v>
      </c>
      <c r="DM97" s="516">
        <v>0</v>
      </c>
      <c r="DN97" s="516">
        <v>0</v>
      </c>
      <c r="DO97" s="516">
        <v>0</v>
      </c>
      <c r="DP97" s="516">
        <v>0</v>
      </c>
      <c r="DQ97" s="516">
        <v>0</v>
      </c>
      <c r="DR97" s="516">
        <v>0</v>
      </c>
      <c r="DS97" s="516">
        <v>0</v>
      </c>
      <c r="DT97" s="516">
        <v>0</v>
      </c>
      <c r="DU97" s="516">
        <v>0</v>
      </c>
      <c r="DV97" s="516">
        <v>0</v>
      </c>
      <c r="DW97" s="516">
        <v>0</v>
      </c>
      <c r="DX97" s="516">
        <v>0</v>
      </c>
      <c r="DY97" s="516">
        <v>0</v>
      </c>
      <c r="DZ97" s="516">
        <v>0</v>
      </c>
      <c r="EA97" s="516">
        <v>0</v>
      </c>
      <c r="EB97" s="516">
        <v>0</v>
      </c>
      <c r="EC97" s="516">
        <v>0</v>
      </c>
      <c r="ED97" s="711">
        <f t="shared" si="116"/>
        <v>0</v>
      </c>
      <c r="EE97" s="711">
        <f t="shared" si="116"/>
        <v>0</v>
      </c>
      <c r="EF97" s="711">
        <f t="shared" si="116"/>
        <v>0</v>
      </c>
      <c r="EG97" s="711">
        <f t="shared" si="116"/>
        <v>0</v>
      </c>
      <c r="EH97" s="711">
        <f t="shared" si="116"/>
        <v>0</v>
      </c>
      <c r="EI97" s="711">
        <f t="shared" si="116"/>
        <v>0</v>
      </c>
      <c r="EJ97" s="711">
        <f t="shared" si="116"/>
        <v>0</v>
      </c>
      <c r="EK97" s="711">
        <f t="shared" si="116"/>
        <v>0</v>
      </c>
      <c r="EL97" s="711">
        <f t="shared" si="116"/>
        <v>0</v>
      </c>
      <c r="EM97" s="711">
        <f t="shared" si="116"/>
        <v>0</v>
      </c>
      <c r="EN97" s="711">
        <f t="shared" si="116"/>
        <v>0</v>
      </c>
      <c r="EO97" s="711">
        <f t="shared" si="116"/>
        <v>0</v>
      </c>
      <c r="EP97" s="711">
        <f t="shared" si="116"/>
        <v>0</v>
      </c>
      <c r="EQ97" s="711">
        <f t="shared" si="116"/>
        <v>0</v>
      </c>
      <c r="ER97" s="711">
        <f t="shared" si="116"/>
        <v>0</v>
      </c>
      <c r="ES97" s="711">
        <f t="shared" si="116"/>
        <v>0</v>
      </c>
      <c r="ET97" s="711">
        <f t="shared" si="117"/>
        <v>0</v>
      </c>
      <c r="EU97" s="711">
        <f t="shared" si="117"/>
        <v>0</v>
      </c>
      <c r="EV97" s="711">
        <f t="shared" si="117"/>
        <v>0</v>
      </c>
      <c r="EW97" s="711">
        <f t="shared" si="117"/>
        <v>0</v>
      </c>
      <c r="EX97" s="711">
        <f t="shared" si="117"/>
        <v>0</v>
      </c>
      <c r="EY97" s="711">
        <f t="shared" si="117"/>
        <v>0</v>
      </c>
      <c r="EZ97" s="711">
        <f t="shared" si="117"/>
        <v>0</v>
      </c>
      <c r="FA97" s="711">
        <f t="shared" si="117"/>
        <v>0</v>
      </c>
      <c r="FB97" s="711">
        <f t="shared" si="117"/>
        <v>0</v>
      </c>
      <c r="FC97" s="711">
        <f t="shared" si="117"/>
        <v>0</v>
      </c>
      <c r="FD97" s="711">
        <f t="shared" si="117"/>
        <v>0</v>
      </c>
      <c r="FE97" s="711">
        <f t="shared" si="117"/>
        <v>0</v>
      </c>
      <c r="FF97" s="711">
        <f t="shared" si="117"/>
        <v>0</v>
      </c>
      <c r="FG97" s="711">
        <f t="shared" si="117"/>
        <v>0</v>
      </c>
      <c r="FH97" s="711">
        <f t="shared" si="117"/>
        <v>0</v>
      </c>
      <c r="FI97" s="711">
        <f t="shared" si="117"/>
        <v>0</v>
      </c>
      <c r="FJ97" s="711">
        <f t="shared" si="118"/>
        <v>0</v>
      </c>
      <c r="FK97" s="711">
        <f t="shared" si="118"/>
        <v>0</v>
      </c>
      <c r="FL97" s="711">
        <f t="shared" si="118"/>
        <v>0</v>
      </c>
      <c r="FM97" s="711">
        <f t="shared" si="118"/>
        <v>0</v>
      </c>
      <c r="FN97" s="711">
        <f t="shared" si="118"/>
        <v>0</v>
      </c>
      <c r="FO97" s="711">
        <f t="shared" si="118"/>
        <v>0</v>
      </c>
      <c r="FP97" s="711">
        <f t="shared" si="118"/>
        <v>0</v>
      </c>
      <c r="FQ97" s="711">
        <f t="shared" si="118"/>
        <v>0</v>
      </c>
      <c r="FR97" s="711">
        <f t="shared" si="118"/>
        <v>0</v>
      </c>
      <c r="FS97" s="711">
        <f t="shared" si="118"/>
        <v>0</v>
      </c>
      <c r="FT97" s="711">
        <f t="shared" si="118"/>
        <v>0</v>
      </c>
      <c r="FU97" s="711">
        <f t="shared" si="118"/>
        <v>0</v>
      </c>
      <c r="FV97" s="711">
        <f t="shared" si="118"/>
        <v>0</v>
      </c>
      <c r="FW97" s="711">
        <f t="shared" si="118"/>
        <v>0</v>
      </c>
      <c r="FX97" s="711">
        <f t="shared" si="118"/>
        <v>0</v>
      </c>
      <c r="FY97" s="711">
        <f t="shared" si="118"/>
        <v>0</v>
      </c>
      <c r="FZ97" s="711">
        <f t="shared" si="119"/>
        <v>0</v>
      </c>
      <c r="GA97" s="711">
        <f t="shared" si="119"/>
        <v>0</v>
      </c>
      <c r="GB97" s="711">
        <f t="shared" si="119"/>
        <v>0</v>
      </c>
      <c r="GC97" s="711">
        <f t="shared" si="119"/>
        <v>0</v>
      </c>
      <c r="GD97" s="711">
        <f t="shared" si="119"/>
        <v>0</v>
      </c>
      <c r="GE97" s="711">
        <f t="shared" si="119"/>
        <v>0</v>
      </c>
      <c r="GF97" s="711">
        <f t="shared" si="119"/>
        <v>0</v>
      </c>
      <c r="GG97" s="711">
        <f t="shared" si="119"/>
        <v>0</v>
      </c>
      <c r="GH97" s="711">
        <f t="shared" si="119"/>
        <v>0</v>
      </c>
      <c r="GI97" s="711">
        <f t="shared" si="119"/>
        <v>0</v>
      </c>
      <c r="GJ97" s="711">
        <f t="shared" si="119"/>
        <v>0</v>
      </c>
      <c r="GK97" s="711">
        <f t="shared" si="119"/>
        <v>0</v>
      </c>
      <c r="GL97" s="711">
        <f t="shared" si="119"/>
        <v>0</v>
      </c>
      <c r="GM97" s="711">
        <f t="shared" si="119"/>
        <v>0</v>
      </c>
      <c r="GN97" s="711">
        <f t="shared" si="119"/>
        <v>0</v>
      </c>
      <c r="GO97" s="711">
        <f t="shared" si="119"/>
        <v>0</v>
      </c>
      <c r="GP97" s="711">
        <f t="shared" si="120"/>
        <v>0</v>
      </c>
      <c r="GQ97" s="711">
        <f t="shared" si="120"/>
        <v>0</v>
      </c>
      <c r="GR97" s="711">
        <f t="shared" si="120"/>
        <v>0</v>
      </c>
      <c r="GS97" s="711">
        <f t="shared" si="120"/>
        <v>0</v>
      </c>
      <c r="GT97" s="711">
        <f t="shared" si="120"/>
        <v>0</v>
      </c>
      <c r="GU97" s="711">
        <f t="shared" si="120"/>
        <v>0</v>
      </c>
      <c r="GV97" s="711">
        <f t="shared" si="120"/>
        <v>0</v>
      </c>
      <c r="GW97" s="711">
        <f t="shared" si="120"/>
        <v>0</v>
      </c>
      <c r="GX97" s="711">
        <f t="shared" si="120"/>
        <v>0</v>
      </c>
      <c r="GY97" s="711">
        <f t="shared" si="120"/>
        <v>0</v>
      </c>
      <c r="GZ97" s="711">
        <f t="shared" si="120"/>
        <v>0</v>
      </c>
      <c r="HA97" s="711">
        <f t="shared" si="120"/>
        <v>0</v>
      </c>
      <c r="HB97" s="711">
        <f t="shared" si="120"/>
        <v>0</v>
      </c>
      <c r="HC97" s="711">
        <f t="shared" si="120"/>
        <v>0</v>
      </c>
      <c r="HD97" s="711">
        <f t="shared" si="120"/>
        <v>0</v>
      </c>
      <c r="HE97" s="711">
        <f t="shared" si="120"/>
        <v>0</v>
      </c>
      <c r="HF97" s="711">
        <f t="shared" si="121"/>
        <v>0</v>
      </c>
      <c r="HG97" s="711">
        <f t="shared" si="121"/>
        <v>0</v>
      </c>
      <c r="HH97" s="711">
        <f t="shared" si="121"/>
        <v>0</v>
      </c>
      <c r="HI97" s="711">
        <f t="shared" si="121"/>
        <v>0</v>
      </c>
      <c r="HJ97" s="711">
        <f t="shared" si="121"/>
        <v>0</v>
      </c>
      <c r="HK97" s="711">
        <f t="shared" si="121"/>
        <v>0</v>
      </c>
      <c r="HL97" s="711">
        <f t="shared" si="121"/>
        <v>0</v>
      </c>
      <c r="HM97" s="711">
        <f t="shared" si="121"/>
        <v>0</v>
      </c>
      <c r="HN97" s="711">
        <f t="shared" si="121"/>
        <v>0</v>
      </c>
      <c r="HO97" s="711">
        <f t="shared" si="121"/>
        <v>0</v>
      </c>
      <c r="HP97" s="711">
        <f t="shared" si="121"/>
        <v>0</v>
      </c>
      <c r="HQ97" s="711">
        <f t="shared" si="121"/>
        <v>0</v>
      </c>
      <c r="HR97" s="711">
        <f t="shared" si="121"/>
        <v>0</v>
      </c>
      <c r="HS97" s="711">
        <f t="shared" si="121"/>
        <v>0</v>
      </c>
      <c r="HT97" s="711">
        <f t="shared" si="121"/>
        <v>0</v>
      </c>
      <c r="HU97" s="711">
        <f t="shared" si="121"/>
        <v>0</v>
      </c>
      <c r="HV97" s="711">
        <f t="shared" si="122"/>
        <v>0</v>
      </c>
      <c r="HW97" s="711">
        <f t="shared" si="122"/>
        <v>0</v>
      </c>
      <c r="HX97" s="711">
        <f t="shared" si="122"/>
        <v>0</v>
      </c>
      <c r="HY97" s="711">
        <f t="shared" si="122"/>
        <v>0</v>
      </c>
      <c r="HZ97" s="711">
        <f t="shared" si="122"/>
        <v>0</v>
      </c>
      <c r="IA97" s="711">
        <f t="shared" si="122"/>
        <v>0</v>
      </c>
      <c r="IB97" s="711">
        <f t="shared" si="122"/>
        <v>0</v>
      </c>
      <c r="IC97" s="711">
        <f t="shared" si="122"/>
        <v>0</v>
      </c>
      <c r="ID97" s="711">
        <f t="shared" si="122"/>
        <v>0</v>
      </c>
      <c r="IE97" s="711">
        <f t="shared" si="122"/>
        <v>0</v>
      </c>
      <c r="IF97" s="711">
        <f t="shared" si="122"/>
        <v>0</v>
      </c>
      <c r="IG97" s="711">
        <f t="shared" si="122"/>
        <v>0</v>
      </c>
      <c r="IH97" s="711">
        <f t="shared" si="122"/>
        <v>0</v>
      </c>
      <c r="II97" s="711">
        <f t="shared" si="122"/>
        <v>0</v>
      </c>
      <c r="IJ97" s="711">
        <f t="shared" si="122"/>
        <v>0</v>
      </c>
      <c r="IK97" s="711">
        <f t="shared" si="122"/>
        <v>0</v>
      </c>
      <c r="IL97" s="711">
        <f t="shared" si="123"/>
        <v>0</v>
      </c>
      <c r="IM97" s="711">
        <f t="shared" si="123"/>
        <v>0</v>
      </c>
      <c r="IN97" s="711">
        <f t="shared" si="123"/>
        <v>0</v>
      </c>
      <c r="IO97" s="711">
        <f t="shared" si="123"/>
        <v>0</v>
      </c>
      <c r="IP97" s="711">
        <f t="shared" si="123"/>
        <v>0</v>
      </c>
      <c r="IQ97" s="711">
        <f t="shared" si="123"/>
        <v>0</v>
      </c>
      <c r="IR97" s="711">
        <f t="shared" si="123"/>
        <v>0</v>
      </c>
      <c r="IS97" s="711">
        <f t="shared" si="123"/>
        <v>0</v>
      </c>
      <c r="IT97" s="711">
        <f t="shared" si="123"/>
        <v>0</v>
      </c>
      <c r="IU97" s="711">
        <f t="shared" si="123"/>
        <v>0</v>
      </c>
      <c r="IV97" s="711">
        <f t="shared" si="123"/>
        <v>0</v>
      </c>
      <c r="IW97" s="711">
        <f t="shared" si="123"/>
        <v>0</v>
      </c>
      <c r="IX97" s="711">
        <f t="shared" si="123"/>
        <v>0</v>
      </c>
      <c r="IY97" s="711">
        <f t="shared" si="123"/>
        <v>0</v>
      </c>
      <c r="IZ97" s="711">
        <f t="shared" si="123"/>
        <v>0</v>
      </c>
      <c r="JA97" s="711">
        <f t="shared" si="123"/>
        <v>0</v>
      </c>
      <c r="JB97" s="711">
        <f t="shared" si="124"/>
        <v>0</v>
      </c>
      <c r="JC97" s="711">
        <f t="shared" si="124"/>
        <v>0</v>
      </c>
      <c r="JD97" s="711">
        <f t="shared" si="124"/>
        <v>0</v>
      </c>
      <c r="JE97" s="711">
        <f t="shared" si="124"/>
        <v>0</v>
      </c>
      <c r="JF97" s="711">
        <f t="shared" si="124"/>
        <v>0</v>
      </c>
      <c r="JG97" s="711">
        <f t="shared" si="124"/>
        <v>0</v>
      </c>
      <c r="JH97" s="711">
        <f t="shared" si="124"/>
        <v>0</v>
      </c>
      <c r="JI97" s="711">
        <f t="shared" si="124"/>
        <v>0</v>
      </c>
      <c r="JJ97" s="711">
        <f t="shared" si="124"/>
        <v>0</v>
      </c>
      <c r="JK97" s="711">
        <f t="shared" si="124"/>
        <v>0</v>
      </c>
      <c r="JL97" s="711">
        <f t="shared" si="124"/>
        <v>0</v>
      </c>
      <c r="JM97" s="711">
        <f t="shared" si="124"/>
        <v>0</v>
      </c>
      <c r="JN97" s="711">
        <f t="shared" si="124"/>
        <v>0</v>
      </c>
      <c r="JO97" s="711">
        <f t="shared" si="124"/>
        <v>0</v>
      </c>
      <c r="JP97" s="711">
        <f t="shared" si="124"/>
        <v>0</v>
      </c>
      <c r="JQ97" s="711">
        <f t="shared" si="124"/>
        <v>0</v>
      </c>
      <c r="JR97" s="711">
        <f t="shared" si="125"/>
        <v>0</v>
      </c>
      <c r="JS97" s="711">
        <f t="shared" si="125"/>
        <v>0</v>
      </c>
      <c r="JT97" s="711">
        <f t="shared" si="125"/>
        <v>0</v>
      </c>
      <c r="JU97" s="711">
        <f t="shared" si="125"/>
        <v>0</v>
      </c>
      <c r="JV97" s="711">
        <f t="shared" si="125"/>
        <v>0</v>
      </c>
      <c r="JW97" s="711">
        <f t="shared" si="125"/>
        <v>0</v>
      </c>
      <c r="JX97" s="711">
        <f t="shared" si="125"/>
        <v>0</v>
      </c>
      <c r="JY97" s="711">
        <f t="shared" si="125"/>
        <v>0</v>
      </c>
      <c r="JZ97" s="711">
        <f t="shared" si="125"/>
        <v>0</v>
      </c>
      <c r="KA97" s="711">
        <f t="shared" si="125"/>
        <v>0</v>
      </c>
      <c r="KB97" s="711">
        <f t="shared" si="125"/>
        <v>0</v>
      </c>
      <c r="KC97" s="711">
        <f t="shared" si="125"/>
        <v>0</v>
      </c>
      <c r="KD97" s="711">
        <f t="shared" si="125"/>
        <v>0</v>
      </c>
      <c r="KE97" s="711">
        <f t="shared" si="125"/>
        <v>0</v>
      </c>
      <c r="KF97" s="711">
        <f t="shared" si="125"/>
        <v>0</v>
      </c>
      <c r="KG97" s="711">
        <f t="shared" si="125"/>
        <v>0</v>
      </c>
      <c r="KH97" s="711">
        <f t="shared" si="126"/>
        <v>0</v>
      </c>
      <c r="KI97" s="711">
        <f t="shared" si="126"/>
        <v>0</v>
      </c>
      <c r="KJ97" s="711">
        <f t="shared" si="126"/>
        <v>0</v>
      </c>
      <c r="KK97" s="711">
        <f t="shared" si="126"/>
        <v>0</v>
      </c>
      <c r="KL97" s="711">
        <f t="shared" si="126"/>
        <v>0</v>
      </c>
      <c r="KM97" s="711">
        <f t="shared" si="126"/>
        <v>0</v>
      </c>
      <c r="KN97" s="711">
        <f t="shared" si="126"/>
        <v>0</v>
      </c>
      <c r="KO97" s="711">
        <f t="shared" si="126"/>
        <v>0</v>
      </c>
      <c r="KP97" s="711">
        <f t="shared" si="126"/>
        <v>0</v>
      </c>
      <c r="KQ97" s="711">
        <f t="shared" si="126"/>
        <v>0</v>
      </c>
      <c r="KR97" s="711">
        <f t="shared" si="126"/>
        <v>0</v>
      </c>
      <c r="KS97" s="711">
        <f t="shared" si="126"/>
        <v>0</v>
      </c>
      <c r="KT97" s="711">
        <f t="shared" si="126"/>
        <v>0</v>
      </c>
      <c r="KU97" s="711">
        <f t="shared" si="126"/>
        <v>0</v>
      </c>
      <c r="KV97" s="711">
        <f t="shared" si="126"/>
        <v>0</v>
      </c>
      <c r="KW97" s="711">
        <f t="shared" si="126"/>
        <v>0</v>
      </c>
      <c r="KX97" s="711">
        <f t="shared" si="127"/>
        <v>0</v>
      </c>
      <c r="KY97" s="711">
        <f t="shared" si="127"/>
        <v>0</v>
      </c>
      <c r="KZ97" s="711">
        <f t="shared" si="127"/>
        <v>0</v>
      </c>
      <c r="LA97" s="711">
        <f t="shared" si="127"/>
        <v>0</v>
      </c>
      <c r="LB97" s="711">
        <f t="shared" si="127"/>
        <v>0</v>
      </c>
      <c r="LC97" s="711">
        <f t="shared" si="127"/>
        <v>0</v>
      </c>
      <c r="LD97" s="711">
        <f t="shared" si="127"/>
        <v>0</v>
      </c>
      <c r="LE97" s="711">
        <f t="shared" si="127"/>
        <v>0</v>
      </c>
      <c r="LF97" s="711">
        <f t="shared" si="127"/>
        <v>0</v>
      </c>
      <c r="LG97" s="711">
        <f t="shared" si="127"/>
        <v>0</v>
      </c>
      <c r="LH97" s="711">
        <f t="shared" si="127"/>
        <v>0</v>
      </c>
      <c r="LI97" s="711">
        <f t="shared" si="127"/>
        <v>0</v>
      </c>
      <c r="LJ97" s="711">
        <f t="shared" si="127"/>
        <v>0</v>
      </c>
      <c r="LK97" s="711">
        <f t="shared" si="127"/>
        <v>0</v>
      </c>
      <c r="LL97" s="711">
        <f t="shared" si="127"/>
        <v>0</v>
      </c>
      <c r="LM97" s="711">
        <f t="shared" si="127"/>
        <v>0</v>
      </c>
      <c r="LN97" s="711">
        <f t="shared" si="128"/>
        <v>0</v>
      </c>
      <c r="LO97" s="711">
        <f t="shared" si="128"/>
        <v>0</v>
      </c>
      <c r="LP97" s="711">
        <f t="shared" si="128"/>
        <v>0</v>
      </c>
      <c r="LQ97" s="711">
        <f t="shared" si="128"/>
        <v>0</v>
      </c>
      <c r="LR97" s="711">
        <f t="shared" si="128"/>
        <v>0</v>
      </c>
      <c r="LS97" s="711">
        <f t="shared" si="128"/>
        <v>0</v>
      </c>
      <c r="LT97" s="711">
        <f t="shared" si="128"/>
        <v>0</v>
      </c>
      <c r="LU97" s="711">
        <f t="shared" si="128"/>
        <v>0</v>
      </c>
      <c r="LV97" s="711">
        <f t="shared" si="128"/>
        <v>0</v>
      </c>
      <c r="LW97" s="711">
        <f t="shared" si="128"/>
        <v>0</v>
      </c>
      <c r="LX97" s="711">
        <f t="shared" si="128"/>
        <v>0</v>
      </c>
      <c r="LY97" s="711">
        <f t="shared" si="128"/>
        <v>0</v>
      </c>
      <c r="LZ97" s="711">
        <f t="shared" si="128"/>
        <v>0</v>
      </c>
      <c r="MA97" s="711">
        <f t="shared" si="128"/>
        <v>0</v>
      </c>
      <c r="MB97" s="711">
        <f t="shared" si="128"/>
        <v>0</v>
      </c>
      <c r="MC97" s="711">
        <f t="shared" si="128"/>
        <v>0</v>
      </c>
      <c r="MD97" s="711">
        <f t="shared" si="129"/>
        <v>0</v>
      </c>
      <c r="ME97" s="711">
        <f t="shared" si="129"/>
        <v>0</v>
      </c>
      <c r="MF97" s="711">
        <f t="shared" si="129"/>
        <v>0</v>
      </c>
      <c r="MG97" s="711">
        <f t="shared" si="129"/>
        <v>0</v>
      </c>
      <c r="MH97" s="711">
        <f t="shared" si="129"/>
        <v>0</v>
      </c>
      <c r="MI97" s="711">
        <f t="shared" si="129"/>
        <v>0</v>
      </c>
      <c r="MJ97" s="711">
        <f t="shared" si="129"/>
        <v>0</v>
      </c>
      <c r="MK97" s="711">
        <f t="shared" si="129"/>
        <v>0</v>
      </c>
      <c r="ML97" s="711">
        <f t="shared" si="129"/>
        <v>0</v>
      </c>
      <c r="MM97" s="711">
        <f t="shared" si="129"/>
        <v>0</v>
      </c>
      <c r="MN97" s="711">
        <f t="shared" si="129"/>
        <v>0</v>
      </c>
      <c r="MO97" s="711">
        <f t="shared" si="129"/>
        <v>0</v>
      </c>
      <c r="MP97" s="711">
        <f t="shared" si="129"/>
        <v>0</v>
      </c>
      <c r="MQ97" s="711">
        <f t="shared" si="129"/>
        <v>0</v>
      </c>
      <c r="MR97" s="711">
        <f t="shared" si="129"/>
        <v>0</v>
      </c>
      <c r="MS97" s="711">
        <f t="shared" si="129"/>
        <v>0</v>
      </c>
      <c r="MT97" s="711">
        <f t="shared" si="130"/>
        <v>0</v>
      </c>
      <c r="MU97" s="711">
        <f t="shared" si="130"/>
        <v>0</v>
      </c>
      <c r="MV97" s="711">
        <f t="shared" si="130"/>
        <v>0</v>
      </c>
      <c r="MW97" s="711">
        <f t="shared" si="130"/>
        <v>0</v>
      </c>
      <c r="MX97" s="711">
        <f t="shared" si="130"/>
        <v>0</v>
      </c>
      <c r="MY97" s="711">
        <f t="shared" si="130"/>
        <v>0</v>
      </c>
      <c r="MZ97" s="711">
        <f t="shared" si="130"/>
        <v>0</v>
      </c>
      <c r="NA97" s="711">
        <f t="shared" si="130"/>
        <v>0</v>
      </c>
      <c r="NB97" s="711">
        <f t="shared" si="130"/>
        <v>0</v>
      </c>
      <c r="NC97" s="711">
        <f t="shared" si="130"/>
        <v>0</v>
      </c>
      <c r="ND97" s="711">
        <f t="shared" si="130"/>
        <v>0</v>
      </c>
      <c r="NE97" s="711">
        <f t="shared" si="130"/>
        <v>0</v>
      </c>
      <c r="NF97" s="711">
        <f t="shared" si="130"/>
        <v>0</v>
      </c>
      <c r="NG97" s="711">
        <f t="shared" si="130"/>
        <v>0</v>
      </c>
      <c r="NH97" s="711">
        <f t="shared" si="130"/>
        <v>0</v>
      </c>
      <c r="NI97" s="711">
        <f t="shared" si="130"/>
        <v>0</v>
      </c>
      <c r="NJ97" s="711">
        <f t="shared" si="131"/>
        <v>0</v>
      </c>
      <c r="NK97" s="711">
        <f t="shared" si="131"/>
        <v>0</v>
      </c>
      <c r="NL97" s="711">
        <f t="shared" si="131"/>
        <v>0</v>
      </c>
      <c r="NM97" s="711">
        <f t="shared" si="131"/>
        <v>0</v>
      </c>
      <c r="NN97" s="711">
        <f t="shared" si="131"/>
        <v>0</v>
      </c>
      <c r="NO97" s="711">
        <f t="shared" si="131"/>
        <v>0</v>
      </c>
      <c r="NP97" s="711">
        <f t="shared" si="131"/>
        <v>0</v>
      </c>
      <c r="NQ97" s="711">
        <f t="shared" si="131"/>
        <v>0</v>
      </c>
      <c r="NR97" s="711">
        <f t="shared" si="131"/>
        <v>0</v>
      </c>
      <c r="NS97" s="711">
        <f t="shared" si="131"/>
        <v>0</v>
      </c>
      <c r="NT97" s="711">
        <f t="shared" si="131"/>
        <v>0</v>
      </c>
      <c r="NU97" s="711">
        <f t="shared" si="131"/>
        <v>0</v>
      </c>
      <c r="NV97" s="711">
        <f t="shared" si="131"/>
        <v>0</v>
      </c>
      <c r="NW97" s="711">
        <f t="shared" si="131"/>
        <v>0</v>
      </c>
      <c r="NX97" s="711">
        <f t="shared" si="131"/>
        <v>0</v>
      </c>
      <c r="NY97" s="711">
        <f t="shared" si="131"/>
        <v>0</v>
      </c>
      <c r="NZ97" s="711">
        <f t="shared" si="132"/>
        <v>0</v>
      </c>
      <c r="OA97" s="711">
        <f t="shared" si="132"/>
        <v>0</v>
      </c>
      <c r="OB97" s="711">
        <f t="shared" si="132"/>
        <v>0</v>
      </c>
      <c r="OC97" s="711">
        <f t="shared" si="132"/>
        <v>0</v>
      </c>
      <c r="OD97" s="711">
        <f t="shared" si="132"/>
        <v>0</v>
      </c>
      <c r="OE97" s="711">
        <f t="shared" si="132"/>
        <v>0</v>
      </c>
      <c r="OF97" s="711">
        <f t="shared" si="132"/>
        <v>0</v>
      </c>
      <c r="OG97" s="711">
        <f t="shared" si="132"/>
        <v>0</v>
      </c>
      <c r="OH97" s="711">
        <f t="shared" si="132"/>
        <v>0</v>
      </c>
      <c r="OI97" s="711">
        <f t="shared" si="132"/>
        <v>0</v>
      </c>
      <c r="OJ97" s="711">
        <f t="shared" si="132"/>
        <v>0</v>
      </c>
      <c r="OK97" s="711">
        <f t="shared" si="132"/>
        <v>0</v>
      </c>
      <c r="OL97" s="711">
        <f t="shared" si="132"/>
        <v>0</v>
      </c>
      <c r="OM97" s="711">
        <f t="shared" si="132"/>
        <v>0</v>
      </c>
      <c r="ON97" s="711">
        <f t="shared" si="132"/>
        <v>0</v>
      </c>
      <c r="OO97" s="711">
        <f t="shared" si="132"/>
        <v>0</v>
      </c>
      <c r="OP97" s="711">
        <f t="shared" si="133"/>
        <v>0</v>
      </c>
      <c r="OQ97" s="711">
        <f t="shared" si="133"/>
        <v>0</v>
      </c>
      <c r="OR97" s="711">
        <f t="shared" si="133"/>
        <v>0</v>
      </c>
      <c r="OS97" s="711">
        <f t="shared" si="133"/>
        <v>0</v>
      </c>
      <c r="OT97" s="711">
        <f t="shared" si="133"/>
        <v>0</v>
      </c>
      <c r="OU97" s="711">
        <f t="shared" si="133"/>
        <v>0</v>
      </c>
      <c r="OV97" s="711">
        <f t="shared" si="133"/>
        <v>0</v>
      </c>
      <c r="OW97" s="711">
        <f t="shared" si="133"/>
        <v>0</v>
      </c>
      <c r="OX97" s="711">
        <f t="shared" si="133"/>
        <v>0</v>
      </c>
      <c r="OY97" s="711">
        <f t="shared" si="133"/>
        <v>0</v>
      </c>
      <c r="OZ97" s="711">
        <f t="shared" si="133"/>
        <v>0</v>
      </c>
      <c r="PA97" s="711">
        <f t="shared" si="133"/>
        <v>0</v>
      </c>
      <c r="PB97" s="711">
        <f t="shared" si="133"/>
        <v>0</v>
      </c>
      <c r="PC97" s="711">
        <f t="shared" si="133"/>
        <v>0</v>
      </c>
      <c r="PD97" s="711">
        <f t="shared" si="133"/>
        <v>0</v>
      </c>
      <c r="PE97" s="711">
        <f t="shared" si="133"/>
        <v>0</v>
      </c>
      <c r="PF97" s="711">
        <f t="shared" si="134"/>
        <v>0</v>
      </c>
      <c r="PG97" s="711">
        <f t="shared" si="134"/>
        <v>0</v>
      </c>
      <c r="PH97" s="711">
        <f t="shared" si="134"/>
        <v>0</v>
      </c>
      <c r="PI97" s="711">
        <f t="shared" si="134"/>
        <v>0</v>
      </c>
      <c r="PJ97" s="711">
        <f t="shared" si="134"/>
        <v>0</v>
      </c>
      <c r="PK97" s="711">
        <f t="shared" si="134"/>
        <v>0</v>
      </c>
      <c r="PL97" s="711">
        <f t="shared" si="134"/>
        <v>0</v>
      </c>
      <c r="PM97" s="711">
        <f t="shared" si="134"/>
        <v>0</v>
      </c>
      <c r="PN97" s="711">
        <f t="shared" si="134"/>
        <v>0</v>
      </c>
      <c r="PO97" s="711">
        <f t="shared" si="134"/>
        <v>0</v>
      </c>
      <c r="PP97" s="711">
        <f t="shared" si="134"/>
        <v>0</v>
      </c>
      <c r="PQ97" s="711">
        <f t="shared" si="134"/>
        <v>0</v>
      </c>
      <c r="PR97" s="711">
        <f t="shared" si="134"/>
        <v>0</v>
      </c>
      <c r="PS97" s="711">
        <f t="shared" si="134"/>
        <v>0</v>
      </c>
      <c r="PT97" s="711">
        <f t="shared" si="134"/>
        <v>0</v>
      </c>
      <c r="PU97" s="711">
        <f t="shared" si="134"/>
        <v>0</v>
      </c>
      <c r="PV97" s="711">
        <f t="shared" si="135"/>
        <v>0</v>
      </c>
      <c r="PW97" s="711">
        <f t="shared" si="135"/>
        <v>0</v>
      </c>
      <c r="PX97" s="711">
        <f t="shared" si="135"/>
        <v>0</v>
      </c>
      <c r="PY97" s="711">
        <f t="shared" si="135"/>
        <v>0</v>
      </c>
      <c r="PZ97" s="711">
        <f t="shared" si="135"/>
        <v>0</v>
      </c>
      <c r="QA97" s="711">
        <f t="shared" si="135"/>
        <v>0</v>
      </c>
      <c r="QB97" s="711">
        <f t="shared" si="135"/>
        <v>0</v>
      </c>
      <c r="QC97" s="711">
        <f t="shared" si="135"/>
        <v>0</v>
      </c>
      <c r="QD97" s="711">
        <f t="shared" si="135"/>
        <v>0</v>
      </c>
      <c r="QE97" s="711">
        <f t="shared" si="135"/>
        <v>0</v>
      </c>
      <c r="QF97" s="711">
        <f t="shared" si="135"/>
        <v>0</v>
      </c>
      <c r="QG97" s="711">
        <f t="shared" si="135"/>
        <v>0</v>
      </c>
      <c r="QH97" s="711">
        <f t="shared" si="135"/>
        <v>0</v>
      </c>
      <c r="QI97" s="711">
        <f t="shared" si="135"/>
        <v>0</v>
      </c>
      <c r="QJ97" s="711">
        <f t="shared" si="135"/>
        <v>0</v>
      </c>
      <c r="QK97" s="711">
        <f t="shared" si="135"/>
        <v>0</v>
      </c>
      <c r="QL97" s="711">
        <f t="shared" si="136"/>
        <v>0</v>
      </c>
      <c r="QM97" s="711">
        <f t="shared" si="136"/>
        <v>0</v>
      </c>
      <c r="QN97" s="711">
        <f t="shared" si="136"/>
        <v>0</v>
      </c>
      <c r="QO97" s="711">
        <f t="shared" si="136"/>
        <v>0</v>
      </c>
      <c r="QP97" s="711">
        <f t="shared" si="136"/>
        <v>0</v>
      </c>
      <c r="QQ97" s="711">
        <f t="shared" si="136"/>
        <v>0</v>
      </c>
      <c r="QR97" s="711">
        <f t="shared" si="136"/>
        <v>0</v>
      </c>
      <c r="QS97" s="711">
        <f t="shared" si="136"/>
        <v>0</v>
      </c>
      <c r="QT97" s="711">
        <f t="shared" si="136"/>
        <v>0</v>
      </c>
      <c r="QU97" s="711">
        <f t="shared" si="136"/>
        <v>0</v>
      </c>
      <c r="QV97" s="711">
        <f t="shared" si="136"/>
        <v>0</v>
      </c>
      <c r="QW97" s="711">
        <f t="shared" si="136"/>
        <v>0</v>
      </c>
      <c r="QX97" s="711">
        <f t="shared" si="136"/>
        <v>0</v>
      </c>
      <c r="QY97" s="711">
        <f t="shared" si="136"/>
        <v>0</v>
      </c>
      <c r="QZ97" s="711">
        <f t="shared" si="136"/>
        <v>0</v>
      </c>
      <c r="RA97" s="711">
        <f t="shared" si="136"/>
        <v>0</v>
      </c>
      <c r="RB97" s="711">
        <f t="shared" si="137"/>
        <v>0</v>
      </c>
      <c r="RC97" s="711">
        <f t="shared" si="137"/>
        <v>0</v>
      </c>
      <c r="RD97" s="711">
        <f t="shared" si="137"/>
        <v>0</v>
      </c>
      <c r="RE97" s="711">
        <f t="shared" si="137"/>
        <v>0</v>
      </c>
      <c r="RF97" s="711">
        <f t="shared" si="137"/>
        <v>0</v>
      </c>
      <c r="RG97" s="711">
        <f t="shared" si="137"/>
        <v>0</v>
      </c>
      <c r="RH97" s="711">
        <f t="shared" si="137"/>
        <v>0</v>
      </c>
      <c r="RI97" s="711">
        <f t="shared" si="137"/>
        <v>0</v>
      </c>
      <c r="RJ97" s="711">
        <f t="shared" si="137"/>
        <v>0</v>
      </c>
      <c r="RK97" s="711">
        <f t="shared" si="137"/>
        <v>0</v>
      </c>
      <c r="RL97" s="711">
        <f t="shared" si="137"/>
        <v>0</v>
      </c>
      <c r="RM97" s="711">
        <f t="shared" si="137"/>
        <v>0</v>
      </c>
      <c r="RN97" s="711">
        <f t="shared" si="137"/>
        <v>0</v>
      </c>
      <c r="RO97" s="711">
        <f t="shared" si="137"/>
        <v>0</v>
      </c>
      <c r="RP97" s="711">
        <f t="shared" si="137"/>
        <v>0</v>
      </c>
      <c r="RQ97" s="711">
        <f t="shared" si="137"/>
        <v>0</v>
      </c>
      <c r="RR97" s="711">
        <f t="shared" si="138"/>
        <v>0</v>
      </c>
      <c r="RS97" s="711">
        <f t="shared" si="138"/>
        <v>0</v>
      </c>
      <c r="RT97" s="711">
        <f t="shared" si="138"/>
        <v>0</v>
      </c>
      <c r="RU97" s="711">
        <f t="shared" si="138"/>
        <v>0</v>
      </c>
      <c r="RV97" s="711">
        <f t="shared" si="138"/>
        <v>0</v>
      </c>
      <c r="RW97" s="711">
        <f t="shared" si="138"/>
        <v>0</v>
      </c>
      <c r="RX97" s="711">
        <f t="shared" si="138"/>
        <v>0</v>
      </c>
      <c r="RY97" s="711">
        <f t="shared" si="138"/>
        <v>0</v>
      </c>
      <c r="RZ97" s="711">
        <f t="shared" si="138"/>
        <v>0</v>
      </c>
      <c r="SA97" s="711">
        <f t="shared" si="138"/>
        <v>0</v>
      </c>
      <c r="SB97" s="711">
        <f t="shared" si="138"/>
        <v>0</v>
      </c>
      <c r="SC97" s="711">
        <f t="shared" si="138"/>
        <v>0</v>
      </c>
      <c r="SD97" s="711">
        <f t="shared" si="138"/>
        <v>0</v>
      </c>
      <c r="SE97" s="711">
        <f t="shared" si="138"/>
        <v>0</v>
      </c>
      <c r="SF97" s="711">
        <f t="shared" si="138"/>
        <v>0</v>
      </c>
      <c r="SG97" s="711">
        <f t="shared" si="138"/>
        <v>0</v>
      </c>
      <c r="SH97" s="711">
        <f t="shared" si="139"/>
        <v>0</v>
      </c>
      <c r="SI97" s="493"/>
      <c r="SJ97" s="474"/>
      <c r="SK97" s="462"/>
      <c r="SL97" s="462"/>
      <c r="SM97" s="462"/>
    </row>
    <row r="98" spans="1:507" outlineLevel="3" x14ac:dyDescent="0.35">
      <c r="A98" s="462"/>
      <c r="B98" s="471"/>
      <c r="C98" s="690">
        <f>INT($C$40)+3</f>
        <v>4</v>
      </c>
      <c r="D98" s="493"/>
      <c r="E98" s="557"/>
      <c r="F98" s="557"/>
      <c r="G98" s="493"/>
      <c r="H98" s="515"/>
      <c r="I98" s="515" t="s">
        <v>806</v>
      </c>
      <c r="J98" s="713">
        <f t="shared" si="140"/>
        <v>9</v>
      </c>
      <c r="K98" s="516">
        <v>0</v>
      </c>
      <c r="L98" s="516">
        <v>0</v>
      </c>
      <c r="M98" s="516">
        <v>0</v>
      </c>
      <c r="N98" s="516">
        <v>0</v>
      </c>
      <c r="O98" s="516">
        <v>0</v>
      </c>
      <c r="P98" s="516">
        <v>0</v>
      </c>
      <c r="Q98" s="516">
        <v>0</v>
      </c>
      <c r="R98" s="516">
        <v>0</v>
      </c>
      <c r="S98" s="516">
        <v>0</v>
      </c>
      <c r="T98" s="516">
        <v>0</v>
      </c>
      <c r="U98" s="516">
        <v>0</v>
      </c>
      <c r="V98" s="516">
        <v>0</v>
      </c>
      <c r="W98" s="516">
        <v>0</v>
      </c>
      <c r="X98" s="516">
        <v>0</v>
      </c>
      <c r="Y98" s="516">
        <v>0</v>
      </c>
      <c r="Z98" s="516">
        <v>0</v>
      </c>
      <c r="AA98" s="516">
        <v>0</v>
      </c>
      <c r="AB98" s="516">
        <v>0</v>
      </c>
      <c r="AC98" s="516">
        <v>0</v>
      </c>
      <c r="AD98" s="516">
        <v>0</v>
      </c>
      <c r="AE98" s="516">
        <v>0</v>
      </c>
      <c r="AF98" s="516">
        <v>0</v>
      </c>
      <c r="AG98" s="516">
        <v>0</v>
      </c>
      <c r="AH98" s="516">
        <v>0</v>
      </c>
      <c r="AI98" s="516">
        <v>0</v>
      </c>
      <c r="AJ98" s="516">
        <v>0</v>
      </c>
      <c r="AK98" s="516">
        <v>0</v>
      </c>
      <c r="AL98" s="516">
        <v>0</v>
      </c>
      <c r="AM98" s="516">
        <v>0</v>
      </c>
      <c r="AN98" s="516">
        <v>0</v>
      </c>
      <c r="AO98" s="516">
        <v>0</v>
      </c>
      <c r="AP98" s="516">
        <v>0</v>
      </c>
      <c r="AQ98" s="516">
        <v>0</v>
      </c>
      <c r="AR98" s="516">
        <v>0</v>
      </c>
      <c r="AS98" s="516">
        <v>0</v>
      </c>
      <c r="AT98" s="516">
        <v>0</v>
      </c>
      <c r="AU98" s="516">
        <v>0</v>
      </c>
      <c r="AV98" s="516">
        <v>0</v>
      </c>
      <c r="AW98" s="516">
        <v>0</v>
      </c>
      <c r="AX98" s="516">
        <v>0</v>
      </c>
      <c r="AY98" s="516">
        <v>0</v>
      </c>
      <c r="AZ98" s="516">
        <v>0</v>
      </c>
      <c r="BA98" s="516">
        <v>0</v>
      </c>
      <c r="BB98" s="516">
        <v>0</v>
      </c>
      <c r="BC98" s="516">
        <v>0</v>
      </c>
      <c r="BD98" s="516">
        <v>0</v>
      </c>
      <c r="BE98" s="516">
        <v>0</v>
      </c>
      <c r="BF98" s="516">
        <v>0</v>
      </c>
      <c r="BG98" s="516">
        <v>0</v>
      </c>
      <c r="BH98" s="516">
        <v>0</v>
      </c>
      <c r="BI98" s="516">
        <v>0</v>
      </c>
      <c r="BJ98" s="516">
        <v>0</v>
      </c>
      <c r="BK98" s="516">
        <v>0</v>
      </c>
      <c r="BL98" s="516">
        <v>0</v>
      </c>
      <c r="BM98" s="516">
        <v>0</v>
      </c>
      <c r="BN98" s="516">
        <v>0</v>
      </c>
      <c r="BO98" s="516">
        <v>0</v>
      </c>
      <c r="BP98" s="516">
        <v>0</v>
      </c>
      <c r="BQ98" s="516">
        <v>0</v>
      </c>
      <c r="BR98" s="516">
        <v>0</v>
      </c>
      <c r="BS98" s="516">
        <v>0</v>
      </c>
      <c r="BT98" s="516">
        <v>0</v>
      </c>
      <c r="BU98" s="516">
        <v>0</v>
      </c>
      <c r="BV98" s="516">
        <v>0</v>
      </c>
      <c r="BW98" s="516">
        <v>0</v>
      </c>
      <c r="BX98" s="516">
        <v>0</v>
      </c>
      <c r="BY98" s="516">
        <v>0</v>
      </c>
      <c r="BZ98" s="516">
        <v>0</v>
      </c>
      <c r="CA98" s="516">
        <v>0</v>
      </c>
      <c r="CB98" s="516">
        <v>0</v>
      </c>
      <c r="CC98" s="516">
        <v>0</v>
      </c>
      <c r="CD98" s="516">
        <v>0</v>
      </c>
      <c r="CE98" s="516">
        <v>0</v>
      </c>
      <c r="CF98" s="516">
        <v>0</v>
      </c>
      <c r="CG98" s="516">
        <v>0</v>
      </c>
      <c r="CH98" s="516">
        <v>0</v>
      </c>
      <c r="CI98" s="516">
        <v>0</v>
      </c>
      <c r="CJ98" s="516">
        <v>0</v>
      </c>
      <c r="CK98" s="516">
        <v>0</v>
      </c>
      <c r="CL98" s="516">
        <v>0</v>
      </c>
      <c r="CM98" s="516">
        <v>0</v>
      </c>
      <c r="CN98" s="516">
        <v>0</v>
      </c>
      <c r="CO98" s="516">
        <v>0</v>
      </c>
      <c r="CP98" s="516">
        <v>0</v>
      </c>
      <c r="CQ98" s="516">
        <v>0</v>
      </c>
      <c r="CR98" s="516">
        <v>0</v>
      </c>
      <c r="CS98" s="516">
        <v>0</v>
      </c>
      <c r="CT98" s="516">
        <v>0</v>
      </c>
      <c r="CU98" s="516">
        <v>0</v>
      </c>
      <c r="CV98" s="516">
        <v>0</v>
      </c>
      <c r="CW98" s="516">
        <v>0</v>
      </c>
      <c r="CX98" s="516">
        <v>0</v>
      </c>
      <c r="CY98" s="516">
        <v>0</v>
      </c>
      <c r="CZ98" s="516">
        <v>0</v>
      </c>
      <c r="DA98" s="516">
        <v>0</v>
      </c>
      <c r="DB98" s="516">
        <v>0</v>
      </c>
      <c r="DC98" s="516">
        <v>0</v>
      </c>
      <c r="DD98" s="516">
        <v>0</v>
      </c>
      <c r="DE98" s="516">
        <v>0</v>
      </c>
      <c r="DF98" s="516">
        <v>0</v>
      </c>
      <c r="DG98" s="516">
        <v>0</v>
      </c>
      <c r="DH98" s="516">
        <v>0</v>
      </c>
      <c r="DI98" s="516">
        <v>0</v>
      </c>
      <c r="DJ98" s="516">
        <v>0</v>
      </c>
      <c r="DK98" s="516">
        <v>0</v>
      </c>
      <c r="DL98" s="516">
        <v>0</v>
      </c>
      <c r="DM98" s="516">
        <v>0</v>
      </c>
      <c r="DN98" s="516">
        <v>0</v>
      </c>
      <c r="DO98" s="516">
        <v>0</v>
      </c>
      <c r="DP98" s="516">
        <v>0</v>
      </c>
      <c r="DQ98" s="516">
        <v>0</v>
      </c>
      <c r="DR98" s="516">
        <v>0</v>
      </c>
      <c r="DS98" s="516">
        <v>0</v>
      </c>
      <c r="DT98" s="516">
        <v>0</v>
      </c>
      <c r="DU98" s="516">
        <v>0</v>
      </c>
      <c r="DV98" s="516">
        <v>0</v>
      </c>
      <c r="DW98" s="516">
        <v>0</v>
      </c>
      <c r="DX98" s="516">
        <v>0</v>
      </c>
      <c r="DY98" s="516">
        <v>0</v>
      </c>
      <c r="DZ98" s="516">
        <v>0</v>
      </c>
      <c r="EA98" s="516">
        <v>0</v>
      </c>
      <c r="EB98" s="516">
        <v>0</v>
      </c>
      <c r="EC98" s="516">
        <v>0</v>
      </c>
      <c r="ED98" s="711">
        <f t="shared" si="116"/>
        <v>0</v>
      </c>
      <c r="EE98" s="711">
        <f t="shared" si="116"/>
        <v>0</v>
      </c>
      <c r="EF98" s="711">
        <f t="shared" si="116"/>
        <v>0</v>
      </c>
      <c r="EG98" s="711">
        <f t="shared" si="116"/>
        <v>0</v>
      </c>
      <c r="EH98" s="711">
        <f t="shared" si="116"/>
        <v>0</v>
      </c>
      <c r="EI98" s="711">
        <f t="shared" si="116"/>
        <v>0</v>
      </c>
      <c r="EJ98" s="711">
        <f t="shared" si="116"/>
        <v>0</v>
      </c>
      <c r="EK98" s="711">
        <f t="shared" si="116"/>
        <v>0</v>
      </c>
      <c r="EL98" s="711">
        <f t="shared" si="116"/>
        <v>0</v>
      </c>
      <c r="EM98" s="711">
        <f t="shared" si="116"/>
        <v>0</v>
      </c>
      <c r="EN98" s="711">
        <f t="shared" si="116"/>
        <v>0</v>
      </c>
      <c r="EO98" s="711">
        <f t="shared" si="116"/>
        <v>0</v>
      </c>
      <c r="EP98" s="711">
        <f t="shared" si="116"/>
        <v>0</v>
      </c>
      <c r="EQ98" s="711">
        <f t="shared" si="116"/>
        <v>0</v>
      </c>
      <c r="ER98" s="711">
        <f t="shared" si="116"/>
        <v>0</v>
      </c>
      <c r="ES98" s="711">
        <f t="shared" si="116"/>
        <v>0</v>
      </c>
      <c r="ET98" s="711">
        <f t="shared" si="117"/>
        <v>0</v>
      </c>
      <c r="EU98" s="711">
        <f t="shared" si="117"/>
        <v>0</v>
      </c>
      <c r="EV98" s="711">
        <f t="shared" si="117"/>
        <v>0</v>
      </c>
      <c r="EW98" s="711">
        <f t="shared" si="117"/>
        <v>0</v>
      </c>
      <c r="EX98" s="711">
        <f t="shared" si="117"/>
        <v>0</v>
      </c>
      <c r="EY98" s="711">
        <f t="shared" si="117"/>
        <v>0</v>
      </c>
      <c r="EZ98" s="711">
        <f t="shared" si="117"/>
        <v>0</v>
      </c>
      <c r="FA98" s="711">
        <f t="shared" si="117"/>
        <v>0</v>
      </c>
      <c r="FB98" s="711">
        <f t="shared" si="117"/>
        <v>0</v>
      </c>
      <c r="FC98" s="711">
        <f t="shared" si="117"/>
        <v>0</v>
      </c>
      <c r="FD98" s="711">
        <f t="shared" si="117"/>
        <v>0</v>
      </c>
      <c r="FE98" s="711">
        <f t="shared" si="117"/>
        <v>0</v>
      </c>
      <c r="FF98" s="711">
        <f t="shared" si="117"/>
        <v>0</v>
      </c>
      <c r="FG98" s="711">
        <f t="shared" si="117"/>
        <v>0</v>
      </c>
      <c r="FH98" s="711">
        <f t="shared" si="117"/>
        <v>0</v>
      </c>
      <c r="FI98" s="711">
        <f t="shared" si="117"/>
        <v>0</v>
      </c>
      <c r="FJ98" s="711">
        <f t="shared" si="118"/>
        <v>0</v>
      </c>
      <c r="FK98" s="711">
        <f t="shared" si="118"/>
        <v>0</v>
      </c>
      <c r="FL98" s="711">
        <f t="shared" si="118"/>
        <v>0</v>
      </c>
      <c r="FM98" s="711">
        <f t="shared" si="118"/>
        <v>0</v>
      </c>
      <c r="FN98" s="711">
        <f t="shared" si="118"/>
        <v>0</v>
      </c>
      <c r="FO98" s="711">
        <f t="shared" si="118"/>
        <v>0</v>
      </c>
      <c r="FP98" s="711">
        <f t="shared" si="118"/>
        <v>0</v>
      </c>
      <c r="FQ98" s="711">
        <f t="shared" si="118"/>
        <v>0</v>
      </c>
      <c r="FR98" s="711">
        <f t="shared" si="118"/>
        <v>0</v>
      </c>
      <c r="FS98" s="711">
        <f t="shared" si="118"/>
        <v>0</v>
      </c>
      <c r="FT98" s="711">
        <f t="shared" si="118"/>
        <v>0</v>
      </c>
      <c r="FU98" s="711">
        <f t="shared" si="118"/>
        <v>0</v>
      </c>
      <c r="FV98" s="711">
        <f t="shared" si="118"/>
        <v>0</v>
      </c>
      <c r="FW98" s="711">
        <f t="shared" si="118"/>
        <v>0</v>
      </c>
      <c r="FX98" s="711">
        <f t="shared" si="118"/>
        <v>0</v>
      </c>
      <c r="FY98" s="711">
        <f t="shared" si="118"/>
        <v>0</v>
      </c>
      <c r="FZ98" s="711">
        <f t="shared" si="119"/>
        <v>0</v>
      </c>
      <c r="GA98" s="711">
        <f t="shared" si="119"/>
        <v>0</v>
      </c>
      <c r="GB98" s="711">
        <f t="shared" si="119"/>
        <v>0</v>
      </c>
      <c r="GC98" s="711">
        <f t="shared" si="119"/>
        <v>0</v>
      </c>
      <c r="GD98" s="711">
        <f t="shared" si="119"/>
        <v>0</v>
      </c>
      <c r="GE98" s="711">
        <f t="shared" si="119"/>
        <v>0</v>
      </c>
      <c r="GF98" s="711">
        <f t="shared" si="119"/>
        <v>0</v>
      </c>
      <c r="GG98" s="711">
        <f t="shared" si="119"/>
        <v>0</v>
      </c>
      <c r="GH98" s="711">
        <f t="shared" si="119"/>
        <v>0</v>
      </c>
      <c r="GI98" s="711">
        <f t="shared" si="119"/>
        <v>0</v>
      </c>
      <c r="GJ98" s="711">
        <f t="shared" si="119"/>
        <v>0</v>
      </c>
      <c r="GK98" s="711">
        <f t="shared" si="119"/>
        <v>0</v>
      </c>
      <c r="GL98" s="711">
        <f t="shared" si="119"/>
        <v>0</v>
      </c>
      <c r="GM98" s="711">
        <f t="shared" si="119"/>
        <v>0</v>
      </c>
      <c r="GN98" s="711">
        <f t="shared" si="119"/>
        <v>0</v>
      </c>
      <c r="GO98" s="711">
        <f t="shared" si="119"/>
        <v>0</v>
      </c>
      <c r="GP98" s="711">
        <f t="shared" si="120"/>
        <v>0</v>
      </c>
      <c r="GQ98" s="711">
        <f t="shared" si="120"/>
        <v>0</v>
      </c>
      <c r="GR98" s="711">
        <f t="shared" si="120"/>
        <v>0</v>
      </c>
      <c r="GS98" s="711">
        <f t="shared" si="120"/>
        <v>0</v>
      </c>
      <c r="GT98" s="711">
        <f t="shared" si="120"/>
        <v>0</v>
      </c>
      <c r="GU98" s="711">
        <f t="shared" si="120"/>
        <v>0</v>
      </c>
      <c r="GV98" s="711">
        <f t="shared" si="120"/>
        <v>0</v>
      </c>
      <c r="GW98" s="711">
        <f t="shared" si="120"/>
        <v>0</v>
      </c>
      <c r="GX98" s="711">
        <f t="shared" si="120"/>
        <v>0</v>
      </c>
      <c r="GY98" s="711">
        <f t="shared" si="120"/>
        <v>0</v>
      </c>
      <c r="GZ98" s="711">
        <f t="shared" si="120"/>
        <v>0</v>
      </c>
      <c r="HA98" s="711">
        <f t="shared" si="120"/>
        <v>0</v>
      </c>
      <c r="HB98" s="711">
        <f t="shared" si="120"/>
        <v>0</v>
      </c>
      <c r="HC98" s="711">
        <f t="shared" si="120"/>
        <v>0</v>
      </c>
      <c r="HD98" s="711">
        <f t="shared" si="120"/>
        <v>0</v>
      </c>
      <c r="HE98" s="711">
        <f t="shared" si="120"/>
        <v>0</v>
      </c>
      <c r="HF98" s="711">
        <f t="shared" si="121"/>
        <v>0</v>
      </c>
      <c r="HG98" s="711">
        <f t="shared" si="121"/>
        <v>0</v>
      </c>
      <c r="HH98" s="711">
        <f t="shared" si="121"/>
        <v>0</v>
      </c>
      <c r="HI98" s="711">
        <f t="shared" si="121"/>
        <v>0</v>
      </c>
      <c r="HJ98" s="711">
        <f t="shared" si="121"/>
        <v>0</v>
      </c>
      <c r="HK98" s="711">
        <f t="shared" si="121"/>
        <v>0</v>
      </c>
      <c r="HL98" s="711">
        <f t="shared" si="121"/>
        <v>0</v>
      </c>
      <c r="HM98" s="711">
        <f t="shared" si="121"/>
        <v>0</v>
      </c>
      <c r="HN98" s="711">
        <f t="shared" si="121"/>
        <v>0</v>
      </c>
      <c r="HO98" s="711">
        <f t="shared" si="121"/>
        <v>0</v>
      </c>
      <c r="HP98" s="711">
        <f t="shared" si="121"/>
        <v>0</v>
      </c>
      <c r="HQ98" s="711">
        <f t="shared" si="121"/>
        <v>0</v>
      </c>
      <c r="HR98" s="711">
        <f t="shared" si="121"/>
        <v>0</v>
      </c>
      <c r="HS98" s="711">
        <f t="shared" si="121"/>
        <v>0</v>
      </c>
      <c r="HT98" s="711">
        <f t="shared" si="121"/>
        <v>0</v>
      </c>
      <c r="HU98" s="711">
        <f t="shared" si="121"/>
        <v>0</v>
      </c>
      <c r="HV98" s="711">
        <f t="shared" si="122"/>
        <v>0</v>
      </c>
      <c r="HW98" s="711">
        <f t="shared" si="122"/>
        <v>0</v>
      </c>
      <c r="HX98" s="711">
        <f t="shared" si="122"/>
        <v>0</v>
      </c>
      <c r="HY98" s="711">
        <f t="shared" si="122"/>
        <v>0</v>
      </c>
      <c r="HZ98" s="711">
        <f t="shared" si="122"/>
        <v>0</v>
      </c>
      <c r="IA98" s="711">
        <f t="shared" si="122"/>
        <v>0</v>
      </c>
      <c r="IB98" s="711">
        <f t="shared" si="122"/>
        <v>0</v>
      </c>
      <c r="IC98" s="711">
        <f t="shared" si="122"/>
        <v>0</v>
      </c>
      <c r="ID98" s="711">
        <f t="shared" si="122"/>
        <v>0</v>
      </c>
      <c r="IE98" s="711">
        <f t="shared" si="122"/>
        <v>0</v>
      </c>
      <c r="IF98" s="711">
        <f t="shared" si="122"/>
        <v>0</v>
      </c>
      <c r="IG98" s="711">
        <f t="shared" si="122"/>
        <v>0</v>
      </c>
      <c r="IH98" s="711">
        <f t="shared" si="122"/>
        <v>0</v>
      </c>
      <c r="II98" s="711">
        <f t="shared" si="122"/>
        <v>0</v>
      </c>
      <c r="IJ98" s="711">
        <f t="shared" si="122"/>
        <v>0</v>
      </c>
      <c r="IK98" s="711">
        <f t="shared" si="122"/>
        <v>0</v>
      </c>
      <c r="IL98" s="711">
        <f t="shared" si="123"/>
        <v>0</v>
      </c>
      <c r="IM98" s="711">
        <f t="shared" si="123"/>
        <v>0</v>
      </c>
      <c r="IN98" s="711">
        <f t="shared" si="123"/>
        <v>0</v>
      </c>
      <c r="IO98" s="711">
        <f t="shared" si="123"/>
        <v>0</v>
      </c>
      <c r="IP98" s="711">
        <f t="shared" si="123"/>
        <v>0</v>
      </c>
      <c r="IQ98" s="711">
        <f t="shared" si="123"/>
        <v>0</v>
      </c>
      <c r="IR98" s="711">
        <f t="shared" si="123"/>
        <v>0</v>
      </c>
      <c r="IS98" s="711">
        <f t="shared" si="123"/>
        <v>0</v>
      </c>
      <c r="IT98" s="711">
        <f t="shared" si="123"/>
        <v>0</v>
      </c>
      <c r="IU98" s="711">
        <f t="shared" si="123"/>
        <v>0</v>
      </c>
      <c r="IV98" s="711">
        <f t="shared" si="123"/>
        <v>0</v>
      </c>
      <c r="IW98" s="711">
        <f t="shared" si="123"/>
        <v>0</v>
      </c>
      <c r="IX98" s="711">
        <f t="shared" si="123"/>
        <v>0</v>
      </c>
      <c r="IY98" s="711">
        <f t="shared" si="123"/>
        <v>0</v>
      </c>
      <c r="IZ98" s="711">
        <f t="shared" si="123"/>
        <v>0</v>
      </c>
      <c r="JA98" s="711">
        <f t="shared" si="123"/>
        <v>0</v>
      </c>
      <c r="JB98" s="711">
        <f t="shared" si="124"/>
        <v>0</v>
      </c>
      <c r="JC98" s="711">
        <f t="shared" si="124"/>
        <v>0</v>
      </c>
      <c r="JD98" s="711">
        <f t="shared" si="124"/>
        <v>0</v>
      </c>
      <c r="JE98" s="711">
        <f t="shared" si="124"/>
        <v>0</v>
      </c>
      <c r="JF98" s="711">
        <f t="shared" si="124"/>
        <v>0</v>
      </c>
      <c r="JG98" s="711">
        <f t="shared" si="124"/>
        <v>0</v>
      </c>
      <c r="JH98" s="711">
        <f t="shared" si="124"/>
        <v>0</v>
      </c>
      <c r="JI98" s="711">
        <f t="shared" si="124"/>
        <v>0</v>
      </c>
      <c r="JJ98" s="711">
        <f t="shared" si="124"/>
        <v>0</v>
      </c>
      <c r="JK98" s="711">
        <f t="shared" si="124"/>
        <v>0</v>
      </c>
      <c r="JL98" s="711">
        <f t="shared" si="124"/>
        <v>0</v>
      </c>
      <c r="JM98" s="711">
        <f t="shared" si="124"/>
        <v>0</v>
      </c>
      <c r="JN98" s="711">
        <f t="shared" si="124"/>
        <v>0</v>
      </c>
      <c r="JO98" s="711">
        <f t="shared" si="124"/>
        <v>0</v>
      </c>
      <c r="JP98" s="711">
        <f t="shared" si="124"/>
        <v>0</v>
      </c>
      <c r="JQ98" s="711">
        <f t="shared" si="124"/>
        <v>0</v>
      </c>
      <c r="JR98" s="711">
        <f t="shared" si="125"/>
        <v>0</v>
      </c>
      <c r="JS98" s="711">
        <f t="shared" si="125"/>
        <v>0</v>
      </c>
      <c r="JT98" s="711">
        <f t="shared" si="125"/>
        <v>0</v>
      </c>
      <c r="JU98" s="711">
        <f t="shared" si="125"/>
        <v>0</v>
      </c>
      <c r="JV98" s="711">
        <f t="shared" si="125"/>
        <v>0</v>
      </c>
      <c r="JW98" s="711">
        <f t="shared" si="125"/>
        <v>0</v>
      </c>
      <c r="JX98" s="711">
        <f t="shared" si="125"/>
        <v>0</v>
      </c>
      <c r="JY98" s="711">
        <f t="shared" si="125"/>
        <v>0</v>
      </c>
      <c r="JZ98" s="711">
        <f t="shared" si="125"/>
        <v>0</v>
      </c>
      <c r="KA98" s="711">
        <f t="shared" si="125"/>
        <v>0</v>
      </c>
      <c r="KB98" s="711">
        <f t="shared" si="125"/>
        <v>0</v>
      </c>
      <c r="KC98" s="711">
        <f t="shared" si="125"/>
        <v>0</v>
      </c>
      <c r="KD98" s="711">
        <f t="shared" si="125"/>
        <v>0</v>
      </c>
      <c r="KE98" s="711">
        <f t="shared" si="125"/>
        <v>0</v>
      </c>
      <c r="KF98" s="711">
        <f t="shared" si="125"/>
        <v>0</v>
      </c>
      <c r="KG98" s="711">
        <f t="shared" si="125"/>
        <v>0</v>
      </c>
      <c r="KH98" s="711">
        <f t="shared" si="126"/>
        <v>0</v>
      </c>
      <c r="KI98" s="711">
        <f t="shared" si="126"/>
        <v>0</v>
      </c>
      <c r="KJ98" s="711">
        <f t="shared" si="126"/>
        <v>0</v>
      </c>
      <c r="KK98" s="711">
        <f t="shared" si="126"/>
        <v>0</v>
      </c>
      <c r="KL98" s="711">
        <f t="shared" si="126"/>
        <v>0</v>
      </c>
      <c r="KM98" s="711">
        <f t="shared" si="126"/>
        <v>0</v>
      </c>
      <c r="KN98" s="711">
        <f t="shared" si="126"/>
        <v>0</v>
      </c>
      <c r="KO98" s="711">
        <f t="shared" si="126"/>
        <v>0</v>
      </c>
      <c r="KP98" s="711">
        <f t="shared" si="126"/>
        <v>0</v>
      </c>
      <c r="KQ98" s="711">
        <f t="shared" si="126"/>
        <v>0</v>
      </c>
      <c r="KR98" s="711">
        <f t="shared" si="126"/>
        <v>0</v>
      </c>
      <c r="KS98" s="711">
        <f t="shared" si="126"/>
        <v>0</v>
      </c>
      <c r="KT98" s="711">
        <f t="shared" si="126"/>
        <v>0</v>
      </c>
      <c r="KU98" s="711">
        <f t="shared" si="126"/>
        <v>0</v>
      </c>
      <c r="KV98" s="711">
        <f t="shared" si="126"/>
        <v>0</v>
      </c>
      <c r="KW98" s="711">
        <f t="shared" si="126"/>
        <v>0</v>
      </c>
      <c r="KX98" s="711">
        <f t="shared" si="127"/>
        <v>0</v>
      </c>
      <c r="KY98" s="711">
        <f t="shared" si="127"/>
        <v>0</v>
      </c>
      <c r="KZ98" s="711">
        <f t="shared" si="127"/>
        <v>0</v>
      </c>
      <c r="LA98" s="711">
        <f t="shared" si="127"/>
        <v>0</v>
      </c>
      <c r="LB98" s="711">
        <f t="shared" si="127"/>
        <v>0</v>
      </c>
      <c r="LC98" s="711">
        <f t="shared" si="127"/>
        <v>0</v>
      </c>
      <c r="LD98" s="711">
        <f t="shared" si="127"/>
        <v>0</v>
      </c>
      <c r="LE98" s="711">
        <f t="shared" si="127"/>
        <v>0</v>
      </c>
      <c r="LF98" s="711">
        <f t="shared" si="127"/>
        <v>0</v>
      </c>
      <c r="LG98" s="711">
        <f t="shared" si="127"/>
        <v>0</v>
      </c>
      <c r="LH98" s="711">
        <f t="shared" si="127"/>
        <v>0</v>
      </c>
      <c r="LI98" s="711">
        <f t="shared" si="127"/>
        <v>0</v>
      </c>
      <c r="LJ98" s="711">
        <f t="shared" si="127"/>
        <v>0</v>
      </c>
      <c r="LK98" s="711">
        <f t="shared" si="127"/>
        <v>0</v>
      </c>
      <c r="LL98" s="711">
        <f t="shared" si="127"/>
        <v>0</v>
      </c>
      <c r="LM98" s="711">
        <f t="shared" si="127"/>
        <v>0</v>
      </c>
      <c r="LN98" s="711">
        <f t="shared" si="128"/>
        <v>0</v>
      </c>
      <c r="LO98" s="711">
        <f t="shared" si="128"/>
        <v>0</v>
      </c>
      <c r="LP98" s="711">
        <f t="shared" si="128"/>
        <v>0</v>
      </c>
      <c r="LQ98" s="711">
        <f t="shared" si="128"/>
        <v>0</v>
      </c>
      <c r="LR98" s="711">
        <f t="shared" si="128"/>
        <v>0</v>
      </c>
      <c r="LS98" s="711">
        <f t="shared" si="128"/>
        <v>0</v>
      </c>
      <c r="LT98" s="711">
        <f t="shared" si="128"/>
        <v>0</v>
      </c>
      <c r="LU98" s="711">
        <f t="shared" si="128"/>
        <v>0</v>
      </c>
      <c r="LV98" s="711">
        <f t="shared" si="128"/>
        <v>0</v>
      </c>
      <c r="LW98" s="711">
        <f t="shared" si="128"/>
        <v>0</v>
      </c>
      <c r="LX98" s="711">
        <f t="shared" si="128"/>
        <v>0</v>
      </c>
      <c r="LY98" s="711">
        <f t="shared" si="128"/>
        <v>0</v>
      </c>
      <c r="LZ98" s="711">
        <f t="shared" si="128"/>
        <v>0</v>
      </c>
      <c r="MA98" s="711">
        <f t="shared" si="128"/>
        <v>0</v>
      </c>
      <c r="MB98" s="711">
        <f t="shared" si="128"/>
        <v>0</v>
      </c>
      <c r="MC98" s="711">
        <f t="shared" si="128"/>
        <v>0</v>
      </c>
      <c r="MD98" s="711">
        <f t="shared" si="129"/>
        <v>0</v>
      </c>
      <c r="ME98" s="711">
        <f t="shared" si="129"/>
        <v>0</v>
      </c>
      <c r="MF98" s="711">
        <f t="shared" si="129"/>
        <v>0</v>
      </c>
      <c r="MG98" s="711">
        <f t="shared" si="129"/>
        <v>0</v>
      </c>
      <c r="MH98" s="711">
        <f t="shared" si="129"/>
        <v>0</v>
      </c>
      <c r="MI98" s="711">
        <f t="shared" si="129"/>
        <v>0</v>
      </c>
      <c r="MJ98" s="711">
        <f t="shared" si="129"/>
        <v>0</v>
      </c>
      <c r="MK98" s="711">
        <f t="shared" si="129"/>
        <v>0</v>
      </c>
      <c r="ML98" s="711">
        <f t="shared" si="129"/>
        <v>0</v>
      </c>
      <c r="MM98" s="711">
        <f t="shared" si="129"/>
        <v>0</v>
      </c>
      <c r="MN98" s="711">
        <f t="shared" si="129"/>
        <v>0</v>
      </c>
      <c r="MO98" s="711">
        <f t="shared" si="129"/>
        <v>0</v>
      </c>
      <c r="MP98" s="711">
        <f t="shared" si="129"/>
        <v>0</v>
      </c>
      <c r="MQ98" s="711">
        <f t="shared" si="129"/>
        <v>0</v>
      </c>
      <c r="MR98" s="711">
        <f t="shared" si="129"/>
        <v>0</v>
      </c>
      <c r="MS98" s="711">
        <f t="shared" si="129"/>
        <v>0</v>
      </c>
      <c r="MT98" s="711">
        <f t="shared" si="130"/>
        <v>0</v>
      </c>
      <c r="MU98" s="711">
        <f t="shared" si="130"/>
        <v>0</v>
      </c>
      <c r="MV98" s="711">
        <f t="shared" si="130"/>
        <v>0</v>
      </c>
      <c r="MW98" s="711">
        <f t="shared" si="130"/>
        <v>0</v>
      </c>
      <c r="MX98" s="711">
        <f t="shared" si="130"/>
        <v>0</v>
      </c>
      <c r="MY98" s="711">
        <f t="shared" si="130"/>
        <v>0</v>
      </c>
      <c r="MZ98" s="711">
        <f t="shared" si="130"/>
        <v>0</v>
      </c>
      <c r="NA98" s="711">
        <f t="shared" si="130"/>
        <v>0</v>
      </c>
      <c r="NB98" s="711">
        <f t="shared" si="130"/>
        <v>0</v>
      </c>
      <c r="NC98" s="711">
        <f t="shared" si="130"/>
        <v>0</v>
      </c>
      <c r="ND98" s="711">
        <f t="shared" si="130"/>
        <v>0</v>
      </c>
      <c r="NE98" s="711">
        <f t="shared" si="130"/>
        <v>0</v>
      </c>
      <c r="NF98" s="711">
        <f t="shared" si="130"/>
        <v>0</v>
      </c>
      <c r="NG98" s="711">
        <f t="shared" si="130"/>
        <v>0</v>
      </c>
      <c r="NH98" s="711">
        <f t="shared" si="130"/>
        <v>0</v>
      </c>
      <c r="NI98" s="711">
        <f t="shared" si="130"/>
        <v>0</v>
      </c>
      <c r="NJ98" s="711">
        <f t="shared" si="131"/>
        <v>0</v>
      </c>
      <c r="NK98" s="711">
        <f t="shared" si="131"/>
        <v>0</v>
      </c>
      <c r="NL98" s="711">
        <f t="shared" si="131"/>
        <v>0</v>
      </c>
      <c r="NM98" s="711">
        <f t="shared" si="131"/>
        <v>0</v>
      </c>
      <c r="NN98" s="711">
        <f t="shared" si="131"/>
        <v>0</v>
      </c>
      <c r="NO98" s="711">
        <f t="shared" si="131"/>
        <v>0</v>
      </c>
      <c r="NP98" s="711">
        <f t="shared" si="131"/>
        <v>0</v>
      </c>
      <c r="NQ98" s="711">
        <f t="shared" si="131"/>
        <v>0</v>
      </c>
      <c r="NR98" s="711">
        <f t="shared" si="131"/>
        <v>0</v>
      </c>
      <c r="NS98" s="711">
        <f t="shared" si="131"/>
        <v>0</v>
      </c>
      <c r="NT98" s="711">
        <f t="shared" si="131"/>
        <v>0</v>
      </c>
      <c r="NU98" s="711">
        <f t="shared" si="131"/>
        <v>0</v>
      </c>
      <c r="NV98" s="711">
        <f t="shared" si="131"/>
        <v>0</v>
      </c>
      <c r="NW98" s="711">
        <f t="shared" si="131"/>
        <v>0</v>
      </c>
      <c r="NX98" s="711">
        <f t="shared" si="131"/>
        <v>0</v>
      </c>
      <c r="NY98" s="711">
        <f t="shared" si="131"/>
        <v>0</v>
      </c>
      <c r="NZ98" s="711">
        <f t="shared" si="132"/>
        <v>0</v>
      </c>
      <c r="OA98" s="711">
        <f t="shared" si="132"/>
        <v>0</v>
      </c>
      <c r="OB98" s="711">
        <f t="shared" si="132"/>
        <v>0</v>
      </c>
      <c r="OC98" s="711">
        <f t="shared" si="132"/>
        <v>0</v>
      </c>
      <c r="OD98" s="711">
        <f t="shared" si="132"/>
        <v>0</v>
      </c>
      <c r="OE98" s="711">
        <f t="shared" si="132"/>
        <v>0</v>
      </c>
      <c r="OF98" s="711">
        <f t="shared" si="132"/>
        <v>0</v>
      </c>
      <c r="OG98" s="711">
        <f t="shared" si="132"/>
        <v>0</v>
      </c>
      <c r="OH98" s="711">
        <f t="shared" si="132"/>
        <v>0</v>
      </c>
      <c r="OI98" s="711">
        <f t="shared" si="132"/>
        <v>0</v>
      </c>
      <c r="OJ98" s="711">
        <f t="shared" si="132"/>
        <v>0</v>
      </c>
      <c r="OK98" s="711">
        <f t="shared" si="132"/>
        <v>0</v>
      </c>
      <c r="OL98" s="711">
        <f t="shared" si="132"/>
        <v>0</v>
      </c>
      <c r="OM98" s="711">
        <f t="shared" si="132"/>
        <v>0</v>
      </c>
      <c r="ON98" s="711">
        <f t="shared" si="132"/>
        <v>0</v>
      </c>
      <c r="OO98" s="711">
        <f t="shared" si="132"/>
        <v>0</v>
      </c>
      <c r="OP98" s="711">
        <f t="shared" si="133"/>
        <v>0</v>
      </c>
      <c r="OQ98" s="711">
        <f t="shared" si="133"/>
        <v>0</v>
      </c>
      <c r="OR98" s="711">
        <f t="shared" si="133"/>
        <v>0</v>
      </c>
      <c r="OS98" s="711">
        <f t="shared" si="133"/>
        <v>0</v>
      </c>
      <c r="OT98" s="711">
        <f t="shared" si="133"/>
        <v>0</v>
      </c>
      <c r="OU98" s="711">
        <f t="shared" si="133"/>
        <v>0</v>
      </c>
      <c r="OV98" s="711">
        <f t="shared" si="133"/>
        <v>0</v>
      </c>
      <c r="OW98" s="711">
        <f t="shared" si="133"/>
        <v>0</v>
      </c>
      <c r="OX98" s="711">
        <f t="shared" si="133"/>
        <v>0</v>
      </c>
      <c r="OY98" s="711">
        <f t="shared" si="133"/>
        <v>0</v>
      </c>
      <c r="OZ98" s="711">
        <f t="shared" si="133"/>
        <v>0</v>
      </c>
      <c r="PA98" s="711">
        <f t="shared" si="133"/>
        <v>0</v>
      </c>
      <c r="PB98" s="711">
        <f t="shared" si="133"/>
        <v>0</v>
      </c>
      <c r="PC98" s="711">
        <f t="shared" si="133"/>
        <v>0</v>
      </c>
      <c r="PD98" s="711">
        <f t="shared" si="133"/>
        <v>0</v>
      </c>
      <c r="PE98" s="711">
        <f t="shared" si="133"/>
        <v>0</v>
      </c>
      <c r="PF98" s="711">
        <f t="shared" si="134"/>
        <v>0</v>
      </c>
      <c r="PG98" s="711">
        <f t="shared" si="134"/>
        <v>0</v>
      </c>
      <c r="PH98" s="711">
        <f t="shared" si="134"/>
        <v>0</v>
      </c>
      <c r="PI98" s="711">
        <f t="shared" si="134"/>
        <v>0</v>
      </c>
      <c r="PJ98" s="711">
        <f t="shared" si="134"/>
        <v>0</v>
      </c>
      <c r="PK98" s="711">
        <f t="shared" si="134"/>
        <v>0</v>
      </c>
      <c r="PL98" s="711">
        <f t="shared" si="134"/>
        <v>0</v>
      </c>
      <c r="PM98" s="711">
        <f t="shared" si="134"/>
        <v>0</v>
      </c>
      <c r="PN98" s="711">
        <f t="shared" si="134"/>
        <v>0</v>
      </c>
      <c r="PO98" s="711">
        <f t="shared" si="134"/>
        <v>0</v>
      </c>
      <c r="PP98" s="711">
        <f t="shared" si="134"/>
        <v>0</v>
      </c>
      <c r="PQ98" s="711">
        <f t="shared" si="134"/>
        <v>0</v>
      </c>
      <c r="PR98" s="711">
        <f t="shared" si="134"/>
        <v>0</v>
      </c>
      <c r="PS98" s="711">
        <f t="shared" si="134"/>
        <v>0</v>
      </c>
      <c r="PT98" s="711">
        <f t="shared" si="134"/>
        <v>0</v>
      </c>
      <c r="PU98" s="711">
        <f t="shared" si="134"/>
        <v>0</v>
      </c>
      <c r="PV98" s="711">
        <f t="shared" si="135"/>
        <v>0</v>
      </c>
      <c r="PW98" s="711">
        <f t="shared" si="135"/>
        <v>0</v>
      </c>
      <c r="PX98" s="711">
        <f t="shared" si="135"/>
        <v>0</v>
      </c>
      <c r="PY98" s="711">
        <f t="shared" si="135"/>
        <v>0</v>
      </c>
      <c r="PZ98" s="711">
        <f t="shared" si="135"/>
        <v>0</v>
      </c>
      <c r="QA98" s="711">
        <f t="shared" si="135"/>
        <v>0</v>
      </c>
      <c r="QB98" s="711">
        <f t="shared" si="135"/>
        <v>0</v>
      </c>
      <c r="QC98" s="711">
        <f t="shared" si="135"/>
        <v>0</v>
      </c>
      <c r="QD98" s="711">
        <f t="shared" si="135"/>
        <v>0</v>
      </c>
      <c r="QE98" s="711">
        <f t="shared" si="135"/>
        <v>0</v>
      </c>
      <c r="QF98" s="711">
        <f t="shared" si="135"/>
        <v>0</v>
      </c>
      <c r="QG98" s="711">
        <f t="shared" si="135"/>
        <v>0</v>
      </c>
      <c r="QH98" s="711">
        <f t="shared" si="135"/>
        <v>0</v>
      </c>
      <c r="QI98" s="711">
        <f t="shared" si="135"/>
        <v>0</v>
      </c>
      <c r="QJ98" s="711">
        <f t="shared" si="135"/>
        <v>0</v>
      </c>
      <c r="QK98" s="711">
        <f t="shared" si="135"/>
        <v>0</v>
      </c>
      <c r="QL98" s="711">
        <f t="shared" si="136"/>
        <v>0</v>
      </c>
      <c r="QM98" s="711">
        <f t="shared" si="136"/>
        <v>0</v>
      </c>
      <c r="QN98" s="711">
        <f t="shared" si="136"/>
        <v>0</v>
      </c>
      <c r="QO98" s="711">
        <f t="shared" si="136"/>
        <v>0</v>
      </c>
      <c r="QP98" s="711">
        <f t="shared" si="136"/>
        <v>0</v>
      </c>
      <c r="QQ98" s="711">
        <f t="shared" si="136"/>
        <v>0</v>
      </c>
      <c r="QR98" s="711">
        <f t="shared" si="136"/>
        <v>0</v>
      </c>
      <c r="QS98" s="711">
        <f t="shared" si="136"/>
        <v>0</v>
      </c>
      <c r="QT98" s="711">
        <f t="shared" si="136"/>
        <v>0</v>
      </c>
      <c r="QU98" s="711">
        <f t="shared" si="136"/>
        <v>0</v>
      </c>
      <c r="QV98" s="711">
        <f t="shared" si="136"/>
        <v>0</v>
      </c>
      <c r="QW98" s="711">
        <f t="shared" si="136"/>
        <v>0</v>
      </c>
      <c r="QX98" s="711">
        <f t="shared" si="136"/>
        <v>0</v>
      </c>
      <c r="QY98" s="711">
        <f t="shared" si="136"/>
        <v>0</v>
      </c>
      <c r="QZ98" s="711">
        <f t="shared" si="136"/>
        <v>0</v>
      </c>
      <c r="RA98" s="711">
        <f t="shared" si="136"/>
        <v>0</v>
      </c>
      <c r="RB98" s="711">
        <f t="shared" si="137"/>
        <v>0</v>
      </c>
      <c r="RC98" s="711">
        <f t="shared" si="137"/>
        <v>0</v>
      </c>
      <c r="RD98" s="711">
        <f t="shared" si="137"/>
        <v>0</v>
      </c>
      <c r="RE98" s="711">
        <f t="shared" si="137"/>
        <v>0</v>
      </c>
      <c r="RF98" s="711">
        <f t="shared" si="137"/>
        <v>0</v>
      </c>
      <c r="RG98" s="711">
        <f t="shared" si="137"/>
        <v>0</v>
      </c>
      <c r="RH98" s="711">
        <f t="shared" si="137"/>
        <v>0</v>
      </c>
      <c r="RI98" s="711">
        <f t="shared" si="137"/>
        <v>0</v>
      </c>
      <c r="RJ98" s="711">
        <f t="shared" si="137"/>
        <v>0</v>
      </c>
      <c r="RK98" s="711">
        <f t="shared" si="137"/>
        <v>0</v>
      </c>
      <c r="RL98" s="711">
        <f t="shared" si="137"/>
        <v>0</v>
      </c>
      <c r="RM98" s="711">
        <f t="shared" si="137"/>
        <v>0</v>
      </c>
      <c r="RN98" s="711">
        <f t="shared" si="137"/>
        <v>0</v>
      </c>
      <c r="RO98" s="711">
        <f t="shared" si="137"/>
        <v>0</v>
      </c>
      <c r="RP98" s="711">
        <f t="shared" si="137"/>
        <v>0</v>
      </c>
      <c r="RQ98" s="711">
        <f t="shared" si="137"/>
        <v>0</v>
      </c>
      <c r="RR98" s="711">
        <f t="shared" si="138"/>
        <v>0</v>
      </c>
      <c r="RS98" s="711">
        <f t="shared" si="138"/>
        <v>0</v>
      </c>
      <c r="RT98" s="711">
        <f t="shared" si="138"/>
        <v>0</v>
      </c>
      <c r="RU98" s="711">
        <f t="shared" si="138"/>
        <v>0</v>
      </c>
      <c r="RV98" s="711">
        <f t="shared" si="138"/>
        <v>0</v>
      </c>
      <c r="RW98" s="711">
        <f t="shared" si="138"/>
        <v>0</v>
      </c>
      <c r="RX98" s="711">
        <f t="shared" si="138"/>
        <v>0</v>
      </c>
      <c r="RY98" s="711">
        <f t="shared" si="138"/>
        <v>0</v>
      </c>
      <c r="RZ98" s="711">
        <f t="shared" si="138"/>
        <v>0</v>
      </c>
      <c r="SA98" s="711">
        <f t="shared" si="138"/>
        <v>0</v>
      </c>
      <c r="SB98" s="711">
        <f t="shared" si="138"/>
        <v>0</v>
      </c>
      <c r="SC98" s="711">
        <f t="shared" si="138"/>
        <v>0</v>
      </c>
      <c r="SD98" s="711">
        <f t="shared" si="138"/>
        <v>0</v>
      </c>
      <c r="SE98" s="711">
        <f t="shared" si="138"/>
        <v>0</v>
      </c>
      <c r="SF98" s="711">
        <f t="shared" si="138"/>
        <v>0</v>
      </c>
      <c r="SG98" s="711">
        <f t="shared" si="138"/>
        <v>0</v>
      </c>
      <c r="SH98" s="711">
        <f t="shared" si="139"/>
        <v>0</v>
      </c>
      <c r="SI98" s="493"/>
      <c r="SJ98" s="474"/>
      <c r="SK98" s="462"/>
      <c r="SL98" s="462"/>
      <c r="SM98" s="462"/>
    </row>
    <row r="99" spans="1:507" outlineLevel="3" x14ac:dyDescent="0.35">
      <c r="A99" s="462"/>
      <c r="B99" s="471"/>
      <c r="C99" s="690">
        <f>INT($C$40)+3</f>
        <v>4</v>
      </c>
      <c r="D99" s="493"/>
      <c r="E99" s="557"/>
      <c r="F99" s="557"/>
      <c r="G99" s="493"/>
      <c r="H99" s="515"/>
      <c r="I99" s="515" t="s">
        <v>807</v>
      </c>
      <c r="J99" s="713">
        <f t="shared" si="140"/>
        <v>10</v>
      </c>
      <c r="K99" s="516">
        <v>0</v>
      </c>
      <c r="L99" s="516">
        <v>0</v>
      </c>
      <c r="M99" s="516">
        <v>0</v>
      </c>
      <c r="N99" s="516">
        <v>0</v>
      </c>
      <c r="O99" s="516">
        <v>0</v>
      </c>
      <c r="P99" s="516">
        <v>0</v>
      </c>
      <c r="Q99" s="516">
        <v>0</v>
      </c>
      <c r="R99" s="516">
        <v>0</v>
      </c>
      <c r="S99" s="516">
        <v>0</v>
      </c>
      <c r="T99" s="516">
        <v>0</v>
      </c>
      <c r="U99" s="516">
        <v>0</v>
      </c>
      <c r="V99" s="516">
        <v>0</v>
      </c>
      <c r="W99" s="516">
        <v>0</v>
      </c>
      <c r="X99" s="516">
        <v>0</v>
      </c>
      <c r="Y99" s="516">
        <v>0</v>
      </c>
      <c r="Z99" s="516">
        <v>0</v>
      </c>
      <c r="AA99" s="516">
        <v>0</v>
      </c>
      <c r="AB99" s="516">
        <v>0</v>
      </c>
      <c r="AC99" s="516">
        <v>0</v>
      </c>
      <c r="AD99" s="516">
        <v>0</v>
      </c>
      <c r="AE99" s="516">
        <v>0</v>
      </c>
      <c r="AF99" s="516">
        <v>0</v>
      </c>
      <c r="AG99" s="516">
        <v>0</v>
      </c>
      <c r="AH99" s="516">
        <v>0</v>
      </c>
      <c r="AI99" s="516">
        <v>0</v>
      </c>
      <c r="AJ99" s="516">
        <v>0</v>
      </c>
      <c r="AK99" s="516">
        <v>0</v>
      </c>
      <c r="AL99" s="516">
        <v>0</v>
      </c>
      <c r="AM99" s="516">
        <v>0</v>
      </c>
      <c r="AN99" s="516">
        <v>0</v>
      </c>
      <c r="AO99" s="516">
        <v>0</v>
      </c>
      <c r="AP99" s="516">
        <v>0</v>
      </c>
      <c r="AQ99" s="516">
        <v>0</v>
      </c>
      <c r="AR99" s="516">
        <v>0</v>
      </c>
      <c r="AS99" s="516">
        <v>0</v>
      </c>
      <c r="AT99" s="516">
        <v>0</v>
      </c>
      <c r="AU99" s="516">
        <v>0</v>
      </c>
      <c r="AV99" s="516">
        <v>0</v>
      </c>
      <c r="AW99" s="516">
        <v>0</v>
      </c>
      <c r="AX99" s="516">
        <v>0</v>
      </c>
      <c r="AY99" s="516">
        <v>0</v>
      </c>
      <c r="AZ99" s="516">
        <v>0</v>
      </c>
      <c r="BA99" s="516">
        <v>0</v>
      </c>
      <c r="BB99" s="516">
        <v>0</v>
      </c>
      <c r="BC99" s="516">
        <v>0</v>
      </c>
      <c r="BD99" s="516">
        <v>0</v>
      </c>
      <c r="BE99" s="516">
        <v>0</v>
      </c>
      <c r="BF99" s="516">
        <v>0</v>
      </c>
      <c r="BG99" s="516">
        <v>0</v>
      </c>
      <c r="BH99" s="516">
        <v>0</v>
      </c>
      <c r="BI99" s="516">
        <v>0</v>
      </c>
      <c r="BJ99" s="516">
        <v>0</v>
      </c>
      <c r="BK99" s="516">
        <v>0</v>
      </c>
      <c r="BL99" s="516">
        <v>0</v>
      </c>
      <c r="BM99" s="516">
        <v>0</v>
      </c>
      <c r="BN99" s="516">
        <v>0</v>
      </c>
      <c r="BO99" s="516">
        <v>0</v>
      </c>
      <c r="BP99" s="516">
        <v>0</v>
      </c>
      <c r="BQ99" s="516">
        <v>0</v>
      </c>
      <c r="BR99" s="516">
        <v>0</v>
      </c>
      <c r="BS99" s="516">
        <v>0</v>
      </c>
      <c r="BT99" s="516">
        <v>0</v>
      </c>
      <c r="BU99" s="516">
        <v>0</v>
      </c>
      <c r="BV99" s="516">
        <v>0</v>
      </c>
      <c r="BW99" s="516">
        <v>0</v>
      </c>
      <c r="BX99" s="516">
        <v>0</v>
      </c>
      <c r="BY99" s="516">
        <v>0</v>
      </c>
      <c r="BZ99" s="516">
        <v>0</v>
      </c>
      <c r="CA99" s="516">
        <v>0</v>
      </c>
      <c r="CB99" s="516">
        <v>0.1</v>
      </c>
      <c r="CC99" s="516">
        <v>0.1</v>
      </c>
      <c r="CD99" s="516">
        <v>0.1</v>
      </c>
      <c r="CE99" s="516">
        <v>0.1</v>
      </c>
      <c r="CF99" s="516">
        <v>0.1</v>
      </c>
      <c r="CG99" s="516">
        <v>0.1</v>
      </c>
      <c r="CH99" s="516">
        <v>0.1</v>
      </c>
      <c r="CI99" s="516">
        <v>0.1</v>
      </c>
      <c r="CJ99" s="516">
        <v>0.1</v>
      </c>
      <c r="CK99" s="516">
        <v>0.1</v>
      </c>
      <c r="CL99" s="516">
        <v>0.1</v>
      </c>
      <c r="CM99" s="516">
        <v>0.1</v>
      </c>
      <c r="CN99" s="516">
        <v>0.1</v>
      </c>
      <c r="CO99" s="516">
        <v>0.1</v>
      </c>
      <c r="CP99" s="516">
        <v>0.1</v>
      </c>
      <c r="CQ99" s="516">
        <v>0.1</v>
      </c>
      <c r="CR99" s="516">
        <v>0.1</v>
      </c>
      <c r="CS99" s="516">
        <v>0.1</v>
      </c>
      <c r="CT99" s="516">
        <v>0.1</v>
      </c>
      <c r="CU99" s="516">
        <v>0.1</v>
      </c>
      <c r="CV99" s="516">
        <v>0.1</v>
      </c>
      <c r="CW99" s="516">
        <v>0</v>
      </c>
      <c r="CX99" s="516">
        <v>0</v>
      </c>
      <c r="CY99" s="516">
        <v>0</v>
      </c>
      <c r="CZ99" s="516">
        <v>0</v>
      </c>
      <c r="DA99" s="516">
        <v>0</v>
      </c>
      <c r="DB99" s="516">
        <v>0</v>
      </c>
      <c r="DC99" s="516">
        <v>0</v>
      </c>
      <c r="DD99" s="516">
        <v>0</v>
      </c>
      <c r="DE99" s="516">
        <v>0</v>
      </c>
      <c r="DF99" s="516">
        <v>0</v>
      </c>
      <c r="DG99" s="516">
        <v>0</v>
      </c>
      <c r="DH99" s="516">
        <v>0</v>
      </c>
      <c r="DI99" s="516">
        <v>0</v>
      </c>
      <c r="DJ99" s="516">
        <v>0</v>
      </c>
      <c r="DK99" s="516">
        <v>0</v>
      </c>
      <c r="DL99" s="516">
        <v>0</v>
      </c>
      <c r="DM99" s="516">
        <v>0</v>
      </c>
      <c r="DN99" s="516">
        <v>0</v>
      </c>
      <c r="DO99" s="516">
        <v>0</v>
      </c>
      <c r="DP99" s="516">
        <v>0</v>
      </c>
      <c r="DQ99" s="516">
        <v>0</v>
      </c>
      <c r="DR99" s="516">
        <v>0</v>
      </c>
      <c r="DS99" s="516">
        <v>0</v>
      </c>
      <c r="DT99" s="516">
        <v>0</v>
      </c>
      <c r="DU99" s="516">
        <v>0</v>
      </c>
      <c r="DV99" s="516">
        <v>0</v>
      </c>
      <c r="DW99" s="516">
        <v>0</v>
      </c>
      <c r="DX99" s="516">
        <v>0</v>
      </c>
      <c r="DY99" s="516">
        <v>0</v>
      </c>
      <c r="DZ99" s="516">
        <v>0</v>
      </c>
      <c r="EA99" s="516">
        <v>0</v>
      </c>
      <c r="EB99" s="516">
        <v>0</v>
      </c>
      <c r="EC99" s="516">
        <v>0</v>
      </c>
      <c r="ED99" s="711">
        <f t="shared" si="116"/>
        <v>-0.1</v>
      </c>
      <c r="EE99" s="711">
        <f t="shared" si="116"/>
        <v>-0.1</v>
      </c>
      <c r="EF99" s="711">
        <f t="shared" si="116"/>
        <v>-0.1</v>
      </c>
      <c r="EG99" s="711">
        <f t="shared" si="116"/>
        <v>-0.1</v>
      </c>
      <c r="EH99" s="711">
        <f t="shared" si="116"/>
        <v>-0.1</v>
      </c>
      <c r="EI99" s="711">
        <f t="shared" si="116"/>
        <v>-0.1</v>
      </c>
      <c r="EJ99" s="711">
        <f t="shared" si="116"/>
        <v>-0.1</v>
      </c>
      <c r="EK99" s="711">
        <f t="shared" si="116"/>
        <v>-0.1</v>
      </c>
      <c r="EL99" s="711">
        <f t="shared" si="116"/>
        <v>-0.1</v>
      </c>
      <c r="EM99" s="711">
        <f t="shared" si="116"/>
        <v>-0.1</v>
      </c>
      <c r="EN99" s="711">
        <f t="shared" si="116"/>
        <v>-0.1</v>
      </c>
      <c r="EO99" s="711">
        <f t="shared" si="116"/>
        <v>-0.1</v>
      </c>
      <c r="EP99" s="711">
        <f t="shared" si="116"/>
        <v>-0.1</v>
      </c>
      <c r="EQ99" s="711">
        <f t="shared" si="116"/>
        <v>-0.1</v>
      </c>
      <c r="ER99" s="711">
        <f t="shared" si="116"/>
        <v>-0.1</v>
      </c>
      <c r="ES99" s="711">
        <f t="shared" si="116"/>
        <v>-0.1</v>
      </c>
      <c r="ET99" s="711">
        <f t="shared" si="117"/>
        <v>-0.1</v>
      </c>
      <c r="EU99" s="711">
        <f t="shared" si="117"/>
        <v>-0.1</v>
      </c>
      <c r="EV99" s="711">
        <f t="shared" si="117"/>
        <v>-0.1</v>
      </c>
      <c r="EW99" s="711">
        <f t="shared" si="117"/>
        <v>0</v>
      </c>
      <c r="EX99" s="711">
        <f t="shared" si="117"/>
        <v>0</v>
      </c>
      <c r="EY99" s="711">
        <f t="shared" si="117"/>
        <v>0</v>
      </c>
      <c r="EZ99" s="711">
        <f t="shared" si="117"/>
        <v>0</v>
      </c>
      <c r="FA99" s="711">
        <f t="shared" si="117"/>
        <v>0</v>
      </c>
      <c r="FB99" s="711">
        <f t="shared" si="117"/>
        <v>0</v>
      </c>
      <c r="FC99" s="711">
        <f t="shared" si="117"/>
        <v>0</v>
      </c>
      <c r="FD99" s="711">
        <f t="shared" si="117"/>
        <v>0</v>
      </c>
      <c r="FE99" s="711">
        <f t="shared" si="117"/>
        <v>0</v>
      </c>
      <c r="FF99" s="711">
        <f t="shared" si="117"/>
        <v>0</v>
      </c>
      <c r="FG99" s="711">
        <f t="shared" si="117"/>
        <v>0</v>
      </c>
      <c r="FH99" s="711">
        <f t="shared" si="117"/>
        <v>0</v>
      </c>
      <c r="FI99" s="711">
        <f t="shared" si="117"/>
        <v>0</v>
      </c>
      <c r="FJ99" s="711">
        <f t="shared" si="118"/>
        <v>0</v>
      </c>
      <c r="FK99" s="711">
        <f t="shared" si="118"/>
        <v>0</v>
      </c>
      <c r="FL99" s="711">
        <f t="shared" si="118"/>
        <v>0</v>
      </c>
      <c r="FM99" s="711">
        <f t="shared" si="118"/>
        <v>0</v>
      </c>
      <c r="FN99" s="711">
        <f t="shared" si="118"/>
        <v>0</v>
      </c>
      <c r="FO99" s="711">
        <f t="shared" si="118"/>
        <v>0</v>
      </c>
      <c r="FP99" s="711">
        <f t="shared" si="118"/>
        <v>0</v>
      </c>
      <c r="FQ99" s="711">
        <f t="shared" si="118"/>
        <v>0</v>
      </c>
      <c r="FR99" s="711">
        <f t="shared" si="118"/>
        <v>0</v>
      </c>
      <c r="FS99" s="711">
        <f t="shared" si="118"/>
        <v>0</v>
      </c>
      <c r="FT99" s="711">
        <f t="shared" si="118"/>
        <v>0</v>
      </c>
      <c r="FU99" s="711">
        <f t="shared" si="118"/>
        <v>0</v>
      </c>
      <c r="FV99" s="711">
        <f t="shared" si="118"/>
        <v>0</v>
      </c>
      <c r="FW99" s="711">
        <f t="shared" si="118"/>
        <v>0</v>
      </c>
      <c r="FX99" s="711">
        <f t="shared" si="118"/>
        <v>0</v>
      </c>
      <c r="FY99" s="711">
        <f t="shared" si="118"/>
        <v>0</v>
      </c>
      <c r="FZ99" s="711">
        <f t="shared" si="119"/>
        <v>0</v>
      </c>
      <c r="GA99" s="711">
        <f t="shared" si="119"/>
        <v>0</v>
      </c>
      <c r="GB99" s="711">
        <f t="shared" si="119"/>
        <v>0</v>
      </c>
      <c r="GC99" s="711">
        <f t="shared" si="119"/>
        <v>0</v>
      </c>
      <c r="GD99" s="711">
        <f t="shared" si="119"/>
        <v>0.1</v>
      </c>
      <c r="GE99" s="711">
        <f t="shared" si="119"/>
        <v>0.1</v>
      </c>
      <c r="GF99" s="711">
        <f t="shared" si="119"/>
        <v>0.1</v>
      </c>
      <c r="GG99" s="711">
        <f t="shared" si="119"/>
        <v>0.1</v>
      </c>
      <c r="GH99" s="711">
        <f t="shared" si="119"/>
        <v>0.1</v>
      </c>
      <c r="GI99" s="711">
        <f t="shared" si="119"/>
        <v>0.1</v>
      </c>
      <c r="GJ99" s="711">
        <f t="shared" si="119"/>
        <v>0.1</v>
      </c>
      <c r="GK99" s="711">
        <f t="shared" si="119"/>
        <v>0.1</v>
      </c>
      <c r="GL99" s="711">
        <f t="shared" si="119"/>
        <v>0.1</v>
      </c>
      <c r="GM99" s="711">
        <f t="shared" si="119"/>
        <v>0.1</v>
      </c>
      <c r="GN99" s="711">
        <f t="shared" si="119"/>
        <v>0.1</v>
      </c>
      <c r="GO99" s="711">
        <f t="shared" si="119"/>
        <v>0.1</v>
      </c>
      <c r="GP99" s="711">
        <f t="shared" si="120"/>
        <v>0.1</v>
      </c>
      <c r="GQ99" s="711">
        <f t="shared" si="120"/>
        <v>0.1</v>
      </c>
      <c r="GR99" s="711">
        <f t="shared" si="120"/>
        <v>0.1</v>
      </c>
      <c r="GS99" s="711">
        <f t="shared" si="120"/>
        <v>0.1</v>
      </c>
      <c r="GT99" s="711">
        <f t="shared" si="120"/>
        <v>0.1</v>
      </c>
      <c r="GU99" s="711">
        <f t="shared" si="120"/>
        <v>0.1</v>
      </c>
      <c r="GV99" s="711">
        <f t="shared" si="120"/>
        <v>0.1</v>
      </c>
      <c r="GW99" s="711">
        <f t="shared" si="120"/>
        <v>0</v>
      </c>
      <c r="GX99" s="711">
        <f t="shared" si="120"/>
        <v>0</v>
      </c>
      <c r="GY99" s="711">
        <f t="shared" si="120"/>
        <v>0</v>
      </c>
      <c r="GZ99" s="711">
        <f t="shared" si="120"/>
        <v>0</v>
      </c>
      <c r="HA99" s="711">
        <f t="shared" si="120"/>
        <v>0</v>
      </c>
      <c r="HB99" s="711">
        <f t="shared" si="120"/>
        <v>0</v>
      </c>
      <c r="HC99" s="711">
        <f t="shared" si="120"/>
        <v>0</v>
      </c>
      <c r="HD99" s="711">
        <f t="shared" si="120"/>
        <v>0</v>
      </c>
      <c r="HE99" s="711">
        <f t="shared" si="120"/>
        <v>0</v>
      </c>
      <c r="HF99" s="711">
        <f t="shared" si="121"/>
        <v>0</v>
      </c>
      <c r="HG99" s="711">
        <f t="shared" si="121"/>
        <v>0</v>
      </c>
      <c r="HH99" s="711">
        <f t="shared" si="121"/>
        <v>0</v>
      </c>
      <c r="HI99" s="711">
        <f t="shared" si="121"/>
        <v>0</v>
      </c>
      <c r="HJ99" s="711">
        <f t="shared" si="121"/>
        <v>0</v>
      </c>
      <c r="HK99" s="711">
        <f t="shared" si="121"/>
        <v>0</v>
      </c>
      <c r="HL99" s="711">
        <f t="shared" si="121"/>
        <v>0</v>
      </c>
      <c r="HM99" s="711">
        <f t="shared" si="121"/>
        <v>0</v>
      </c>
      <c r="HN99" s="711">
        <f t="shared" si="121"/>
        <v>0</v>
      </c>
      <c r="HO99" s="711">
        <f t="shared" si="121"/>
        <v>0</v>
      </c>
      <c r="HP99" s="711">
        <f t="shared" si="121"/>
        <v>0</v>
      </c>
      <c r="HQ99" s="711">
        <f t="shared" si="121"/>
        <v>0</v>
      </c>
      <c r="HR99" s="711">
        <f t="shared" si="121"/>
        <v>0</v>
      </c>
      <c r="HS99" s="711">
        <f t="shared" si="121"/>
        <v>0</v>
      </c>
      <c r="HT99" s="711">
        <f t="shared" si="121"/>
        <v>0</v>
      </c>
      <c r="HU99" s="711">
        <f t="shared" si="121"/>
        <v>0</v>
      </c>
      <c r="HV99" s="711">
        <f t="shared" si="122"/>
        <v>0</v>
      </c>
      <c r="HW99" s="711">
        <f t="shared" si="122"/>
        <v>0</v>
      </c>
      <c r="HX99" s="711">
        <f t="shared" si="122"/>
        <v>0</v>
      </c>
      <c r="HY99" s="711">
        <f t="shared" si="122"/>
        <v>0</v>
      </c>
      <c r="HZ99" s="711">
        <f t="shared" si="122"/>
        <v>0</v>
      </c>
      <c r="IA99" s="711">
        <f t="shared" si="122"/>
        <v>0</v>
      </c>
      <c r="IB99" s="711">
        <f t="shared" si="122"/>
        <v>0</v>
      </c>
      <c r="IC99" s="711">
        <f t="shared" si="122"/>
        <v>0</v>
      </c>
      <c r="ID99" s="711">
        <f t="shared" si="122"/>
        <v>-0.1</v>
      </c>
      <c r="IE99" s="711">
        <f t="shared" si="122"/>
        <v>-0.1</v>
      </c>
      <c r="IF99" s="711">
        <f t="shared" si="122"/>
        <v>-0.1</v>
      </c>
      <c r="IG99" s="711">
        <f t="shared" si="122"/>
        <v>-0.1</v>
      </c>
      <c r="IH99" s="711">
        <f t="shared" si="122"/>
        <v>-0.1</v>
      </c>
      <c r="II99" s="711">
        <f t="shared" si="122"/>
        <v>-0.1</v>
      </c>
      <c r="IJ99" s="711">
        <f t="shared" si="122"/>
        <v>-0.1</v>
      </c>
      <c r="IK99" s="711">
        <f t="shared" si="122"/>
        <v>-0.1</v>
      </c>
      <c r="IL99" s="711">
        <f t="shared" si="123"/>
        <v>-0.1</v>
      </c>
      <c r="IM99" s="711">
        <f t="shared" si="123"/>
        <v>-0.1</v>
      </c>
      <c r="IN99" s="711">
        <f t="shared" si="123"/>
        <v>-0.1</v>
      </c>
      <c r="IO99" s="711">
        <f t="shared" si="123"/>
        <v>-0.1</v>
      </c>
      <c r="IP99" s="711">
        <f t="shared" si="123"/>
        <v>-0.1</v>
      </c>
      <c r="IQ99" s="711">
        <f t="shared" si="123"/>
        <v>-0.1</v>
      </c>
      <c r="IR99" s="711">
        <f t="shared" si="123"/>
        <v>-0.1</v>
      </c>
      <c r="IS99" s="711">
        <f t="shared" si="123"/>
        <v>-0.1</v>
      </c>
      <c r="IT99" s="711">
        <f t="shared" si="123"/>
        <v>-0.1</v>
      </c>
      <c r="IU99" s="711">
        <f t="shared" si="123"/>
        <v>-0.1</v>
      </c>
      <c r="IV99" s="711">
        <f t="shared" si="123"/>
        <v>-0.1</v>
      </c>
      <c r="IW99" s="711">
        <f t="shared" si="123"/>
        <v>0</v>
      </c>
      <c r="IX99" s="711">
        <f t="shared" si="123"/>
        <v>0</v>
      </c>
      <c r="IY99" s="711">
        <f t="shared" si="123"/>
        <v>0</v>
      </c>
      <c r="IZ99" s="711">
        <f t="shared" si="123"/>
        <v>0</v>
      </c>
      <c r="JA99" s="711">
        <f t="shared" si="123"/>
        <v>0</v>
      </c>
      <c r="JB99" s="711">
        <f t="shared" si="124"/>
        <v>0</v>
      </c>
      <c r="JC99" s="711">
        <f t="shared" si="124"/>
        <v>0</v>
      </c>
      <c r="JD99" s="711">
        <f t="shared" si="124"/>
        <v>0</v>
      </c>
      <c r="JE99" s="711">
        <f t="shared" si="124"/>
        <v>0</v>
      </c>
      <c r="JF99" s="711">
        <f t="shared" si="124"/>
        <v>0</v>
      </c>
      <c r="JG99" s="711">
        <f t="shared" si="124"/>
        <v>0</v>
      </c>
      <c r="JH99" s="711">
        <f t="shared" si="124"/>
        <v>0</v>
      </c>
      <c r="JI99" s="711">
        <f t="shared" si="124"/>
        <v>0</v>
      </c>
      <c r="JJ99" s="711">
        <f t="shared" si="124"/>
        <v>0</v>
      </c>
      <c r="JK99" s="711">
        <f t="shared" si="124"/>
        <v>0</v>
      </c>
      <c r="JL99" s="711">
        <f t="shared" si="124"/>
        <v>0</v>
      </c>
      <c r="JM99" s="711">
        <f t="shared" si="124"/>
        <v>0</v>
      </c>
      <c r="JN99" s="711">
        <f t="shared" si="124"/>
        <v>0</v>
      </c>
      <c r="JO99" s="711">
        <f t="shared" si="124"/>
        <v>0</v>
      </c>
      <c r="JP99" s="711">
        <f t="shared" si="124"/>
        <v>0</v>
      </c>
      <c r="JQ99" s="711">
        <f t="shared" si="124"/>
        <v>0</v>
      </c>
      <c r="JR99" s="711">
        <f t="shared" si="125"/>
        <v>0</v>
      </c>
      <c r="JS99" s="711">
        <f t="shared" si="125"/>
        <v>0</v>
      </c>
      <c r="JT99" s="711">
        <f t="shared" si="125"/>
        <v>0</v>
      </c>
      <c r="JU99" s="711">
        <f t="shared" si="125"/>
        <v>0</v>
      </c>
      <c r="JV99" s="711">
        <f t="shared" si="125"/>
        <v>0</v>
      </c>
      <c r="JW99" s="711">
        <f t="shared" si="125"/>
        <v>0</v>
      </c>
      <c r="JX99" s="711">
        <f t="shared" si="125"/>
        <v>0</v>
      </c>
      <c r="JY99" s="711">
        <f t="shared" si="125"/>
        <v>0</v>
      </c>
      <c r="JZ99" s="711">
        <f t="shared" si="125"/>
        <v>0</v>
      </c>
      <c r="KA99" s="711">
        <f t="shared" si="125"/>
        <v>0</v>
      </c>
      <c r="KB99" s="711">
        <f t="shared" si="125"/>
        <v>0</v>
      </c>
      <c r="KC99" s="711">
        <f t="shared" si="125"/>
        <v>0</v>
      </c>
      <c r="KD99" s="711">
        <f t="shared" si="125"/>
        <v>0.1</v>
      </c>
      <c r="KE99" s="711">
        <f t="shared" si="125"/>
        <v>0.1</v>
      </c>
      <c r="KF99" s="711">
        <f t="shared" si="125"/>
        <v>0.1</v>
      </c>
      <c r="KG99" s="711">
        <f t="shared" si="125"/>
        <v>0.1</v>
      </c>
      <c r="KH99" s="711">
        <f t="shared" si="126"/>
        <v>0.1</v>
      </c>
      <c r="KI99" s="711">
        <f t="shared" si="126"/>
        <v>0.1</v>
      </c>
      <c r="KJ99" s="711">
        <f t="shared" si="126"/>
        <v>0.1</v>
      </c>
      <c r="KK99" s="711">
        <f t="shared" si="126"/>
        <v>0.1</v>
      </c>
      <c r="KL99" s="711">
        <f t="shared" si="126"/>
        <v>0.1</v>
      </c>
      <c r="KM99" s="711">
        <f t="shared" si="126"/>
        <v>0.1</v>
      </c>
      <c r="KN99" s="711">
        <f t="shared" si="126"/>
        <v>0.1</v>
      </c>
      <c r="KO99" s="711">
        <f t="shared" si="126"/>
        <v>0.1</v>
      </c>
      <c r="KP99" s="711">
        <f t="shared" si="126"/>
        <v>0.1</v>
      </c>
      <c r="KQ99" s="711">
        <f t="shared" si="126"/>
        <v>0.1</v>
      </c>
      <c r="KR99" s="711">
        <f t="shared" si="126"/>
        <v>0.1</v>
      </c>
      <c r="KS99" s="711">
        <f t="shared" si="126"/>
        <v>0.1</v>
      </c>
      <c r="KT99" s="711">
        <f t="shared" si="126"/>
        <v>0.1</v>
      </c>
      <c r="KU99" s="711">
        <f t="shared" si="126"/>
        <v>0.1</v>
      </c>
      <c r="KV99" s="711">
        <f t="shared" si="126"/>
        <v>0.1</v>
      </c>
      <c r="KW99" s="711">
        <f t="shared" si="126"/>
        <v>0</v>
      </c>
      <c r="KX99" s="711">
        <f t="shared" si="127"/>
        <v>0</v>
      </c>
      <c r="KY99" s="711">
        <f t="shared" si="127"/>
        <v>0</v>
      </c>
      <c r="KZ99" s="711">
        <f t="shared" si="127"/>
        <v>0</v>
      </c>
      <c r="LA99" s="711">
        <f t="shared" si="127"/>
        <v>0</v>
      </c>
      <c r="LB99" s="711">
        <f t="shared" si="127"/>
        <v>0</v>
      </c>
      <c r="LC99" s="711">
        <f t="shared" si="127"/>
        <v>0</v>
      </c>
      <c r="LD99" s="711">
        <f t="shared" si="127"/>
        <v>0</v>
      </c>
      <c r="LE99" s="711">
        <f t="shared" si="127"/>
        <v>0</v>
      </c>
      <c r="LF99" s="711">
        <f t="shared" si="127"/>
        <v>0</v>
      </c>
      <c r="LG99" s="711">
        <f t="shared" si="127"/>
        <v>0</v>
      </c>
      <c r="LH99" s="711">
        <f t="shared" si="127"/>
        <v>0</v>
      </c>
      <c r="LI99" s="711">
        <f t="shared" si="127"/>
        <v>0</v>
      </c>
      <c r="LJ99" s="711">
        <f t="shared" si="127"/>
        <v>0</v>
      </c>
      <c r="LK99" s="711">
        <f t="shared" si="127"/>
        <v>0</v>
      </c>
      <c r="LL99" s="711">
        <f t="shared" si="127"/>
        <v>0</v>
      </c>
      <c r="LM99" s="711">
        <f t="shared" si="127"/>
        <v>0</v>
      </c>
      <c r="LN99" s="711">
        <f t="shared" si="128"/>
        <v>0</v>
      </c>
      <c r="LO99" s="711">
        <f t="shared" si="128"/>
        <v>0</v>
      </c>
      <c r="LP99" s="711">
        <f t="shared" si="128"/>
        <v>0</v>
      </c>
      <c r="LQ99" s="711">
        <f t="shared" si="128"/>
        <v>0</v>
      </c>
      <c r="LR99" s="711">
        <f t="shared" si="128"/>
        <v>0</v>
      </c>
      <c r="LS99" s="711">
        <f t="shared" si="128"/>
        <v>0</v>
      </c>
      <c r="LT99" s="711">
        <f t="shared" si="128"/>
        <v>0</v>
      </c>
      <c r="LU99" s="711">
        <f t="shared" si="128"/>
        <v>0</v>
      </c>
      <c r="LV99" s="711">
        <f t="shared" si="128"/>
        <v>0</v>
      </c>
      <c r="LW99" s="711">
        <f t="shared" si="128"/>
        <v>0</v>
      </c>
      <c r="LX99" s="711">
        <f t="shared" si="128"/>
        <v>0</v>
      </c>
      <c r="LY99" s="711">
        <f t="shared" si="128"/>
        <v>0</v>
      </c>
      <c r="LZ99" s="711">
        <f t="shared" si="128"/>
        <v>0</v>
      </c>
      <c r="MA99" s="711">
        <f t="shared" si="128"/>
        <v>0</v>
      </c>
      <c r="MB99" s="711">
        <f t="shared" si="128"/>
        <v>0</v>
      </c>
      <c r="MC99" s="711">
        <f t="shared" si="128"/>
        <v>0</v>
      </c>
      <c r="MD99" s="711">
        <f t="shared" si="129"/>
        <v>-0.1</v>
      </c>
      <c r="ME99" s="711">
        <f t="shared" si="129"/>
        <v>-0.1</v>
      </c>
      <c r="MF99" s="711">
        <f t="shared" si="129"/>
        <v>-0.1</v>
      </c>
      <c r="MG99" s="711">
        <f t="shared" si="129"/>
        <v>-0.1</v>
      </c>
      <c r="MH99" s="711">
        <f t="shared" si="129"/>
        <v>-0.1</v>
      </c>
      <c r="MI99" s="711">
        <f t="shared" si="129"/>
        <v>-0.1</v>
      </c>
      <c r="MJ99" s="711">
        <f t="shared" si="129"/>
        <v>-0.1</v>
      </c>
      <c r="MK99" s="711">
        <f t="shared" si="129"/>
        <v>-0.1</v>
      </c>
      <c r="ML99" s="711">
        <f t="shared" si="129"/>
        <v>-0.1</v>
      </c>
      <c r="MM99" s="711">
        <f t="shared" si="129"/>
        <v>-0.1</v>
      </c>
      <c r="MN99" s="711">
        <f t="shared" si="129"/>
        <v>-0.1</v>
      </c>
      <c r="MO99" s="711">
        <f t="shared" si="129"/>
        <v>-0.1</v>
      </c>
      <c r="MP99" s="711">
        <f t="shared" si="129"/>
        <v>-0.1</v>
      </c>
      <c r="MQ99" s="711">
        <f t="shared" si="129"/>
        <v>-0.1</v>
      </c>
      <c r="MR99" s="711">
        <f t="shared" si="129"/>
        <v>-0.1</v>
      </c>
      <c r="MS99" s="711">
        <f t="shared" si="129"/>
        <v>-0.1</v>
      </c>
      <c r="MT99" s="711">
        <f t="shared" si="130"/>
        <v>-0.1</v>
      </c>
      <c r="MU99" s="711">
        <f t="shared" si="130"/>
        <v>-0.1</v>
      </c>
      <c r="MV99" s="711">
        <f t="shared" si="130"/>
        <v>-0.1</v>
      </c>
      <c r="MW99" s="711">
        <f t="shared" si="130"/>
        <v>0</v>
      </c>
      <c r="MX99" s="711">
        <f t="shared" si="130"/>
        <v>0</v>
      </c>
      <c r="MY99" s="711">
        <f t="shared" si="130"/>
        <v>0</v>
      </c>
      <c r="MZ99" s="711">
        <f t="shared" si="130"/>
        <v>0</v>
      </c>
      <c r="NA99" s="711">
        <f t="shared" si="130"/>
        <v>0</v>
      </c>
      <c r="NB99" s="711">
        <f t="shared" si="130"/>
        <v>0</v>
      </c>
      <c r="NC99" s="711">
        <f t="shared" si="130"/>
        <v>0</v>
      </c>
      <c r="ND99" s="711">
        <f t="shared" si="130"/>
        <v>0</v>
      </c>
      <c r="NE99" s="711">
        <f t="shared" si="130"/>
        <v>0</v>
      </c>
      <c r="NF99" s="711">
        <f t="shared" si="130"/>
        <v>0</v>
      </c>
      <c r="NG99" s="711">
        <f t="shared" si="130"/>
        <v>0</v>
      </c>
      <c r="NH99" s="711">
        <f t="shared" si="130"/>
        <v>0</v>
      </c>
      <c r="NI99" s="711">
        <f t="shared" si="130"/>
        <v>0</v>
      </c>
      <c r="NJ99" s="711">
        <f t="shared" si="131"/>
        <v>0</v>
      </c>
      <c r="NK99" s="711">
        <f t="shared" si="131"/>
        <v>0</v>
      </c>
      <c r="NL99" s="711">
        <f t="shared" si="131"/>
        <v>0</v>
      </c>
      <c r="NM99" s="711">
        <f t="shared" si="131"/>
        <v>0</v>
      </c>
      <c r="NN99" s="711">
        <f t="shared" si="131"/>
        <v>0</v>
      </c>
      <c r="NO99" s="711">
        <f t="shared" si="131"/>
        <v>0</v>
      </c>
      <c r="NP99" s="711">
        <f t="shared" si="131"/>
        <v>0</v>
      </c>
      <c r="NQ99" s="711">
        <f t="shared" si="131"/>
        <v>0</v>
      </c>
      <c r="NR99" s="711">
        <f t="shared" si="131"/>
        <v>0</v>
      </c>
      <c r="NS99" s="711">
        <f t="shared" si="131"/>
        <v>0</v>
      </c>
      <c r="NT99" s="711">
        <f t="shared" si="131"/>
        <v>0</v>
      </c>
      <c r="NU99" s="711">
        <f t="shared" si="131"/>
        <v>0</v>
      </c>
      <c r="NV99" s="711">
        <f t="shared" si="131"/>
        <v>0</v>
      </c>
      <c r="NW99" s="711">
        <f t="shared" si="131"/>
        <v>0</v>
      </c>
      <c r="NX99" s="711">
        <f t="shared" si="131"/>
        <v>0</v>
      </c>
      <c r="NY99" s="711">
        <f t="shared" si="131"/>
        <v>0</v>
      </c>
      <c r="NZ99" s="711">
        <f t="shared" si="132"/>
        <v>0</v>
      </c>
      <c r="OA99" s="711">
        <f t="shared" si="132"/>
        <v>0</v>
      </c>
      <c r="OB99" s="711">
        <f t="shared" si="132"/>
        <v>0</v>
      </c>
      <c r="OC99" s="711">
        <f t="shared" si="132"/>
        <v>0</v>
      </c>
      <c r="OD99" s="711">
        <f t="shared" si="132"/>
        <v>0.1</v>
      </c>
      <c r="OE99" s="711">
        <f t="shared" si="132"/>
        <v>0.1</v>
      </c>
      <c r="OF99" s="711">
        <f t="shared" si="132"/>
        <v>0.1</v>
      </c>
      <c r="OG99" s="711">
        <f t="shared" si="132"/>
        <v>0.1</v>
      </c>
      <c r="OH99" s="711">
        <f t="shared" si="132"/>
        <v>0.1</v>
      </c>
      <c r="OI99" s="711">
        <f t="shared" si="132"/>
        <v>0.1</v>
      </c>
      <c r="OJ99" s="711">
        <f t="shared" si="132"/>
        <v>0.1</v>
      </c>
      <c r="OK99" s="711">
        <f t="shared" si="132"/>
        <v>0.1</v>
      </c>
      <c r="OL99" s="711">
        <f t="shared" si="132"/>
        <v>0.1</v>
      </c>
      <c r="OM99" s="711">
        <f t="shared" si="132"/>
        <v>0.1</v>
      </c>
      <c r="ON99" s="711">
        <f t="shared" si="132"/>
        <v>0.1</v>
      </c>
      <c r="OO99" s="711">
        <f t="shared" si="132"/>
        <v>0.1</v>
      </c>
      <c r="OP99" s="711">
        <f t="shared" si="133"/>
        <v>0.1</v>
      </c>
      <c r="OQ99" s="711">
        <f t="shared" si="133"/>
        <v>0.1</v>
      </c>
      <c r="OR99" s="711">
        <f t="shared" si="133"/>
        <v>0.1</v>
      </c>
      <c r="OS99" s="711">
        <f t="shared" si="133"/>
        <v>0.1</v>
      </c>
      <c r="OT99" s="711">
        <f t="shared" si="133"/>
        <v>0.1</v>
      </c>
      <c r="OU99" s="711">
        <f t="shared" si="133"/>
        <v>0.1</v>
      </c>
      <c r="OV99" s="711">
        <f t="shared" si="133"/>
        <v>0.1</v>
      </c>
      <c r="OW99" s="711">
        <f t="shared" si="133"/>
        <v>0</v>
      </c>
      <c r="OX99" s="711">
        <f t="shared" si="133"/>
        <v>0</v>
      </c>
      <c r="OY99" s="711">
        <f t="shared" si="133"/>
        <v>0</v>
      </c>
      <c r="OZ99" s="711">
        <f t="shared" si="133"/>
        <v>0</v>
      </c>
      <c r="PA99" s="711">
        <f t="shared" si="133"/>
        <v>0</v>
      </c>
      <c r="PB99" s="711">
        <f t="shared" si="133"/>
        <v>0</v>
      </c>
      <c r="PC99" s="711">
        <f t="shared" si="133"/>
        <v>0</v>
      </c>
      <c r="PD99" s="711">
        <f t="shared" si="133"/>
        <v>0</v>
      </c>
      <c r="PE99" s="711">
        <f t="shared" si="133"/>
        <v>0</v>
      </c>
      <c r="PF99" s="711">
        <f t="shared" si="134"/>
        <v>0</v>
      </c>
      <c r="PG99" s="711">
        <f t="shared" si="134"/>
        <v>0</v>
      </c>
      <c r="PH99" s="711">
        <f t="shared" si="134"/>
        <v>0</v>
      </c>
      <c r="PI99" s="711">
        <f t="shared" si="134"/>
        <v>0</v>
      </c>
      <c r="PJ99" s="711">
        <f t="shared" si="134"/>
        <v>0</v>
      </c>
      <c r="PK99" s="711">
        <f t="shared" si="134"/>
        <v>0</v>
      </c>
      <c r="PL99" s="711">
        <f t="shared" si="134"/>
        <v>0</v>
      </c>
      <c r="PM99" s="711">
        <f t="shared" si="134"/>
        <v>0</v>
      </c>
      <c r="PN99" s="711">
        <f t="shared" si="134"/>
        <v>0</v>
      </c>
      <c r="PO99" s="711">
        <f t="shared" si="134"/>
        <v>0</v>
      </c>
      <c r="PP99" s="711">
        <f t="shared" si="134"/>
        <v>0</v>
      </c>
      <c r="PQ99" s="711">
        <f t="shared" si="134"/>
        <v>0</v>
      </c>
      <c r="PR99" s="711">
        <f t="shared" si="134"/>
        <v>0</v>
      </c>
      <c r="PS99" s="711">
        <f t="shared" si="134"/>
        <v>0</v>
      </c>
      <c r="PT99" s="711">
        <f t="shared" si="134"/>
        <v>0</v>
      </c>
      <c r="PU99" s="711">
        <f t="shared" si="134"/>
        <v>0</v>
      </c>
      <c r="PV99" s="711">
        <f t="shared" si="135"/>
        <v>0</v>
      </c>
      <c r="PW99" s="711">
        <f t="shared" si="135"/>
        <v>0</v>
      </c>
      <c r="PX99" s="711">
        <f t="shared" si="135"/>
        <v>0</v>
      </c>
      <c r="PY99" s="711">
        <f t="shared" si="135"/>
        <v>0</v>
      </c>
      <c r="PZ99" s="711">
        <f t="shared" si="135"/>
        <v>0</v>
      </c>
      <c r="QA99" s="711">
        <f t="shared" si="135"/>
        <v>0</v>
      </c>
      <c r="QB99" s="711">
        <f t="shared" si="135"/>
        <v>0</v>
      </c>
      <c r="QC99" s="711">
        <f t="shared" si="135"/>
        <v>0</v>
      </c>
      <c r="QD99" s="711">
        <f t="shared" si="135"/>
        <v>-0.1</v>
      </c>
      <c r="QE99" s="711">
        <f t="shared" si="135"/>
        <v>-0.1</v>
      </c>
      <c r="QF99" s="711">
        <f t="shared" si="135"/>
        <v>-0.1</v>
      </c>
      <c r="QG99" s="711">
        <f t="shared" si="135"/>
        <v>-0.1</v>
      </c>
      <c r="QH99" s="711">
        <f t="shared" si="135"/>
        <v>-0.1</v>
      </c>
      <c r="QI99" s="711">
        <f t="shared" si="135"/>
        <v>-0.1</v>
      </c>
      <c r="QJ99" s="711">
        <f t="shared" si="135"/>
        <v>-0.1</v>
      </c>
      <c r="QK99" s="711">
        <f t="shared" si="135"/>
        <v>-0.1</v>
      </c>
      <c r="QL99" s="711">
        <f t="shared" si="136"/>
        <v>-0.1</v>
      </c>
      <c r="QM99" s="711">
        <f t="shared" si="136"/>
        <v>-0.1</v>
      </c>
      <c r="QN99" s="711">
        <f t="shared" si="136"/>
        <v>-0.1</v>
      </c>
      <c r="QO99" s="711">
        <f t="shared" si="136"/>
        <v>-0.1</v>
      </c>
      <c r="QP99" s="711">
        <f t="shared" si="136"/>
        <v>-0.1</v>
      </c>
      <c r="QQ99" s="711">
        <f t="shared" si="136"/>
        <v>-0.1</v>
      </c>
      <c r="QR99" s="711">
        <f t="shared" si="136"/>
        <v>-0.1</v>
      </c>
      <c r="QS99" s="711">
        <f t="shared" si="136"/>
        <v>-0.1</v>
      </c>
      <c r="QT99" s="711">
        <f t="shared" si="136"/>
        <v>-0.1</v>
      </c>
      <c r="QU99" s="711">
        <f t="shared" si="136"/>
        <v>-0.1</v>
      </c>
      <c r="QV99" s="711">
        <f t="shared" si="136"/>
        <v>-0.1</v>
      </c>
      <c r="QW99" s="711">
        <f t="shared" si="136"/>
        <v>0</v>
      </c>
      <c r="QX99" s="711">
        <f t="shared" si="136"/>
        <v>0</v>
      </c>
      <c r="QY99" s="711">
        <f t="shared" si="136"/>
        <v>0</v>
      </c>
      <c r="QZ99" s="711">
        <f t="shared" si="136"/>
        <v>0</v>
      </c>
      <c r="RA99" s="711">
        <f t="shared" si="136"/>
        <v>0</v>
      </c>
      <c r="RB99" s="711">
        <f t="shared" si="137"/>
        <v>0</v>
      </c>
      <c r="RC99" s="711">
        <f t="shared" si="137"/>
        <v>0</v>
      </c>
      <c r="RD99" s="711">
        <f t="shared" si="137"/>
        <v>0</v>
      </c>
      <c r="RE99" s="711">
        <f t="shared" si="137"/>
        <v>0</v>
      </c>
      <c r="RF99" s="711">
        <f t="shared" si="137"/>
        <v>0</v>
      </c>
      <c r="RG99" s="711">
        <f t="shared" si="137"/>
        <v>0</v>
      </c>
      <c r="RH99" s="711">
        <f t="shared" si="137"/>
        <v>0</v>
      </c>
      <c r="RI99" s="711">
        <f t="shared" si="137"/>
        <v>0</v>
      </c>
      <c r="RJ99" s="711">
        <f t="shared" si="137"/>
        <v>0</v>
      </c>
      <c r="RK99" s="711">
        <f t="shared" si="137"/>
        <v>0</v>
      </c>
      <c r="RL99" s="711">
        <f t="shared" si="137"/>
        <v>0</v>
      </c>
      <c r="RM99" s="711">
        <f t="shared" si="137"/>
        <v>0</v>
      </c>
      <c r="RN99" s="711">
        <f t="shared" si="137"/>
        <v>0</v>
      </c>
      <c r="RO99" s="711">
        <f t="shared" si="137"/>
        <v>0</v>
      </c>
      <c r="RP99" s="711">
        <f t="shared" si="137"/>
        <v>0</v>
      </c>
      <c r="RQ99" s="711">
        <f t="shared" si="137"/>
        <v>0</v>
      </c>
      <c r="RR99" s="711">
        <f t="shared" si="138"/>
        <v>0</v>
      </c>
      <c r="RS99" s="711">
        <f t="shared" si="138"/>
        <v>0</v>
      </c>
      <c r="RT99" s="711">
        <f t="shared" si="138"/>
        <v>0</v>
      </c>
      <c r="RU99" s="711">
        <f t="shared" si="138"/>
        <v>0</v>
      </c>
      <c r="RV99" s="711">
        <f t="shared" si="138"/>
        <v>0</v>
      </c>
      <c r="RW99" s="711">
        <f t="shared" si="138"/>
        <v>0</v>
      </c>
      <c r="RX99" s="711">
        <f t="shared" si="138"/>
        <v>0</v>
      </c>
      <c r="RY99" s="711">
        <f t="shared" si="138"/>
        <v>0</v>
      </c>
      <c r="RZ99" s="711">
        <f t="shared" si="138"/>
        <v>0</v>
      </c>
      <c r="SA99" s="711">
        <f t="shared" si="138"/>
        <v>0</v>
      </c>
      <c r="SB99" s="711">
        <f t="shared" si="138"/>
        <v>0</v>
      </c>
      <c r="SC99" s="711">
        <f t="shared" si="138"/>
        <v>0</v>
      </c>
      <c r="SD99" s="711">
        <f t="shared" si="138"/>
        <v>0.1</v>
      </c>
      <c r="SE99" s="711">
        <f t="shared" si="138"/>
        <v>0.1</v>
      </c>
      <c r="SF99" s="711">
        <f t="shared" si="138"/>
        <v>0.1</v>
      </c>
      <c r="SG99" s="711">
        <f t="shared" si="138"/>
        <v>0.1</v>
      </c>
      <c r="SH99" s="711">
        <f t="shared" si="139"/>
        <v>0.1</v>
      </c>
      <c r="SI99" s="493"/>
      <c r="SJ99" s="474"/>
      <c r="SK99" s="462"/>
      <c r="SL99" s="462"/>
      <c r="SM99" s="462"/>
    </row>
    <row r="100" spans="1:507" outlineLevel="3" x14ac:dyDescent="0.35">
      <c r="A100" s="462"/>
      <c r="B100" s="471"/>
      <c r="C100" s="690">
        <f>INT($C$40)+3</f>
        <v>4</v>
      </c>
      <c r="D100" s="493"/>
      <c r="E100" s="557"/>
      <c r="F100" s="557"/>
      <c r="G100" s="493"/>
      <c r="H100" s="713"/>
      <c r="I100" s="713" t="s">
        <v>808</v>
      </c>
      <c r="J100" s="713">
        <f t="shared" si="140"/>
        <v>11</v>
      </c>
      <c r="K100" s="516">
        <v>0</v>
      </c>
      <c r="L100" s="516">
        <v>0</v>
      </c>
      <c r="M100" s="516">
        <v>0</v>
      </c>
      <c r="N100" s="516">
        <v>0</v>
      </c>
      <c r="O100" s="516">
        <v>0</v>
      </c>
      <c r="P100" s="516">
        <v>0</v>
      </c>
      <c r="Q100" s="516">
        <v>0</v>
      </c>
      <c r="R100" s="516">
        <v>0</v>
      </c>
      <c r="S100" s="516">
        <v>0</v>
      </c>
      <c r="T100" s="516">
        <v>0</v>
      </c>
      <c r="U100" s="516">
        <v>0</v>
      </c>
      <c r="V100" s="516">
        <v>0</v>
      </c>
      <c r="W100" s="516">
        <v>0</v>
      </c>
      <c r="X100" s="516">
        <v>0</v>
      </c>
      <c r="Y100" s="516">
        <v>0</v>
      </c>
      <c r="Z100" s="516">
        <v>0</v>
      </c>
      <c r="AA100" s="516">
        <v>0</v>
      </c>
      <c r="AB100" s="516">
        <v>0</v>
      </c>
      <c r="AC100" s="516">
        <v>0</v>
      </c>
      <c r="AD100" s="516">
        <v>0</v>
      </c>
      <c r="AE100" s="516">
        <v>0</v>
      </c>
      <c r="AF100" s="516">
        <v>0</v>
      </c>
      <c r="AG100" s="516">
        <v>0</v>
      </c>
      <c r="AH100" s="516">
        <v>0</v>
      </c>
      <c r="AI100" s="516">
        <v>0</v>
      </c>
      <c r="AJ100" s="516">
        <v>0</v>
      </c>
      <c r="AK100" s="516">
        <v>0</v>
      </c>
      <c r="AL100" s="516">
        <v>0</v>
      </c>
      <c r="AM100" s="516">
        <v>0</v>
      </c>
      <c r="AN100" s="516">
        <v>0</v>
      </c>
      <c r="AO100" s="516">
        <v>0</v>
      </c>
      <c r="AP100" s="516">
        <v>0</v>
      </c>
      <c r="AQ100" s="516">
        <v>0</v>
      </c>
      <c r="AR100" s="516">
        <v>0</v>
      </c>
      <c r="AS100" s="516">
        <v>0</v>
      </c>
      <c r="AT100" s="516">
        <v>0</v>
      </c>
      <c r="AU100" s="516">
        <v>0</v>
      </c>
      <c r="AV100" s="516">
        <v>0</v>
      </c>
      <c r="AW100" s="516">
        <v>0</v>
      </c>
      <c r="AX100" s="516">
        <v>0</v>
      </c>
      <c r="AY100" s="516">
        <v>0</v>
      </c>
      <c r="AZ100" s="516">
        <v>0</v>
      </c>
      <c r="BA100" s="516">
        <v>0</v>
      </c>
      <c r="BB100" s="516">
        <v>0</v>
      </c>
      <c r="BC100" s="516">
        <v>0</v>
      </c>
      <c r="BD100" s="516">
        <v>0</v>
      </c>
      <c r="BE100" s="516">
        <v>0</v>
      </c>
      <c r="BF100" s="516">
        <v>0</v>
      </c>
      <c r="BG100" s="516">
        <v>0</v>
      </c>
      <c r="BH100" s="516">
        <v>0</v>
      </c>
      <c r="BI100" s="516">
        <v>0</v>
      </c>
      <c r="BJ100" s="516">
        <v>0</v>
      </c>
      <c r="BK100" s="516">
        <v>0</v>
      </c>
      <c r="BL100" s="516">
        <v>0</v>
      </c>
      <c r="BM100" s="516">
        <v>0</v>
      </c>
      <c r="BN100" s="516">
        <v>0</v>
      </c>
      <c r="BO100" s="516">
        <v>0</v>
      </c>
      <c r="BP100" s="516">
        <v>0</v>
      </c>
      <c r="BQ100" s="516">
        <v>0</v>
      </c>
      <c r="BR100" s="516">
        <v>0</v>
      </c>
      <c r="BS100" s="516">
        <v>0</v>
      </c>
      <c r="BT100" s="516">
        <v>0</v>
      </c>
      <c r="BU100" s="516">
        <v>0</v>
      </c>
      <c r="BV100" s="516">
        <v>0</v>
      </c>
      <c r="BW100" s="516">
        <v>0</v>
      </c>
      <c r="BX100" s="516">
        <v>0</v>
      </c>
      <c r="BY100" s="516">
        <v>0</v>
      </c>
      <c r="BZ100" s="516">
        <v>0</v>
      </c>
      <c r="CA100" s="516">
        <v>0</v>
      </c>
      <c r="CB100" s="516">
        <v>0.1</v>
      </c>
      <c r="CC100" s="516">
        <v>0.1</v>
      </c>
      <c r="CD100" s="516">
        <v>0.1</v>
      </c>
      <c r="CE100" s="516">
        <v>0.1</v>
      </c>
      <c r="CF100" s="516">
        <v>0.1</v>
      </c>
      <c r="CG100" s="516">
        <v>0.1</v>
      </c>
      <c r="CH100" s="516">
        <v>0.1</v>
      </c>
      <c r="CI100" s="516">
        <v>0.1</v>
      </c>
      <c r="CJ100" s="516">
        <v>0.1</v>
      </c>
      <c r="CK100" s="516">
        <v>0.1</v>
      </c>
      <c r="CL100" s="516">
        <v>0.1</v>
      </c>
      <c r="CM100" s="516">
        <v>0.1</v>
      </c>
      <c r="CN100" s="516">
        <v>0.1</v>
      </c>
      <c r="CO100" s="516">
        <v>0.1</v>
      </c>
      <c r="CP100" s="516">
        <v>0.1</v>
      </c>
      <c r="CQ100" s="516">
        <v>0.1</v>
      </c>
      <c r="CR100" s="516">
        <v>0.1</v>
      </c>
      <c r="CS100" s="516">
        <v>0.1</v>
      </c>
      <c r="CT100" s="516">
        <v>0.1</v>
      </c>
      <c r="CU100" s="516">
        <v>0.1</v>
      </c>
      <c r="CV100" s="516">
        <v>0.1</v>
      </c>
      <c r="CW100" s="516">
        <v>0</v>
      </c>
      <c r="CX100" s="516">
        <v>0</v>
      </c>
      <c r="CY100" s="516">
        <v>0</v>
      </c>
      <c r="CZ100" s="516">
        <v>0</v>
      </c>
      <c r="DA100" s="516">
        <v>0</v>
      </c>
      <c r="DB100" s="516">
        <v>0</v>
      </c>
      <c r="DC100" s="516">
        <v>0</v>
      </c>
      <c r="DD100" s="516">
        <v>0</v>
      </c>
      <c r="DE100" s="516">
        <v>0</v>
      </c>
      <c r="DF100" s="516">
        <v>0</v>
      </c>
      <c r="DG100" s="516">
        <v>0</v>
      </c>
      <c r="DH100" s="516">
        <v>0</v>
      </c>
      <c r="DI100" s="516">
        <v>0</v>
      </c>
      <c r="DJ100" s="516">
        <v>0</v>
      </c>
      <c r="DK100" s="516">
        <v>0</v>
      </c>
      <c r="DL100" s="516">
        <v>0</v>
      </c>
      <c r="DM100" s="516">
        <v>0</v>
      </c>
      <c r="DN100" s="516">
        <v>0</v>
      </c>
      <c r="DO100" s="516">
        <v>0</v>
      </c>
      <c r="DP100" s="516">
        <v>0</v>
      </c>
      <c r="DQ100" s="516">
        <v>0</v>
      </c>
      <c r="DR100" s="516">
        <v>0</v>
      </c>
      <c r="DS100" s="516">
        <v>0</v>
      </c>
      <c r="DT100" s="516">
        <v>0</v>
      </c>
      <c r="DU100" s="516">
        <v>0</v>
      </c>
      <c r="DV100" s="516">
        <v>0</v>
      </c>
      <c r="DW100" s="516">
        <v>0</v>
      </c>
      <c r="DX100" s="516">
        <v>0</v>
      </c>
      <c r="DY100" s="516">
        <v>0</v>
      </c>
      <c r="DZ100" s="516">
        <v>0</v>
      </c>
      <c r="EA100" s="516">
        <v>0</v>
      </c>
      <c r="EB100" s="516">
        <v>0</v>
      </c>
      <c r="EC100" s="516">
        <v>0</v>
      </c>
      <c r="ED100" s="711">
        <f t="shared" si="116"/>
        <v>-0.1</v>
      </c>
      <c r="EE100" s="711">
        <f t="shared" si="116"/>
        <v>-0.1</v>
      </c>
      <c r="EF100" s="711">
        <f t="shared" si="116"/>
        <v>-0.1</v>
      </c>
      <c r="EG100" s="711">
        <f t="shared" si="116"/>
        <v>-0.1</v>
      </c>
      <c r="EH100" s="711">
        <f t="shared" si="116"/>
        <v>-0.1</v>
      </c>
      <c r="EI100" s="711">
        <f t="shared" si="116"/>
        <v>-0.1</v>
      </c>
      <c r="EJ100" s="711">
        <f t="shared" si="116"/>
        <v>-0.1</v>
      </c>
      <c r="EK100" s="711">
        <f t="shared" si="116"/>
        <v>-0.1</v>
      </c>
      <c r="EL100" s="711">
        <f t="shared" si="116"/>
        <v>-0.1</v>
      </c>
      <c r="EM100" s="711">
        <f t="shared" si="116"/>
        <v>-0.1</v>
      </c>
      <c r="EN100" s="711">
        <f t="shared" si="116"/>
        <v>-0.1</v>
      </c>
      <c r="EO100" s="711">
        <f t="shared" si="116"/>
        <v>-0.1</v>
      </c>
      <c r="EP100" s="711">
        <f t="shared" si="116"/>
        <v>-0.1</v>
      </c>
      <c r="EQ100" s="711">
        <f t="shared" si="116"/>
        <v>-0.1</v>
      </c>
      <c r="ER100" s="711">
        <f t="shared" si="116"/>
        <v>-0.1</v>
      </c>
      <c r="ES100" s="711">
        <f t="shared" si="116"/>
        <v>-0.1</v>
      </c>
      <c r="ET100" s="711">
        <f t="shared" si="117"/>
        <v>-0.1</v>
      </c>
      <c r="EU100" s="711">
        <f t="shared" si="117"/>
        <v>-0.1</v>
      </c>
      <c r="EV100" s="711">
        <f t="shared" si="117"/>
        <v>-0.1</v>
      </c>
      <c r="EW100" s="711">
        <f t="shared" si="117"/>
        <v>0</v>
      </c>
      <c r="EX100" s="711">
        <f t="shared" si="117"/>
        <v>0</v>
      </c>
      <c r="EY100" s="711">
        <f t="shared" si="117"/>
        <v>0</v>
      </c>
      <c r="EZ100" s="711">
        <f t="shared" si="117"/>
        <v>0</v>
      </c>
      <c r="FA100" s="711">
        <f t="shared" si="117"/>
        <v>0</v>
      </c>
      <c r="FB100" s="711">
        <f t="shared" si="117"/>
        <v>0</v>
      </c>
      <c r="FC100" s="711">
        <f t="shared" si="117"/>
        <v>0</v>
      </c>
      <c r="FD100" s="711">
        <f t="shared" si="117"/>
        <v>0</v>
      </c>
      <c r="FE100" s="711">
        <f t="shared" si="117"/>
        <v>0</v>
      </c>
      <c r="FF100" s="711">
        <f t="shared" si="117"/>
        <v>0</v>
      </c>
      <c r="FG100" s="711">
        <f t="shared" si="117"/>
        <v>0</v>
      </c>
      <c r="FH100" s="711">
        <f t="shared" si="117"/>
        <v>0</v>
      </c>
      <c r="FI100" s="711">
        <f t="shared" si="117"/>
        <v>0</v>
      </c>
      <c r="FJ100" s="711">
        <f t="shared" si="118"/>
        <v>0</v>
      </c>
      <c r="FK100" s="711">
        <f t="shared" si="118"/>
        <v>0</v>
      </c>
      <c r="FL100" s="711">
        <f t="shared" si="118"/>
        <v>0</v>
      </c>
      <c r="FM100" s="711">
        <f t="shared" si="118"/>
        <v>0</v>
      </c>
      <c r="FN100" s="711">
        <f t="shared" si="118"/>
        <v>0</v>
      </c>
      <c r="FO100" s="711">
        <f t="shared" si="118"/>
        <v>0</v>
      </c>
      <c r="FP100" s="711">
        <f t="shared" si="118"/>
        <v>0</v>
      </c>
      <c r="FQ100" s="711">
        <f t="shared" si="118"/>
        <v>0</v>
      </c>
      <c r="FR100" s="711">
        <f t="shared" si="118"/>
        <v>0</v>
      </c>
      <c r="FS100" s="711">
        <f t="shared" si="118"/>
        <v>0</v>
      </c>
      <c r="FT100" s="711">
        <f t="shared" si="118"/>
        <v>0</v>
      </c>
      <c r="FU100" s="711">
        <f t="shared" si="118"/>
        <v>0</v>
      </c>
      <c r="FV100" s="711">
        <f t="shared" si="118"/>
        <v>0</v>
      </c>
      <c r="FW100" s="711">
        <f t="shared" si="118"/>
        <v>0</v>
      </c>
      <c r="FX100" s="711">
        <f t="shared" si="118"/>
        <v>0</v>
      </c>
      <c r="FY100" s="711">
        <f t="shared" si="118"/>
        <v>0</v>
      </c>
      <c r="FZ100" s="711">
        <f t="shared" si="119"/>
        <v>0</v>
      </c>
      <c r="GA100" s="711">
        <f t="shared" si="119"/>
        <v>0</v>
      </c>
      <c r="GB100" s="711">
        <f t="shared" si="119"/>
        <v>0</v>
      </c>
      <c r="GC100" s="711">
        <f t="shared" si="119"/>
        <v>0</v>
      </c>
      <c r="GD100" s="711">
        <f t="shared" si="119"/>
        <v>0.1</v>
      </c>
      <c r="GE100" s="711">
        <f t="shared" si="119"/>
        <v>0.1</v>
      </c>
      <c r="GF100" s="711">
        <f t="shared" si="119"/>
        <v>0.1</v>
      </c>
      <c r="GG100" s="711">
        <f t="shared" si="119"/>
        <v>0.1</v>
      </c>
      <c r="GH100" s="711">
        <f t="shared" si="119"/>
        <v>0.1</v>
      </c>
      <c r="GI100" s="711">
        <f t="shared" si="119"/>
        <v>0.1</v>
      </c>
      <c r="GJ100" s="711">
        <f t="shared" si="119"/>
        <v>0.1</v>
      </c>
      <c r="GK100" s="711">
        <f t="shared" si="119"/>
        <v>0.1</v>
      </c>
      <c r="GL100" s="711">
        <f t="shared" si="119"/>
        <v>0.1</v>
      </c>
      <c r="GM100" s="711">
        <f t="shared" si="119"/>
        <v>0.1</v>
      </c>
      <c r="GN100" s="711">
        <f t="shared" si="119"/>
        <v>0.1</v>
      </c>
      <c r="GO100" s="711">
        <f t="shared" si="119"/>
        <v>0.1</v>
      </c>
      <c r="GP100" s="711">
        <f t="shared" si="120"/>
        <v>0.1</v>
      </c>
      <c r="GQ100" s="711">
        <f t="shared" si="120"/>
        <v>0.1</v>
      </c>
      <c r="GR100" s="711">
        <f t="shared" si="120"/>
        <v>0.1</v>
      </c>
      <c r="GS100" s="711">
        <f t="shared" si="120"/>
        <v>0.1</v>
      </c>
      <c r="GT100" s="711">
        <f t="shared" si="120"/>
        <v>0.1</v>
      </c>
      <c r="GU100" s="711">
        <f t="shared" si="120"/>
        <v>0.1</v>
      </c>
      <c r="GV100" s="711">
        <f t="shared" si="120"/>
        <v>0.1</v>
      </c>
      <c r="GW100" s="711">
        <f t="shared" si="120"/>
        <v>0</v>
      </c>
      <c r="GX100" s="711">
        <f t="shared" si="120"/>
        <v>0</v>
      </c>
      <c r="GY100" s="711">
        <f t="shared" si="120"/>
        <v>0</v>
      </c>
      <c r="GZ100" s="711">
        <f t="shared" si="120"/>
        <v>0</v>
      </c>
      <c r="HA100" s="711">
        <f t="shared" si="120"/>
        <v>0</v>
      </c>
      <c r="HB100" s="711">
        <f t="shared" si="120"/>
        <v>0</v>
      </c>
      <c r="HC100" s="711">
        <f t="shared" si="120"/>
        <v>0</v>
      </c>
      <c r="HD100" s="711">
        <f t="shared" si="120"/>
        <v>0</v>
      </c>
      <c r="HE100" s="711">
        <f t="shared" si="120"/>
        <v>0</v>
      </c>
      <c r="HF100" s="711">
        <f t="shared" si="121"/>
        <v>0</v>
      </c>
      <c r="HG100" s="711">
        <f t="shared" si="121"/>
        <v>0</v>
      </c>
      <c r="HH100" s="711">
        <f t="shared" si="121"/>
        <v>0</v>
      </c>
      <c r="HI100" s="711">
        <f t="shared" si="121"/>
        <v>0</v>
      </c>
      <c r="HJ100" s="711">
        <f t="shared" si="121"/>
        <v>0</v>
      </c>
      <c r="HK100" s="711">
        <f t="shared" si="121"/>
        <v>0</v>
      </c>
      <c r="HL100" s="711">
        <f t="shared" si="121"/>
        <v>0</v>
      </c>
      <c r="HM100" s="711">
        <f t="shared" si="121"/>
        <v>0</v>
      </c>
      <c r="HN100" s="711">
        <f t="shared" si="121"/>
        <v>0</v>
      </c>
      <c r="HO100" s="711">
        <f t="shared" si="121"/>
        <v>0</v>
      </c>
      <c r="HP100" s="711">
        <f t="shared" si="121"/>
        <v>0</v>
      </c>
      <c r="HQ100" s="711">
        <f t="shared" si="121"/>
        <v>0</v>
      </c>
      <c r="HR100" s="711">
        <f t="shared" si="121"/>
        <v>0</v>
      </c>
      <c r="HS100" s="711">
        <f t="shared" si="121"/>
        <v>0</v>
      </c>
      <c r="HT100" s="711">
        <f t="shared" si="121"/>
        <v>0</v>
      </c>
      <c r="HU100" s="711">
        <f t="shared" si="121"/>
        <v>0</v>
      </c>
      <c r="HV100" s="711">
        <f t="shared" si="122"/>
        <v>0</v>
      </c>
      <c r="HW100" s="711">
        <f t="shared" si="122"/>
        <v>0</v>
      </c>
      <c r="HX100" s="711">
        <f t="shared" si="122"/>
        <v>0</v>
      </c>
      <c r="HY100" s="711">
        <f t="shared" si="122"/>
        <v>0</v>
      </c>
      <c r="HZ100" s="711">
        <f t="shared" si="122"/>
        <v>0</v>
      </c>
      <c r="IA100" s="711">
        <f t="shared" si="122"/>
        <v>0</v>
      </c>
      <c r="IB100" s="711">
        <f t="shared" si="122"/>
        <v>0</v>
      </c>
      <c r="IC100" s="711">
        <f t="shared" si="122"/>
        <v>0</v>
      </c>
      <c r="ID100" s="711">
        <f t="shared" si="122"/>
        <v>-0.1</v>
      </c>
      <c r="IE100" s="711">
        <f t="shared" si="122"/>
        <v>-0.1</v>
      </c>
      <c r="IF100" s="711">
        <f t="shared" si="122"/>
        <v>-0.1</v>
      </c>
      <c r="IG100" s="711">
        <f t="shared" si="122"/>
        <v>-0.1</v>
      </c>
      <c r="IH100" s="711">
        <f t="shared" si="122"/>
        <v>-0.1</v>
      </c>
      <c r="II100" s="711">
        <f t="shared" si="122"/>
        <v>-0.1</v>
      </c>
      <c r="IJ100" s="711">
        <f t="shared" si="122"/>
        <v>-0.1</v>
      </c>
      <c r="IK100" s="711">
        <f t="shared" si="122"/>
        <v>-0.1</v>
      </c>
      <c r="IL100" s="711">
        <f t="shared" si="123"/>
        <v>-0.1</v>
      </c>
      <c r="IM100" s="711">
        <f t="shared" si="123"/>
        <v>-0.1</v>
      </c>
      <c r="IN100" s="711">
        <f t="shared" si="123"/>
        <v>-0.1</v>
      </c>
      <c r="IO100" s="711">
        <f t="shared" si="123"/>
        <v>-0.1</v>
      </c>
      <c r="IP100" s="711">
        <f t="shared" si="123"/>
        <v>-0.1</v>
      </c>
      <c r="IQ100" s="711">
        <f t="shared" si="123"/>
        <v>-0.1</v>
      </c>
      <c r="IR100" s="711">
        <f t="shared" si="123"/>
        <v>-0.1</v>
      </c>
      <c r="IS100" s="711">
        <f t="shared" si="123"/>
        <v>-0.1</v>
      </c>
      <c r="IT100" s="711">
        <f t="shared" si="123"/>
        <v>-0.1</v>
      </c>
      <c r="IU100" s="711">
        <f t="shared" si="123"/>
        <v>-0.1</v>
      </c>
      <c r="IV100" s="711">
        <f t="shared" si="123"/>
        <v>-0.1</v>
      </c>
      <c r="IW100" s="711">
        <f t="shared" si="123"/>
        <v>0</v>
      </c>
      <c r="IX100" s="711">
        <f t="shared" si="123"/>
        <v>0</v>
      </c>
      <c r="IY100" s="711">
        <f t="shared" si="123"/>
        <v>0</v>
      </c>
      <c r="IZ100" s="711">
        <f t="shared" si="123"/>
        <v>0</v>
      </c>
      <c r="JA100" s="711">
        <f t="shared" si="123"/>
        <v>0</v>
      </c>
      <c r="JB100" s="711">
        <f t="shared" si="124"/>
        <v>0</v>
      </c>
      <c r="JC100" s="711">
        <f t="shared" si="124"/>
        <v>0</v>
      </c>
      <c r="JD100" s="711">
        <f t="shared" si="124"/>
        <v>0</v>
      </c>
      <c r="JE100" s="711">
        <f t="shared" si="124"/>
        <v>0</v>
      </c>
      <c r="JF100" s="711">
        <f t="shared" si="124"/>
        <v>0</v>
      </c>
      <c r="JG100" s="711">
        <f t="shared" si="124"/>
        <v>0</v>
      </c>
      <c r="JH100" s="711">
        <f t="shared" si="124"/>
        <v>0</v>
      </c>
      <c r="JI100" s="711">
        <f t="shared" si="124"/>
        <v>0</v>
      </c>
      <c r="JJ100" s="711">
        <f t="shared" si="124"/>
        <v>0</v>
      </c>
      <c r="JK100" s="711">
        <f t="shared" si="124"/>
        <v>0</v>
      </c>
      <c r="JL100" s="711">
        <f t="shared" si="124"/>
        <v>0</v>
      </c>
      <c r="JM100" s="711">
        <f t="shared" si="124"/>
        <v>0</v>
      </c>
      <c r="JN100" s="711">
        <f t="shared" si="124"/>
        <v>0</v>
      </c>
      <c r="JO100" s="711">
        <f t="shared" si="124"/>
        <v>0</v>
      </c>
      <c r="JP100" s="711">
        <f t="shared" si="124"/>
        <v>0</v>
      </c>
      <c r="JQ100" s="711">
        <f t="shared" si="124"/>
        <v>0</v>
      </c>
      <c r="JR100" s="711">
        <f t="shared" si="125"/>
        <v>0</v>
      </c>
      <c r="JS100" s="711">
        <f t="shared" si="125"/>
        <v>0</v>
      </c>
      <c r="JT100" s="711">
        <f t="shared" si="125"/>
        <v>0</v>
      </c>
      <c r="JU100" s="711">
        <f t="shared" si="125"/>
        <v>0</v>
      </c>
      <c r="JV100" s="711">
        <f t="shared" si="125"/>
        <v>0</v>
      </c>
      <c r="JW100" s="711">
        <f t="shared" si="125"/>
        <v>0</v>
      </c>
      <c r="JX100" s="711">
        <f t="shared" si="125"/>
        <v>0</v>
      </c>
      <c r="JY100" s="711">
        <f t="shared" si="125"/>
        <v>0</v>
      </c>
      <c r="JZ100" s="711">
        <f t="shared" si="125"/>
        <v>0</v>
      </c>
      <c r="KA100" s="711">
        <f t="shared" si="125"/>
        <v>0</v>
      </c>
      <c r="KB100" s="711">
        <f t="shared" si="125"/>
        <v>0</v>
      </c>
      <c r="KC100" s="711">
        <f t="shared" si="125"/>
        <v>0</v>
      </c>
      <c r="KD100" s="711">
        <f t="shared" si="125"/>
        <v>0.1</v>
      </c>
      <c r="KE100" s="711">
        <f t="shared" si="125"/>
        <v>0.1</v>
      </c>
      <c r="KF100" s="711">
        <f t="shared" si="125"/>
        <v>0.1</v>
      </c>
      <c r="KG100" s="711">
        <f t="shared" si="125"/>
        <v>0.1</v>
      </c>
      <c r="KH100" s="711">
        <f t="shared" si="126"/>
        <v>0.1</v>
      </c>
      <c r="KI100" s="711">
        <f t="shared" si="126"/>
        <v>0.1</v>
      </c>
      <c r="KJ100" s="711">
        <f t="shared" si="126"/>
        <v>0.1</v>
      </c>
      <c r="KK100" s="711">
        <f t="shared" si="126"/>
        <v>0.1</v>
      </c>
      <c r="KL100" s="711">
        <f t="shared" si="126"/>
        <v>0.1</v>
      </c>
      <c r="KM100" s="711">
        <f t="shared" si="126"/>
        <v>0.1</v>
      </c>
      <c r="KN100" s="711">
        <f t="shared" si="126"/>
        <v>0.1</v>
      </c>
      <c r="KO100" s="711">
        <f t="shared" si="126"/>
        <v>0.1</v>
      </c>
      <c r="KP100" s="711">
        <f t="shared" si="126"/>
        <v>0.1</v>
      </c>
      <c r="KQ100" s="711">
        <f t="shared" si="126"/>
        <v>0.1</v>
      </c>
      <c r="KR100" s="711">
        <f t="shared" si="126"/>
        <v>0.1</v>
      </c>
      <c r="KS100" s="711">
        <f t="shared" si="126"/>
        <v>0.1</v>
      </c>
      <c r="KT100" s="711">
        <f t="shared" si="126"/>
        <v>0.1</v>
      </c>
      <c r="KU100" s="711">
        <f t="shared" si="126"/>
        <v>0.1</v>
      </c>
      <c r="KV100" s="711">
        <f t="shared" si="126"/>
        <v>0.1</v>
      </c>
      <c r="KW100" s="711">
        <f t="shared" si="126"/>
        <v>0</v>
      </c>
      <c r="KX100" s="711">
        <f t="shared" si="127"/>
        <v>0</v>
      </c>
      <c r="KY100" s="711">
        <f t="shared" si="127"/>
        <v>0</v>
      </c>
      <c r="KZ100" s="711">
        <f t="shared" si="127"/>
        <v>0</v>
      </c>
      <c r="LA100" s="711">
        <f t="shared" si="127"/>
        <v>0</v>
      </c>
      <c r="LB100" s="711">
        <f t="shared" si="127"/>
        <v>0</v>
      </c>
      <c r="LC100" s="711">
        <f t="shared" si="127"/>
        <v>0</v>
      </c>
      <c r="LD100" s="711">
        <f t="shared" si="127"/>
        <v>0</v>
      </c>
      <c r="LE100" s="711">
        <f t="shared" si="127"/>
        <v>0</v>
      </c>
      <c r="LF100" s="711">
        <f t="shared" si="127"/>
        <v>0</v>
      </c>
      <c r="LG100" s="711">
        <f t="shared" si="127"/>
        <v>0</v>
      </c>
      <c r="LH100" s="711">
        <f t="shared" si="127"/>
        <v>0</v>
      </c>
      <c r="LI100" s="711">
        <f t="shared" si="127"/>
        <v>0</v>
      </c>
      <c r="LJ100" s="711">
        <f t="shared" si="127"/>
        <v>0</v>
      </c>
      <c r="LK100" s="711">
        <f t="shared" si="127"/>
        <v>0</v>
      </c>
      <c r="LL100" s="711">
        <f t="shared" si="127"/>
        <v>0</v>
      </c>
      <c r="LM100" s="711">
        <f t="shared" si="127"/>
        <v>0</v>
      </c>
      <c r="LN100" s="711">
        <f t="shared" si="128"/>
        <v>0</v>
      </c>
      <c r="LO100" s="711">
        <f t="shared" si="128"/>
        <v>0</v>
      </c>
      <c r="LP100" s="711">
        <f t="shared" si="128"/>
        <v>0</v>
      </c>
      <c r="LQ100" s="711">
        <f t="shared" si="128"/>
        <v>0</v>
      </c>
      <c r="LR100" s="711">
        <f t="shared" si="128"/>
        <v>0</v>
      </c>
      <c r="LS100" s="711">
        <f t="shared" si="128"/>
        <v>0</v>
      </c>
      <c r="LT100" s="711">
        <f t="shared" si="128"/>
        <v>0</v>
      </c>
      <c r="LU100" s="711">
        <f t="shared" si="128"/>
        <v>0</v>
      </c>
      <c r="LV100" s="711">
        <f t="shared" si="128"/>
        <v>0</v>
      </c>
      <c r="LW100" s="711">
        <f t="shared" si="128"/>
        <v>0</v>
      </c>
      <c r="LX100" s="711">
        <f t="shared" si="128"/>
        <v>0</v>
      </c>
      <c r="LY100" s="711">
        <f t="shared" si="128"/>
        <v>0</v>
      </c>
      <c r="LZ100" s="711">
        <f t="shared" si="128"/>
        <v>0</v>
      </c>
      <c r="MA100" s="711">
        <f t="shared" si="128"/>
        <v>0</v>
      </c>
      <c r="MB100" s="711">
        <f t="shared" si="128"/>
        <v>0</v>
      </c>
      <c r="MC100" s="711">
        <f t="shared" si="128"/>
        <v>0</v>
      </c>
      <c r="MD100" s="711">
        <f t="shared" si="129"/>
        <v>-0.1</v>
      </c>
      <c r="ME100" s="711">
        <f t="shared" si="129"/>
        <v>-0.1</v>
      </c>
      <c r="MF100" s="711">
        <f t="shared" si="129"/>
        <v>-0.1</v>
      </c>
      <c r="MG100" s="711">
        <f t="shared" si="129"/>
        <v>-0.1</v>
      </c>
      <c r="MH100" s="711">
        <f t="shared" si="129"/>
        <v>-0.1</v>
      </c>
      <c r="MI100" s="711">
        <f t="shared" si="129"/>
        <v>-0.1</v>
      </c>
      <c r="MJ100" s="711">
        <f t="shared" si="129"/>
        <v>-0.1</v>
      </c>
      <c r="MK100" s="711">
        <f t="shared" si="129"/>
        <v>-0.1</v>
      </c>
      <c r="ML100" s="711">
        <f t="shared" si="129"/>
        <v>-0.1</v>
      </c>
      <c r="MM100" s="711">
        <f t="shared" si="129"/>
        <v>-0.1</v>
      </c>
      <c r="MN100" s="711">
        <f t="shared" si="129"/>
        <v>-0.1</v>
      </c>
      <c r="MO100" s="711">
        <f t="shared" si="129"/>
        <v>-0.1</v>
      </c>
      <c r="MP100" s="711">
        <f t="shared" si="129"/>
        <v>-0.1</v>
      </c>
      <c r="MQ100" s="711">
        <f t="shared" si="129"/>
        <v>-0.1</v>
      </c>
      <c r="MR100" s="711">
        <f t="shared" si="129"/>
        <v>-0.1</v>
      </c>
      <c r="MS100" s="711">
        <f t="shared" si="129"/>
        <v>-0.1</v>
      </c>
      <c r="MT100" s="711">
        <f t="shared" si="130"/>
        <v>-0.1</v>
      </c>
      <c r="MU100" s="711">
        <f t="shared" si="130"/>
        <v>-0.1</v>
      </c>
      <c r="MV100" s="711">
        <f t="shared" si="130"/>
        <v>-0.1</v>
      </c>
      <c r="MW100" s="711">
        <f t="shared" si="130"/>
        <v>0</v>
      </c>
      <c r="MX100" s="711">
        <f t="shared" si="130"/>
        <v>0</v>
      </c>
      <c r="MY100" s="711">
        <f t="shared" si="130"/>
        <v>0</v>
      </c>
      <c r="MZ100" s="711">
        <f t="shared" si="130"/>
        <v>0</v>
      </c>
      <c r="NA100" s="711">
        <f t="shared" si="130"/>
        <v>0</v>
      </c>
      <c r="NB100" s="711">
        <f t="shared" si="130"/>
        <v>0</v>
      </c>
      <c r="NC100" s="711">
        <f t="shared" si="130"/>
        <v>0</v>
      </c>
      <c r="ND100" s="711">
        <f t="shared" si="130"/>
        <v>0</v>
      </c>
      <c r="NE100" s="711">
        <f t="shared" si="130"/>
        <v>0</v>
      </c>
      <c r="NF100" s="711">
        <f t="shared" si="130"/>
        <v>0</v>
      </c>
      <c r="NG100" s="711">
        <f t="shared" si="130"/>
        <v>0</v>
      </c>
      <c r="NH100" s="711">
        <f t="shared" si="130"/>
        <v>0</v>
      </c>
      <c r="NI100" s="711">
        <f t="shared" si="130"/>
        <v>0</v>
      </c>
      <c r="NJ100" s="711">
        <f t="shared" si="131"/>
        <v>0</v>
      </c>
      <c r="NK100" s="711">
        <f t="shared" si="131"/>
        <v>0</v>
      </c>
      <c r="NL100" s="711">
        <f t="shared" si="131"/>
        <v>0</v>
      </c>
      <c r="NM100" s="711">
        <f t="shared" si="131"/>
        <v>0</v>
      </c>
      <c r="NN100" s="711">
        <f t="shared" si="131"/>
        <v>0</v>
      </c>
      <c r="NO100" s="711">
        <f t="shared" si="131"/>
        <v>0</v>
      </c>
      <c r="NP100" s="711">
        <f t="shared" si="131"/>
        <v>0</v>
      </c>
      <c r="NQ100" s="711">
        <f t="shared" si="131"/>
        <v>0</v>
      </c>
      <c r="NR100" s="711">
        <f t="shared" si="131"/>
        <v>0</v>
      </c>
      <c r="NS100" s="711">
        <f t="shared" si="131"/>
        <v>0</v>
      </c>
      <c r="NT100" s="711">
        <f t="shared" si="131"/>
        <v>0</v>
      </c>
      <c r="NU100" s="711">
        <f t="shared" si="131"/>
        <v>0</v>
      </c>
      <c r="NV100" s="711">
        <f t="shared" si="131"/>
        <v>0</v>
      </c>
      <c r="NW100" s="711">
        <f t="shared" si="131"/>
        <v>0</v>
      </c>
      <c r="NX100" s="711">
        <f t="shared" si="131"/>
        <v>0</v>
      </c>
      <c r="NY100" s="711">
        <f t="shared" si="131"/>
        <v>0</v>
      </c>
      <c r="NZ100" s="711">
        <f t="shared" si="132"/>
        <v>0</v>
      </c>
      <c r="OA100" s="711">
        <f t="shared" si="132"/>
        <v>0</v>
      </c>
      <c r="OB100" s="711">
        <f t="shared" si="132"/>
        <v>0</v>
      </c>
      <c r="OC100" s="711">
        <f t="shared" si="132"/>
        <v>0</v>
      </c>
      <c r="OD100" s="711">
        <f t="shared" si="132"/>
        <v>0.1</v>
      </c>
      <c r="OE100" s="711">
        <f t="shared" si="132"/>
        <v>0.1</v>
      </c>
      <c r="OF100" s="711">
        <f t="shared" si="132"/>
        <v>0.1</v>
      </c>
      <c r="OG100" s="711">
        <f t="shared" si="132"/>
        <v>0.1</v>
      </c>
      <c r="OH100" s="711">
        <f t="shared" si="132"/>
        <v>0.1</v>
      </c>
      <c r="OI100" s="711">
        <f t="shared" si="132"/>
        <v>0.1</v>
      </c>
      <c r="OJ100" s="711">
        <f t="shared" si="132"/>
        <v>0.1</v>
      </c>
      <c r="OK100" s="711">
        <f t="shared" si="132"/>
        <v>0.1</v>
      </c>
      <c r="OL100" s="711">
        <f t="shared" si="132"/>
        <v>0.1</v>
      </c>
      <c r="OM100" s="711">
        <f t="shared" si="132"/>
        <v>0.1</v>
      </c>
      <c r="ON100" s="711">
        <f t="shared" si="132"/>
        <v>0.1</v>
      </c>
      <c r="OO100" s="711">
        <f t="shared" si="132"/>
        <v>0.1</v>
      </c>
      <c r="OP100" s="711">
        <f t="shared" si="133"/>
        <v>0.1</v>
      </c>
      <c r="OQ100" s="711">
        <f t="shared" si="133"/>
        <v>0.1</v>
      </c>
      <c r="OR100" s="711">
        <f t="shared" si="133"/>
        <v>0.1</v>
      </c>
      <c r="OS100" s="711">
        <f t="shared" si="133"/>
        <v>0.1</v>
      </c>
      <c r="OT100" s="711">
        <f t="shared" si="133"/>
        <v>0.1</v>
      </c>
      <c r="OU100" s="711">
        <f t="shared" si="133"/>
        <v>0.1</v>
      </c>
      <c r="OV100" s="711">
        <f t="shared" si="133"/>
        <v>0.1</v>
      </c>
      <c r="OW100" s="711">
        <f t="shared" si="133"/>
        <v>0</v>
      </c>
      <c r="OX100" s="711">
        <f t="shared" si="133"/>
        <v>0</v>
      </c>
      <c r="OY100" s="711">
        <f t="shared" si="133"/>
        <v>0</v>
      </c>
      <c r="OZ100" s="711">
        <f t="shared" si="133"/>
        <v>0</v>
      </c>
      <c r="PA100" s="711">
        <f t="shared" si="133"/>
        <v>0</v>
      </c>
      <c r="PB100" s="711">
        <f t="shared" si="133"/>
        <v>0</v>
      </c>
      <c r="PC100" s="711">
        <f t="shared" si="133"/>
        <v>0</v>
      </c>
      <c r="PD100" s="711">
        <f t="shared" si="133"/>
        <v>0</v>
      </c>
      <c r="PE100" s="711">
        <f t="shared" si="133"/>
        <v>0</v>
      </c>
      <c r="PF100" s="711">
        <f t="shared" si="134"/>
        <v>0</v>
      </c>
      <c r="PG100" s="711">
        <f t="shared" si="134"/>
        <v>0</v>
      </c>
      <c r="PH100" s="711">
        <f t="shared" si="134"/>
        <v>0</v>
      </c>
      <c r="PI100" s="711">
        <f t="shared" si="134"/>
        <v>0</v>
      </c>
      <c r="PJ100" s="711">
        <f t="shared" si="134"/>
        <v>0</v>
      </c>
      <c r="PK100" s="711">
        <f t="shared" si="134"/>
        <v>0</v>
      </c>
      <c r="PL100" s="711">
        <f t="shared" si="134"/>
        <v>0</v>
      </c>
      <c r="PM100" s="711">
        <f t="shared" si="134"/>
        <v>0</v>
      </c>
      <c r="PN100" s="711">
        <f t="shared" si="134"/>
        <v>0</v>
      </c>
      <c r="PO100" s="711">
        <f t="shared" si="134"/>
        <v>0</v>
      </c>
      <c r="PP100" s="711">
        <f t="shared" si="134"/>
        <v>0</v>
      </c>
      <c r="PQ100" s="711">
        <f t="shared" si="134"/>
        <v>0</v>
      </c>
      <c r="PR100" s="711">
        <f t="shared" si="134"/>
        <v>0</v>
      </c>
      <c r="PS100" s="711">
        <f t="shared" si="134"/>
        <v>0</v>
      </c>
      <c r="PT100" s="711">
        <f t="shared" si="134"/>
        <v>0</v>
      </c>
      <c r="PU100" s="711">
        <f t="shared" si="134"/>
        <v>0</v>
      </c>
      <c r="PV100" s="711">
        <f t="shared" si="135"/>
        <v>0</v>
      </c>
      <c r="PW100" s="711">
        <f t="shared" si="135"/>
        <v>0</v>
      </c>
      <c r="PX100" s="711">
        <f t="shared" si="135"/>
        <v>0</v>
      </c>
      <c r="PY100" s="711">
        <f t="shared" si="135"/>
        <v>0</v>
      </c>
      <c r="PZ100" s="711">
        <f t="shared" si="135"/>
        <v>0</v>
      </c>
      <c r="QA100" s="711">
        <f t="shared" si="135"/>
        <v>0</v>
      </c>
      <c r="QB100" s="711">
        <f t="shared" si="135"/>
        <v>0</v>
      </c>
      <c r="QC100" s="711">
        <f t="shared" si="135"/>
        <v>0</v>
      </c>
      <c r="QD100" s="711">
        <f t="shared" si="135"/>
        <v>-0.1</v>
      </c>
      <c r="QE100" s="711">
        <f t="shared" si="135"/>
        <v>-0.1</v>
      </c>
      <c r="QF100" s="711">
        <f t="shared" si="135"/>
        <v>-0.1</v>
      </c>
      <c r="QG100" s="711">
        <f t="shared" si="135"/>
        <v>-0.1</v>
      </c>
      <c r="QH100" s="711">
        <f t="shared" si="135"/>
        <v>-0.1</v>
      </c>
      <c r="QI100" s="711">
        <f t="shared" si="135"/>
        <v>-0.1</v>
      </c>
      <c r="QJ100" s="711">
        <f t="shared" si="135"/>
        <v>-0.1</v>
      </c>
      <c r="QK100" s="711">
        <f t="shared" si="135"/>
        <v>-0.1</v>
      </c>
      <c r="QL100" s="711">
        <f t="shared" si="136"/>
        <v>-0.1</v>
      </c>
      <c r="QM100" s="711">
        <f t="shared" si="136"/>
        <v>-0.1</v>
      </c>
      <c r="QN100" s="711">
        <f t="shared" si="136"/>
        <v>-0.1</v>
      </c>
      <c r="QO100" s="711">
        <f t="shared" si="136"/>
        <v>-0.1</v>
      </c>
      <c r="QP100" s="711">
        <f t="shared" si="136"/>
        <v>-0.1</v>
      </c>
      <c r="QQ100" s="711">
        <f t="shared" si="136"/>
        <v>-0.1</v>
      </c>
      <c r="QR100" s="711">
        <f t="shared" si="136"/>
        <v>-0.1</v>
      </c>
      <c r="QS100" s="711">
        <f t="shared" si="136"/>
        <v>-0.1</v>
      </c>
      <c r="QT100" s="711">
        <f t="shared" si="136"/>
        <v>-0.1</v>
      </c>
      <c r="QU100" s="711">
        <f t="shared" si="136"/>
        <v>-0.1</v>
      </c>
      <c r="QV100" s="711">
        <f t="shared" si="136"/>
        <v>-0.1</v>
      </c>
      <c r="QW100" s="711">
        <f t="shared" si="136"/>
        <v>0</v>
      </c>
      <c r="QX100" s="711">
        <f t="shared" si="136"/>
        <v>0</v>
      </c>
      <c r="QY100" s="711">
        <f t="shared" si="136"/>
        <v>0</v>
      </c>
      <c r="QZ100" s="711">
        <f t="shared" si="136"/>
        <v>0</v>
      </c>
      <c r="RA100" s="711">
        <f t="shared" si="136"/>
        <v>0</v>
      </c>
      <c r="RB100" s="711">
        <f t="shared" si="137"/>
        <v>0</v>
      </c>
      <c r="RC100" s="711">
        <f t="shared" si="137"/>
        <v>0</v>
      </c>
      <c r="RD100" s="711">
        <f t="shared" si="137"/>
        <v>0</v>
      </c>
      <c r="RE100" s="711">
        <f t="shared" si="137"/>
        <v>0</v>
      </c>
      <c r="RF100" s="711">
        <f t="shared" si="137"/>
        <v>0</v>
      </c>
      <c r="RG100" s="711">
        <f t="shared" si="137"/>
        <v>0</v>
      </c>
      <c r="RH100" s="711">
        <f t="shared" si="137"/>
        <v>0</v>
      </c>
      <c r="RI100" s="711">
        <f t="shared" si="137"/>
        <v>0</v>
      </c>
      <c r="RJ100" s="711">
        <f t="shared" si="137"/>
        <v>0</v>
      </c>
      <c r="RK100" s="711">
        <f t="shared" si="137"/>
        <v>0</v>
      </c>
      <c r="RL100" s="711">
        <f t="shared" si="137"/>
        <v>0</v>
      </c>
      <c r="RM100" s="711">
        <f t="shared" si="137"/>
        <v>0</v>
      </c>
      <c r="RN100" s="711">
        <f t="shared" si="137"/>
        <v>0</v>
      </c>
      <c r="RO100" s="711">
        <f t="shared" si="137"/>
        <v>0</v>
      </c>
      <c r="RP100" s="711">
        <f t="shared" si="137"/>
        <v>0</v>
      </c>
      <c r="RQ100" s="711">
        <f t="shared" si="137"/>
        <v>0</v>
      </c>
      <c r="RR100" s="711">
        <f t="shared" si="138"/>
        <v>0</v>
      </c>
      <c r="RS100" s="711">
        <f t="shared" si="138"/>
        <v>0</v>
      </c>
      <c r="RT100" s="711">
        <f t="shared" si="138"/>
        <v>0</v>
      </c>
      <c r="RU100" s="711">
        <f t="shared" si="138"/>
        <v>0</v>
      </c>
      <c r="RV100" s="711">
        <f t="shared" si="138"/>
        <v>0</v>
      </c>
      <c r="RW100" s="711">
        <f t="shared" si="138"/>
        <v>0</v>
      </c>
      <c r="RX100" s="711">
        <f t="shared" si="138"/>
        <v>0</v>
      </c>
      <c r="RY100" s="711">
        <f t="shared" si="138"/>
        <v>0</v>
      </c>
      <c r="RZ100" s="711">
        <f t="shared" si="138"/>
        <v>0</v>
      </c>
      <c r="SA100" s="711">
        <f t="shared" si="138"/>
        <v>0</v>
      </c>
      <c r="SB100" s="711">
        <f t="shared" si="138"/>
        <v>0</v>
      </c>
      <c r="SC100" s="711">
        <f t="shared" si="138"/>
        <v>0</v>
      </c>
      <c r="SD100" s="711">
        <f t="shared" si="138"/>
        <v>0.1</v>
      </c>
      <c r="SE100" s="711">
        <f t="shared" si="138"/>
        <v>0.1</v>
      </c>
      <c r="SF100" s="711">
        <f t="shared" si="138"/>
        <v>0.1</v>
      </c>
      <c r="SG100" s="711">
        <f t="shared" si="138"/>
        <v>0.1</v>
      </c>
      <c r="SH100" s="711">
        <f t="shared" si="139"/>
        <v>0.1</v>
      </c>
      <c r="SI100" s="493"/>
      <c r="SJ100" s="474"/>
      <c r="SK100" s="462"/>
      <c r="SL100" s="462"/>
      <c r="SM100" s="462"/>
    </row>
    <row r="101" spans="1:507" outlineLevel="3" x14ac:dyDescent="0.35">
      <c r="A101" s="462"/>
      <c r="B101" s="471"/>
      <c r="C101" s="690">
        <f>INT($C$40)+3</f>
        <v>4</v>
      </c>
      <c r="D101" s="493"/>
      <c r="E101" s="557"/>
      <c r="F101" s="557"/>
      <c r="G101" s="493"/>
      <c r="H101" s="715"/>
      <c r="I101" s="715" t="s">
        <v>772</v>
      </c>
      <c r="J101" s="716">
        <f t="shared" si="140"/>
        <v>12</v>
      </c>
      <c r="K101" s="717">
        <v>0</v>
      </c>
      <c r="L101" s="717">
        <v>0</v>
      </c>
      <c r="M101" s="717">
        <v>0</v>
      </c>
      <c r="N101" s="717">
        <v>0</v>
      </c>
      <c r="O101" s="717">
        <v>0</v>
      </c>
      <c r="P101" s="717">
        <v>0</v>
      </c>
      <c r="Q101" s="717">
        <v>0</v>
      </c>
      <c r="R101" s="717">
        <v>0</v>
      </c>
      <c r="S101" s="717">
        <v>0</v>
      </c>
      <c r="T101" s="717">
        <v>0</v>
      </c>
      <c r="U101" s="717">
        <v>0</v>
      </c>
      <c r="V101" s="717">
        <v>0</v>
      </c>
      <c r="W101" s="717">
        <v>0</v>
      </c>
      <c r="X101" s="717">
        <v>0</v>
      </c>
      <c r="Y101" s="717">
        <v>0</v>
      </c>
      <c r="Z101" s="717">
        <v>0</v>
      </c>
      <c r="AA101" s="717">
        <v>0</v>
      </c>
      <c r="AB101" s="717">
        <v>0</v>
      </c>
      <c r="AC101" s="717">
        <v>0</v>
      </c>
      <c r="AD101" s="717">
        <v>0</v>
      </c>
      <c r="AE101" s="717">
        <v>0</v>
      </c>
      <c r="AF101" s="717">
        <v>0</v>
      </c>
      <c r="AG101" s="717">
        <v>0</v>
      </c>
      <c r="AH101" s="717">
        <v>0</v>
      </c>
      <c r="AI101" s="717">
        <v>0</v>
      </c>
      <c r="AJ101" s="717">
        <v>0</v>
      </c>
      <c r="AK101" s="717">
        <v>0</v>
      </c>
      <c r="AL101" s="717">
        <v>0</v>
      </c>
      <c r="AM101" s="717">
        <v>0</v>
      </c>
      <c r="AN101" s="717">
        <v>0</v>
      </c>
      <c r="AO101" s="717">
        <v>0</v>
      </c>
      <c r="AP101" s="717">
        <v>0</v>
      </c>
      <c r="AQ101" s="717">
        <v>0</v>
      </c>
      <c r="AR101" s="717">
        <v>0</v>
      </c>
      <c r="AS101" s="717">
        <v>0</v>
      </c>
      <c r="AT101" s="717">
        <v>0</v>
      </c>
      <c r="AU101" s="717">
        <v>0</v>
      </c>
      <c r="AV101" s="717">
        <v>0</v>
      </c>
      <c r="AW101" s="717">
        <v>0</v>
      </c>
      <c r="AX101" s="717">
        <v>0</v>
      </c>
      <c r="AY101" s="717">
        <v>0</v>
      </c>
      <c r="AZ101" s="717">
        <v>0</v>
      </c>
      <c r="BA101" s="717">
        <v>0</v>
      </c>
      <c r="BB101" s="717">
        <v>0</v>
      </c>
      <c r="BC101" s="717">
        <v>0</v>
      </c>
      <c r="BD101" s="717">
        <v>0</v>
      </c>
      <c r="BE101" s="717">
        <v>0</v>
      </c>
      <c r="BF101" s="717">
        <v>0</v>
      </c>
      <c r="BG101" s="717">
        <v>0</v>
      </c>
      <c r="BH101" s="717">
        <v>0</v>
      </c>
      <c r="BI101" s="717">
        <v>0</v>
      </c>
      <c r="BJ101" s="717">
        <v>0</v>
      </c>
      <c r="BK101" s="717">
        <v>0</v>
      </c>
      <c r="BL101" s="717">
        <v>0</v>
      </c>
      <c r="BM101" s="717">
        <v>0</v>
      </c>
      <c r="BN101" s="717">
        <v>0</v>
      </c>
      <c r="BO101" s="717">
        <v>0</v>
      </c>
      <c r="BP101" s="717">
        <v>0</v>
      </c>
      <c r="BQ101" s="717">
        <v>0</v>
      </c>
      <c r="BR101" s="717">
        <v>0</v>
      </c>
      <c r="BS101" s="717">
        <v>0</v>
      </c>
      <c r="BT101" s="717">
        <v>0</v>
      </c>
      <c r="BU101" s="717">
        <v>0</v>
      </c>
      <c r="BV101" s="717">
        <v>0</v>
      </c>
      <c r="BW101" s="717">
        <v>0</v>
      </c>
      <c r="BX101" s="717">
        <v>0</v>
      </c>
      <c r="BY101" s="717">
        <v>0</v>
      </c>
      <c r="BZ101" s="717">
        <v>0</v>
      </c>
      <c r="CA101" s="717">
        <v>0</v>
      </c>
      <c r="CB101" s="717">
        <v>0.15</v>
      </c>
      <c r="CC101" s="717">
        <v>0.15</v>
      </c>
      <c r="CD101" s="717">
        <v>0.15</v>
      </c>
      <c r="CE101" s="717">
        <v>0.15</v>
      </c>
      <c r="CF101" s="717">
        <v>0.15</v>
      </c>
      <c r="CG101" s="717">
        <v>0.15</v>
      </c>
      <c r="CH101" s="717">
        <v>0.15</v>
      </c>
      <c r="CI101" s="717">
        <v>0.15</v>
      </c>
      <c r="CJ101" s="717">
        <v>0.15</v>
      </c>
      <c r="CK101" s="717">
        <v>0.15</v>
      </c>
      <c r="CL101" s="717">
        <v>0.15</v>
      </c>
      <c r="CM101" s="717">
        <v>0.15</v>
      </c>
      <c r="CN101" s="717">
        <v>0.15</v>
      </c>
      <c r="CO101" s="717">
        <v>0.15</v>
      </c>
      <c r="CP101" s="717">
        <v>0.15</v>
      </c>
      <c r="CQ101" s="717">
        <v>0.15</v>
      </c>
      <c r="CR101" s="717">
        <v>0.15</v>
      </c>
      <c r="CS101" s="717">
        <v>0.15</v>
      </c>
      <c r="CT101" s="717">
        <v>0.15</v>
      </c>
      <c r="CU101" s="717">
        <v>0.15</v>
      </c>
      <c r="CV101" s="717">
        <v>0.15</v>
      </c>
      <c r="CW101" s="717">
        <v>0</v>
      </c>
      <c r="CX101" s="717">
        <v>0</v>
      </c>
      <c r="CY101" s="717">
        <v>0</v>
      </c>
      <c r="CZ101" s="717">
        <v>0</v>
      </c>
      <c r="DA101" s="717">
        <v>0</v>
      </c>
      <c r="DB101" s="717">
        <v>0</v>
      </c>
      <c r="DC101" s="717">
        <v>0</v>
      </c>
      <c r="DD101" s="717">
        <v>0</v>
      </c>
      <c r="DE101" s="717">
        <v>0</v>
      </c>
      <c r="DF101" s="717">
        <v>0</v>
      </c>
      <c r="DG101" s="717">
        <v>0</v>
      </c>
      <c r="DH101" s="717">
        <v>0</v>
      </c>
      <c r="DI101" s="717">
        <v>0</v>
      </c>
      <c r="DJ101" s="717">
        <v>0</v>
      </c>
      <c r="DK101" s="717">
        <v>0</v>
      </c>
      <c r="DL101" s="717">
        <v>0</v>
      </c>
      <c r="DM101" s="717">
        <v>0</v>
      </c>
      <c r="DN101" s="717">
        <v>0</v>
      </c>
      <c r="DO101" s="717">
        <v>0</v>
      </c>
      <c r="DP101" s="717">
        <v>0</v>
      </c>
      <c r="DQ101" s="717">
        <v>0</v>
      </c>
      <c r="DR101" s="717">
        <v>0</v>
      </c>
      <c r="DS101" s="717">
        <v>0</v>
      </c>
      <c r="DT101" s="717">
        <v>0</v>
      </c>
      <c r="DU101" s="717">
        <v>0</v>
      </c>
      <c r="DV101" s="717">
        <v>0</v>
      </c>
      <c r="DW101" s="717">
        <v>0</v>
      </c>
      <c r="DX101" s="717">
        <v>0</v>
      </c>
      <c r="DY101" s="717">
        <v>0</v>
      </c>
      <c r="DZ101" s="717">
        <v>0</v>
      </c>
      <c r="EA101" s="717">
        <v>0</v>
      </c>
      <c r="EB101" s="717">
        <v>0</v>
      </c>
      <c r="EC101" s="717">
        <v>0</v>
      </c>
      <c r="ED101" s="711">
        <f t="shared" si="116"/>
        <v>-0.15</v>
      </c>
      <c r="EE101" s="711">
        <f t="shared" si="116"/>
        <v>-0.15</v>
      </c>
      <c r="EF101" s="711">
        <f t="shared" si="116"/>
        <v>-0.15</v>
      </c>
      <c r="EG101" s="711">
        <f t="shared" si="116"/>
        <v>-0.15</v>
      </c>
      <c r="EH101" s="711">
        <f t="shared" si="116"/>
        <v>-0.15</v>
      </c>
      <c r="EI101" s="711">
        <f t="shared" si="116"/>
        <v>-0.15</v>
      </c>
      <c r="EJ101" s="711">
        <f t="shared" si="116"/>
        <v>-0.15</v>
      </c>
      <c r="EK101" s="711">
        <f t="shared" si="116"/>
        <v>-0.15</v>
      </c>
      <c r="EL101" s="711">
        <f t="shared" si="116"/>
        <v>-0.15</v>
      </c>
      <c r="EM101" s="711">
        <f t="shared" si="116"/>
        <v>-0.15</v>
      </c>
      <c r="EN101" s="711">
        <f t="shared" si="116"/>
        <v>-0.15</v>
      </c>
      <c r="EO101" s="711">
        <f t="shared" si="116"/>
        <v>-0.15</v>
      </c>
      <c r="EP101" s="711">
        <f t="shared" si="116"/>
        <v>-0.15</v>
      </c>
      <c r="EQ101" s="711">
        <f t="shared" si="116"/>
        <v>-0.15</v>
      </c>
      <c r="ER101" s="711">
        <f t="shared" si="116"/>
        <v>-0.15</v>
      </c>
      <c r="ES101" s="711">
        <f t="shared" si="116"/>
        <v>-0.15</v>
      </c>
      <c r="ET101" s="711">
        <f t="shared" si="117"/>
        <v>-0.15</v>
      </c>
      <c r="EU101" s="711">
        <f t="shared" si="117"/>
        <v>-0.15</v>
      </c>
      <c r="EV101" s="711">
        <f t="shared" si="117"/>
        <v>-0.15</v>
      </c>
      <c r="EW101" s="711">
        <f t="shared" si="117"/>
        <v>0</v>
      </c>
      <c r="EX101" s="711">
        <f t="shared" si="117"/>
        <v>0</v>
      </c>
      <c r="EY101" s="711">
        <f t="shared" si="117"/>
        <v>0</v>
      </c>
      <c r="EZ101" s="711">
        <f t="shared" si="117"/>
        <v>0</v>
      </c>
      <c r="FA101" s="711">
        <f t="shared" si="117"/>
        <v>0</v>
      </c>
      <c r="FB101" s="711">
        <f t="shared" si="117"/>
        <v>0</v>
      </c>
      <c r="FC101" s="711">
        <f t="shared" si="117"/>
        <v>0</v>
      </c>
      <c r="FD101" s="711">
        <f t="shared" si="117"/>
        <v>0</v>
      </c>
      <c r="FE101" s="711">
        <f t="shared" si="117"/>
        <v>0</v>
      </c>
      <c r="FF101" s="711">
        <f t="shared" si="117"/>
        <v>0</v>
      </c>
      <c r="FG101" s="711">
        <f t="shared" si="117"/>
        <v>0</v>
      </c>
      <c r="FH101" s="711">
        <f t="shared" si="117"/>
        <v>0</v>
      </c>
      <c r="FI101" s="711">
        <f t="shared" si="117"/>
        <v>0</v>
      </c>
      <c r="FJ101" s="711">
        <f t="shared" si="118"/>
        <v>0</v>
      </c>
      <c r="FK101" s="711">
        <f t="shared" si="118"/>
        <v>0</v>
      </c>
      <c r="FL101" s="711">
        <f t="shared" si="118"/>
        <v>0</v>
      </c>
      <c r="FM101" s="711">
        <f t="shared" si="118"/>
        <v>0</v>
      </c>
      <c r="FN101" s="711">
        <f t="shared" si="118"/>
        <v>0</v>
      </c>
      <c r="FO101" s="711">
        <f t="shared" si="118"/>
        <v>0</v>
      </c>
      <c r="FP101" s="711">
        <f t="shared" si="118"/>
        <v>0</v>
      </c>
      <c r="FQ101" s="711">
        <f t="shared" si="118"/>
        <v>0</v>
      </c>
      <c r="FR101" s="711">
        <f t="shared" si="118"/>
        <v>0</v>
      </c>
      <c r="FS101" s="711">
        <f t="shared" si="118"/>
        <v>0</v>
      </c>
      <c r="FT101" s="711">
        <f t="shared" si="118"/>
        <v>0</v>
      </c>
      <c r="FU101" s="711">
        <f t="shared" si="118"/>
        <v>0</v>
      </c>
      <c r="FV101" s="711">
        <f t="shared" si="118"/>
        <v>0</v>
      </c>
      <c r="FW101" s="711">
        <f t="shared" si="118"/>
        <v>0</v>
      </c>
      <c r="FX101" s="711">
        <f t="shared" si="118"/>
        <v>0</v>
      </c>
      <c r="FY101" s="711">
        <f t="shared" si="118"/>
        <v>0</v>
      </c>
      <c r="FZ101" s="711">
        <f t="shared" si="119"/>
        <v>0</v>
      </c>
      <c r="GA101" s="711">
        <f t="shared" si="119"/>
        <v>0</v>
      </c>
      <c r="GB101" s="711">
        <f t="shared" si="119"/>
        <v>0</v>
      </c>
      <c r="GC101" s="711">
        <f t="shared" si="119"/>
        <v>0</v>
      </c>
      <c r="GD101" s="711">
        <f t="shared" si="119"/>
        <v>0.15</v>
      </c>
      <c r="GE101" s="711">
        <f t="shared" si="119"/>
        <v>0.15</v>
      </c>
      <c r="GF101" s="711">
        <f t="shared" si="119"/>
        <v>0.15</v>
      </c>
      <c r="GG101" s="711">
        <f t="shared" si="119"/>
        <v>0.15</v>
      </c>
      <c r="GH101" s="711">
        <f t="shared" si="119"/>
        <v>0.15</v>
      </c>
      <c r="GI101" s="711">
        <f t="shared" si="119"/>
        <v>0.15</v>
      </c>
      <c r="GJ101" s="711">
        <f t="shared" si="119"/>
        <v>0.15</v>
      </c>
      <c r="GK101" s="711">
        <f t="shared" si="119"/>
        <v>0.15</v>
      </c>
      <c r="GL101" s="711">
        <f t="shared" si="119"/>
        <v>0.15</v>
      </c>
      <c r="GM101" s="711">
        <f t="shared" si="119"/>
        <v>0.15</v>
      </c>
      <c r="GN101" s="711">
        <f t="shared" si="119"/>
        <v>0.15</v>
      </c>
      <c r="GO101" s="711">
        <f t="shared" si="119"/>
        <v>0.15</v>
      </c>
      <c r="GP101" s="711">
        <f t="shared" si="120"/>
        <v>0.15</v>
      </c>
      <c r="GQ101" s="711">
        <f t="shared" si="120"/>
        <v>0.15</v>
      </c>
      <c r="GR101" s="711">
        <f t="shared" si="120"/>
        <v>0.15</v>
      </c>
      <c r="GS101" s="711">
        <f t="shared" si="120"/>
        <v>0.15</v>
      </c>
      <c r="GT101" s="711">
        <f t="shared" si="120"/>
        <v>0.15</v>
      </c>
      <c r="GU101" s="711">
        <f t="shared" si="120"/>
        <v>0.15</v>
      </c>
      <c r="GV101" s="711">
        <f t="shared" si="120"/>
        <v>0.15</v>
      </c>
      <c r="GW101" s="711">
        <f t="shared" si="120"/>
        <v>0</v>
      </c>
      <c r="GX101" s="711">
        <f t="shared" si="120"/>
        <v>0</v>
      </c>
      <c r="GY101" s="711">
        <f t="shared" si="120"/>
        <v>0</v>
      </c>
      <c r="GZ101" s="711">
        <f t="shared" si="120"/>
        <v>0</v>
      </c>
      <c r="HA101" s="711">
        <f t="shared" si="120"/>
        <v>0</v>
      </c>
      <c r="HB101" s="711">
        <f t="shared" si="120"/>
        <v>0</v>
      </c>
      <c r="HC101" s="711">
        <f t="shared" si="120"/>
        <v>0</v>
      </c>
      <c r="HD101" s="711">
        <f t="shared" si="120"/>
        <v>0</v>
      </c>
      <c r="HE101" s="711">
        <f t="shared" si="120"/>
        <v>0</v>
      </c>
      <c r="HF101" s="711">
        <f t="shared" si="121"/>
        <v>0</v>
      </c>
      <c r="HG101" s="711">
        <f t="shared" si="121"/>
        <v>0</v>
      </c>
      <c r="HH101" s="711">
        <f t="shared" si="121"/>
        <v>0</v>
      </c>
      <c r="HI101" s="711">
        <f t="shared" si="121"/>
        <v>0</v>
      </c>
      <c r="HJ101" s="711">
        <f t="shared" si="121"/>
        <v>0</v>
      </c>
      <c r="HK101" s="711">
        <f t="shared" si="121"/>
        <v>0</v>
      </c>
      <c r="HL101" s="711">
        <f t="shared" si="121"/>
        <v>0</v>
      </c>
      <c r="HM101" s="711">
        <f t="shared" si="121"/>
        <v>0</v>
      </c>
      <c r="HN101" s="711">
        <f t="shared" si="121"/>
        <v>0</v>
      </c>
      <c r="HO101" s="711">
        <f t="shared" si="121"/>
        <v>0</v>
      </c>
      <c r="HP101" s="711">
        <f t="shared" si="121"/>
        <v>0</v>
      </c>
      <c r="HQ101" s="711">
        <f t="shared" si="121"/>
        <v>0</v>
      </c>
      <c r="HR101" s="711">
        <f t="shared" si="121"/>
        <v>0</v>
      </c>
      <c r="HS101" s="711">
        <f t="shared" si="121"/>
        <v>0</v>
      </c>
      <c r="HT101" s="711">
        <f t="shared" si="121"/>
        <v>0</v>
      </c>
      <c r="HU101" s="711">
        <f t="shared" si="121"/>
        <v>0</v>
      </c>
      <c r="HV101" s="711">
        <f t="shared" si="122"/>
        <v>0</v>
      </c>
      <c r="HW101" s="711">
        <f t="shared" si="122"/>
        <v>0</v>
      </c>
      <c r="HX101" s="711">
        <f t="shared" si="122"/>
        <v>0</v>
      </c>
      <c r="HY101" s="711">
        <f t="shared" si="122"/>
        <v>0</v>
      </c>
      <c r="HZ101" s="711">
        <f t="shared" si="122"/>
        <v>0</v>
      </c>
      <c r="IA101" s="711">
        <f t="shared" si="122"/>
        <v>0</v>
      </c>
      <c r="IB101" s="711">
        <f t="shared" si="122"/>
        <v>0</v>
      </c>
      <c r="IC101" s="711">
        <f t="shared" si="122"/>
        <v>0</v>
      </c>
      <c r="ID101" s="711">
        <f t="shared" si="122"/>
        <v>-0.15</v>
      </c>
      <c r="IE101" s="711">
        <f t="shared" si="122"/>
        <v>-0.15</v>
      </c>
      <c r="IF101" s="711">
        <f t="shared" si="122"/>
        <v>-0.15</v>
      </c>
      <c r="IG101" s="711">
        <f t="shared" si="122"/>
        <v>-0.15</v>
      </c>
      <c r="IH101" s="711">
        <f t="shared" si="122"/>
        <v>-0.15</v>
      </c>
      <c r="II101" s="711">
        <f t="shared" si="122"/>
        <v>-0.15</v>
      </c>
      <c r="IJ101" s="711">
        <f t="shared" si="122"/>
        <v>-0.15</v>
      </c>
      <c r="IK101" s="711">
        <f t="shared" si="122"/>
        <v>-0.15</v>
      </c>
      <c r="IL101" s="711">
        <f t="shared" si="123"/>
        <v>-0.15</v>
      </c>
      <c r="IM101" s="711">
        <f t="shared" si="123"/>
        <v>-0.15</v>
      </c>
      <c r="IN101" s="711">
        <f t="shared" si="123"/>
        <v>-0.15</v>
      </c>
      <c r="IO101" s="711">
        <f t="shared" si="123"/>
        <v>-0.15</v>
      </c>
      <c r="IP101" s="711">
        <f t="shared" si="123"/>
        <v>-0.15</v>
      </c>
      <c r="IQ101" s="711">
        <f t="shared" si="123"/>
        <v>-0.15</v>
      </c>
      <c r="IR101" s="711">
        <f t="shared" si="123"/>
        <v>-0.15</v>
      </c>
      <c r="IS101" s="711">
        <f t="shared" si="123"/>
        <v>-0.15</v>
      </c>
      <c r="IT101" s="711">
        <f t="shared" si="123"/>
        <v>-0.15</v>
      </c>
      <c r="IU101" s="711">
        <f t="shared" si="123"/>
        <v>-0.15</v>
      </c>
      <c r="IV101" s="711">
        <f t="shared" si="123"/>
        <v>-0.15</v>
      </c>
      <c r="IW101" s="711">
        <f t="shared" si="123"/>
        <v>0</v>
      </c>
      <c r="IX101" s="711">
        <f t="shared" si="123"/>
        <v>0</v>
      </c>
      <c r="IY101" s="711">
        <f t="shared" si="123"/>
        <v>0</v>
      </c>
      <c r="IZ101" s="711">
        <f t="shared" si="123"/>
        <v>0</v>
      </c>
      <c r="JA101" s="711">
        <f t="shared" si="123"/>
        <v>0</v>
      </c>
      <c r="JB101" s="711">
        <f t="shared" si="124"/>
        <v>0</v>
      </c>
      <c r="JC101" s="711">
        <f t="shared" si="124"/>
        <v>0</v>
      </c>
      <c r="JD101" s="711">
        <f t="shared" si="124"/>
        <v>0</v>
      </c>
      <c r="JE101" s="711">
        <f t="shared" si="124"/>
        <v>0</v>
      </c>
      <c r="JF101" s="711">
        <f t="shared" si="124"/>
        <v>0</v>
      </c>
      <c r="JG101" s="711">
        <f t="shared" si="124"/>
        <v>0</v>
      </c>
      <c r="JH101" s="711">
        <f t="shared" si="124"/>
        <v>0</v>
      </c>
      <c r="JI101" s="711">
        <f t="shared" si="124"/>
        <v>0</v>
      </c>
      <c r="JJ101" s="711">
        <f t="shared" si="124"/>
        <v>0</v>
      </c>
      <c r="JK101" s="711">
        <f t="shared" si="124"/>
        <v>0</v>
      </c>
      <c r="JL101" s="711">
        <f t="shared" si="124"/>
        <v>0</v>
      </c>
      <c r="JM101" s="711">
        <f t="shared" si="124"/>
        <v>0</v>
      </c>
      <c r="JN101" s="711">
        <f t="shared" si="124"/>
        <v>0</v>
      </c>
      <c r="JO101" s="711">
        <f t="shared" si="124"/>
        <v>0</v>
      </c>
      <c r="JP101" s="711">
        <f t="shared" si="124"/>
        <v>0</v>
      </c>
      <c r="JQ101" s="711">
        <f t="shared" si="124"/>
        <v>0</v>
      </c>
      <c r="JR101" s="711">
        <f t="shared" si="125"/>
        <v>0</v>
      </c>
      <c r="JS101" s="711">
        <f t="shared" si="125"/>
        <v>0</v>
      </c>
      <c r="JT101" s="711">
        <f t="shared" si="125"/>
        <v>0</v>
      </c>
      <c r="JU101" s="711">
        <f t="shared" si="125"/>
        <v>0</v>
      </c>
      <c r="JV101" s="711">
        <f t="shared" si="125"/>
        <v>0</v>
      </c>
      <c r="JW101" s="711">
        <f t="shared" si="125"/>
        <v>0</v>
      </c>
      <c r="JX101" s="711">
        <f t="shared" si="125"/>
        <v>0</v>
      </c>
      <c r="JY101" s="711">
        <f t="shared" si="125"/>
        <v>0</v>
      </c>
      <c r="JZ101" s="711">
        <f t="shared" si="125"/>
        <v>0</v>
      </c>
      <c r="KA101" s="711">
        <f t="shared" si="125"/>
        <v>0</v>
      </c>
      <c r="KB101" s="711">
        <f t="shared" si="125"/>
        <v>0</v>
      </c>
      <c r="KC101" s="711">
        <f t="shared" si="125"/>
        <v>0</v>
      </c>
      <c r="KD101" s="711">
        <f t="shared" si="125"/>
        <v>0.15</v>
      </c>
      <c r="KE101" s="711">
        <f t="shared" si="125"/>
        <v>0.15</v>
      </c>
      <c r="KF101" s="711">
        <f t="shared" si="125"/>
        <v>0.15</v>
      </c>
      <c r="KG101" s="711">
        <f t="shared" si="125"/>
        <v>0.15</v>
      </c>
      <c r="KH101" s="711">
        <f t="shared" si="126"/>
        <v>0.15</v>
      </c>
      <c r="KI101" s="711">
        <f t="shared" si="126"/>
        <v>0.15</v>
      </c>
      <c r="KJ101" s="711">
        <f t="shared" si="126"/>
        <v>0.15</v>
      </c>
      <c r="KK101" s="711">
        <f t="shared" si="126"/>
        <v>0.15</v>
      </c>
      <c r="KL101" s="711">
        <f t="shared" si="126"/>
        <v>0.15</v>
      </c>
      <c r="KM101" s="711">
        <f t="shared" si="126"/>
        <v>0.15</v>
      </c>
      <c r="KN101" s="711">
        <f t="shared" si="126"/>
        <v>0.15</v>
      </c>
      <c r="KO101" s="711">
        <f t="shared" si="126"/>
        <v>0.15</v>
      </c>
      <c r="KP101" s="711">
        <f t="shared" si="126"/>
        <v>0.15</v>
      </c>
      <c r="KQ101" s="711">
        <f t="shared" si="126"/>
        <v>0.15</v>
      </c>
      <c r="KR101" s="711">
        <f t="shared" si="126"/>
        <v>0.15</v>
      </c>
      <c r="KS101" s="711">
        <f t="shared" si="126"/>
        <v>0.15</v>
      </c>
      <c r="KT101" s="711">
        <f t="shared" si="126"/>
        <v>0.15</v>
      </c>
      <c r="KU101" s="711">
        <f t="shared" si="126"/>
        <v>0.15</v>
      </c>
      <c r="KV101" s="711">
        <f t="shared" si="126"/>
        <v>0.15</v>
      </c>
      <c r="KW101" s="711">
        <f t="shared" si="126"/>
        <v>0</v>
      </c>
      <c r="KX101" s="711">
        <f t="shared" si="127"/>
        <v>0</v>
      </c>
      <c r="KY101" s="711">
        <f t="shared" si="127"/>
        <v>0</v>
      </c>
      <c r="KZ101" s="711">
        <f t="shared" si="127"/>
        <v>0</v>
      </c>
      <c r="LA101" s="711">
        <f t="shared" si="127"/>
        <v>0</v>
      </c>
      <c r="LB101" s="711">
        <f t="shared" si="127"/>
        <v>0</v>
      </c>
      <c r="LC101" s="711">
        <f t="shared" si="127"/>
        <v>0</v>
      </c>
      <c r="LD101" s="711">
        <f t="shared" si="127"/>
        <v>0</v>
      </c>
      <c r="LE101" s="711">
        <f t="shared" si="127"/>
        <v>0</v>
      </c>
      <c r="LF101" s="711">
        <f t="shared" si="127"/>
        <v>0</v>
      </c>
      <c r="LG101" s="711">
        <f t="shared" si="127"/>
        <v>0</v>
      </c>
      <c r="LH101" s="711">
        <f t="shared" si="127"/>
        <v>0</v>
      </c>
      <c r="LI101" s="711">
        <f t="shared" si="127"/>
        <v>0</v>
      </c>
      <c r="LJ101" s="711">
        <f t="shared" si="127"/>
        <v>0</v>
      </c>
      <c r="LK101" s="711">
        <f t="shared" si="127"/>
        <v>0</v>
      </c>
      <c r="LL101" s="711">
        <f t="shared" si="127"/>
        <v>0</v>
      </c>
      <c r="LM101" s="711">
        <f t="shared" si="127"/>
        <v>0</v>
      </c>
      <c r="LN101" s="711">
        <f t="shared" si="128"/>
        <v>0</v>
      </c>
      <c r="LO101" s="711">
        <f t="shared" si="128"/>
        <v>0</v>
      </c>
      <c r="LP101" s="711">
        <f t="shared" si="128"/>
        <v>0</v>
      </c>
      <c r="LQ101" s="711">
        <f t="shared" si="128"/>
        <v>0</v>
      </c>
      <c r="LR101" s="711">
        <f t="shared" si="128"/>
        <v>0</v>
      </c>
      <c r="LS101" s="711">
        <f t="shared" si="128"/>
        <v>0</v>
      </c>
      <c r="LT101" s="711">
        <f t="shared" si="128"/>
        <v>0</v>
      </c>
      <c r="LU101" s="711">
        <f t="shared" si="128"/>
        <v>0</v>
      </c>
      <c r="LV101" s="711">
        <f t="shared" si="128"/>
        <v>0</v>
      </c>
      <c r="LW101" s="711">
        <f t="shared" si="128"/>
        <v>0</v>
      </c>
      <c r="LX101" s="711">
        <f t="shared" si="128"/>
        <v>0</v>
      </c>
      <c r="LY101" s="711">
        <f t="shared" si="128"/>
        <v>0</v>
      </c>
      <c r="LZ101" s="711">
        <f t="shared" si="128"/>
        <v>0</v>
      </c>
      <c r="MA101" s="711">
        <f t="shared" si="128"/>
        <v>0</v>
      </c>
      <c r="MB101" s="711">
        <f t="shared" si="128"/>
        <v>0</v>
      </c>
      <c r="MC101" s="711">
        <f t="shared" si="128"/>
        <v>0</v>
      </c>
      <c r="MD101" s="711">
        <f t="shared" si="129"/>
        <v>-0.15</v>
      </c>
      <c r="ME101" s="711">
        <f t="shared" si="129"/>
        <v>-0.15</v>
      </c>
      <c r="MF101" s="711">
        <f t="shared" si="129"/>
        <v>-0.15</v>
      </c>
      <c r="MG101" s="711">
        <f t="shared" si="129"/>
        <v>-0.15</v>
      </c>
      <c r="MH101" s="711">
        <f t="shared" si="129"/>
        <v>-0.15</v>
      </c>
      <c r="MI101" s="711">
        <f t="shared" si="129"/>
        <v>-0.15</v>
      </c>
      <c r="MJ101" s="711">
        <f t="shared" si="129"/>
        <v>-0.15</v>
      </c>
      <c r="MK101" s="711">
        <f t="shared" si="129"/>
        <v>-0.15</v>
      </c>
      <c r="ML101" s="711">
        <f t="shared" si="129"/>
        <v>-0.15</v>
      </c>
      <c r="MM101" s="711">
        <f t="shared" si="129"/>
        <v>-0.15</v>
      </c>
      <c r="MN101" s="711">
        <f t="shared" si="129"/>
        <v>-0.15</v>
      </c>
      <c r="MO101" s="711">
        <f t="shared" si="129"/>
        <v>-0.15</v>
      </c>
      <c r="MP101" s="711">
        <f t="shared" si="129"/>
        <v>-0.15</v>
      </c>
      <c r="MQ101" s="711">
        <f t="shared" si="129"/>
        <v>-0.15</v>
      </c>
      <c r="MR101" s="711">
        <f t="shared" si="129"/>
        <v>-0.15</v>
      </c>
      <c r="MS101" s="711">
        <f t="shared" si="129"/>
        <v>-0.15</v>
      </c>
      <c r="MT101" s="711">
        <f t="shared" si="130"/>
        <v>-0.15</v>
      </c>
      <c r="MU101" s="711">
        <f t="shared" si="130"/>
        <v>-0.15</v>
      </c>
      <c r="MV101" s="711">
        <f t="shared" si="130"/>
        <v>-0.15</v>
      </c>
      <c r="MW101" s="711">
        <f t="shared" si="130"/>
        <v>0</v>
      </c>
      <c r="MX101" s="711">
        <f t="shared" si="130"/>
        <v>0</v>
      </c>
      <c r="MY101" s="711">
        <f t="shared" si="130"/>
        <v>0</v>
      </c>
      <c r="MZ101" s="711">
        <f t="shared" si="130"/>
        <v>0</v>
      </c>
      <c r="NA101" s="711">
        <f t="shared" si="130"/>
        <v>0</v>
      </c>
      <c r="NB101" s="711">
        <f t="shared" si="130"/>
        <v>0</v>
      </c>
      <c r="NC101" s="711">
        <f t="shared" si="130"/>
        <v>0</v>
      </c>
      <c r="ND101" s="711">
        <f t="shared" si="130"/>
        <v>0</v>
      </c>
      <c r="NE101" s="711">
        <f t="shared" si="130"/>
        <v>0</v>
      </c>
      <c r="NF101" s="711">
        <f t="shared" si="130"/>
        <v>0</v>
      </c>
      <c r="NG101" s="711">
        <f t="shared" si="130"/>
        <v>0</v>
      </c>
      <c r="NH101" s="711">
        <f t="shared" si="130"/>
        <v>0</v>
      </c>
      <c r="NI101" s="711">
        <f t="shared" si="130"/>
        <v>0</v>
      </c>
      <c r="NJ101" s="711">
        <f t="shared" si="131"/>
        <v>0</v>
      </c>
      <c r="NK101" s="711">
        <f t="shared" si="131"/>
        <v>0</v>
      </c>
      <c r="NL101" s="711">
        <f t="shared" si="131"/>
        <v>0</v>
      </c>
      <c r="NM101" s="711">
        <f t="shared" si="131"/>
        <v>0</v>
      </c>
      <c r="NN101" s="711">
        <f t="shared" si="131"/>
        <v>0</v>
      </c>
      <c r="NO101" s="711">
        <f t="shared" si="131"/>
        <v>0</v>
      </c>
      <c r="NP101" s="711">
        <f t="shared" si="131"/>
        <v>0</v>
      </c>
      <c r="NQ101" s="711">
        <f t="shared" si="131"/>
        <v>0</v>
      </c>
      <c r="NR101" s="711">
        <f t="shared" si="131"/>
        <v>0</v>
      </c>
      <c r="NS101" s="711">
        <f t="shared" si="131"/>
        <v>0</v>
      </c>
      <c r="NT101" s="711">
        <f t="shared" si="131"/>
        <v>0</v>
      </c>
      <c r="NU101" s="711">
        <f t="shared" si="131"/>
        <v>0</v>
      </c>
      <c r="NV101" s="711">
        <f t="shared" si="131"/>
        <v>0</v>
      </c>
      <c r="NW101" s="711">
        <f t="shared" si="131"/>
        <v>0</v>
      </c>
      <c r="NX101" s="711">
        <f t="shared" si="131"/>
        <v>0</v>
      </c>
      <c r="NY101" s="711">
        <f t="shared" si="131"/>
        <v>0</v>
      </c>
      <c r="NZ101" s="711">
        <f t="shared" si="132"/>
        <v>0</v>
      </c>
      <c r="OA101" s="711">
        <f t="shared" si="132"/>
        <v>0</v>
      </c>
      <c r="OB101" s="711">
        <f t="shared" si="132"/>
        <v>0</v>
      </c>
      <c r="OC101" s="711">
        <f t="shared" si="132"/>
        <v>0</v>
      </c>
      <c r="OD101" s="711">
        <f t="shared" si="132"/>
        <v>0.15</v>
      </c>
      <c r="OE101" s="711">
        <f t="shared" si="132"/>
        <v>0.15</v>
      </c>
      <c r="OF101" s="711">
        <f t="shared" si="132"/>
        <v>0.15</v>
      </c>
      <c r="OG101" s="711">
        <f t="shared" si="132"/>
        <v>0.15</v>
      </c>
      <c r="OH101" s="711">
        <f t="shared" si="132"/>
        <v>0.15</v>
      </c>
      <c r="OI101" s="711">
        <f t="shared" si="132"/>
        <v>0.15</v>
      </c>
      <c r="OJ101" s="711">
        <f t="shared" si="132"/>
        <v>0.15</v>
      </c>
      <c r="OK101" s="711">
        <f t="shared" si="132"/>
        <v>0.15</v>
      </c>
      <c r="OL101" s="711">
        <f t="shared" si="132"/>
        <v>0.15</v>
      </c>
      <c r="OM101" s="711">
        <f t="shared" si="132"/>
        <v>0.15</v>
      </c>
      <c r="ON101" s="711">
        <f t="shared" si="132"/>
        <v>0.15</v>
      </c>
      <c r="OO101" s="711">
        <f t="shared" si="132"/>
        <v>0.15</v>
      </c>
      <c r="OP101" s="711">
        <f t="shared" si="133"/>
        <v>0.15</v>
      </c>
      <c r="OQ101" s="711">
        <f t="shared" si="133"/>
        <v>0.15</v>
      </c>
      <c r="OR101" s="711">
        <f t="shared" si="133"/>
        <v>0.15</v>
      </c>
      <c r="OS101" s="711">
        <f t="shared" si="133"/>
        <v>0.15</v>
      </c>
      <c r="OT101" s="711">
        <f t="shared" si="133"/>
        <v>0.15</v>
      </c>
      <c r="OU101" s="711">
        <f t="shared" si="133"/>
        <v>0.15</v>
      </c>
      <c r="OV101" s="711">
        <f t="shared" si="133"/>
        <v>0.15</v>
      </c>
      <c r="OW101" s="711">
        <f t="shared" si="133"/>
        <v>0</v>
      </c>
      <c r="OX101" s="711">
        <f t="shared" si="133"/>
        <v>0</v>
      </c>
      <c r="OY101" s="711">
        <f t="shared" si="133"/>
        <v>0</v>
      </c>
      <c r="OZ101" s="711">
        <f t="shared" si="133"/>
        <v>0</v>
      </c>
      <c r="PA101" s="711">
        <f t="shared" si="133"/>
        <v>0</v>
      </c>
      <c r="PB101" s="711">
        <f t="shared" si="133"/>
        <v>0</v>
      </c>
      <c r="PC101" s="711">
        <f t="shared" si="133"/>
        <v>0</v>
      </c>
      <c r="PD101" s="711">
        <f t="shared" si="133"/>
        <v>0</v>
      </c>
      <c r="PE101" s="711">
        <f t="shared" si="133"/>
        <v>0</v>
      </c>
      <c r="PF101" s="711">
        <f t="shared" si="134"/>
        <v>0</v>
      </c>
      <c r="PG101" s="711">
        <f t="shared" si="134"/>
        <v>0</v>
      </c>
      <c r="PH101" s="711">
        <f t="shared" si="134"/>
        <v>0</v>
      </c>
      <c r="PI101" s="711">
        <f t="shared" si="134"/>
        <v>0</v>
      </c>
      <c r="PJ101" s="711">
        <f t="shared" si="134"/>
        <v>0</v>
      </c>
      <c r="PK101" s="711">
        <f t="shared" si="134"/>
        <v>0</v>
      </c>
      <c r="PL101" s="711">
        <f t="shared" si="134"/>
        <v>0</v>
      </c>
      <c r="PM101" s="711">
        <f t="shared" si="134"/>
        <v>0</v>
      </c>
      <c r="PN101" s="711">
        <f t="shared" si="134"/>
        <v>0</v>
      </c>
      <c r="PO101" s="711">
        <f t="shared" si="134"/>
        <v>0</v>
      </c>
      <c r="PP101" s="711">
        <f t="shared" si="134"/>
        <v>0</v>
      </c>
      <c r="PQ101" s="711">
        <f t="shared" si="134"/>
        <v>0</v>
      </c>
      <c r="PR101" s="711">
        <f t="shared" si="134"/>
        <v>0</v>
      </c>
      <c r="PS101" s="711">
        <f t="shared" si="134"/>
        <v>0</v>
      </c>
      <c r="PT101" s="711">
        <f t="shared" si="134"/>
        <v>0</v>
      </c>
      <c r="PU101" s="711">
        <f t="shared" si="134"/>
        <v>0</v>
      </c>
      <c r="PV101" s="711">
        <f t="shared" si="135"/>
        <v>0</v>
      </c>
      <c r="PW101" s="711">
        <f t="shared" si="135"/>
        <v>0</v>
      </c>
      <c r="PX101" s="711">
        <f t="shared" si="135"/>
        <v>0</v>
      </c>
      <c r="PY101" s="711">
        <f t="shared" si="135"/>
        <v>0</v>
      </c>
      <c r="PZ101" s="711">
        <f t="shared" si="135"/>
        <v>0</v>
      </c>
      <c r="QA101" s="711">
        <f t="shared" si="135"/>
        <v>0</v>
      </c>
      <c r="QB101" s="711">
        <f t="shared" si="135"/>
        <v>0</v>
      </c>
      <c r="QC101" s="711">
        <f t="shared" si="135"/>
        <v>0</v>
      </c>
      <c r="QD101" s="711">
        <f t="shared" si="135"/>
        <v>-0.15</v>
      </c>
      <c r="QE101" s="711">
        <f t="shared" si="135"/>
        <v>-0.15</v>
      </c>
      <c r="QF101" s="711">
        <f t="shared" si="135"/>
        <v>-0.15</v>
      </c>
      <c r="QG101" s="711">
        <f t="shared" si="135"/>
        <v>-0.15</v>
      </c>
      <c r="QH101" s="711">
        <f t="shared" si="135"/>
        <v>-0.15</v>
      </c>
      <c r="QI101" s="711">
        <f t="shared" si="135"/>
        <v>-0.15</v>
      </c>
      <c r="QJ101" s="711">
        <f t="shared" si="135"/>
        <v>-0.15</v>
      </c>
      <c r="QK101" s="711">
        <f t="shared" si="135"/>
        <v>-0.15</v>
      </c>
      <c r="QL101" s="711">
        <f t="shared" si="136"/>
        <v>-0.15</v>
      </c>
      <c r="QM101" s="711">
        <f t="shared" si="136"/>
        <v>-0.15</v>
      </c>
      <c r="QN101" s="711">
        <f t="shared" si="136"/>
        <v>-0.15</v>
      </c>
      <c r="QO101" s="711">
        <f t="shared" si="136"/>
        <v>-0.15</v>
      </c>
      <c r="QP101" s="711">
        <f t="shared" si="136"/>
        <v>-0.15</v>
      </c>
      <c r="QQ101" s="711">
        <f t="shared" si="136"/>
        <v>-0.15</v>
      </c>
      <c r="QR101" s="711">
        <f t="shared" si="136"/>
        <v>-0.15</v>
      </c>
      <c r="QS101" s="711">
        <f t="shared" si="136"/>
        <v>-0.15</v>
      </c>
      <c r="QT101" s="711">
        <f t="shared" si="136"/>
        <v>-0.15</v>
      </c>
      <c r="QU101" s="711">
        <f t="shared" si="136"/>
        <v>-0.15</v>
      </c>
      <c r="QV101" s="711">
        <f t="shared" si="136"/>
        <v>-0.15</v>
      </c>
      <c r="QW101" s="711">
        <f t="shared" si="136"/>
        <v>0</v>
      </c>
      <c r="QX101" s="711">
        <f t="shared" si="136"/>
        <v>0</v>
      </c>
      <c r="QY101" s="711">
        <f t="shared" si="136"/>
        <v>0</v>
      </c>
      <c r="QZ101" s="711">
        <f t="shared" si="136"/>
        <v>0</v>
      </c>
      <c r="RA101" s="711">
        <f t="shared" si="136"/>
        <v>0</v>
      </c>
      <c r="RB101" s="711">
        <f t="shared" si="137"/>
        <v>0</v>
      </c>
      <c r="RC101" s="711">
        <f t="shared" si="137"/>
        <v>0</v>
      </c>
      <c r="RD101" s="711">
        <f t="shared" si="137"/>
        <v>0</v>
      </c>
      <c r="RE101" s="711">
        <f t="shared" si="137"/>
        <v>0</v>
      </c>
      <c r="RF101" s="711">
        <f t="shared" si="137"/>
        <v>0</v>
      </c>
      <c r="RG101" s="711">
        <f t="shared" si="137"/>
        <v>0</v>
      </c>
      <c r="RH101" s="711">
        <f t="shared" si="137"/>
        <v>0</v>
      </c>
      <c r="RI101" s="711">
        <f t="shared" si="137"/>
        <v>0</v>
      </c>
      <c r="RJ101" s="711">
        <f t="shared" si="137"/>
        <v>0</v>
      </c>
      <c r="RK101" s="711">
        <f t="shared" si="137"/>
        <v>0</v>
      </c>
      <c r="RL101" s="711">
        <f t="shared" si="137"/>
        <v>0</v>
      </c>
      <c r="RM101" s="711">
        <f t="shared" si="137"/>
        <v>0</v>
      </c>
      <c r="RN101" s="711">
        <f t="shared" si="137"/>
        <v>0</v>
      </c>
      <c r="RO101" s="711">
        <f t="shared" si="137"/>
        <v>0</v>
      </c>
      <c r="RP101" s="711">
        <f t="shared" si="137"/>
        <v>0</v>
      </c>
      <c r="RQ101" s="711">
        <f t="shared" si="137"/>
        <v>0</v>
      </c>
      <c r="RR101" s="711">
        <f t="shared" si="138"/>
        <v>0</v>
      </c>
      <c r="RS101" s="711">
        <f t="shared" si="138"/>
        <v>0</v>
      </c>
      <c r="RT101" s="711">
        <f t="shared" si="138"/>
        <v>0</v>
      </c>
      <c r="RU101" s="711">
        <f t="shared" si="138"/>
        <v>0</v>
      </c>
      <c r="RV101" s="711">
        <f t="shared" si="138"/>
        <v>0</v>
      </c>
      <c r="RW101" s="711">
        <f t="shared" si="138"/>
        <v>0</v>
      </c>
      <c r="RX101" s="711">
        <f t="shared" si="138"/>
        <v>0</v>
      </c>
      <c r="RY101" s="711">
        <f t="shared" si="138"/>
        <v>0</v>
      </c>
      <c r="RZ101" s="711">
        <f t="shared" si="138"/>
        <v>0</v>
      </c>
      <c r="SA101" s="711">
        <f t="shared" si="138"/>
        <v>0</v>
      </c>
      <c r="SB101" s="711">
        <f t="shared" si="138"/>
        <v>0</v>
      </c>
      <c r="SC101" s="711">
        <f t="shared" si="138"/>
        <v>0</v>
      </c>
      <c r="SD101" s="711">
        <f t="shared" si="138"/>
        <v>0.15</v>
      </c>
      <c r="SE101" s="711">
        <f t="shared" si="138"/>
        <v>0.15</v>
      </c>
      <c r="SF101" s="711">
        <f t="shared" si="138"/>
        <v>0.15</v>
      </c>
      <c r="SG101" s="711">
        <f t="shared" si="138"/>
        <v>0.15</v>
      </c>
      <c r="SH101" s="711">
        <f t="shared" si="139"/>
        <v>0.15</v>
      </c>
      <c r="SI101" s="493"/>
      <c r="SJ101" s="474"/>
      <c r="SK101" s="462"/>
      <c r="SL101" s="462"/>
      <c r="SM101" s="462"/>
    </row>
    <row r="102" spans="1:507" outlineLevel="2" x14ac:dyDescent="0.35">
      <c r="A102" s="462"/>
      <c r="B102" s="471"/>
      <c r="C102" s="690">
        <f>INT($C$40)+2</f>
        <v>3</v>
      </c>
      <c r="D102" s="493"/>
      <c r="E102" s="557"/>
      <c r="F102" s="557"/>
      <c r="G102" s="493"/>
      <c r="H102" s="515" t="str">
        <f>Sheep!$H$174</f>
        <v>May</v>
      </c>
      <c r="I102" s="515" t="s">
        <v>802</v>
      </c>
      <c r="J102" s="713">
        <f t="shared" si="140"/>
        <v>13</v>
      </c>
      <c r="K102" s="516">
        <v>0</v>
      </c>
      <c r="L102" s="516">
        <v>0</v>
      </c>
      <c r="M102" s="516">
        <v>0</v>
      </c>
      <c r="N102" s="516">
        <v>0</v>
      </c>
      <c r="O102" s="516">
        <v>0</v>
      </c>
      <c r="P102" s="516">
        <v>0</v>
      </c>
      <c r="Q102" s="516">
        <v>0</v>
      </c>
      <c r="R102" s="516">
        <v>0</v>
      </c>
      <c r="S102" s="516">
        <v>0</v>
      </c>
      <c r="T102" s="516">
        <v>0</v>
      </c>
      <c r="U102" s="516">
        <v>0</v>
      </c>
      <c r="V102" s="516">
        <v>0</v>
      </c>
      <c r="W102" s="516">
        <v>0</v>
      </c>
      <c r="X102" s="516">
        <v>0</v>
      </c>
      <c r="Y102" s="516">
        <v>0</v>
      </c>
      <c r="Z102" s="516">
        <v>0</v>
      </c>
      <c r="AA102" s="516">
        <v>0</v>
      </c>
      <c r="AB102" s="516">
        <v>0</v>
      </c>
      <c r="AC102" s="516">
        <v>0</v>
      </c>
      <c r="AD102" s="516">
        <v>0</v>
      </c>
      <c r="AE102" s="516">
        <v>0</v>
      </c>
      <c r="AF102" s="516">
        <v>0</v>
      </c>
      <c r="AG102" s="516">
        <v>0</v>
      </c>
      <c r="AH102" s="516">
        <v>0</v>
      </c>
      <c r="AI102" s="516">
        <v>0</v>
      </c>
      <c r="AJ102" s="516">
        <v>0</v>
      </c>
      <c r="AK102" s="516">
        <v>0</v>
      </c>
      <c r="AL102" s="516">
        <v>0</v>
      </c>
      <c r="AM102" s="516">
        <v>0</v>
      </c>
      <c r="AN102" s="516">
        <v>0</v>
      </c>
      <c r="AO102" s="516">
        <v>0</v>
      </c>
      <c r="AP102" s="516">
        <v>0</v>
      </c>
      <c r="AQ102" s="516">
        <v>0</v>
      </c>
      <c r="AR102" s="516">
        <v>0</v>
      </c>
      <c r="AS102" s="516">
        <v>0</v>
      </c>
      <c r="AT102" s="516">
        <v>0</v>
      </c>
      <c r="AU102" s="516">
        <v>0</v>
      </c>
      <c r="AV102" s="516">
        <v>0</v>
      </c>
      <c r="AW102" s="516">
        <v>0</v>
      </c>
      <c r="AX102" s="516">
        <v>0</v>
      </c>
      <c r="AY102" s="516">
        <v>0</v>
      </c>
      <c r="AZ102" s="516">
        <v>0</v>
      </c>
      <c r="BA102" s="516">
        <v>0</v>
      </c>
      <c r="BB102" s="516">
        <v>0</v>
      </c>
      <c r="BC102" s="516">
        <v>0</v>
      </c>
      <c r="BD102" s="516">
        <v>0</v>
      </c>
      <c r="BE102" s="516">
        <v>0</v>
      </c>
      <c r="BF102" s="516">
        <v>0</v>
      </c>
      <c r="BG102" s="516">
        <v>0</v>
      </c>
      <c r="BH102" s="516">
        <v>0</v>
      </c>
      <c r="BI102" s="516">
        <v>0</v>
      </c>
      <c r="BJ102" s="516">
        <v>0</v>
      </c>
      <c r="BK102" s="516">
        <v>0</v>
      </c>
      <c r="BL102" s="516">
        <v>0</v>
      </c>
      <c r="BM102" s="516">
        <v>0</v>
      </c>
      <c r="BN102" s="516">
        <v>0</v>
      </c>
      <c r="BO102" s="516">
        <v>0</v>
      </c>
      <c r="BP102" s="516">
        <v>0</v>
      </c>
      <c r="BQ102" s="516">
        <v>0</v>
      </c>
      <c r="BR102" s="516">
        <v>0</v>
      </c>
      <c r="BS102" s="516">
        <v>0</v>
      </c>
      <c r="BT102" s="516">
        <v>0</v>
      </c>
      <c r="BU102" s="516">
        <v>0</v>
      </c>
      <c r="BV102" s="516">
        <v>0</v>
      </c>
      <c r="BW102" s="516">
        <v>0</v>
      </c>
      <c r="BX102" s="516">
        <v>0</v>
      </c>
      <c r="BY102" s="516">
        <v>0</v>
      </c>
      <c r="BZ102" s="516">
        <v>0</v>
      </c>
      <c r="CA102" s="516">
        <v>0</v>
      </c>
      <c r="CB102" s="516">
        <v>0</v>
      </c>
      <c r="CC102" s="516">
        <v>0</v>
      </c>
      <c r="CD102" s="516">
        <v>0</v>
      </c>
      <c r="CE102" s="516">
        <v>0</v>
      </c>
      <c r="CF102" s="516">
        <v>0</v>
      </c>
      <c r="CG102" s="516">
        <v>0</v>
      </c>
      <c r="CH102" s="516">
        <v>0</v>
      </c>
      <c r="CI102" s="516">
        <v>0</v>
      </c>
      <c r="CJ102" s="516">
        <v>0</v>
      </c>
      <c r="CK102" s="516">
        <v>0</v>
      </c>
      <c r="CL102" s="516">
        <v>0</v>
      </c>
      <c r="CM102" s="516">
        <v>0</v>
      </c>
      <c r="CN102" s="516">
        <v>0</v>
      </c>
      <c r="CO102" s="516">
        <v>0</v>
      </c>
      <c r="CP102" s="516">
        <v>0</v>
      </c>
      <c r="CQ102" s="516">
        <v>0</v>
      </c>
      <c r="CR102" s="516">
        <v>0</v>
      </c>
      <c r="CS102" s="516">
        <v>0</v>
      </c>
      <c r="CT102" s="516">
        <v>0</v>
      </c>
      <c r="CU102" s="516">
        <v>0</v>
      </c>
      <c r="CV102" s="516">
        <v>0</v>
      </c>
      <c r="CW102" s="516">
        <v>0</v>
      </c>
      <c r="CX102" s="516">
        <v>0</v>
      </c>
      <c r="CY102" s="516">
        <v>0</v>
      </c>
      <c r="CZ102" s="516">
        <v>0</v>
      </c>
      <c r="DA102" s="516">
        <v>0</v>
      </c>
      <c r="DB102" s="516">
        <v>0</v>
      </c>
      <c r="DC102" s="516">
        <v>0</v>
      </c>
      <c r="DD102" s="516">
        <v>0</v>
      </c>
      <c r="DE102" s="516">
        <v>0</v>
      </c>
      <c r="DF102" s="516">
        <v>0</v>
      </c>
      <c r="DG102" s="516">
        <v>0</v>
      </c>
      <c r="DH102" s="516">
        <v>0</v>
      </c>
      <c r="DI102" s="516">
        <v>0</v>
      </c>
      <c r="DJ102" s="516">
        <v>0</v>
      </c>
      <c r="DK102" s="516">
        <v>0</v>
      </c>
      <c r="DL102" s="516">
        <v>0</v>
      </c>
      <c r="DM102" s="516">
        <v>0</v>
      </c>
      <c r="DN102" s="516">
        <v>0</v>
      </c>
      <c r="DO102" s="516">
        <v>0</v>
      </c>
      <c r="DP102" s="516">
        <v>0</v>
      </c>
      <c r="DQ102" s="516">
        <v>0</v>
      </c>
      <c r="DR102" s="516">
        <v>0</v>
      </c>
      <c r="DS102" s="516">
        <v>0</v>
      </c>
      <c r="DT102" s="516">
        <v>0</v>
      </c>
      <c r="DU102" s="516">
        <v>0</v>
      </c>
      <c r="DV102" s="516">
        <v>0</v>
      </c>
      <c r="DW102" s="516">
        <v>0</v>
      </c>
      <c r="DX102" s="516">
        <v>0</v>
      </c>
      <c r="DY102" s="516">
        <v>0</v>
      </c>
      <c r="DZ102" s="516">
        <v>0</v>
      </c>
      <c r="EA102" s="516">
        <v>0</v>
      </c>
      <c r="EB102" s="516">
        <v>0</v>
      </c>
      <c r="EC102" s="516">
        <v>0</v>
      </c>
      <c r="ED102" s="516">
        <v>0</v>
      </c>
      <c r="EE102" s="516">
        <v>0</v>
      </c>
      <c r="EF102" s="516">
        <v>0</v>
      </c>
      <c r="EG102" s="516">
        <v>0</v>
      </c>
      <c r="EH102" s="516">
        <v>0</v>
      </c>
      <c r="EI102" s="516">
        <v>0</v>
      </c>
      <c r="EJ102" s="516">
        <v>0</v>
      </c>
      <c r="EK102" s="516">
        <v>0</v>
      </c>
      <c r="EL102" s="516">
        <v>0</v>
      </c>
      <c r="EM102" s="516">
        <v>0</v>
      </c>
      <c r="EN102" s="516">
        <v>0</v>
      </c>
      <c r="EO102" s="516">
        <v>0</v>
      </c>
      <c r="EP102" s="516">
        <v>0</v>
      </c>
      <c r="EQ102" s="516">
        <v>0</v>
      </c>
      <c r="ER102" s="516">
        <v>0</v>
      </c>
      <c r="ES102" s="516">
        <v>0</v>
      </c>
      <c r="ET102" s="516">
        <v>0</v>
      </c>
      <c r="EU102" s="516">
        <v>0</v>
      </c>
      <c r="EV102" s="516">
        <v>0</v>
      </c>
      <c r="EW102" s="516">
        <v>0</v>
      </c>
      <c r="EX102" s="516">
        <v>0</v>
      </c>
      <c r="EY102" s="516">
        <v>0</v>
      </c>
      <c r="EZ102" s="516">
        <v>0</v>
      </c>
      <c r="FA102" s="516">
        <v>0</v>
      </c>
      <c r="FB102" s="516">
        <v>0</v>
      </c>
      <c r="FC102" s="516">
        <v>0</v>
      </c>
      <c r="FD102" s="516">
        <v>0</v>
      </c>
      <c r="FE102" s="516">
        <v>0</v>
      </c>
      <c r="FF102" s="516">
        <v>0</v>
      </c>
      <c r="FG102" s="516">
        <v>0</v>
      </c>
      <c r="FH102" s="516">
        <v>0</v>
      </c>
      <c r="FI102" s="516">
        <v>0</v>
      </c>
      <c r="FJ102" s="516">
        <v>0</v>
      </c>
      <c r="FK102" s="516">
        <v>0</v>
      </c>
      <c r="FL102" s="516">
        <v>0</v>
      </c>
      <c r="FM102" s="516">
        <v>0</v>
      </c>
      <c r="FN102" s="516">
        <v>0</v>
      </c>
      <c r="FO102" s="516">
        <v>0</v>
      </c>
      <c r="FP102" s="516">
        <v>0</v>
      </c>
      <c r="FQ102" s="516">
        <v>0</v>
      </c>
      <c r="FR102" s="516">
        <v>0</v>
      </c>
      <c r="FS102" s="516">
        <v>0</v>
      </c>
      <c r="FT102" s="516">
        <v>0</v>
      </c>
      <c r="FU102" s="516">
        <v>0</v>
      </c>
      <c r="FV102" s="516">
        <v>0</v>
      </c>
      <c r="FW102" s="516">
        <v>0</v>
      </c>
      <c r="FX102" s="516">
        <v>0</v>
      </c>
      <c r="FY102" s="516">
        <v>0</v>
      </c>
      <c r="FZ102" s="516">
        <v>0</v>
      </c>
      <c r="GA102" s="516">
        <v>0</v>
      </c>
      <c r="GB102" s="516">
        <v>0</v>
      </c>
      <c r="GC102" s="516">
        <v>0</v>
      </c>
      <c r="GD102" s="516">
        <v>0</v>
      </c>
      <c r="GE102" s="516">
        <v>0</v>
      </c>
      <c r="GF102" s="516">
        <v>0</v>
      </c>
      <c r="GG102" s="516">
        <v>0</v>
      </c>
      <c r="GH102" s="516">
        <v>0</v>
      </c>
      <c r="GI102" s="516">
        <v>0</v>
      </c>
      <c r="GJ102" s="516">
        <v>0</v>
      </c>
      <c r="GK102" s="516">
        <v>0</v>
      </c>
      <c r="GL102" s="516">
        <v>0</v>
      </c>
      <c r="GM102" s="516">
        <v>0</v>
      </c>
      <c r="GN102" s="516">
        <v>0</v>
      </c>
      <c r="GO102" s="516">
        <v>0</v>
      </c>
      <c r="GP102" s="516">
        <v>0</v>
      </c>
      <c r="GQ102" s="516">
        <v>0</v>
      </c>
      <c r="GR102" s="516">
        <v>0</v>
      </c>
      <c r="GS102" s="516">
        <v>0</v>
      </c>
      <c r="GT102" s="516">
        <v>0</v>
      </c>
      <c r="GU102" s="516">
        <v>0</v>
      </c>
      <c r="GV102" s="516">
        <v>0</v>
      </c>
      <c r="GW102" s="516">
        <v>0</v>
      </c>
      <c r="GX102" s="516">
        <v>0</v>
      </c>
      <c r="GY102" s="516">
        <v>0</v>
      </c>
      <c r="GZ102" s="516">
        <v>0</v>
      </c>
      <c r="HA102" s="516">
        <v>0</v>
      </c>
      <c r="HB102" s="516">
        <v>0</v>
      </c>
      <c r="HC102" s="516">
        <v>0</v>
      </c>
      <c r="HD102" s="516">
        <v>0</v>
      </c>
      <c r="HE102" s="516">
        <v>0</v>
      </c>
      <c r="HF102" s="516">
        <v>0</v>
      </c>
      <c r="HG102" s="516">
        <v>0</v>
      </c>
      <c r="HH102" s="516">
        <v>0</v>
      </c>
      <c r="HI102" s="516">
        <v>0</v>
      </c>
      <c r="HJ102" s="516">
        <v>0</v>
      </c>
      <c r="HK102" s="516">
        <v>0</v>
      </c>
      <c r="HL102" s="516">
        <v>0</v>
      </c>
      <c r="HM102" s="516">
        <v>0</v>
      </c>
      <c r="HN102" s="516">
        <v>0</v>
      </c>
      <c r="HO102" s="516">
        <v>0</v>
      </c>
      <c r="HP102" s="516">
        <v>0</v>
      </c>
      <c r="HQ102" s="516">
        <v>0</v>
      </c>
      <c r="HR102" s="516">
        <v>0</v>
      </c>
      <c r="HS102" s="516">
        <v>0</v>
      </c>
      <c r="HT102" s="516">
        <v>0</v>
      </c>
      <c r="HU102" s="516">
        <v>0</v>
      </c>
      <c r="HV102" s="516">
        <v>0</v>
      </c>
      <c r="HW102" s="516">
        <v>0</v>
      </c>
      <c r="HX102" s="516">
        <v>0</v>
      </c>
      <c r="HY102" s="516">
        <v>0</v>
      </c>
      <c r="HZ102" s="516">
        <v>0</v>
      </c>
      <c r="IA102" s="516">
        <v>0</v>
      </c>
      <c r="IB102" s="516">
        <v>0</v>
      </c>
      <c r="IC102" s="516">
        <v>0</v>
      </c>
      <c r="ID102" s="516">
        <v>0</v>
      </c>
      <c r="IE102" s="516">
        <v>0</v>
      </c>
      <c r="IF102" s="516">
        <v>0</v>
      </c>
      <c r="IG102" s="516">
        <v>0</v>
      </c>
      <c r="IH102" s="516">
        <v>0</v>
      </c>
      <c r="II102" s="516">
        <v>0</v>
      </c>
      <c r="IJ102" s="516">
        <v>0</v>
      </c>
      <c r="IK102" s="516">
        <v>0</v>
      </c>
      <c r="IL102" s="516">
        <v>0</v>
      </c>
      <c r="IM102" s="516">
        <v>0</v>
      </c>
      <c r="IN102" s="516">
        <v>0</v>
      </c>
      <c r="IO102" s="516">
        <v>0</v>
      </c>
      <c r="IP102" s="516">
        <v>0</v>
      </c>
      <c r="IQ102" s="516">
        <v>0</v>
      </c>
      <c r="IR102" s="516">
        <v>0</v>
      </c>
      <c r="IS102" s="516">
        <v>0</v>
      </c>
      <c r="IT102" s="516">
        <v>0</v>
      </c>
      <c r="IU102" s="516">
        <v>0</v>
      </c>
      <c r="IV102" s="516">
        <v>0</v>
      </c>
      <c r="IW102" s="516">
        <v>0</v>
      </c>
      <c r="IX102" s="516">
        <v>0</v>
      </c>
      <c r="IY102" s="516">
        <v>0</v>
      </c>
      <c r="IZ102" s="516">
        <v>0</v>
      </c>
      <c r="JA102" s="516">
        <v>0</v>
      </c>
      <c r="JB102" s="516">
        <v>0</v>
      </c>
      <c r="JC102" s="516">
        <v>0</v>
      </c>
      <c r="JD102" s="516">
        <v>0</v>
      </c>
      <c r="JE102" s="516">
        <v>0</v>
      </c>
      <c r="JF102" s="516">
        <v>0</v>
      </c>
      <c r="JG102" s="516">
        <v>0</v>
      </c>
      <c r="JH102" s="516">
        <v>0</v>
      </c>
      <c r="JI102" s="516">
        <v>0</v>
      </c>
      <c r="JJ102" s="516">
        <v>0</v>
      </c>
      <c r="JK102" s="516">
        <v>0</v>
      </c>
      <c r="JL102" s="516">
        <v>0</v>
      </c>
      <c r="JM102" s="516">
        <v>0</v>
      </c>
      <c r="JN102" s="516">
        <v>0</v>
      </c>
      <c r="JO102" s="516">
        <v>0</v>
      </c>
      <c r="JP102" s="516">
        <v>0</v>
      </c>
      <c r="JQ102" s="516">
        <v>0</v>
      </c>
      <c r="JR102" s="516">
        <v>0</v>
      </c>
      <c r="JS102" s="516">
        <v>0</v>
      </c>
      <c r="JT102" s="516">
        <v>0</v>
      </c>
      <c r="JU102" s="516">
        <v>0</v>
      </c>
      <c r="JV102" s="516">
        <v>0</v>
      </c>
      <c r="JW102" s="516">
        <v>0</v>
      </c>
      <c r="JX102" s="516">
        <v>0</v>
      </c>
      <c r="JY102" s="516">
        <v>0</v>
      </c>
      <c r="JZ102" s="516">
        <v>0</v>
      </c>
      <c r="KA102" s="516">
        <v>0</v>
      </c>
      <c r="KB102" s="516">
        <v>0</v>
      </c>
      <c r="KC102" s="516">
        <v>0</v>
      </c>
      <c r="KD102" s="516">
        <v>0</v>
      </c>
      <c r="KE102" s="516">
        <v>0</v>
      </c>
      <c r="KF102" s="516">
        <v>0</v>
      </c>
      <c r="KG102" s="516">
        <v>0</v>
      </c>
      <c r="KH102" s="516">
        <v>0</v>
      </c>
      <c r="KI102" s="516">
        <v>0</v>
      </c>
      <c r="KJ102" s="516">
        <v>0</v>
      </c>
      <c r="KK102" s="516">
        <v>0</v>
      </c>
      <c r="KL102" s="516">
        <v>0</v>
      </c>
      <c r="KM102" s="516">
        <v>0</v>
      </c>
      <c r="KN102" s="516">
        <v>0</v>
      </c>
      <c r="KO102" s="516">
        <v>0</v>
      </c>
      <c r="KP102" s="516">
        <v>0</v>
      </c>
      <c r="KQ102" s="516">
        <v>0</v>
      </c>
      <c r="KR102" s="516">
        <v>0</v>
      </c>
      <c r="KS102" s="516">
        <v>0</v>
      </c>
      <c r="KT102" s="516">
        <v>0</v>
      </c>
      <c r="KU102" s="516">
        <v>0</v>
      </c>
      <c r="KV102" s="516">
        <v>0</v>
      </c>
      <c r="KW102" s="516">
        <v>0</v>
      </c>
      <c r="KX102" s="516">
        <v>0</v>
      </c>
      <c r="KY102" s="516">
        <v>0</v>
      </c>
      <c r="KZ102" s="516">
        <v>0</v>
      </c>
      <c r="LA102" s="516">
        <v>0</v>
      </c>
      <c r="LB102" s="516">
        <v>0</v>
      </c>
      <c r="LC102" s="516">
        <v>0</v>
      </c>
      <c r="LD102" s="516">
        <v>0</v>
      </c>
      <c r="LE102" s="516">
        <v>0</v>
      </c>
      <c r="LF102" s="516">
        <v>0</v>
      </c>
      <c r="LG102" s="516">
        <v>0</v>
      </c>
      <c r="LH102" s="516">
        <v>0</v>
      </c>
      <c r="LI102" s="516">
        <v>0</v>
      </c>
      <c r="LJ102" s="516">
        <v>0</v>
      </c>
      <c r="LK102" s="516">
        <v>0</v>
      </c>
      <c r="LL102" s="516">
        <v>0</v>
      </c>
      <c r="LM102" s="516">
        <v>0</v>
      </c>
      <c r="LN102" s="516">
        <v>0</v>
      </c>
      <c r="LO102" s="516">
        <v>0</v>
      </c>
      <c r="LP102" s="516">
        <v>0</v>
      </c>
      <c r="LQ102" s="516">
        <v>0</v>
      </c>
      <c r="LR102" s="516">
        <v>0</v>
      </c>
      <c r="LS102" s="516">
        <v>0</v>
      </c>
      <c r="LT102" s="516">
        <v>0</v>
      </c>
      <c r="LU102" s="516">
        <v>0</v>
      </c>
      <c r="LV102" s="516">
        <v>0</v>
      </c>
      <c r="LW102" s="516">
        <v>0</v>
      </c>
      <c r="LX102" s="516">
        <v>0</v>
      </c>
      <c r="LY102" s="516">
        <v>0</v>
      </c>
      <c r="LZ102" s="516">
        <v>0</v>
      </c>
      <c r="MA102" s="516">
        <v>0</v>
      </c>
      <c r="MB102" s="516">
        <v>0</v>
      </c>
      <c r="MC102" s="516">
        <v>0</v>
      </c>
      <c r="MD102" s="516">
        <v>0</v>
      </c>
      <c r="ME102" s="516">
        <v>0</v>
      </c>
      <c r="MF102" s="516">
        <v>0</v>
      </c>
      <c r="MG102" s="516">
        <v>0</v>
      </c>
      <c r="MH102" s="516">
        <v>0</v>
      </c>
      <c r="MI102" s="516">
        <v>0</v>
      </c>
      <c r="MJ102" s="516">
        <v>0</v>
      </c>
      <c r="MK102" s="516">
        <v>0</v>
      </c>
      <c r="ML102" s="516">
        <v>0</v>
      </c>
      <c r="MM102" s="516">
        <v>0</v>
      </c>
      <c r="MN102" s="516">
        <v>0</v>
      </c>
      <c r="MO102" s="516">
        <v>0</v>
      </c>
      <c r="MP102" s="516">
        <v>0</v>
      </c>
      <c r="MQ102" s="516">
        <v>0</v>
      </c>
      <c r="MR102" s="516">
        <v>0</v>
      </c>
      <c r="MS102" s="516">
        <v>0</v>
      </c>
      <c r="MT102" s="516">
        <v>0</v>
      </c>
      <c r="MU102" s="516">
        <v>0</v>
      </c>
      <c r="MV102" s="516">
        <v>0</v>
      </c>
      <c r="MW102" s="516">
        <v>0</v>
      </c>
      <c r="MX102" s="516">
        <v>0</v>
      </c>
      <c r="MY102" s="516">
        <v>0</v>
      </c>
      <c r="MZ102" s="516">
        <v>0</v>
      </c>
      <c r="NA102" s="516">
        <v>0</v>
      </c>
      <c r="NB102" s="516">
        <v>0</v>
      </c>
      <c r="NC102" s="516">
        <v>0</v>
      </c>
      <c r="ND102" s="516">
        <v>0</v>
      </c>
      <c r="NE102" s="516">
        <v>0</v>
      </c>
      <c r="NF102" s="516">
        <v>0</v>
      </c>
      <c r="NG102" s="516">
        <v>0</v>
      </c>
      <c r="NH102" s="516">
        <v>0</v>
      </c>
      <c r="NI102" s="516">
        <v>0</v>
      </c>
      <c r="NJ102" s="516">
        <v>0</v>
      </c>
      <c r="NK102" s="516">
        <v>0</v>
      </c>
      <c r="NL102" s="516">
        <v>0</v>
      </c>
      <c r="NM102" s="516">
        <v>0</v>
      </c>
      <c r="NN102" s="516">
        <v>0</v>
      </c>
      <c r="NO102" s="516">
        <v>0</v>
      </c>
      <c r="NP102" s="516">
        <v>0</v>
      </c>
      <c r="NQ102" s="516">
        <v>0</v>
      </c>
      <c r="NR102" s="516">
        <v>0</v>
      </c>
      <c r="NS102" s="516">
        <v>0</v>
      </c>
      <c r="NT102" s="516">
        <v>0</v>
      </c>
      <c r="NU102" s="516">
        <v>0</v>
      </c>
      <c r="NV102" s="516">
        <v>0</v>
      </c>
      <c r="NW102" s="516">
        <v>0</v>
      </c>
      <c r="NX102" s="516">
        <v>0</v>
      </c>
      <c r="NY102" s="516">
        <v>0</v>
      </c>
      <c r="NZ102" s="516">
        <v>0</v>
      </c>
      <c r="OA102" s="516">
        <v>0</v>
      </c>
      <c r="OB102" s="516">
        <v>0</v>
      </c>
      <c r="OC102" s="516">
        <v>0</v>
      </c>
      <c r="OD102" s="516">
        <v>0</v>
      </c>
      <c r="OE102" s="516">
        <v>0</v>
      </c>
      <c r="OF102" s="516">
        <v>0</v>
      </c>
      <c r="OG102" s="516">
        <v>0</v>
      </c>
      <c r="OH102" s="516">
        <v>0</v>
      </c>
      <c r="OI102" s="516">
        <v>0</v>
      </c>
      <c r="OJ102" s="516">
        <v>0</v>
      </c>
      <c r="OK102" s="516">
        <v>0</v>
      </c>
      <c r="OL102" s="516">
        <v>0</v>
      </c>
      <c r="OM102" s="516">
        <v>0</v>
      </c>
      <c r="ON102" s="516">
        <v>0</v>
      </c>
      <c r="OO102" s="516">
        <v>0</v>
      </c>
      <c r="OP102" s="516">
        <v>0</v>
      </c>
      <c r="OQ102" s="516">
        <v>0</v>
      </c>
      <c r="OR102" s="516">
        <v>0</v>
      </c>
      <c r="OS102" s="516">
        <v>0</v>
      </c>
      <c r="OT102" s="516">
        <v>0</v>
      </c>
      <c r="OU102" s="516">
        <v>0</v>
      </c>
      <c r="OV102" s="516">
        <v>0</v>
      </c>
      <c r="OW102" s="516">
        <v>0</v>
      </c>
      <c r="OX102" s="516">
        <v>0</v>
      </c>
      <c r="OY102" s="516">
        <v>0</v>
      </c>
      <c r="OZ102" s="516">
        <v>0</v>
      </c>
      <c r="PA102" s="516">
        <v>0</v>
      </c>
      <c r="PB102" s="516">
        <v>0</v>
      </c>
      <c r="PC102" s="516">
        <v>0</v>
      </c>
      <c r="PD102" s="516">
        <v>0</v>
      </c>
      <c r="PE102" s="516">
        <v>0</v>
      </c>
      <c r="PF102" s="516">
        <v>0</v>
      </c>
      <c r="PG102" s="516">
        <v>0</v>
      </c>
      <c r="PH102" s="516">
        <v>0</v>
      </c>
      <c r="PI102" s="516">
        <v>0</v>
      </c>
      <c r="PJ102" s="516">
        <v>0</v>
      </c>
      <c r="PK102" s="516">
        <v>0</v>
      </c>
      <c r="PL102" s="516">
        <v>0</v>
      </c>
      <c r="PM102" s="516">
        <v>0</v>
      </c>
      <c r="PN102" s="516">
        <v>0</v>
      </c>
      <c r="PO102" s="516">
        <v>0</v>
      </c>
      <c r="PP102" s="516">
        <v>0</v>
      </c>
      <c r="PQ102" s="516">
        <v>0</v>
      </c>
      <c r="PR102" s="516">
        <v>0</v>
      </c>
      <c r="PS102" s="516">
        <v>0</v>
      </c>
      <c r="PT102" s="516">
        <v>0</v>
      </c>
      <c r="PU102" s="516">
        <v>0</v>
      </c>
      <c r="PV102" s="516">
        <v>0</v>
      </c>
      <c r="PW102" s="516">
        <v>0</v>
      </c>
      <c r="PX102" s="516">
        <v>0</v>
      </c>
      <c r="PY102" s="516">
        <v>0</v>
      </c>
      <c r="PZ102" s="516">
        <v>0</v>
      </c>
      <c r="QA102" s="516">
        <v>0</v>
      </c>
      <c r="QB102" s="516">
        <v>0</v>
      </c>
      <c r="QC102" s="516">
        <v>0</v>
      </c>
      <c r="QD102" s="516">
        <v>0</v>
      </c>
      <c r="QE102" s="516">
        <v>0</v>
      </c>
      <c r="QF102" s="516">
        <v>0</v>
      </c>
      <c r="QG102" s="516">
        <v>0</v>
      </c>
      <c r="QH102" s="516">
        <v>0</v>
      </c>
      <c r="QI102" s="516">
        <v>0</v>
      </c>
      <c r="QJ102" s="516">
        <v>0</v>
      </c>
      <c r="QK102" s="516">
        <v>0</v>
      </c>
      <c r="QL102" s="516">
        <v>0</v>
      </c>
      <c r="QM102" s="516">
        <v>0</v>
      </c>
      <c r="QN102" s="516">
        <v>0</v>
      </c>
      <c r="QO102" s="516">
        <v>0</v>
      </c>
      <c r="QP102" s="516">
        <v>0</v>
      </c>
      <c r="QQ102" s="516">
        <v>0</v>
      </c>
      <c r="QR102" s="516">
        <v>0</v>
      </c>
      <c r="QS102" s="516">
        <v>0</v>
      </c>
      <c r="QT102" s="516">
        <v>0</v>
      </c>
      <c r="QU102" s="516">
        <v>0</v>
      </c>
      <c r="QV102" s="516">
        <v>0</v>
      </c>
      <c r="QW102" s="516">
        <v>0</v>
      </c>
      <c r="QX102" s="516">
        <v>0</v>
      </c>
      <c r="QY102" s="516">
        <v>0</v>
      </c>
      <c r="QZ102" s="516">
        <v>0</v>
      </c>
      <c r="RA102" s="516">
        <v>0</v>
      </c>
      <c r="RB102" s="516">
        <v>0</v>
      </c>
      <c r="RC102" s="516">
        <v>0</v>
      </c>
      <c r="RD102" s="516">
        <v>0</v>
      </c>
      <c r="RE102" s="516">
        <v>0</v>
      </c>
      <c r="RF102" s="516">
        <v>0</v>
      </c>
      <c r="RG102" s="516">
        <v>0</v>
      </c>
      <c r="RH102" s="516">
        <v>0</v>
      </c>
      <c r="RI102" s="516">
        <v>0</v>
      </c>
      <c r="RJ102" s="516">
        <v>0</v>
      </c>
      <c r="RK102" s="516">
        <v>0</v>
      </c>
      <c r="RL102" s="516">
        <v>0</v>
      </c>
      <c r="RM102" s="516">
        <v>0</v>
      </c>
      <c r="RN102" s="516">
        <v>0</v>
      </c>
      <c r="RO102" s="516">
        <v>0</v>
      </c>
      <c r="RP102" s="516">
        <v>0</v>
      </c>
      <c r="RQ102" s="516">
        <v>0</v>
      </c>
      <c r="RR102" s="516">
        <v>0</v>
      </c>
      <c r="RS102" s="516">
        <v>0</v>
      </c>
      <c r="RT102" s="516">
        <v>0</v>
      </c>
      <c r="RU102" s="516">
        <v>0</v>
      </c>
      <c r="RV102" s="516">
        <v>0</v>
      </c>
      <c r="RW102" s="516">
        <v>0</v>
      </c>
      <c r="RX102" s="516">
        <v>0</v>
      </c>
      <c r="RY102" s="516">
        <v>0</v>
      </c>
      <c r="RZ102" s="516">
        <v>0</v>
      </c>
      <c r="SA102" s="516">
        <v>0</v>
      </c>
      <c r="SB102" s="516">
        <v>0</v>
      </c>
      <c r="SC102" s="516">
        <v>0</v>
      </c>
      <c r="SD102" s="516">
        <v>0</v>
      </c>
      <c r="SE102" s="516">
        <v>0</v>
      </c>
      <c r="SF102" s="516">
        <v>0</v>
      </c>
      <c r="SG102" s="516">
        <v>0</v>
      </c>
      <c r="SH102" s="516">
        <v>0</v>
      </c>
      <c r="SI102" s="493"/>
      <c r="SJ102" s="474"/>
      <c r="SK102" s="462"/>
      <c r="SL102" s="462"/>
      <c r="SM102" s="462"/>
    </row>
    <row r="103" spans="1:507" outlineLevel="3" x14ac:dyDescent="0.35">
      <c r="A103" s="462"/>
      <c r="B103" s="471"/>
      <c r="C103" s="690">
        <f>INT($C$40)+3</f>
        <v>4</v>
      </c>
      <c r="D103" s="493"/>
      <c r="E103" s="557"/>
      <c r="F103" s="557"/>
      <c r="G103" s="493"/>
      <c r="H103" s="515"/>
      <c r="I103" s="515" t="s">
        <v>803</v>
      </c>
      <c r="J103" s="713">
        <f t="shared" si="140"/>
        <v>14</v>
      </c>
      <c r="K103" s="516">
        <v>0</v>
      </c>
      <c r="L103" s="516">
        <v>0</v>
      </c>
      <c r="M103" s="516">
        <v>0</v>
      </c>
      <c r="N103" s="516">
        <v>0</v>
      </c>
      <c r="O103" s="516">
        <v>0</v>
      </c>
      <c r="P103" s="516">
        <v>0</v>
      </c>
      <c r="Q103" s="516">
        <v>0</v>
      </c>
      <c r="R103" s="516">
        <v>0</v>
      </c>
      <c r="S103" s="516">
        <v>0</v>
      </c>
      <c r="T103" s="516">
        <v>0</v>
      </c>
      <c r="U103" s="516">
        <v>0</v>
      </c>
      <c r="V103" s="516">
        <v>0</v>
      </c>
      <c r="W103" s="516">
        <v>0</v>
      </c>
      <c r="X103" s="516">
        <v>0</v>
      </c>
      <c r="Y103" s="516">
        <v>0</v>
      </c>
      <c r="Z103" s="516">
        <v>0</v>
      </c>
      <c r="AA103" s="516">
        <v>0</v>
      </c>
      <c r="AB103" s="516">
        <v>0</v>
      </c>
      <c r="AC103" s="516">
        <v>0</v>
      </c>
      <c r="AD103" s="516">
        <v>0</v>
      </c>
      <c r="AE103" s="516">
        <v>0</v>
      </c>
      <c r="AF103" s="516">
        <v>0</v>
      </c>
      <c r="AG103" s="516">
        <v>0</v>
      </c>
      <c r="AH103" s="516">
        <v>0</v>
      </c>
      <c r="AI103" s="516">
        <v>0</v>
      </c>
      <c r="AJ103" s="516">
        <v>0</v>
      </c>
      <c r="AK103" s="516">
        <v>0</v>
      </c>
      <c r="AL103" s="516">
        <v>0</v>
      </c>
      <c r="AM103" s="516">
        <v>0</v>
      </c>
      <c r="AN103" s="516">
        <v>0</v>
      </c>
      <c r="AO103" s="516">
        <v>0</v>
      </c>
      <c r="AP103" s="516">
        <v>0</v>
      </c>
      <c r="AQ103" s="516">
        <v>0</v>
      </c>
      <c r="AR103" s="516">
        <v>0</v>
      </c>
      <c r="AS103" s="516">
        <v>0</v>
      </c>
      <c r="AT103" s="516">
        <v>0</v>
      </c>
      <c r="AU103" s="516">
        <v>0</v>
      </c>
      <c r="AV103" s="516">
        <v>0</v>
      </c>
      <c r="AW103" s="516">
        <v>0</v>
      </c>
      <c r="AX103" s="516">
        <v>0</v>
      </c>
      <c r="AY103" s="516">
        <v>0</v>
      </c>
      <c r="AZ103" s="516">
        <v>0</v>
      </c>
      <c r="BA103" s="516">
        <v>0</v>
      </c>
      <c r="BB103" s="516">
        <v>0</v>
      </c>
      <c r="BC103" s="516">
        <v>0</v>
      </c>
      <c r="BD103" s="516">
        <v>0</v>
      </c>
      <c r="BE103" s="516">
        <v>0</v>
      </c>
      <c r="BF103" s="516">
        <v>0</v>
      </c>
      <c r="BG103" s="516">
        <v>0</v>
      </c>
      <c r="BH103" s="516">
        <v>0</v>
      </c>
      <c r="BI103" s="516">
        <v>0</v>
      </c>
      <c r="BJ103" s="516">
        <v>0</v>
      </c>
      <c r="BK103" s="516">
        <v>0</v>
      </c>
      <c r="BL103" s="516">
        <v>0</v>
      </c>
      <c r="BM103" s="516">
        <v>0</v>
      </c>
      <c r="BN103" s="516">
        <v>0</v>
      </c>
      <c r="BO103" s="516">
        <v>0</v>
      </c>
      <c r="BP103" s="516">
        <v>0</v>
      </c>
      <c r="BQ103" s="516">
        <v>0</v>
      </c>
      <c r="BR103" s="516">
        <v>0</v>
      </c>
      <c r="BS103" s="516">
        <v>0</v>
      </c>
      <c r="BT103" s="516">
        <v>0</v>
      </c>
      <c r="BU103" s="516">
        <v>0</v>
      </c>
      <c r="BV103" s="516">
        <v>0</v>
      </c>
      <c r="BW103" s="516">
        <v>0</v>
      </c>
      <c r="BX103" s="516">
        <v>0</v>
      </c>
      <c r="BY103" s="516">
        <v>0</v>
      </c>
      <c r="BZ103" s="516">
        <v>0</v>
      </c>
      <c r="CA103" s="516">
        <v>0</v>
      </c>
      <c r="CB103" s="516">
        <v>0</v>
      </c>
      <c r="CC103" s="516">
        <v>0</v>
      </c>
      <c r="CD103" s="516">
        <v>0</v>
      </c>
      <c r="CE103" s="516">
        <v>0</v>
      </c>
      <c r="CF103" s="516">
        <v>0</v>
      </c>
      <c r="CG103" s="516">
        <v>0</v>
      </c>
      <c r="CH103" s="516">
        <v>0</v>
      </c>
      <c r="CI103" s="516">
        <v>0</v>
      </c>
      <c r="CJ103" s="516">
        <v>0</v>
      </c>
      <c r="CK103" s="516">
        <v>0</v>
      </c>
      <c r="CL103" s="516">
        <v>0</v>
      </c>
      <c r="CM103" s="516">
        <v>0</v>
      </c>
      <c r="CN103" s="516">
        <v>0</v>
      </c>
      <c r="CO103" s="516">
        <v>0</v>
      </c>
      <c r="CP103" s="516">
        <v>0</v>
      </c>
      <c r="CQ103" s="516">
        <v>0</v>
      </c>
      <c r="CR103" s="516">
        <v>0</v>
      </c>
      <c r="CS103" s="516">
        <v>0</v>
      </c>
      <c r="CT103" s="516">
        <v>0</v>
      </c>
      <c r="CU103" s="516">
        <v>0</v>
      </c>
      <c r="CV103" s="516">
        <v>0</v>
      </c>
      <c r="CW103" s="516">
        <v>0</v>
      </c>
      <c r="CX103" s="516">
        <v>0</v>
      </c>
      <c r="CY103" s="516">
        <v>0</v>
      </c>
      <c r="CZ103" s="516">
        <v>0</v>
      </c>
      <c r="DA103" s="516">
        <v>0</v>
      </c>
      <c r="DB103" s="516">
        <v>0</v>
      </c>
      <c r="DC103" s="516">
        <v>0</v>
      </c>
      <c r="DD103" s="516">
        <v>0</v>
      </c>
      <c r="DE103" s="516">
        <v>0</v>
      </c>
      <c r="DF103" s="516">
        <v>0</v>
      </c>
      <c r="DG103" s="516">
        <v>0</v>
      </c>
      <c r="DH103" s="516">
        <v>0</v>
      </c>
      <c r="DI103" s="516">
        <v>0</v>
      </c>
      <c r="DJ103" s="516">
        <v>0</v>
      </c>
      <c r="DK103" s="516">
        <v>0</v>
      </c>
      <c r="DL103" s="516">
        <v>0</v>
      </c>
      <c r="DM103" s="516">
        <v>0</v>
      </c>
      <c r="DN103" s="516">
        <v>0</v>
      </c>
      <c r="DO103" s="516">
        <v>0</v>
      </c>
      <c r="DP103" s="516">
        <v>0</v>
      </c>
      <c r="DQ103" s="516">
        <v>0</v>
      </c>
      <c r="DR103" s="516">
        <v>0</v>
      </c>
      <c r="DS103" s="516">
        <v>0</v>
      </c>
      <c r="DT103" s="516">
        <v>0</v>
      </c>
      <c r="DU103" s="516">
        <v>0</v>
      </c>
      <c r="DV103" s="516">
        <v>0</v>
      </c>
      <c r="DW103" s="516">
        <v>0</v>
      </c>
      <c r="DX103" s="516">
        <v>0</v>
      </c>
      <c r="DY103" s="516">
        <v>0</v>
      </c>
      <c r="DZ103" s="516">
        <v>0</v>
      </c>
      <c r="EA103" s="516">
        <v>0</v>
      </c>
      <c r="EB103" s="516">
        <v>0</v>
      </c>
      <c r="EC103" s="516">
        <v>0</v>
      </c>
      <c r="ED103" s="516">
        <v>0</v>
      </c>
      <c r="EE103" s="516">
        <v>0</v>
      </c>
      <c r="EF103" s="516">
        <v>0</v>
      </c>
      <c r="EG103" s="516">
        <v>0</v>
      </c>
      <c r="EH103" s="516">
        <v>0</v>
      </c>
      <c r="EI103" s="516">
        <v>0</v>
      </c>
      <c r="EJ103" s="516">
        <v>0</v>
      </c>
      <c r="EK103" s="516">
        <v>0</v>
      </c>
      <c r="EL103" s="516">
        <v>0</v>
      </c>
      <c r="EM103" s="516">
        <v>0</v>
      </c>
      <c r="EN103" s="516">
        <v>0</v>
      </c>
      <c r="EO103" s="516">
        <v>0</v>
      </c>
      <c r="EP103" s="516">
        <v>0</v>
      </c>
      <c r="EQ103" s="516">
        <v>0</v>
      </c>
      <c r="ER103" s="516">
        <v>0</v>
      </c>
      <c r="ES103" s="516">
        <v>0</v>
      </c>
      <c r="ET103" s="516">
        <v>0</v>
      </c>
      <c r="EU103" s="516">
        <v>0</v>
      </c>
      <c r="EV103" s="516">
        <v>0</v>
      </c>
      <c r="EW103" s="516">
        <v>0</v>
      </c>
      <c r="EX103" s="516">
        <v>0</v>
      </c>
      <c r="EY103" s="516">
        <v>0</v>
      </c>
      <c r="EZ103" s="516">
        <v>0</v>
      </c>
      <c r="FA103" s="516">
        <v>0</v>
      </c>
      <c r="FB103" s="516">
        <v>0</v>
      </c>
      <c r="FC103" s="516">
        <v>0</v>
      </c>
      <c r="FD103" s="516">
        <v>0</v>
      </c>
      <c r="FE103" s="516">
        <v>0</v>
      </c>
      <c r="FF103" s="516">
        <v>0</v>
      </c>
      <c r="FG103" s="516">
        <v>0</v>
      </c>
      <c r="FH103" s="516">
        <v>0</v>
      </c>
      <c r="FI103" s="516">
        <v>0</v>
      </c>
      <c r="FJ103" s="516">
        <v>0</v>
      </c>
      <c r="FK103" s="516">
        <v>0</v>
      </c>
      <c r="FL103" s="516">
        <v>0</v>
      </c>
      <c r="FM103" s="516">
        <v>0</v>
      </c>
      <c r="FN103" s="516">
        <v>0</v>
      </c>
      <c r="FO103" s="516">
        <v>0</v>
      </c>
      <c r="FP103" s="516">
        <v>0</v>
      </c>
      <c r="FQ103" s="516">
        <v>0</v>
      </c>
      <c r="FR103" s="516">
        <v>0</v>
      </c>
      <c r="FS103" s="516">
        <v>0</v>
      </c>
      <c r="FT103" s="516">
        <v>0</v>
      </c>
      <c r="FU103" s="516">
        <v>0</v>
      </c>
      <c r="FV103" s="516">
        <v>0</v>
      </c>
      <c r="FW103" s="516">
        <v>0</v>
      </c>
      <c r="FX103" s="516">
        <v>0</v>
      </c>
      <c r="FY103" s="516">
        <v>0</v>
      </c>
      <c r="FZ103" s="516">
        <v>0</v>
      </c>
      <c r="GA103" s="516">
        <v>0</v>
      </c>
      <c r="GB103" s="516">
        <v>0</v>
      </c>
      <c r="GC103" s="516">
        <v>0</v>
      </c>
      <c r="GD103" s="516">
        <v>0</v>
      </c>
      <c r="GE103" s="516">
        <v>0</v>
      </c>
      <c r="GF103" s="516">
        <v>0</v>
      </c>
      <c r="GG103" s="516">
        <v>0</v>
      </c>
      <c r="GH103" s="516">
        <v>0</v>
      </c>
      <c r="GI103" s="516">
        <v>0</v>
      </c>
      <c r="GJ103" s="516">
        <v>0</v>
      </c>
      <c r="GK103" s="516">
        <v>0</v>
      </c>
      <c r="GL103" s="516">
        <v>0</v>
      </c>
      <c r="GM103" s="516">
        <v>0</v>
      </c>
      <c r="GN103" s="516">
        <v>0</v>
      </c>
      <c r="GO103" s="516">
        <v>0</v>
      </c>
      <c r="GP103" s="516">
        <v>0</v>
      </c>
      <c r="GQ103" s="516">
        <v>0</v>
      </c>
      <c r="GR103" s="516">
        <v>0</v>
      </c>
      <c r="GS103" s="516">
        <v>0</v>
      </c>
      <c r="GT103" s="516">
        <v>0</v>
      </c>
      <c r="GU103" s="516">
        <v>0</v>
      </c>
      <c r="GV103" s="516">
        <v>0</v>
      </c>
      <c r="GW103" s="516">
        <v>0</v>
      </c>
      <c r="GX103" s="516">
        <v>0</v>
      </c>
      <c r="GY103" s="516">
        <v>0</v>
      </c>
      <c r="GZ103" s="516">
        <v>0</v>
      </c>
      <c r="HA103" s="516">
        <v>0</v>
      </c>
      <c r="HB103" s="516">
        <v>0</v>
      </c>
      <c r="HC103" s="516">
        <v>0</v>
      </c>
      <c r="HD103" s="516">
        <v>0</v>
      </c>
      <c r="HE103" s="516">
        <v>0</v>
      </c>
      <c r="HF103" s="516">
        <v>0</v>
      </c>
      <c r="HG103" s="516">
        <v>0</v>
      </c>
      <c r="HH103" s="516">
        <v>0</v>
      </c>
      <c r="HI103" s="516">
        <v>0</v>
      </c>
      <c r="HJ103" s="516">
        <v>0</v>
      </c>
      <c r="HK103" s="516">
        <v>0</v>
      </c>
      <c r="HL103" s="516">
        <v>0</v>
      </c>
      <c r="HM103" s="516">
        <v>0</v>
      </c>
      <c r="HN103" s="516">
        <v>0</v>
      </c>
      <c r="HO103" s="516">
        <v>0</v>
      </c>
      <c r="HP103" s="516">
        <v>0</v>
      </c>
      <c r="HQ103" s="516">
        <v>0</v>
      </c>
      <c r="HR103" s="516">
        <v>0</v>
      </c>
      <c r="HS103" s="516">
        <v>0</v>
      </c>
      <c r="HT103" s="516">
        <v>0</v>
      </c>
      <c r="HU103" s="516">
        <v>0</v>
      </c>
      <c r="HV103" s="516">
        <v>0</v>
      </c>
      <c r="HW103" s="516">
        <v>0</v>
      </c>
      <c r="HX103" s="516">
        <v>0</v>
      </c>
      <c r="HY103" s="516">
        <v>0</v>
      </c>
      <c r="HZ103" s="516">
        <v>0</v>
      </c>
      <c r="IA103" s="516">
        <v>0</v>
      </c>
      <c r="IB103" s="516">
        <v>0</v>
      </c>
      <c r="IC103" s="516">
        <v>0</v>
      </c>
      <c r="ID103" s="516">
        <v>0</v>
      </c>
      <c r="IE103" s="516">
        <v>0</v>
      </c>
      <c r="IF103" s="516">
        <v>0</v>
      </c>
      <c r="IG103" s="516">
        <v>0</v>
      </c>
      <c r="IH103" s="516">
        <v>0</v>
      </c>
      <c r="II103" s="516">
        <v>0</v>
      </c>
      <c r="IJ103" s="516">
        <v>0</v>
      </c>
      <c r="IK103" s="516">
        <v>0</v>
      </c>
      <c r="IL103" s="516">
        <v>0</v>
      </c>
      <c r="IM103" s="516">
        <v>0</v>
      </c>
      <c r="IN103" s="516">
        <v>0</v>
      </c>
      <c r="IO103" s="516">
        <v>0</v>
      </c>
      <c r="IP103" s="516">
        <v>0</v>
      </c>
      <c r="IQ103" s="516">
        <v>0</v>
      </c>
      <c r="IR103" s="516">
        <v>0</v>
      </c>
      <c r="IS103" s="516">
        <v>0</v>
      </c>
      <c r="IT103" s="516">
        <v>0</v>
      </c>
      <c r="IU103" s="516">
        <v>0</v>
      </c>
      <c r="IV103" s="516">
        <v>0</v>
      </c>
      <c r="IW103" s="516">
        <v>0</v>
      </c>
      <c r="IX103" s="516">
        <v>0</v>
      </c>
      <c r="IY103" s="516">
        <v>0</v>
      </c>
      <c r="IZ103" s="516">
        <v>0</v>
      </c>
      <c r="JA103" s="516">
        <v>0</v>
      </c>
      <c r="JB103" s="516">
        <v>0</v>
      </c>
      <c r="JC103" s="516">
        <v>0</v>
      </c>
      <c r="JD103" s="516">
        <v>0</v>
      </c>
      <c r="JE103" s="516">
        <v>0</v>
      </c>
      <c r="JF103" s="516">
        <v>0</v>
      </c>
      <c r="JG103" s="516">
        <v>0</v>
      </c>
      <c r="JH103" s="516">
        <v>0</v>
      </c>
      <c r="JI103" s="516">
        <v>0</v>
      </c>
      <c r="JJ103" s="516">
        <v>0</v>
      </c>
      <c r="JK103" s="516">
        <v>0</v>
      </c>
      <c r="JL103" s="516">
        <v>0</v>
      </c>
      <c r="JM103" s="516">
        <v>0</v>
      </c>
      <c r="JN103" s="516">
        <v>0</v>
      </c>
      <c r="JO103" s="516">
        <v>0</v>
      </c>
      <c r="JP103" s="516">
        <v>0</v>
      </c>
      <c r="JQ103" s="516">
        <v>0</v>
      </c>
      <c r="JR103" s="516">
        <v>0</v>
      </c>
      <c r="JS103" s="516">
        <v>0</v>
      </c>
      <c r="JT103" s="516">
        <v>0</v>
      </c>
      <c r="JU103" s="516">
        <v>0</v>
      </c>
      <c r="JV103" s="516">
        <v>0</v>
      </c>
      <c r="JW103" s="516">
        <v>0</v>
      </c>
      <c r="JX103" s="516">
        <v>0</v>
      </c>
      <c r="JY103" s="516">
        <v>0</v>
      </c>
      <c r="JZ103" s="516">
        <v>0</v>
      </c>
      <c r="KA103" s="516">
        <v>0</v>
      </c>
      <c r="KB103" s="516">
        <v>0</v>
      </c>
      <c r="KC103" s="516">
        <v>0</v>
      </c>
      <c r="KD103" s="516">
        <v>0</v>
      </c>
      <c r="KE103" s="516">
        <v>0</v>
      </c>
      <c r="KF103" s="516">
        <v>0</v>
      </c>
      <c r="KG103" s="516">
        <v>0</v>
      </c>
      <c r="KH103" s="516">
        <v>0</v>
      </c>
      <c r="KI103" s="516">
        <v>0</v>
      </c>
      <c r="KJ103" s="516">
        <v>0</v>
      </c>
      <c r="KK103" s="516">
        <v>0</v>
      </c>
      <c r="KL103" s="516">
        <v>0</v>
      </c>
      <c r="KM103" s="516">
        <v>0</v>
      </c>
      <c r="KN103" s="516">
        <v>0</v>
      </c>
      <c r="KO103" s="516">
        <v>0</v>
      </c>
      <c r="KP103" s="516">
        <v>0</v>
      </c>
      <c r="KQ103" s="516">
        <v>0</v>
      </c>
      <c r="KR103" s="516">
        <v>0</v>
      </c>
      <c r="KS103" s="516">
        <v>0</v>
      </c>
      <c r="KT103" s="516">
        <v>0</v>
      </c>
      <c r="KU103" s="516">
        <v>0</v>
      </c>
      <c r="KV103" s="516">
        <v>0</v>
      </c>
      <c r="KW103" s="516">
        <v>0</v>
      </c>
      <c r="KX103" s="516">
        <v>0</v>
      </c>
      <c r="KY103" s="516">
        <v>0</v>
      </c>
      <c r="KZ103" s="516">
        <v>0</v>
      </c>
      <c r="LA103" s="516">
        <v>0</v>
      </c>
      <c r="LB103" s="516">
        <v>0</v>
      </c>
      <c r="LC103" s="516">
        <v>0</v>
      </c>
      <c r="LD103" s="516">
        <v>0</v>
      </c>
      <c r="LE103" s="516">
        <v>0</v>
      </c>
      <c r="LF103" s="516">
        <v>0</v>
      </c>
      <c r="LG103" s="516">
        <v>0</v>
      </c>
      <c r="LH103" s="516">
        <v>0</v>
      </c>
      <c r="LI103" s="516">
        <v>0</v>
      </c>
      <c r="LJ103" s="516">
        <v>0</v>
      </c>
      <c r="LK103" s="516">
        <v>0</v>
      </c>
      <c r="LL103" s="516">
        <v>0</v>
      </c>
      <c r="LM103" s="516">
        <v>0</v>
      </c>
      <c r="LN103" s="516">
        <v>0</v>
      </c>
      <c r="LO103" s="516">
        <v>0</v>
      </c>
      <c r="LP103" s="516">
        <v>0</v>
      </c>
      <c r="LQ103" s="516">
        <v>0</v>
      </c>
      <c r="LR103" s="516">
        <v>0</v>
      </c>
      <c r="LS103" s="516">
        <v>0</v>
      </c>
      <c r="LT103" s="516">
        <v>0</v>
      </c>
      <c r="LU103" s="516">
        <v>0</v>
      </c>
      <c r="LV103" s="516">
        <v>0</v>
      </c>
      <c r="LW103" s="516">
        <v>0</v>
      </c>
      <c r="LX103" s="516">
        <v>0</v>
      </c>
      <c r="LY103" s="516">
        <v>0</v>
      </c>
      <c r="LZ103" s="516">
        <v>0</v>
      </c>
      <c r="MA103" s="516">
        <v>0</v>
      </c>
      <c r="MB103" s="516">
        <v>0</v>
      </c>
      <c r="MC103" s="516">
        <v>0</v>
      </c>
      <c r="MD103" s="516">
        <v>0</v>
      </c>
      <c r="ME103" s="516">
        <v>0</v>
      </c>
      <c r="MF103" s="516">
        <v>0</v>
      </c>
      <c r="MG103" s="516">
        <v>0</v>
      </c>
      <c r="MH103" s="516">
        <v>0</v>
      </c>
      <c r="MI103" s="516">
        <v>0</v>
      </c>
      <c r="MJ103" s="516">
        <v>0</v>
      </c>
      <c r="MK103" s="516">
        <v>0</v>
      </c>
      <c r="ML103" s="516">
        <v>0</v>
      </c>
      <c r="MM103" s="516">
        <v>0</v>
      </c>
      <c r="MN103" s="516">
        <v>0</v>
      </c>
      <c r="MO103" s="516">
        <v>0</v>
      </c>
      <c r="MP103" s="516">
        <v>0</v>
      </c>
      <c r="MQ103" s="516">
        <v>0</v>
      </c>
      <c r="MR103" s="516">
        <v>0</v>
      </c>
      <c r="MS103" s="516">
        <v>0</v>
      </c>
      <c r="MT103" s="516">
        <v>0</v>
      </c>
      <c r="MU103" s="516">
        <v>0</v>
      </c>
      <c r="MV103" s="516">
        <v>0</v>
      </c>
      <c r="MW103" s="516">
        <v>0</v>
      </c>
      <c r="MX103" s="516">
        <v>0</v>
      </c>
      <c r="MY103" s="516">
        <v>0</v>
      </c>
      <c r="MZ103" s="516">
        <v>0</v>
      </c>
      <c r="NA103" s="516">
        <v>0</v>
      </c>
      <c r="NB103" s="516">
        <v>0</v>
      </c>
      <c r="NC103" s="516">
        <v>0</v>
      </c>
      <c r="ND103" s="516">
        <v>0</v>
      </c>
      <c r="NE103" s="516">
        <v>0</v>
      </c>
      <c r="NF103" s="516">
        <v>0</v>
      </c>
      <c r="NG103" s="516">
        <v>0</v>
      </c>
      <c r="NH103" s="516">
        <v>0</v>
      </c>
      <c r="NI103" s="516">
        <v>0</v>
      </c>
      <c r="NJ103" s="516">
        <v>0</v>
      </c>
      <c r="NK103" s="516">
        <v>0</v>
      </c>
      <c r="NL103" s="516">
        <v>0</v>
      </c>
      <c r="NM103" s="516">
        <v>0</v>
      </c>
      <c r="NN103" s="516">
        <v>0</v>
      </c>
      <c r="NO103" s="516">
        <v>0</v>
      </c>
      <c r="NP103" s="516">
        <v>0</v>
      </c>
      <c r="NQ103" s="516">
        <v>0</v>
      </c>
      <c r="NR103" s="516">
        <v>0</v>
      </c>
      <c r="NS103" s="516">
        <v>0</v>
      </c>
      <c r="NT103" s="516">
        <v>0</v>
      </c>
      <c r="NU103" s="516">
        <v>0</v>
      </c>
      <c r="NV103" s="516">
        <v>0</v>
      </c>
      <c r="NW103" s="516">
        <v>0</v>
      </c>
      <c r="NX103" s="516">
        <v>0</v>
      </c>
      <c r="NY103" s="516">
        <v>0</v>
      </c>
      <c r="NZ103" s="516">
        <v>0</v>
      </c>
      <c r="OA103" s="516">
        <v>0</v>
      </c>
      <c r="OB103" s="516">
        <v>0</v>
      </c>
      <c r="OC103" s="516">
        <v>0</v>
      </c>
      <c r="OD103" s="516">
        <v>0</v>
      </c>
      <c r="OE103" s="516">
        <v>0</v>
      </c>
      <c r="OF103" s="516">
        <v>0</v>
      </c>
      <c r="OG103" s="516">
        <v>0</v>
      </c>
      <c r="OH103" s="516">
        <v>0</v>
      </c>
      <c r="OI103" s="516">
        <v>0</v>
      </c>
      <c r="OJ103" s="516">
        <v>0</v>
      </c>
      <c r="OK103" s="516">
        <v>0</v>
      </c>
      <c r="OL103" s="516">
        <v>0</v>
      </c>
      <c r="OM103" s="516">
        <v>0</v>
      </c>
      <c r="ON103" s="516">
        <v>0</v>
      </c>
      <c r="OO103" s="516">
        <v>0</v>
      </c>
      <c r="OP103" s="516">
        <v>0</v>
      </c>
      <c r="OQ103" s="516">
        <v>0</v>
      </c>
      <c r="OR103" s="516">
        <v>0</v>
      </c>
      <c r="OS103" s="516">
        <v>0</v>
      </c>
      <c r="OT103" s="516">
        <v>0</v>
      </c>
      <c r="OU103" s="516">
        <v>0</v>
      </c>
      <c r="OV103" s="516">
        <v>0</v>
      </c>
      <c r="OW103" s="516">
        <v>0</v>
      </c>
      <c r="OX103" s="516">
        <v>0</v>
      </c>
      <c r="OY103" s="516">
        <v>0</v>
      </c>
      <c r="OZ103" s="516">
        <v>0</v>
      </c>
      <c r="PA103" s="516">
        <v>0</v>
      </c>
      <c r="PB103" s="516">
        <v>0</v>
      </c>
      <c r="PC103" s="516">
        <v>0</v>
      </c>
      <c r="PD103" s="516">
        <v>0</v>
      </c>
      <c r="PE103" s="516">
        <v>0</v>
      </c>
      <c r="PF103" s="516">
        <v>0</v>
      </c>
      <c r="PG103" s="516">
        <v>0</v>
      </c>
      <c r="PH103" s="516">
        <v>0</v>
      </c>
      <c r="PI103" s="516">
        <v>0</v>
      </c>
      <c r="PJ103" s="516">
        <v>0</v>
      </c>
      <c r="PK103" s="516">
        <v>0</v>
      </c>
      <c r="PL103" s="516">
        <v>0</v>
      </c>
      <c r="PM103" s="516">
        <v>0</v>
      </c>
      <c r="PN103" s="516">
        <v>0</v>
      </c>
      <c r="PO103" s="516">
        <v>0</v>
      </c>
      <c r="PP103" s="516">
        <v>0</v>
      </c>
      <c r="PQ103" s="516">
        <v>0</v>
      </c>
      <c r="PR103" s="516">
        <v>0</v>
      </c>
      <c r="PS103" s="516">
        <v>0</v>
      </c>
      <c r="PT103" s="516">
        <v>0</v>
      </c>
      <c r="PU103" s="516">
        <v>0</v>
      </c>
      <c r="PV103" s="516">
        <v>0</v>
      </c>
      <c r="PW103" s="516">
        <v>0</v>
      </c>
      <c r="PX103" s="516">
        <v>0</v>
      </c>
      <c r="PY103" s="516">
        <v>0</v>
      </c>
      <c r="PZ103" s="516">
        <v>0</v>
      </c>
      <c r="QA103" s="516">
        <v>0</v>
      </c>
      <c r="QB103" s="516">
        <v>0</v>
      </c>
      <c r="QC103" s="516">
        <v>0</v>
      </c>
      <c r="QD103" s="516">
        <v>0</v>
      </c>
      <c r="QE103" s="516">
        <v>0</v>
      </c>
      <c r="QF103" s="516">
        <v>0</v>
      </c>
      <c r="QG103" s="516">
        <v>0</v>
      </c>
      <c r="QH103" s="516">
        <v>0</v>
      </c>
      <c r="QI103" s="516">
        <v>0</v>
      </c>
      <c r="QJ103" s="516">
        <v>0</v>
      </c>
      <c r="QK103" s="516">
        <v>0</v>
      </c>
      <c r="QL103" s="516">
        <v>0</v>
      </c>
      <c r="QM103" s="516">
        <v>0</v>
      </c>
      <c r="QN103" s="516">
        <v>0</v>
      </c>
      <c r="QO103" s="516">
        <v>0</v>
      </c>
      <c r="QP103" s="516">
        <v>0</v>
      </c>
      <c r="QQ103" s="516">
        <v>0</v>
      </c>
      <c r="QR103" s="516">
        <v>0</v>
      </c>
      <c r="QS103" s="516">
        <v>0</v>
      </c>
      <c r="QT103" s="516">
        <v>0</v>
      </c>
      <c r="QU103" s="516">
        <v>0</v>
      </c>
      <c r="QV103" s="516">
        <v>0</v>
      </c>
      <c r="QW103" s="516">
        <v>0</v>
      </c>
      <c r="QX103" s="516">
        <v>0</v>
      </c>
      <c r="QY103" s="516">
        <v>0</v>
      </c>
      <c r="QZ103" s="516">
        <v>0</v>
      </c>
      <c r="RA103" s="516">
        <v>0</v>
      </c>
      <c r="RB103" s="516">
        <v>0</v>
      </c>
      <c r="RC103" s="516">
        <v>0</v>
      </c>
      <c r="RD103" s="516">
        <v>0</v>
      </c>
      <c r="RE103" s="516">
        <v>0</v>
      </c>
      <c r="RF103" s="516">
        <v>0</v>
      </c>
      <c r="RG103" s="516">
        <v>0</v>
      </c>
      <c r="RH103" s="516">
        <v>0</v>
      </c>
      <c r="RI103" s="516">
        <v>0</v>
      </c>
      <c r="RJ103" s="516">
        <v>0</v>
      </c>
      <c r="RK103" s="516">
        <v>0</v>
      </c>
      <c r="RL103" s="516">
        <v>0</v>
      </c>
      <c r="RM103" s="516">
        <v>0</v>
      </c>
      <c r="RN103" s="516">
        <v>0</v>
      </c>
      <c r="RO103" s="516">
        <v>0</v>
      </c>
      <c r="RP103" s="516">
        <v>0</v>
      </c>
      <c r="RQ103" s="516">
        <v>0</v>
      </c>
      <c r="RR103" s="516">
        <v>0</v>
      </c>
      <c r="RS103" s="516">
        <v>0</v>
      </c>
      <c r="RT103" s="516">
        <v>0</v>
      </c>
      <c r="RU103" s="516">
        <v>0</v>
      </c>
      <c r="RV103" s="516">
        <v>0</v>
      </c>
      <c r="RW103" s="516">
        <v>0</v>
      </c>
      <c r="RX103" s="516">
        <v>0</v>
      </c>
      <c r="RY103" s="516">
        <v>0</v>
      </c>
      <c r="RZ103" s="516">
        <v>0</v>
      </c>
      <c r="SA103" s="516">
        <v>0</v>
      </c>
      <c r="SB103" s="516">
        <v>0</v>
      </c>
      <c r="SC103" s="516">
        <v>0</v>
      </c>
      <c r="SD103" s="516">
        <v>0</v>
      </c>
      <c r="SE103" s="516">
        <v>0</v>
      </c>
      <c r="SF103" s="516">
        <v>0</v>
      </c>
      <c r="SG103" s="516">
        <v>0</v>
      </c>
      <c r="SH103" s="516">
        <v>0</v>
      </c>
      <c r="SI103" s="493"/>
      <c r="SJ103" s="474"/>
      <c r="SK103" s="462"/>
      <c r="SL103" s="462"/>
      <c r="SM103" s="462"/>
    </row>
    <row r="104" spans="1:507" outlineLevel="3" x14ac:dyDescent="0.35">
      <c r="A104" s="462"/>
      <c r="B104" s="471"/>
      <c r="C104" s="690">
        <f>INT($C$40)+3</f>
        <v>4</v>
      </c>
      <c r="D104" s="493"/>
      <c r="E104" s="557"/>
      <c r="F104" s="557"/>
      <c r="G104" s="493"/>
      <c r="H104" s="715"/>
      <c r="I104" s="715" t="s">
        <v>968</v>
      </c>
      <c r="J104" s="716">
        <f t="shared" si="140"/>
        <v>15</v>
      </c>
      <c r="K104" s="717">
        <v>0</v>
      </c>
      <c r="L104" s="717">
        <v>0</v>
      </c>
      <c r="M104" s="717">
        <v>0</v>
      </c>
      <c r="N104" s="717">
        <v>0</v>
      </c>
      <c r="O104" s="717">
        <v>0</v>
      </c>
      <c r="P104" s="717">
        <v>0</v>
      </c>
      <c r="Q104" s="717">
        <v>0</v>
      </c>
      <c r="R104" s="717">
        <v>0</v>
      </c>
      <c r="S104" s="717">
        <v>0</v>
      </c>
      <c r="T104" s="717">
        <v>0</v>
      </c>
      <c r="U104" s="717">
        <v>0</v>
      </c>
      <c r="V104" s="717">
        <v>0</v>
      </c>
      <c r="W104" s="717">
        <v>0</v>
      </c>
      <c r="X104" s="717">
        <v>0</v>
      </c>
      <c r="Y104" s="717">
        <v>0</v>
      </c>
      <c r="Z104" s="717">
        <v>0</v>
      </c>
      <c r="AA104" s="717">
        <v>0</v>
      </c>
      <c r="AB104" s="717">
        <v>0</v>
      </c>
      <c r="AC104" s="717">
        <v>0</v>
      </c>
      <c r="AD104" s="717">
        <v>0</v>
      </c>
      <c r="AE104" s="717">
        <v>0</v>
      </c>
      <c r="AF104" s="717">
        <v>0</v>
      </c>
      <c r="AG104" s="717">
        <v>0</v>
      </c>
      <c r="AH104" s="717">
        <v>0</v>
      </c>
      <c r="AI104" s="717">
        <v>0</v>
      </c>
      <c r="AJ104" s="717">
        <v>0</v>
      </c>
      <c r="AK104" s="717">
        <v>0</v>
      </c>
      <c r="AL104" s="717">
        <v>0</v>
      </c>
      <c r="AM104" s="717">
        <v>0</v>
      </c>
      <c r="AN104" s="717">
        <v>0</v>
      </c>
      <c r="AO104" s="717">
        <v>0</v>
      </c>
      <c r="AP104" s="717">
        <v>0</v>
      </c>
      <c r="AQ104" s="717">
        <v>0</v>
      </c>
      <c r="AR104" s="717">
        <v>0</v>
      </c>
      <c r="AS104" s="717">
        <v>0</v>
      </c>
      <c r="AT104" s="717">
        <v>0</v>
      </c>
      <c r="AU104" s="717">
        <v>0</v>
      </c>
      <c r="AV104" s="717">
        <v>0</v>
      </c>
      <c r="AW104" s="717">
        <v>0</v>
      </c>
      <c r="AX104" s="717">
        <v>0</v>
      </c>
      <c r="AY104" s="717">
        <v>0</v>
      </c>
      <c r="AZ104" s="717">
        <v>0</v>
      </c>
      <c r="BA104" s="717">
        <v>0</v>
      </c>
      <c r="BB104" s="717">
        <v>0</v>
      </c>
      <c r="BC104" s="717">
        <v>0</v>
      </c>
      <c r="BD104" s="717">
        <v>0</v>
      </c>
      <c r="BE104" s="717">
        <v>0</v>
      </c>
      <c r="BF104" s="717">
        <v>0</v>
      </c>
      <c r="BG104" s="717">
        <v>0</v>
      </c>
      <c r="BH104" s="717">
        <v>0</v>
      </c>
      <c r="BI104" s="717">
        <v>0</v>
      </c>
      <c r="BJ104" s="717">
        <v>0</v>
      </c>
      <c r="BK104" s="717">
        <v>0</v>
      </c>
      <c r="BL104" s="717">
        <v>0</v>
      </c>
      <c r="BM104" s="717">
        <v>0</v>
      </c>
      <c r="BN104" s="717">
        <v>0</v>
      </c>
      <c r="BO104" s="717">
        <v>0</v>
      </c>
      <c r="BP104" s="717">
        <v>0</v>
      </c>
      <c r="BQ104" s="717">
        <v>0</v>
      </c>
      <c r="BR104" s="717">
        <v>0</v>
      </c>
      <c r="BS104" s="717">
        <v>0</v>
      </c>
      <c r="BT104" s="717">
        <v>0</v>
      </c>
      <c r="BU104" s="717">
        <v>0</v>
      </c>
      <c r="BV104" s="717">
        <v>0</v>
      </c>
      <c r="BW104" s="717">
        <v>0</v>
      </c>
      <c r="BX104" s="717">
        <v>0</v>
      </c>
      <c r="BY104" s="717">
        <v>0</v>
      </c>
      <c r="BZ104" s="717">
        <v>0</v>
      </c>
      <c r="CA104" s="717">
        <v>0</v>
      </c>
      <c r="CB104" s="717">
        <v>0</v>
      </c>
      <c r="CC104" s="717">
        <v>0</v>
      </c>
      <c r="CD104" s="717">
        <v>0</v>
      </c>
      <c r="CE104" s="717">
        <v>0</v>
      </c>
      <c r="CF104" s="717">
        <v>0</v>
      </c>
      <c r="CG104" s="717">
        <v>0</v>
      </c>
      <c r="CH104" s="717">
        <v>0</v>
      </c>
      <c r="CI104" s="717">
        <v>0</v>
      </c>
      <c r="CJ104" s="717">
        <v>0</v>
      </c>
      <c r="CK104" s="717">
        <v>0</v>
      </c>
      <c r="CL104" s="717">
        <v>0</v>
      </c>
      <c r="CM104" s="717">
        <v>0</v>
      </c>
      <c r="CN104" s="717">
        <v>0</v>
      </c>
      <c r="CO104" s="717">
        <v>0</v>
      </c>
      <c r="CP104" s="717">
        <v>0</v>
      </c>
      <c r="CQ104" s="717">
        <v>0</v>
      </c>
      <c r="CR104" s="717">
        <v>0</v>
      </c>
      <c r="CS104" s="717">
        <v>0</v>
      </c>
      <c r="CT104" s="717">
        <v>0</v>
      </c>
      <c r="CU104" s="717">
        <v>0</v>
      </c>
      <c r="CV104" s="717">
        <v>0</v>
      </c>
      <c r="CW104" s="717">
        <v>0</v>
      </c>
      <c r="CX104" s="717">
        <v>0</v>
      </c>
      <c r="CY104" s="717">
        <v>0</v>
      </c>
      <c r="CZ104" s="717">
        <v>0</v>
      </c>
      <c r="DA104" s="717">
        <v>0</v>
      </c>
      <c r="DB104" s="717">
        <v>0</v>
      </c>
      <c r="DC104" s="717">
        <v>0</v>
      </c>
      <c r="DD104" s="717">
        <v>0</v>
      </c>
      <c r="DE104" s="717">
        <v>0</v>
      </c>
      <c r="DF104" s="717">
        <v>0</v>
      </c>
      <c r="DG104" s="717">
        <v>0</v>
      </c>
      <c r="DH104" s="717">
        <v>0</v>
      </c>
      <c r="DI104" s="717">
        <v>0</v>
      </c>
      <c r="DJ104" s="717">
        <v>0</v>
      </c>
      <c r="DK104" s="717">
        <v>0</v>
      </c>
      <c r="DL104" s="717">
        <v>0</v>
      </c>
      <c r="DM104" s="717">
        <v>0</v>
      </c>
      <c r="DN104" s="717">
        <v>0</v>
      </c>
      <c r="DO104" s="717">
        <v>0</v>
      </c>
      <c r="DP104" s="717">
        <v>0</v>
      </c>
      <c r="DQ104" s="717">
        <v>0</v>
      </c>
      <c r="DR104" s="717">
        <v>0</v>
      </c>
      <c r="DS104" s="717">
        <v>0</v>
      </c>
      <c r="DT104" s="717">
        <v>0</v>
      </c>
      <c r="DU104" s="717">
        <v>0</v>
      </c>
      <c r="DV104" s="717">
        <v>0</v>
      </c>
      <c r="DW104" s="717">
        <v>0</v>
      </c>
      <c r="DX104" s="717">
        <v>0</v>
      </c>
      <c r="DY104" s="717">
        <v>0</v>
      </c>
      <c r="DZ104" s="717">
        <v>0</v>
      </c>
      <c r="EA104" s="717">
        <v>0</v>
      </c>
      <c r="EB104" s="717">
        <v>0</v>
      </c>
      <c r="EC104" s="717">
        <v>0</v>
      </c>
      <c r="ED104" s="717">
        <v>0</v>
      </c>
      <c r="EE104" s="717">
        <v>0</v>
      </c>
      <c r="EF104" s="717">
        <v>0</v>
      </c>
      <c r="EG104" s="717">
        <v>0</v>
      </c>
      <c r="EH104" s="717">
        <v>0</v>
      </c>
      <c r="EI104" s="717">
        <v>0</v>
      </c>
      <c r="EJ104" s="717">
        <v>0</v>
      </c>
      <c r="EK104" s="717">
        <v>0</v>
      </c>
      <c r="EL104" s="717">
        <v>0</v>
      </c>
      <c r="EM104" s="717">
        <v>0</v>
      </c>
      <c r="EN104" s="717">
        <v>0</v>
      </c>
      <c r="EO104" s="717">
        <v>0</v>
      </c>
      <c r="EP104" s="717">
        <v>0</v>
      </c>
      <c r="EQ104" s="717">
        <v>0</v>
      </c>
      <c r="ER104" s="717">
        <v>0</v>
      </c>
      <c r="ES104" s="717">
        <v>0</v>
      </c>
      <c r="ET104" s="717">
        <v>0</v>
      </c>
      <c r="EU104" s="717">
        <v>0</v>
      </c>
      <c r="EV104" s="717">
        <v>0</v>
      </c>
      <c r="EW104" s="717">
        <v>0</v>
      </c>
      <c r="EX104" s="717">
        <v>0</v>
      </c>
      <c r="EY104" s="717">
        <v>0</v>
      </c>
      <c r="EZ104" s="717">
        <v>0</v>
      </c>
      <c r="FA104" s="717">
        <v>0</v>
      </c>
      <c r="FB104" s="717">
        <v>0</v>
      </c>
      <c r="FC104" s="717">
        <v>0</v>
      </c>
      <c r="FD104" s="717">
        <v>0</v>
      </c>
      <c r="FE104" s="717">
        <v>0</v>
      </c>
      <c r="FF104" s="717">
        <v>0</v>
      </c>
      <c r="FG104" s="717">
        <v>0</v>
      </c>
      <c r="FH104" s="717">
        <v>0</v>
      </c>
      <c r="FI104" s="717">
        <v>0</v>
      </c>
      <c r="FJ104" s="717">
        <v>0</v>
      </c>
      <c r="FK104" s="717">
        <v>0</v>
      </c>
      <c r="FL104" s="717">
        <v>0</v>
      </c>
      <c r="FM104" s="717">
        <v>0</v>
      </c>
      <c r="FN104" s="717">
        <v>0</v>
      </c>
      <c r="FO104" s="717">
        <v>0</v>
      </c>
      <c r="FP104" s="717">
        <v>0</v>
      </c>
      <c r="FQ104" s="717">
        <v>0</v>
      </c>
      <c r="FR104" s="717">
        <v>0</v>
      </c>
      <c r="FS104" s="717">
        <v>0</v>
      </c>
      <c r="FT104" s="717">
        <v>0</v>
      </c>
      <c r="FU104" s="717">
        <v>0</v>
      </c>
      <c r="FV104" s="717">
        <v>0</v>
      </c>
      <c r="FW104" s="717">
        <v>0</v>
      </c>
      <c r="FX104" s="717">
        <v>0</v>
      </c>
      <c r="FY104" s="717">
        <v>0</v>
      </c>
      <c r="FZ104" s="717">
        <v>0</v>
      </c>
      <c r="GA104" s="717">
        <v>0</v>
      </c>
      <c r="GB104" s="717">
        <v>0</v>
      </c>
      <c r="GC104" s="717">
        <v>0</v>
      </c>
      <c r="GD104" s="717">
        <v>0</v>
      </c>
      <c r="GE104" s="717">
        <v>0</v>
      </c>
      <c r="GF104" s="717">
        <v>0</v>
      </c>
      <c r="GG104" s="717">
        <v>0</v>
      </c>
      <c r="GH104" s="717">
        <v>0</v>
      </c>
      <c r="GI104" s="717">
        <v>0</v>
      </c>
      <c r="GJ104" s="717">
        <v>0</v>
      </c>
      <c r="GK104" s="717">
        <v>0</v>
      </c>
      <c r="GL104" s="717">
        <v>0</v>
      </c>
      <c r="GM104" s="717">
        <v>0</v>
      </c>
      <c r="GN104" s="717">
        <v>0</v>
      </c>
      <c r="GO104" s="717">
        <v>0</v>
      </c>
      <c r="GP104" s="717">
        <v>0</v>
      </c>
      <c r="GQ104" s="717">
        <v>0</v>
      </c>
      <c r="GR104" s="717">
        <v>0</v>
      </c>
      <c r="GS104" s="717">
        <v>0</v>
      </c>
      <c r="GT104" s="717">
        <v>0</v>
      </c>
      <c r="GU104" s="717">
        <v>0</v>
      </c>
      <c r="GV104" s="717">
        <v>0</v>
      </c>
      <c r="GW104" s="717">
        <v>0</v>
      </c>
      <c r="GX104" s="717">
        <v>0</v>
      </c>
      <c r="GY104" s="717">
        <v>0</v>
      </c>
      <c r="GZ104" s="717">
        <v>0</v>
      </c>
      <c r="HA104" s="717">
        <v>0</v>
      </c>
      <c r="HB104" s="717">
        <v>0</v>
      </c>
      <c r="HC104" s="717">
        <v>0</v>
      </c>
      <c r="HD104" s="717">
        <v>0</v>
      </c>
      <c r="HE104" s="717">
        <v>0</v>
      </c>
      <c r="HF104" s="717">
        <v>0</v>
      </c>
      <c r="HG104" s="717">
        <v>0</v>
      </c>
      <c r="HH104" s="717">
        <v>0</v>
      </c>
      <c r="HI104" s="717">
        <v>0</v>
      </c>
      <c r="HJ104" s="717">
        <v>0</v>
      </c>
      <c r="HK104" s="717">
        <v>0</v>
      </c>
      <c r="HL104" s="717">
        <v>0</v>
      </c>
      <c r="HM104" s="717">
        <v>0</v>
      </c>
      <c r="HN104" s="717">
        <v>0</v>
      </c>
      <c r="HO104" s="717">
        <v>0</v>
      </c>
      <c r="HP104" s="717">
        <v>0</v>
      </c>
      <c r="HQ104" s="717">
        <v>0</v>
      </c>
      <c r="HR104" s="717">
        <v>0</v>
      </c>
      <c r="HS104" s="717">
        <v>0</v>
      </c>
      <c r="HT104" s="717">
        <v>0</v>
      </c>
      <c r="HU104" s="717">
        <v>0</v>
      </c>
      <c r="HV104" s="717">
        <v>0</v>
      </c>
      <c r="HW104" s="717">
        <v>0</v>
      </c>
      <c r="HX104" s="717">
        <v>0</v>
      </c>
      <c r="HY104" s="717">
        <v>0</v>
      </c>
      <c r="HZ104" s="717">
        <v>0</v>
      </c>
      <c r="IA104" s="717">
        <v>0</v>
      </c>
      <c r="IB104" s="717">
        <v>0</v>
      </c>
      <c r="IC104" s="717">
        <v>0</v>
      </c>
      <c r="ID104" s="717">
        <v>0</v>
      </c>
      <c r="IE104" s="717">
        <v>0</v>
      </c>
      <c r="IF104" s="717">
        <v>0</v>
      </c>
      <c r="IG104" s="717">
        <v>0</v>
      </c>
      <c r="IH104" s="717">
        <v>0</v>
      </c>
      <c r="II104" s="717">
        <v>0</v>
      </c>
      <c r="IJ104" s="717">
        <v>0</v>
      </c>
      <c r="IK104" s="717">
        <v>0</v>
      </c>
      <c r="IL104" s="717">
        <v>0</v>
      </c>
      <c r="IM104" s="717">
        <v>0</v>
      </c>
      <c r="IN104" s="717">
        <v>0</v>
      </c>
      <c r="IO104" s="717">
        <v>0</v>
      </c>
      <c r="IP104" s="717">
        <v>0</v>
      </c>
      <c r="IQ104" s="717">
        <v>0</v>
      </c>
      <c r="IR104" s="717">
        <v>0</v>
      </c>
      <c r="IS104" s="717">
        <v>0</v>
      </c>
      <c r="IT104" s="717">
        <v>0</v>
      </c>
      <c r="IU104" s="717">
        <v>0</v>
      </c>
      <c r="IV104" s="717">
        <v>0</v>
      </c>
      <c r="IW104" s="717">
        <v>0</v>
      </c>
      <c r="IX104" s="717">
        <v>0</v>
      </c>
      <c r="IY104" s="717">
        <v>0</v>
      </c>
      <c r="IZ104" s="717">
        <v>0</v>
      </c>
      <c r="JA104" s="717">
        <v>0</v>
      </c>
      <c r="JB104" s="717">
        <v>0</v>
      </c>
      <c r="JC104" s="717">
        <v>0</v>
      </c>
      <c r="JD104" s="717">
        <v>0</v>
      </c>
      <c r="JE104" s="717">
        <v>0</v>
      </c>
      <c r="JF104" s="717">
        <v>0</v>
      </c>
      <c r="JG104" s="717">
        <v>0</v>
      </c>
      <c r="JH104" s="717">
        <v>0</v>
      </c>
      <c r="JI104" s="717">
        <v>0</v>
      </c>
      <c r="JJ104" s="717">
        <v>0</v>
      </c>
      <c r="JK104" s="717">
        <v>0</v>
      </c>
      <c r="JL104" s="717">
        <v>0</v>
      </c>
      <c r="JM104" s="717">
        <v>0</v>
      </c>
      <c r="JN104" s="717">
        <v>0</v>
      </c>
      <c r="JO104" s="717">
        <v>0</v>
      </c>
      <c r="JP104" s="717">
        <v>0</v>
      </c>
      <c r="JQ104" s="717">
        <v>0</v>
      </c>
      <c r="JR104" s="717">
        <v>0</v>
      </c>
      <c r="JS104" s="717">
        <v>0</v>
      </c>
      <c r="JT104" s="717">
        <v>0</v>
      </c>
      <c r="JU104" s="717">
        <v>0</v>
      </c>
      <c r="JV104" s="717">
        <v>0</v>
      </c>
      <c r="JW104" s="717">
        <v>0</v>
      </c>
      <c r="JX104" s="717">
        <v>0</v>
      </c>
      <c r="JY104" s="717">
        <v>0</v>
      </c>
      <c r="JZ104" s="717">
        <v>0</v>
      </c>
      <c r="KA104" s="717">
        <v>0</v>
      </c>
      <c r="KB104" s="717">
        <v>0</v>
      </c>
      <c r="KC104" s="717">
        <v>0</v>
      </c>
      <c r="KD104" s="717">
        <v>0</v>
      </c>
      <c r="KE104" s="717">
        <v>0</v>
      </c>
      <c r="KF104" s="717">
        <v>0</v>
      </c>
      <c r="KG104" s="717">
        <v>0</v>
      </c>
      <c r="KH104" s="717">
        <v>0</v>
      </c>
      <c r="KI104" s="717">
        <v>0</v>
      </c>
      <c r="KJ104" s="717">
        <v>0</v>
      </c>
      <c r="KK104" s="717">
        <v>0</v>
      </c>
      <c r="KL104" s="717">
        <v>0</v>
      </c>
      <c r="KM104" s="717">
        <v>0</v>
      </c>
      <c r="KN104" s="717">
        <v>0</v>
      </c>
      <c r="KO104" s="717">
        <v>0</v>
      </c>
      <c r="KP104" s="717">
        <v>0</v>
      </c>
      <c r="KQ104" s="717">
        <v>0</v>
      </c>
      <c r="KR104" s="717">
        <v>0</v>
      </c>
      <c r="KS104" s="717">
        <v>0</v>
      </c>
      <c r="KT104" s="717">
        <v>0</v>
      </c>
      <c r="KU104" s="717">
        <v>0</v>
      </c>
      <c r="KV104" s="717">
        <v>0</v>
      </c>
      <c r="KW104" s="717">
        <v>0</v>
      </c>
      <c r="KX104" s="717">
        <v>0</v>
      </c>
      <c r="KY104" s="717">
        <v>0</v>
      </c>
      <c r="KZ104" s="717">
        <v>0</v>
      </c>
      <c r="LA104" s="717">
        <v>0</v>
      </c>
      <c r="LB104" s="717">
        <v>0</v>
      </c>
      <c r="LC104" s="717">
        <v>0</v>
      </c>
      <c r="LD104" s="717">
        <v>0</v>
      </c>
      <c r="LE104" s="717">
        <v>0</v>
      </c>
      <c r="LF104" s="717">
        <v>0</v>
      </c>
      <c r="LG104" s="717">
        <v>0</v>
      </c>
      <c r="LH104" s="717">
        <v>0</v>
      </c>
      <c r="LI104" s="717">
        <v>0</v>
      </c>
      <c r="LJ104" s="717">
        <v>0</v>
      </c>
      <c r="LK104" s="717">
        <v>0</v>
      </c>
      <c r="LL104" s="717">
        <v>0</v>
      </c>
      <c r="LM104" s="717">
        <v>0</v>
      </c>
      <c r="LN104" s="717">
        <v>0</v>
      </c>
      <c r="LO104" s="717">
        <v>0</v>
      </c>
      <c r="LP104" s="717">
        <v>0</v>
      </c>
      <c r="LQ104" s="717">
        <v>0</v>
      </c>
      <c r="LR104" s="717">
        <v>0</v>
      </c>
      <c r="LS104" s="717">
        <v>0</v>
      </c>
      <c r="LT104" s="717">
        <v>0</v>
      </c>
      <c r="LU104" s="717">
        <v>0</v>
      </c>
      <c r="LV104" s="717">
        <v>0</v>
      </c>
      <c r="LW104" s="717">
        <v>0</v>
      </c>
      <c r="LX104" s="717">
        <v>0</v>
      </c>
      <c r="LY104" s="717">
        <v>0</v>
      </c>
      <c r="LZ104" s="717">
        <v>0</v>
      </c>
      <c r="MA104" s="717">
        <v>0</v>
      </c>
      <c r="MB104" s="717">
        <v>0</v>
      </c>
      <c r="MC104" s="717">
        <v>0</v>
      </c>
      <c r="MD104" s="717">
        <v>0</v>
      </c>
      <c r="ME104" s="717">
        <v>0</v>
      </c>
      <c r="MF104" s="717">
        <v>0</v>
      </c>
      <c r="MG104" s="717">
        <v>0</v>
      </c>
      <c r="MH104" s="717">
        <v>0</v>
      </c>
      <c r="MI104" s="717">
        <v>0</v>
      </c>
      <c r="MJ104" s="717">
        <v>0</v>
      </c>
      <c r="MK104" s="717">
        <v>0</v>
      </c>
      <c r="ML104" s="717">
        <v>0</v>
      </c>
      <c r="MM104" s="717">
        <v>0</v>
      </c>
      <c r="MN104" s="717">
        <v>0</v>
      </c>
      <c r="MO104" s="717">
        <v>0</v>
      </c>
      <c r="MP104" s="717">
        <v>0</v>
      </c>
      <c r="MQ104" s="717">
        <v>0</v>
      </c>
      <c r="MR104" s="717">
        <v>0</v>
      </c>
      <c r="MS104" s="717">
        <v>0</v>
      </c>
      <c r="MT104" s="717">
        <v>0</v>
      </c>
      <c r="MU104" s="717">
        <v>0</v>
      </c>
      <c r="MV104" s="717">
        <v>0</v>
      </c>
      <c r="MW104" s="717">
        <v>0</v>
      </c>
      <c r="MX104" s="717">
        <v>0</v>
      </c>
      <c r="MY104" s="717">
        <v>0</v>
      </c>
      <c r="MZ104" s="717">
        <v>0</v>
      </c>
      <c r="NA104" s="717">
        <v>0</v>
      </c>
      <c r="NB104" s="717">
        <v>0</v>
      </c>
      <c r="NC104" s="717">
        <v>0</v>
      </c>
      <c r="ND104" s="717">
        <v>0</v>
      </c>
      <c r="NE104" s="717">
        <v>0</v>
      </c>
      <c r="NF104" s="717">
        <v>0</v>
      </c>
      <c r="NG104" s="717">
        <v>0</v>
      </c>
      <c r="NH104" s="717">
        <v>0</v>
      </c>
      <c r="NI104" s="717">
        <v>0</v>
      </c>
      <c r="NJ104" s="717">
        <v>0</v>
      </c>
      <c r="NK104" s="717">
        <v>0</v>
      </c>
      <c r="NL104" s="717">
        <v>0</v>
      </c>
      <c r="NM104" s="717">
        <v>0</v>
      </c>
      <c r="NN104" s="717">
        <v>0</v>
      </c>
      <c r="NO104" s="717">
        <v>0</v>
      </c>
      <c r="NP104" s="717">
        <v>0</v>
      </c>
      <c r="NQ104" s="717">
        <v>0</v>
      </c>
      <c r="NR104" s="717">
        <v>0</v>
      </c>
      <c r="NS104" s="717">
        <v>0</v>
      </c>
      <c r="NT104" s="717">
        <v>0</v>
      </c>
      <c r="NU104" s="717">
        <v>0</v>
      </c>
      <c r="NV104" s="717">
        <v>0</v>
      </c>
      <c r="NW104" s="717">
        <v>0</v>
      </c>
      <c r="NX104" s="717">
        <v>0</v>
      </c>
      <c r="NY104" s="717">
        <v>0</v>
      </c>
      <c r="NZ104" s="717">
        <v>0</v>
      </c>
      <c r="OA104" s="717">
        <v>0</v>
      </c>
      <c r="OB104" s="717">
        <v>0</v>
      </c>
      <c r="OC104" s="717">
        <v>0</v>
      </c>
      <c r="OD104" s="717">
        <v>0</v>
      </c>
      <c r="OE104" s="717">
        <v>0</v>
      </c>
      <c r="OF104" s="717">
        <v>0</v>
      </c>
      <c r="OG104" s="717">
        <v>0</v>
      </c>
      <c r="OH104" s="717">
        <v>0</v>
      </c>
      <c r="OI104" s="717">
        <v>0</v>
      </c>
      <c r="OJ104" s="717">
        <v>0</v>
      </c>
      <c r="OK104" s="717">
        <v>0</v>
      </c>
      <c r="OL104" s="717">
        <v>0</v>
      </c>
      <c r="OM104" s="717">
        <v>0</v>
      </c>
      <c r="ON104" s="717">
        <v>0</v>
      </c>
      <c r="OO104" s="717">
        <v>0</v>
      </c>
      <c r="OP104" s="717">
        <v>0</v>
      </c>
      <c r="OQ104" s="717">
        <v>0</v>
      </c>
      <c r="OR104" s="717">
        <v>0</v>
      </c>
      <c r="OS104" s="717">
        <v>0</v>
      </c>
      <c r="OT104" s="717">
        <v>0</v>
      </c>
      <c r="OU104" s="717">
        <v>0</v>
      </c>
      <c r="OV104" s="717">
        <v>0</v>
      </c>
      <c r="OW104" s="717">
        <v>0</v>
      </c>
      <c r="OX104" s="717">
        <v>0</v>
      </c>
      <c r="OY104" s="717">
        <v>0</v>
      </c>
      <c r="OZ104" s="717">
        <v>0</v>
      </c>
      <c r="PA104" s="717">
        <v>0</v>
      </c>
      <c r="PB104" s="717">
        <v>0</v>
      </c>
      <c r="PC104" s="717">
        <v>0</v>
      </c>
      <c r="PD104" s="717">
        <v>0</v>
      </c>
      <c r="PE104" s="717">
        <v>0</v>
      </c>
      <c r="PF104" s="717">
        <v>0</v>
      </c>
      <c r="PG104" s="717">
        <v>0</v>
      </c>
      <c r="PH104" s="717">
        <v>0</v>
      </c>
      <c r="PI104" s="717">
        <v>0</v>
      </c>
      <c r="PJ104" s="717">
        <v>0</v>
      </c>
      <c r="PK104" s="717">
        <v>0</v>
      </c>
      <c r="PL104" s="717">
        <v>0</v>
      </c>
      <c r="PM104" s="717">
        <v>0</v>
      </c>
      <c r="PN104" s="717">
        <v>0</v>
      </c>
      <c r="PO104" s="717">
        <v>0</v>
      </c>
      <c r="PP104" s="717">
        <v>0</v>
      </c>
      <c r="PQ104" s="717">
        <v>0</v>
      </c>
      <c r="PR104" s="717">
        <v>0</v>
      </c>
      <c r="PS104" s="717">
        <v>0</v>
      </c>
      <c r="PT104" s="717">
        <v>0</v>
      </c>
      <c r="PU104" s="717">
        <v>0</v>
      </c>
      <c r="PV104" s="717">
        <v>0</v>
      </c>
      <c r="PW104" s="717">
        <v>0</v>
      </c>
      <c r="PX104" s="717">
        <v>0</v>
      </c>
      <c r="PY104" s="717">
        <v>0</v>
      </c>
      <c r="PZ104" s="717">
        <v>0</v>
      </c>
      <c r="QA104" s="717">
        <v>0</v>
      </c>
      <c r="QB104" s="717">
        <v>0</v>
      </c>
      <c r="QC104" s="717">
        <v>0</v>
      </c>
      <c r="QD104" s="717">
        <v>0</v>
      </c>
      <c r="QE104" s="717">
        <v>0</v>
      </c>
      <c r="QF104" s="717">
        <v>0</v>
      </c>
      <c r="QG104" s="717">
        <v>0</v>
      </c>
      <c r="QH104" s="717">
        <v>0</v>
      </c>
      <c r="QI104" s="717">
        <v>0</v>
      </c>
      <c r="QJ104" s="717">
        <v>0</v>
      </c>
      <c r="QK104" s="717">
        <v>0</v>
      </c>
      <c r="QL104" s="717">
        <v>0</v>
      </c>
      <c r="QM104" s="717">
        <v>0</v>
      </c>
      <c r="QN104" s="717">
        <v>0</v>
      </c>
      <c r="QO104" s="717">
        <v>0</v>
      </c>
      <c r="QP104" s="717">
        <v>0</v>
      </c>
      <c r="QQ104" s="717">
        <v>0</v>
      </c>
      <c r="QR104" s="717">
        <v>0</v>
      </c>
      <c r="QS104" s="717">
        <v>0</v>
      </c>
      <c r="QT104" s="717">
        <v>0</v>
      </c>
      <c r="QU104" s="717">
        <v>0</v>
      </c>
      <c r="QV104" s="717">
        <v>0</v>
      </c>
      <c r="QW104" s="717">
        <v>0</v>
      </c>
      <c r="QX104" s="717">
        <v>0</v>
      </c>
      <c r="QY104" s="717">
        <v>0</v>
      </c>
      <c r="QZ104" s="717">
        <v>0</v>
      </c>
      <c r="RA104" s="717">
        <v>0</v>
      </c>
      <c r="RB104" s="717">
        <v>0</v>
      </c>
      <c r="RC104" s="717">
        <v>0</v>
      </c>
      <c r="RD104" s="717">
        <v>0</v>
      </c>
      <c r="RE104" s="717">
        <v>0</v>
      </c>
      <c r="RF104" s="717">
        <v>0</v>
      </c>
      <c r="RG104" s="717">
        <v>0</v>
      </c>
      <c r="RH104" s="717">
        <v>0</v>
      </c>
      <c r="RI104" s="717">
        <v>0</v>
      </c>
      <c r="RJ104" s="717">
        <v>0</v>
      </c>
      <c r="RK104" s="717">
        <v>0</v>
      </c>
      <c r="RL104" s="717">
        <v>0</v>
      </c>
      <c r="RM104" s="717">
        <v>0</v>
      </c>
      <c r="RN104" s="717">
        <v>0</v>
      </c>
      <c r="RO104" s="717">
        <v>0</v>
      </c>
      <c r="RP104" s="717">
        <v>0</v>
      </c>
      <c r="RQ104" s="717">
        <v>0</v>
      </c>
      <c r="RR104" s="717">
        <v>0</v>
      </c>
      <c r="RS104" s="717">
        <v>0</v>
      </c>
      <c r="RT104" s="717">
        <v>0</v>
      </c>
      <c r="RU104" s="717">
        <v>0</v>
      </c>
      <c r="RV104" s="717">
        <v>0</v>
      </c>
      <c r="RW104" s="717">
        <v>0</v>
      </c>
      <c r="RX104" s="717">
        <v>0</v>
      </c>
      <c r="RY104" s="717">
        <v>0</v>
      </c>
      <c r="RZ104" s="717">
        <v>0</v>
      </c>
      <c r="SA104" s="717">
        <v>0</v>
      </c>
      <c r="SB104" s="717">
        <v>0</v>
      </c>
      <c r="SC104" s="717">
        <v>0</v>
      </c>
      <c r="SD104" s="717">
        <v>0</v>
      </c>
      <c r="SE104" s="717">
        <v>0</v>
      </c>
      <c r="SF104" s="717">
        <v>0</v>
      </c>
      <c r="SG104" s="717">
        <v>0</v>
      </c>
      <c r="SH104" s="717">
        <v>0</v>
      </c>
      <c r="SI104" s="493"/>
      <c r="SJ104" s="474"/>
      <c r="SK104" s="462"/>
      <c r="SL104" s="462"/>
      <c r="SM104" s="462"/>
    </row>
    <row r="105" spans="1:507" outlineLevel="2" x14ac:dyDescent="0.35">
      <c r="A105" s="462"/>
      <c r="B105" s="471"/>
      <c r="C105" s="690">
        <f>INT($C$40)+2</f>
        <v>3</v>
      </c>
      <c r="D105" s="493"/>
      <c r="E105" s="557"/>
      <c r="F105" s="557"/>
      <c r="G105" s="493"/>
      <c r="H105" s="515" t="str">
        <f>Sheep!$H$175</f>
        <v>July</v>
      </c>
      <c r="I105" s="515" t="s">
        <v>802</v>
      </c>
      <c r="J105" s="713">
        <f t="shared" si="140"/>
        <v>16</v>
      </c>
      <c r="K105" s="516">
        <v>0</v>
      </c>
      <c r="L105" s="516">
        <v>0</v>
      </c>
      <c r="M105" s="516">
        <v>0</v>
      </c>
      <c r="N105" s="516">
        <v>0</v>
      </c>
      <c r="O105" s="516">
        <v>0</v>
      </c>
      <c r="P105" s="516">
        <v>0</v>
      </c>
      <c r="Q105" s="516">
        <v>0</v>
      </c>
      <c r="R105" s="516">
        <v>0</v>
      </c>
      <c r="S105" s="516">
        <v>0</v>
      </c>
      <c r="T105" s="516">
        <v>0</v>
      </c>
      <c r="U105" s="516">
        <v>0</v>
      </c>
      <c r="V105" s="516">
        <v>0</v>
      </c>
      <c r="W105" s="516">
        <v>0</v>
      </c>
      <c r="X105" s="516">
        <v>0</v>
      </c>
      <c r="Y105" s="516">
        <v>0</v>
      </c>
      <c r="Z105" s="516">
        <v>0</v>
      </c>
      <c r="AA105" s="516">
        <v>0</v>
      </c>
      <c r="AB105" s="516">
        <v>0</v>
      </c>
      <c r="AC105" s="516">
        <v>0</v>
      </c>
      <c r="AD105" s="516">
        <v>0</v>
      </c>
      <c r="AE105" s="516">
        <v>0</v>
      </c>
      <c r="AF105" s="516">
        <v>0</v>
      </c>
      <c r="AG105" s="516">
        <v>0</v>
      </c>
      <c r="AH105" s="516">
        <v>0</v>
      </c>
      <c r="AI105" s="516">
        <v>0</v>
      </c>
      <c r="AJ105" s="516">
        <v>0</v>
      </c>
      <c r="AK105" s="516">
        <v>0</v>
      </c>
      <c r="AL105" s="516">
        <v>0</v>
      </c>
      <c r="AM105" s="516">
        <v>0</v>
      </c>
      <c r="AN105" s="516">
        <v>0</v>
      </c>
      <c r="AO105" s="516">
        <v>0</v>
      </c>
      <c r="AP105" s="516">
        <v>0</v>
      </c>
      <c r="AQ105" s="516">
        <v>0</v>
      </c>
      <c r="AR105" s="516">
        <v>0</v>
      </c>
      <c r="AS105" s="516">
        <v>0</v>
      </c>
      <c r="AT105" s="516">
        <v>0</v>
      </c>
      <c r="AU105" s="516">
        <v>0</v>
      </c>
      <c r="AV105" s="516">
        <v>0</v>
      </c>
      <c r="AW105" s="516">
        <v>0</v>
      </c>
      <c r="AX105" s="516">
        <v>0</v>
      </c>
      <c r="AY105" s="516">
        <v>0</v>
      </c>
      <c r="AZ105" s="516">
        <v>0</v>
      </c>
      <c r="BA105" s="516">
        <v>0</v>
      </c>
      <c r="BB105" s="516">
        <v>0</v>
      </c>
      <c r="BC105" s="516">
        <v>0</v>
      </c>
      <c r="BD105" s="516">
        <v>0</v>
      </c>
      <c r="BE105" s="516">
        <v>0</v>
      </c>
      <c r="BF105" s="516">
        <v>0</v>
      </c>
      <c r="BG105" s="516">
        <v>0</v>
      </c>
      <c r="BH105" s="516">
        <v>0</v>
      </c>
      <c r="BI105" s="516">
        <v>0</v>
      </c>
      <c r="BJ105" s="516">
        <v>0</v>
      </c>
      <c r="BK105" s="516">
        <v>0</v>
      </c>
      <c r="BL105" s="516">
        <v>0</v>
      </c>
      <c r="BM105" s="516">
        <v>0</v>
      </c>
      <c r="BN105" s="516">
        <v>0</v>
      </c>
      <c r="BO105" s="516">
        <v>0</v>
      </c>
      <c r="BP105" s="516">
        <v>0</v>
      </c>
      <c r="BQ105" s="516">
        <v>0</v>
      </c>
      <c r="BR105" s="516">
        <v>0</v>
      </c>
      <c r="BS105" s="516">
        <v>0</v>
      </c>
      <c r="BT105" s="516">
        <v>0</v>
      </c>
      <c r="BU105" s="516">
        <v>0</v>
      </c>
      <c r="BV105" s="516">
        <v>0</v>
      </c>
      <c r="BW105" s="516">
        <v>0</v>
      </c>
      <c r="BX105" s="516">
        <v>0</v>
      </c>
      <c r="BY105" s="516">
        <v>0</v>
      </c>
      <c r="BZ105" s="516">
        <v>0</v>
      </c>
      <c r="CA105" s="516">
        <v>0</v>
      </c>
      <c r="CB105" s="516">
        <v>0</v>
      </c>
      <c r="CC105" s="516">
        <v>0</v>
      </c>
      <c r="CD105" s="516">
        <v>0</v>
      </c>
      <c r="CE105" s="516">
        <v>0</v>
      </c>
      <c r="CF105" s="516">
        <v>0</v>
      </c>
      <c r="CG105" s="516">
        <v>0</v>
      </c>
      <c r="CH105" s="516">
        <v>0</v>
      </c>
      <c r="CI105" s="516">
        <v>0</v>
      </c>
      <c r="CJ105" s="516">
        <v>0</v>
      </c>
      <c r="CK105" s="516">
        <v>0</v>
      </c>
      <c r="CL105" s="516">
        <v>0</v>
      </c>
      <c r="CM105" s="516">
        <v>0</v>
      </c>
      <c r="CN105" s="516">
        <v>0</v>
      </c>
      <c r="CO105" s="516">
        <v>0</v>
      </c>
      <c r="CP105" s="516">
        <v>0</v>
      </c>
      <c r="CQ105" s="516">
        <v>0</v>
      </c>
      <c r="CR105" s="516">
        <v>0</v>
      </c>
      <c r="CS105" s="516">
        <v>0</v>
      </c>
      <c r="CT105" s="516">
        <v>0</v>
      </c>
      <c r="CU105" s="516">
        <v>0</v>
      </c>
      <c r="CV105" s="516">
        <v>0</v>
      </c>
      <c r="CW105" s="516">
        <v>0</v>
      </c>
      <c r="CX105" s="516">
        <v>0</v>
      </c>
      <c r="CY105" s="516">
        <v>0</v>
      </c>
      <c r="CZ105" s="516">
        <v>0</v>
      </c>
      <c r="DA105" s="516">
        <v>0</v>
      </c>
      <c r="DB105" s="516">
        <v>0</v>
      </c>
      <c r="DC105" s="516">
        <v>0</v>
      </c>
      <c r="DD105" s="516">
        <v>0</v>
      </c>
      <c r="DE105" s="516">
        <v>0</v>
      </c>
      <c r="DF105" s="516">
        <v>0</v>
      </c>
      <c r="DG105" s="516">
        <v>0</v>
      </c>
      <c r="DH105" s="516">
        <v>0</v>
      </c>
      <c r="DI105" s="516">
        <v>0</v>
      </c>
      <c r="DJ105" s="516">
        <v>0</v>
      </c>
      <c r="DK105" s="516">
        <v>0</v>
      </c>
      <c r="DL105" s="516">
        <v>0</v>
      </c>
      <c r="DM105" s="516">
        <v>0</v>
      </c>
      <c r="DN105" s="516">
        <v>0</v>
      </c>
      <c r="DO105" s="516">
        <v>0</v>
      </c>
      <c r="DP105" s="516">
        <v>0</v>
      </c>
      <c r="DQ105" s="516">
        <v>0</v>
      </c>
      <c r="DR105" s="516">
        <v>0</v>
      </c>
      <c r="DS105" s="516">
        <v>0</v>
      </c>
      <c r="DT105" s="516">
        <v>0</v>
      </c>
      <c r="DU105" s="516">
        <v>0</v>
      </c>
      <c r="DV105" s="516">
        <v>0</v>
      </c>
      <c r="DW105" s="516">
        <v>0</v>
      </c>
      <c r="DX105" s="516">
        <v>0</v>
      </c>
      <c r="DY105" s="516">
        <v>0</v>
      </c>
      <c r="DZ105" s="516">
        <v>0</v>
      </c>
      <c r="EA105" s="516">
        <v>0</v>
      </c>
      <c r="EB105" s="516">
        <v>0</v>
      </c>
      <c r="EC105" s="516">
        <v>0</v>
      </c>
      <c r="ED105" s="516">
        <v>0</v>
      </c>
      <c r="EE105" s="516">
        <v>0</v>
      </c>
      <c r="EF105" s="516">
        <v>0</v>
      </c>
      <c r="EG105" s="516">
        <v>0</v>
      </c>
      <c r="EH105" s="516">
        <v>0</v>
      </c>
      <c r="EI105" s="516">
        <v>0</v>
      </c>
      <c r="EJ105" s="516">
        <v>0</v>
      </c>
      <c r="EK105" s="516">
        <v>0</v>
      </c>
      <c r="EL105" s="516">
        <v>0</v>
      </c>
      <c r="EM105" s="516">
        <v>0</v>
      </c>
      <c r="EN105" s="516">
        <v>0</v>
      </c>
      <c r="EO105" s="516">
        <v>0</v>
      </c>
      <c r="EP105" s="516">
        <v>0</v>
      </c>
      <c r="EQ105" s="516">
        <v>0</v>
      </c>
      <c r="ER105" s="516">
        <v>0</v>
      </c>
      <c r="ES105" s="516">
        <v>0</v>
      </c>
      <c r="ET105" s="516">
        <v>0</v>
      </c>
      <c r="EU105" s="516">
        <v>0</v>
      </c>
      <c r="EV105" s="516">
        <v>0</v>
      </c>
      <c r="EW105" s="516">
        <v>0</v>
      </c>
      <c r="EX105" s="516">
        <v>0</v>
      </c>
      <c r="EY105" s="516">
        <v>0</v>
      </c>
      <c r="EZ105" s="516">
        <v>0</v>
      </c>
      <c r="FA105" s="516">
        <v>0</v>
      </c>
      <c r="FB105" s="516">
        <v>0</v>
      </c>
      <c r="FC105" s="516">
        <v>0</v>
      </c>
      <c r="FD105" s="516">
        <v>0</v>
      </c>
      <c r="FE105" s="516">
        <v>0</v>
      </c>
      <c r="FF105" s="516">
        <v>0</v>
      </c>
      <c r="FG105" s="516">
        <v>0</v>
      </c>
      <c r="FH105" s="516">
        <v>0</v>
      </c>
      <c r="FI105" s="516">
        <v>0</v>
      </c>
      <c r="FJ105" s="516">
        <v>0</v>
      </c>
      <c r="FK105" s="516">
        <v>0</v>
      </c>
      <c r="FL105" s="516">
        <v>0</v>
      </c>
      <c r="FM105" s="516">
        <v>0</v>
      </c>
      <c r="FN105" s="516">
        <v>0</v>
      </c>
      <c r="FO105" s="516">
        <v>0</v>
      </c>
      <c r="FP105" s="516">
        <v>0</v>
      </c>
      <c r="FQ105" s="516">
        <v>0</v>
      </c>
      <c r="FR105" s="516">
        <v>0</v>
      </c>
      <c r="FS105" s="516">
        <v>0</v>
      </c>
      <c r="FT105" s="516">
        <v>0</v>
      </c>
      <c r="FU105" s="516">
        <v>0</v>
      </c>
      <c r="FV105" s="516">
        <v>0</v>
      </c>
      <c r="FW105" s="516">
        <v>0</v>
      </c>
      <c r="FX105" s="516">
        <v>0</v>
      </c>
      <c r="FY105" s="516">
        <v>0</v>
      </c>
      <c r="FZ105" s="516">
        <v>0</v>
      </c>
      <c r="GA105" s="516">
        <v>0</v>
      </c>
      <c r="GB105" s="516">
        <v>0</v>
      </c>
      <c r="GC105" s="516">
        <v>0</v>
      </c>
      <c r="GD105" s="516">
        <v>0</v>
      </c>
      <c r="GE105" s="516">
        <v>0</v>
      </c>
      <c r="GF105" s="516">
        <v>0</v>
      </c>
      <c r="GG105" s="516">
        <v>0</v>
      </c>
      <c r="GH105" s="516">
        <v>0</v>
      </c>
      <c r="GI105" s="516">
        <v>0</v>
      </c>
      <c r="GJ105" s="516">
        <v>0</v>
      </c>
      <c r="GK105" s="516">
        <v>0</v>
      </c>
      <c r="GL105" s="516">
        <v>0</v>
      </c>
      <c r="GM105" s="516">
        <v>0</v>
      </c>
      <c r="GN105" s="516">
        <v>0</v>
      </c>
      <c r="GO105" s="516">
        <v>0</v>
      </c>
      <c r="GP105" s="516">
        <v>0</v>
      </c>
      <c r="GQ105" s="516">
        <v>0</v>
      </c>
      <c r="GR105" s="516">
        <v>0</v>
      </c>
      <c r="GS105" s="516">
        <v>0</v>
      </c>
      <c r="GT105" s="516">
        <v>0</v>
      </c>
      <c r="GU105" s="516">
        <v>0</v>
      </c>
      <c r="GV105" s="516">
        <v>0</v>
      </c>
      <c r="GW105" s="516">
        <v>0</v>
      </c>
      <c r="GX105" s="516">
        <v>0</v>
      </c>
      <c r="GY105" s="516">
        <v>0</v>
      </c>
      <c r="GZ105" s="516">
        <v>0</v>
      </c>
      <c r="HA105" s="516">
        <v>0</v>
      </c>
      <c r="HB105" s="516">
        <v>0</v>
      </c>
      <c r="HC105" s="516">
        <v>0</v>
      </c>
      <c r="HD105" s="516">
        <v>0</v>
      </c>
      <c r="HE105" s="516">
        <v>0</v>
      </c>
      <c r="HF105" s="516">
        <v>0</v>
      </c>
      <c r="HG105" s="516">
        <v>0</v>
      </c>
      <c r="HH105" s="516">
        <v>0</v>
      </c>
      <c r="HI105" s="516">
        <v>0</v>
      </c>
      <c r="HJ105" s="516">
        <v>0</v>
      </c>
      <c r="HK105" s="516">
        <v>0</v>
      </c>
      <c r="HL105" s="516">
        <v>0</v>
      </c>
      <c r="HM105" s="516">
        <v>0</v>
      </c>
      <c r="HN105" s="516">
        <v>0</v>
      </c>
      <c r="HO105" s="516">
        <v>0</v>
      </c>
      <c r="HP105" s="516">
        <v>0</v>
      </c>
      <c r="HQ105" s="516">
        <v>0</v>
      </c>
      <c r="HR105" s="516">
        <v>0</v>
      </c>
      <c r="HS105" s="516">
        <v>0</v>
      </c>
      <c r="HT105" s="516">
        <v>0</v>
      </c>
      <c r="HU105" s="516">
        <v>0</v>
      </c>
      <c r="HV105" s="516">
        <v>0</v>
      </c>
      <c r="HW105" s="516">
        <v>0</v>
      </c>
      <c r="HX105" s="516">
        <v>0</v>
      </c>
      <c r="HY105" s="516">
        <v>0</v>
      </c>
      <c r="HZ105" s="516">
        <v>0</v>
      </c>
      <c r="IA105" s="516">
        <v>0</v>
      </c>
      <c r="IB105" s="516">
        <v>0</v>
      </c>
      <c r="IC105" s="516">
        <v>0</v>
      </c>
      <c r="ID105" s="516">
        <v>0</v>
      </c>
      <c r="IE105" s="516">
        <v>0</v>
      </c>
      <c r="IF105" s="516">
        <v>0</v>
      </c>
      <c r="IG105" s="516">
        <v>0</v>
      </c>
      <c r="IH105" s="516">
        <v>0</v>
      </c>
      <c r="II105" s="516">
        <v>0</v>
      </c>
      <c r="IJ105" s="516">
        <v>0</v>
      </c>
      <c r="IK105" s="516">
        <v>0</v>
      </c>
      <c r="IL105" s="516">
        <v>0</v>
      </c>
      <c r="IM105" s="516">
        <v>0</v>
      </c>
      <c r="IN105" s="516">
        <v>0</v>
      </c>
      <c r="IO105" s="516">
        <v>0</v>
      </c>
      <c r="IP105" s="516">
        <v>0</v>
      </c>
      <c r="IQ105" s="516">
        <v>0</v>
      </c>
      <c r="IR105" s="516">
        <v>0</v>
      </c>
      <c r="IS105" s="516">
        <v>0</v>
      </c>
      <c r="IT105" s="516">
        <v>0</v>
      </c>
      <c r="IU105" s="516">
        <v>0</v>
      </c>
      <c r="IV105" s="516">
        <v>0</v>
      </c>
      <c r="IW105" s="516">
        <v>0</v>
      </c>
      <c r="IX105" s="516">
        <v>0</v>
      </c>
      <c r="IY105" s="516">
        <v>0</v>
      </c>
      <c r="IZ105" s="516">
        <v>0</v>
      </c>
      <c r="JA105" s="516">
        <v>0</v>
      </c>
      <c r="JB105" s="516">
        <v>0</v>
      </c>
      <c r="JC105" s="516">
        <v>0</v>
      </c>
      <c r="JD105" s="516">
        <v>0</v>
      </c>
      <c r="JE105" s="516">
        <v>0</v>
      </c>
      <c r="JF105" s="516">
        <v>0</v>
      </c>
      <c r="JG105" s="516">
        <v>0</v>
      </c>
      <c r="JH105" s="516">
        <v>0</v>
      </c>
      <c r="JI105" s="516">
        <v>0</v>
      </c>
      <c r="JJ105" s="516">
        <v>0</v>
      </c>
      <c r="JK105" s="516">
        <v>0</v>
      </c>
      <c r="JL105" s="516">
        <v>0</v>
      </c>
      <c r="JM105" s="516">
        <v>0</v>
      </c>
      <c r="JN105" s="516">
        <v>0</v>
      </c>
      <c r="JO105" s="516">
        <v>0</v>
      </c>
      <c r="JP105" s="516">
        <v>0</v>
      </c>
      <c r="JQ105" s="516">
        <v>0</v>
      </c>
      <c r="JR105" s="516">
        <v>0</v>
      </c>
      <c r="JS105" s="516">
        <v>0</v>
      </c>
      <c r="JT105" s="516">
        <v>0</v>
      </c>
      <c r="JU105" s="516">
        <v>0</v>
      </c>
      <c r="JV105" s="516">
        <v>0</v>
      </c>
      <c r="JW105" s="516">
        <v>0</v>
      </c>
      <c r="JX105" s="516">
        <v>0</v>
      </c>
      <c r="JY105" s="516">
        <v>0</v>
      </c>
      <c r="JZ105" s="516">
        <v>0</v>
      </c>
      <c r="KA105" s="516">
        <v>0</v>
      </c>
      <c r="KB105" s="516">
        <v>0</v>
      </c>
      <c r="KC105" s="516">
        <v>0</v>
      </c>
      <c r="KD105" s="516">
        <v>0</v>
      </c>
      <c r="KE105" s="516">
        <v>0</v>
      </c>
      <c r="KF105" s="516">
        <v>0</v>
      </c>
      <c r="KG105" s="516">
        <v>0</v>
      </c>
      <c r="KH105" s="516">
        <v>0</v>
      </c>
      <c r="KI105" s="516">
        <v>0</v>
      </c>
      <c r="KJ105" s="516">
        <v>0</v>
      </c>
      <c r="KK105" s="516">
        <v>0</v>
      </c>
      <c r="KL105" s="516">
        <v>0</v>
      </c>
      <c r="KM105" s="516">
        <v>0</v>
      </c>
      <c r="KN105" s="516">
        <v>0</v>
      </c>
      <c r="KO105" s="516">
        <v>0</v>
      </c>
      <c r="KP105" s="516">
        <v>0</v>
      </c>
      <c r="KQ105" s="516">
        <v>0</v>
      </c>
      <c r="KR105" s="516">
        <v>0</v>
      </c>
      <c r="KS105" s="516">
        <v>0</v>
      </c>
      <c r="KT105" s="516">
        <v>0</v>
      </c>
      <c r="KU105" s="516">
        <v>0</v>
      </c>
      <c r="KV105" s="516">
        <v>0</v>
      </c>
      <c r="KW105" s="516">
        <v>0</v>
      </c>
      <c r="KX105" s="516">
        <v>0</v>
      </c>
      <c r="KY105" s="516">
        <v>0</v>
      </c>
      <c r="KZ105" s="516">
        <v>0</v>
      </c>
      <c r="LA105" s="516">
        <v>0</v>
      </c>
      <c r="LB105" s="516">
        <v>0</v>
      </c>
      <c r="LC105" s="516">
        <v>0</v>
      </c>
      <c r="LD105" s="516">
        <v>0</v>
      </c>
      <c r="LE105" s="516">
        <v>0</v>
      </c>
      <c r="LF105" s="516">
        <v>0</v>
      </c>
      <c r="LG105" s="516">
        <v>0</v>
      </c>
      <c r="LH105" s="516">
        <v>0</v>
      </c>
      <c r="LI105" s="516">
        <v>0</v>
      </c>
      <c r="LJ105" s="516">
        <v>0</v>
      </c>
      <c r="LK105" s="516">
        <v>0</v>
      </c>
      <c r="LL105" s="516">
        <v>0</v>
      </c>
      <c r="LM105" s="516">
        <v>0</v>
      </c>
      <c r="LN105" s="516">
        <v>0</v>
      </c>
      <c r="LO105" s="516">
        <v>0</v>
      </c>
      <c r="LP105" s="516">
        <v>0</v>
      </c>
      <c r="LQ105" s="516">
        <v>0</v>
      </c>
      <c r="LR105" s="516">
        <v>0</v>
      </c>
      <c r="LS105" s="516">
        <v>0</v>
      </c>
      <c r="LT105" s="516">
        <v>0</v>
      </c>
      <c r="LU105" s="516">
        <v>0</v>
      </c>
      <c r="LV105" s="516">
        <v>0</v>
      </c>
      <c r="LW105" s="516">
        <v>0</v>
      </c>
      <c r="LX105" s="516">
        <v>0</v>
      </c>
      <c r="LY105" s="516">
        <v>0</v>
      </c>
      <c r="LZ105" s="516">
        <v>0</v>
      </c>
      <c r="MA105" s="516">
        <v>0</v>
      </c>
      <c r="MB105" s="516">
        <v>0</v>
      </c>
      <c r="MC105" s="516">
        <v>0</v>
      </c>
      <c r="MD105" s="516">
        <v>0</v>
      </c>
      <c r="ME105" s="516">
        <v>0</v>
      </c>
      <c r="MF105" s="516">
        <v>0</v>
      </c>
      <c r="MG105" s="516">
        <v>0</v>
      </c>
      <c r="MH105" s="516">
        <v>0</v>
      </c>
      <c r="MI105" s="516">
        <v>0</v>
      </c>
      <c r="MJ105" s="516">
        <v>0</v>
      </c>
      <c r="MK105" s="516">
        <v>0</v>
      </c>
      <c r="ML105" s="516">
        <v>0</v>
      </c>
      <c r="MM105" s="516">
        <v>0</v>
      </c>
      <c r="MN105" s="516">
        <v>0</v>
      </c>
      <c r="MO105" s="516">
        <v>0</v>
      </c>
      <c r="MP105" s="516">
        <v>0</v>
      </c>
      <c r="MQ105" s="516">
        <v>0</v>
      </c>
      <c r="MR105" s="516">
        <v>0</v>
      </c>
      <c r="MS105" s="516">
        <v>0</v>
      </c>
      <c r="MT105" s="516">
        <v>0</v>
      </c>
      <c r="MU105" s="516">
        <v>0</v>
      </c>
      <c r="MV105" s="516">
        <v>0</v>
      </c>
      <c r="MW105" s="516">
        <v>0</v>
      </c>
      <c r="MX105" s="516">
        <v>0</v>
      </c>
      <c r="MY105" s="516">
        <v>0</v>
      </c>
      <c r="MZ105" s="516">
        <v>0</v>
      </c>
      <c r="NA105" s="516">
        <v>0</v>
      </c>
      <c r="NB105" s="516">
        <v>0</v>
      </c>
      <c r="NC105" s="516">
        <v>0</v>
      </c>
      <c r="ND105" s="516">
        <v>0</v>
      </c>
      <c r="NE105" s="516">
        <v>0</v>
      </c>
      <c r="NF105" s="516">
        <v>0</v>
      </c>
      <c r="NG105" s="516">
        <v>0</v>
      </c>
      <c r="NH105" s="516">
        <v>0</v>
      </c>
      <c r="NI105" s="516">
        <v>0</v>
      </c>
      <c r="NJ105" s="516">
        <v>0</v>
      </c>
      <c r="NK105" s="516">
        <v>0</v>
      </c>
      <c r="NL105" s="516">
        <v>0</v>
      </c>
      <c r="NM105" s="516">
        <v>0</v>
      </c>
      <c r="NN105" s="516">
        <v>0</v>
      </c>
      <c r="NO105" s="516">
        <v>0</v>
      </c>
      <c r="NP105" s="516">
        <v>0</v>
      </c>
      <c r="NQ105" s="516">
        <v>0</v>
      </c>
      <c r="NR105" s="516">
        <v>0</v>
      </c>
      <c r="NS105" s="516">
        <v>0</v>
      </c>
      <c r="NT105" s="516">
        <v>0</v>
      </c>
      <c r="NU105" s="516">
        <v>0</v>
      </c>
      <c r="NV105" s="516">
        <v>0</v>
      </c>
      <c r="NW105" s="516">
        <v>0</v>
      </c>
      <c r="NX105" s="516">
        <v>0</v>
      </c>
      <c r="NY105" s="516">
        <v>0</v>
      </c>
      <c r="NZ105" s="516">
        <v>0</v>
      </c>
      <c r="OA105" s="516">
        <v>0</v>
      </c>
      <c r="OB105" s="516">
        <v>0</v>
      </c>
      <c r="OC105" s="516">
        <v>0</v>
      </c>
      <c r="OD105" s="516">
        <v>0</v>
      </c>
      <c r="OE105" s="516">
        <v>0</v>
      </c>
      <c r="OF105" s="516">
        <v>0</v>
      </c>
      <c r="OG105" s="516">
        <v>0</v>
      </c>
      <c r="OH105" s="516">
        <v>0</v>
      </c>
      <c r="OI105" s="516">
        <v>0</v>
      </c>
      <c r="OJ105" s="516">
        <v>0</v>
      </c>
      <c r="OK105" s="516">
        <v>0</v>
      </c>
      <c r="OL105" s="516">
        <v>0</v>
      </c>
      <c r="OM105" s="516">
        <v>0</v>
      </c>
      <c r="ON105" s="516">
        <v>0</v>
      </c>
      <c r="OO105" s="516">
        <v>0</v>
      </c>
      <c r="OP105" s="516">
        <v>0</v>
      </c>
      <c r="OQ105" s="516">
        <v>0</v>
      </c>
      <c r="OR105" s="516">
        <v>0</v>
      </c>
      <c r="OS105" s="516">
        <v>0</v>
      </c>
      <c r="OT105" s="516">
        <v>0</v>
      </c>
      <c r="OU105" s="516">
        <v>0</v>
      </c>
      <c r="OV105" s="516">
        <v>0</v>
      </c>
      <c r="OW105" s="516">
        <v>0</v>
      </c>
      <c r="OX105" s="516">
        <v>0</v>
      </c>
      <c r="OY105" s="516">
        <v>0</v>
      </c>
      <c r="OZ105" s="516">
        <v>0</v>
      </c>
      <c r="PA105" s="516">
        <v>0</v>
      </c>
      <c r="PB105" s="516">
        <v>0</v>
      </c>
      <c r="PC105" s="516">
        <v>0</v>
      </c>
      <c r="PD105" s="516">
        <v>0</v>
      </c>
      <c r="PE105" s="516">
        <v>0</v>
      </c>
      <c r="PF105" s="516">
        <v>0</v>
      </c>
      <c r="PG105" s="516">
        <v>0</v>
      </c>
      <c r="PH105" s="516">
        <v>0</v>
      </c>
      <c r="PI105" s="516">
        <v>0</v>
      </c>
      <c r="PJ105" s="516">
        <v>0</v>
      </c>
      <c r="PK105" s="516">
        <v>0</v>
      </c>
      <c r="PL105" s="516">
        <v>0</v>
      </c>
      <c r="PM105" s="516">
        <v>0</v>
      </c>
      <c r="PN105" s="516">
        <v>0</v>
      </c>
      <c r="PO105" s="516">
        <v>0</v>
      </c>
      <c r="PP105" s="516">
        <v>0</v>
      </c>
      <c r="PQ105" s="516">
        <v>0</v>
      </c>
      <c r="PR105" s="516">
        <v>0</v>
      </c>
      <c r="PS105" s="516">
        <v>0</v>
      </c>
      <c r="PT105" s="516">
        <v>0</v>
      </c>
      <c r="PU105" s="516">
        <v>0</v>
      </c>
      <c r="PV105" s="516">
        <v>0</v>
      </c>
      <c r="PW105" s="516">
        <v>0</v>
      </c>
      <c r="PX105" s="516">
        <v>0</v>
      </c>
      <c r="PY105" s="516">
        <v>0</v>
      </c>
      <c r="PZ105" s="516">
        <v>0</v>
      </c>
      <c r="QA105" s="516">
        <v>0</v>
      </c>
      <c r="QB105" s="516">
        <v>0</v>
      </c>
      <c r="QC105" s="516">
        <v>0</v>
      </c>
      <c r="QD105" s="516">
        <v>0</v>
      </c>
      <c r="QE105" s="516">
        <v>0</v>
      </c>
      <c r="QF105" s="516">
        <v>0</v>
      </c>
      <c r="QG105" s="516">
        <v>0</v>
      </c>
      <c r="QH105" s="516">
        <v>0</v>
      </c>
      <c r="QI105" s="516">
        <v>0</v>
      </c>
      <c r="QJ105" s="516">
        <v>0</v>
      </c>
      <c r="QK105" s="516">
        <v>0</v>
      </c>
      <c r="QL105" s="516">
        <v>0</v>
      </c>
      <c r="QM105" s="516">
        <v>0</v>
      </c>
      <c r="QN105" s="516">
        <v>0</v>
      </c>
      <c r="QO105" s="516">
        <v>0</v>
      </c>
      <c r="QP105" s="516">
        <v>0</v>
      </c>
      <c r="QQ105" s="516">
        <v>0</v>
      </c>
      <c r="QR105" s="516">
        <v>0</v>
      </c>
      <c r="QS105" s="516">
        <v>0</v>
      </c>
      <c r="QT105" s="516">
        <v>0</v>
      </c>
      <c r="QU105" s="516">
        <v>0</v>
      </c>
      <c r="QV105" s="516">
        <v>0</v>
      </c>
      <c r="QW105" s="516">
        <v>0</v>
      </c>
      <c r="QX105" s="516">
        <v>0</v>
      </c>
      <c r="QY105" s="516">
        <v>0</v>
      </c>
      <c r="QZ105" s="516">
        <v>0</v>
      </c>
      <c r="RA105" s="516">
        <v>0</v>
      </c>
      <c r="RB105" s="516">
        <v>0</v>
      </c>
      <c r="RC105" s="516">
        <v>0</v>
      </c>
      <c r="RD105" s="516">
        <v>0</v>
      </c>
      <c r="RE105" s="516">
        <v>0</v>
      </c>
      <c r="RF105" s="516">
        <v>0</v>
      </c>
      <c r="RG105" s="516">
        <v>0</v>
      </c>
      <c r="RH105" s="516">
        <v>0</v>
      </c>
      <c r="RI105" s="516">
        <v>0</v>
      </c>
      <c r="RJ105" s="516">
        <v>0</v>
      </c>
      <c r="RK105" s="516">
        <v>0</v>
      </c>
      <c r="RL105" s="516">
        <v>0</v>
      </c>
      <c r="RM105" s="516">
        <v>0</v>
      </c>
      <c r="RN105" s="516">
        <v>0</v>
      </c>
      <c r="RO105" s="516">
        <v>0</v>
      </c>
      <c r="RP105" s="516">
        <v>0</v>
      </c>
      <c r="RQ105" s="516">
        <v>0</v>
      </c>
      <c r="RR105" s="516">
        <v>0</v>
      </c>
      <c r="RS105" s="516">
        <v>0</v>
      </c>
      <c r="RT105" s="516">
        <v>0</v>
      </c>
      <c r="RU105" s="516">
        <v>0</v>
      </c>
      <c r="RV105" s="516">
        <v>0</v>
      </c>
      <c r="RW105" s="516">
        <v>0</v>
      </c>
      <c r="RX105" s="516">
        <v>0</v>
      </c>
      <c r="RY105" s="516">
        <v>0</v>
      </c>
      <c r="RZ105" s="516">
        <v>0</v>
      </c>
      <c r="SA105" s="516">
        <v>0</v>
      </c>
      <c r="SB105" s="516">
        <v>0</v>
      </c>
      <c r="SC105" s="516">
        <v>0</v>
      </c>
      <c r="SD105" s="516">
        <v>0</v>
      </c>
      <c r="SE105" s="516">
        <v>0</v>
      </c>
      <c r="SF105" s="516">
        <v>0</v>
      </c>
      <c r="SG105" s="516">
        <v>0</v>
      </c>
      <c r="SH105" s="516">
        <v>0</v>
      </c>
      <c r="SI105" s="493"/>
      <c r="SJ105" s="474"/>
      <c r="SK105" s="462"/>
      <c r="SL105" s="462"/>
      <c r="SM105" s="462"/>
    </row>
    <row r="106" spans="1:507" outlineLevel="3" x14ac:dyDescent="0.35">
      <c r="A106" s="462"/>
      <c r="B106" s="471"/>
      <c r="C106" s="690">
        <f t="shared" ref="C106:C113" si="141">INT($C$40)+3</f>
        <v>4</v>
      </c>
      <c r="D106" s="493"/>
      <c r="E106" s="557"/>
      <c r="F106" s="557"/>
      <c r="G106" s="493"/>
      <c r="H106" s="515"/>
      <c r="I106" s="515" t="s">
        <v>803</v>
      </c>
      <c r="J106" s="713">
        <f t="shared" si="140"/>
        <v>17</v>
      </c>
      <c r="K106" s="516">
        <v>0</v>
      </c>
      <c r="L106" s="516">
        <v>0</v>
      </c>
      <c r="M106" s="516">
        <v>0</v>
      </c>
      <c r="N106" s="516">
        <v>0</v>
      </c>
      <c r="O106" s="516">
        <v>0</v>
      </c>
      <c r="P106" s="516">
        <v>0</v>
      </c>
      <c r="Q106" s="516">
        <v>0</v>
      </c>
      <c r="R106" s="516">
        <v>0</v>
      </c>
      <c r="S106" s="516">
        <v>0</v>
      </c>
      <c r="T106" s="516">
        <v>0</v>
      </c>
      <c r="U106" s="516">
        <v>0</v>
      </c>
      <c r="V106" s="516">
        <v>0</v>
      </c>
      <c r="W106" s="516">
        <v>0</v>
      </c>
      <c r="X106" s="516">
        <v>0</v>
      </c>
      <c r="Y106" s="516">
        <v>0</v>
      </c>
      <c r="Z106" s="516">
        <v>0</v>
      </c>
      <c r="AA106" s="516">
        <v>0</v>
      </c>
      <c r="AB106" s="516">
        <v>0</v>
      </c>
      <c r="AC106" s="516">
        <v>0</v>
      </c>
      <c r="AD106" s="516">
        <v>0</v>
      </c>
      <c r="AE106" s="516">
        <v>0</v>
      </c>
      <c r="AF106" s="516">
        <v>0</v>
      </c>
      <c r="AG106" s="516">
        <v>0</v>
      </c>
      <c r="AH106" s="516">
        <v>0</v>
      </c>
      <c r="AI106" s="516">
        <v>0</v>
      </c>
      <c r="AJ106" s="516">
        <v>0</v>
      </c>
      <c r="AK106" s="516">
        <v>0</v>
      </c>
      <c r="AL106" s="516">
        <v>0</v>
      </c>
      <c r="AM106" s="516">
        <v>0</v>
      </c>
      <c r="AN106" s="516">
        <v>0</v>
      </c>
      <c r="AO106" s="516">
        <v>0</v>
      </c>
      <c r="AP106" s="516">
        <v>0</v>
      </c>
      <c r="AQ106" s="516">
        <v>0</v>
      </c>
      <c r="AR106" s="516">
        <v>0</v>
      </c>
      <c r="AS106" s="516">
        <v>0</v>
      </c>
      <c r="AT106" s="516">
        <v>0</v>
      </c>
      <c r="AU106" s="516">
        <v>0</v>
      </c>
      <c r="AV106" s="516">
        <v>0</v>
      </c>
      <c r="AW106" s="516">
        <v>0</v>
      </c>
      <c r="AX106" s="516">
        <v>0</v>
      </c>
      <c r="AY106" s="516">
        <v>0</v>
      </c>
      <c r="AZ106" s="516">
        <v>0</v>
      </c>
      <c r="BA106" s="516">
        <v>0</v>
      </c>
      <c r="BB106" s="516">
        <v>0</v>
      </c>
      <c r="BC106" s="516">
        <v>0</v>
      </c>
      <c r="BD106" s="516">
        <v>0</v>
      </c>
      <c r="BE106" s="516">
        <v>0</v>
      </c>
      <c r="BF106" s="516">
        <v>0</v>
      </c>
      <c r="BG106" s="516">
        <v>0</v>
      </c>
      <c r="BH106" s="516">
        <v>0</v>
      </c>
      <c r="BI106" s="516">
        <v>0</v>
      </c>
      <c r="BJ106" s="516">
        <v>0</v>
      </c>
      <c r="BK106" s="516">
        <v>0</v>
      </c>
      <c r="BL106" s="516">
        <v>0</v>
      </c>
      <c r="BM106" s="516">
        <v>0</v>
      </c>
      <c r="BN106" s="516">
        <v>0</v>
      </c>
      <c r="BO106" s="516">
        <v>0</v>
      </c>
      <c r="BP106" s="516">
        <v>0</v>
      </c>
      <c r="BQ106" s="516">
        <v>0</v>
      </c>
      <c r="BR106" s="516">
        <v>0</v>
      </c>
      <c r="BS106" s="516">
        <v>0</v>
      </c>
      <c r="BT106" s="516">
        <v>0</v>
      </c>
      <c r="BU106" s="516">
        <v>0</v>
      </c>
      <c r="BV106" s="516">
        <v>0</v>
      </c>
      <c r="BW106" s="516">
        <v>0</v>
      </c>
      <c r="BX106" s="516">
        <v>0</v>
      </c>
      <c r="BY106" s="516">
        <v>0</v>
      </c>
      <c r="BZ106" s="516">
        <v>0</v>
      </c>
      <c r="CA106" s="516">
        <v>0</v>
      </c>
      <c r="CB106" s="516">
        <v>0</v>
      </c>
      <c r="CC106" s="516">
        <v>0</v>
      </c>
      <c r="CD106" s="516">
        <v>0</v>
      </c>
      <c r="CE106" s="516">
        <v>0</v>
      </c>
      <c r="CF106" s="516">
        <v>0</v>
      </c>
      <c r="CG106" s="516">
        <v>0</v>
      </c>
      <c r="CH106" s="516">
        <v>0</v>
      </c>
      <c r="CI106" s="516">
        <v>0</v>
      </c>
      <c r="CJ106" s="516">
        <v>0</v>
      </c>
      <c r="CK106" s="516">
        <v>0</v>
      </c>
      <c r="CL106" s="516">
        <v>0</v>
      </c>
      <c r="CM106" s="516">
        <v>0</v>
      </c>
      <c r="CN106" s="516">
        <v>0</v>
      </c>
      <c r="CO106" s="516">
        <v>0</v>
      </c>
      <c r="CP106" s="516">
        <v>0</v>
      </c>
      <c r="CQ106" s="516">
        <v>0</v>
      </c>
      <c r="CR106" s="516">
        <v>0</v>
      </c>
      <c r="CS106" s="516">
        <v>0</v>
      </c>
      <c r="CT106" s="516">
        <v>0</v>
      </c>
      <c r="CU106" s="516">
        <v>0</v>
      </c>
      <c r="CV106" s="516">
        <v>0</v>
      </c>
      <c r="CW106" s="516">
        <v>0</v>
      </c>
      <c r="CX106" s="516">
        <v>0</v>
      </c>
      <c r="CY106" s="516">
        <v>0</v>
      </c>
      <c r="CZ106" s="516">
        <v>0</v>
      </c>
      <c r="DA106" s="516">
        <v>0</v>
      </c>
      <c r="DB106" s="516">
        <v>0</v>
      </c>
      <c r="DC106" s="516">
        <v>0</v>
      </c>
      <c r="DD106" s="516">
        <v>0</v>
      </c>
      <c r="DE106" s="516">
        <v>0</v>
      </c>
      <c r="DF106" s="516">
        <v>0</v>
      </c>
      <c r="DG106" s="516">
        <v>0</v>
      </c>
      <c r="DH106" s="516">
        <v>0</v>
      </c>
      <c r="DI106" s="516">
        <v>0</v>
      </c>
      <c r="DJ106" s="516">
        <v>0</v>
      </c>
      <c r="DK106" s="516">
        <v>0</v>
      </c>
      <c r="DL106" s="516">
        <v>0</v>
      </c>
      <c r="DM106" s="516">
        <v>0</v>
      </c>
      <c r="DN106" s="516">
        <v>0</v>
      </c>
      <c r="DO106" s="516">
        <v>0</v>
      </c>
      <c r="DP106" s="516">
        <v>0</v>
      </c>
      <c r="DQ106" s="516">
        <v>0</v>
      </c>
      <c r="DR106" s="516">
        <v>0</v>
      </c>
      <c r="DS106" s="516">
        <v>0</v>
      </c>
      <c r="DT106" s="516">
        <v>0</v>
      </c>
      <c r="DU106" s="516">
        <v>0</v>
      </c>
      <c r="DV106" s="516">
        <v>0</v>
      </c>
      <c r="DW106" s="516">
        <v>0</v>
      </c>
      <c r="DX106" s="516">
        <v>0</v>
      </c>
      <c r="DY106" s="516">
        <v>0</v>
      </c>
      <c r="DZ106" s="516">
        <v>0</v>
      </c>
      <c r="EA106" s="516">
        <v>0</v>
      </c>
      <c r="EB106" s="516">
        <v>0</v>
      </c>
      <c r="EC106" s="516">
        <v>0</v>
      </c>
      <c r="ED106" s="516">
        <v>0</v>
      </c>
      <c r="EE106" s="516">
        <v>0</v>
      </c>
      <c r="EF106" s="516">
        <v>0</v>
      </c>
      <c r="EG106" s="516">
        <v>0</v>
      </c>
      <c r="EH106" s="516">
        <v>0</v>
      </c>
      <c r="EI106" s="516">
        <v>0</v>
      </c>
      <c r="EJ106" s="516">
        <v>0</v>
      </c>
      <c r="EK106" s="516">
        <v>0</v>
      </c>
      <c r="EL106" s="516">
        <v>0</v>
      </c>
      <c r="EM106" s="516">
        <v>0</v>
      </c>
      <c r="EN106" s="516">
        <v>0</v>
      </c>
      <c r="EO106" s="516">
        <v>0</v>
      </c>
      <c r="EP106" s="516">
        <v>0</v>
      </c>
      <c r="EQ106" s="516">
        <v>0</v>
      </c>
      <c r="ER106" s="516">
        <v>0</v>
      </c>
      <c r="ES106" s="516">
        <v>0</v>
      </c>
      <c r="ET106" s="516">
        <v>0</v>
      </c>
      <c r="EU106" s="516">
        <v>0</v>
      </c>
      <c r="EV106" s="516">
        <v>0</v>
      </c>
      <c r="EW106" s="516">
        <v>0</v>
      </c>
      <c r="EX106" s="516">
        <v>0</v>
      </c>
      <c r="EY106" s="516">
        <v>0</v>
      </c>
      <c r="EZ106" s="516">
        <v>0</v>
      </c>
      <c r="FA106" s="516">
        <v>0</v>
      </c>
      <c r="FB106" s="516">
        <v>0</v>
      </c>
      <c r="FC106" s="516">
        <v>0</v>
      </c>
      <c r="FD106" s="516">
        <v>0</v>
      </c>
      <c r="FE106" s="516">
        <v>0</v>
      </c>
      <c r="FF106" s="516">
        <v>0</v>
      </c>
      <c r="FG106" s="516">
        <v>0</v>
      </c>
      <c r="FH106" s="516">
        <v>0</v>
      </c>
      <c r="FI106" s="516">
        <v>0</v>
      </c>
      <c r="FJ106" s="516">
        <v>0</v>
      </c>
      <c r="FK106" s="516">
        <v>0</v>
      </c>
      <c r="FL106" s="516">
        <v>0</v>
      </c>
      <c r="FM106" s="516">
        <v>0</v>
      </c>
      <c r="FN106" s="516">
        <v>0</v>
      </c>
      <c r="FO106" s="516">
        <v>0</v>
      </c>
      <c r="FP106" s="516">
        <v>0</v>
      </c>
      <c r="FQ106" s="516">
        <v>0</v>
      </c>
      <c r="FR106" s="516">
        <v>0</v>
      </c>
      <c r="FS106" s="516">
        <v>0</v>
      </c>
      <c r="FT106" s="516">
        <v>0</v>
      </c>
      <c r="FU106" s="516">
        <v>0</v>
      </c>
      <c r="FV106" s="516">
        <v>0</v>
      </c>
      <c r="FW106" s="516">
        <v>0</v>
      </c>
      <c r="FX106" s="516">
        <v>0</v>
      </c>
      <c r="FY106" s="516">
        <v>0</v>
      </c>
      <c r="FZ106" s="516">
        <v>0</v>
      </c>
      <c r="GA106" s="516">
        <v>0</v>
      </c>
      <c r="GB106" s="516">
        <v>0</v>
      </c>
      <c r="GC106" s="516">
        <v>0</v>
      </c>
      <c r="GD106" s="516">
        <v>0</v>
      </c>
      <c r="GE106" s="516">
        <v>0</v>
      </c>
      <c r="GF106" s="516">
        <v>0</v>
      </c>
      <c r="GG106" s="516">
        <v>0</v>
      </c>
      <c r="GH106" s="516">
        <v>0</v>
      </c>
      <c r="GI106" s="516">
        <v>0</v>
      </c>
      <c r="GJ106" s="516">
        <v>0</v>
      </c>
      <c r="GK106" s="516">
        <v>0</v>
      </c>
      <c r="GL106" s="516">
        <v>0</v>
      </c>
      <c r="GM106" s="516">
        <v>0</v>
      </c>
      <c r="GN106" s="516">
        <v>0</v>
      </c>
      <c r="GO106" s="516">
        <v>0</v>
      </c>
      <c r="GP106" s="516">
        <v>0</v>
      </c>
      <c r="GQ106" s="516">
        <v>0</v>
      </c>
      <c r="GR106" s="516">
        <v>0</v>
      </c>
      <c r="GS106" s="516">
        <v>0</v>
      </c>
      <c r="GT106" s="516">
        <v>0</v>
      </c>
      <c r="GU106" s="516">
        <v>0</v>
      </c>
      <c r="GV106" s="516">
        <v>0</v>
      </c>
      <c r="GW106" s="516">
        <v>0</v>
      </c>
      <c r="GX106" s="516">
        <v>0</v>
      </c>
      <c r="GY106" s="516">
        <v>0</v>
      </c>
      <c r="GZ106" s="516">
        <v>0</v>
      </c>
      <c r="HA106" s="516">
        <v>0</v>
      </c>
      <c r="HB106" s="516">
        <v>0</v>
      </c>
      <c r="HC106" s="516">
        <v>0</v>
      </c>
      <c r="HD106" s="516">
        <v>0</v>
      </c>
      <c r="HE106" s="516">
        <v>0</v>
      </c>
      <c r="HF106" s="516">
        <v>0</v>
      </c>
      <c r="HG106" s="516">
        <v>0</v>
      </c>
      <c r="HH106" s="516">
        <v>0</v>
      </c>
      <c r="HI106" s="516">
        <v>0</v>
      </c>
      <c r="HJ106" s="516">
        <v>0</v>
      </c>
      <c r="HK106" s="516">
        <v>0</v>
      </c>
      <c r="HL106" s="516">
        <v>0</v>
      </c>
      <c r="HM106" s="516">
        <v>0</v>
      </c>
      <c r="HN106" s="516">
        <v>0</v>
      </c>
      <c r="HO106" s="516">
        <v>0</v>
      </c>
      <c r="HP106" s="516">
        <v>0</v>
      </c>
      <c r="HQ106" s="516">
        <v>0</v>
      </c>
      <c r="HR106" s="516">
        <v>0</v>
      </c>
      <c r="HS106" s="516">
        <v>0</v>
      </c>
      <c r="HT106" s="516">
        <v>0</v>
      </c>
      <c r="HU106" s="516">
        <v>0</v>
      </c>
      <c r="HV106" s="516">
        <v>0</v>
      </c>
      <c r="HW106" s="516">
        <v>0</v>
      </c>
      <c r="HX106" s="516">
        <v>0</v>
      </c>
      <c r="HY106" s="516">
        <v>0</v>
      </c>
      <c r="HZ106" s="516">
        <v>0</v>
      </c>
      <c r="IA106" s="516">
        <v>0</v>
      </c>
      <c r="IB106" s="516">
        <v>0</v>
      </c>
      <c r="IC106" s="516">
        <v>0</v>
      </c>
      <c r="ID106" s="516">
        <v>0</v>
      </c>
      <c r="IE106" s="516">
        <v>0</v>
      </c>
      <c r="IF106" s="516">
        <v>0</v>
      </c>
      <c r="IG106" s="516">
        <v>0</v>
      </c>
      <c r="IH106" s="516">
        <v>0</v>
      </c>
      <c r="II106" s="516">
        <v>0</v>
      </c>
      <c r="IJ106" s="516">
        <v>0</v>
      </c>
      <c r="IK106" s="516">
        <v>0</v>
      </c>
      <c r="IL106" s="516">
        <v>0</v>
      </c>
      <c r="IM106" s="516">
        <v>0</v>
      </c>
      <c r="IN106" s="516">
        <v>0</v>
      </c>
      <c r="IO106" s="516">
        <v>0</v>
      </c>
      <c r="IP106" s="516">
        <v>0</v>
      </c>
      <c r="IQ106" s="516">
        <v>0</v>
      </c>
      <c r="IR106" s="516">
        <v>0</v>
      </c>
      <c r="IS106" s="516">
        <v>0</v>
      </c>
      <c r="IT106" s="516">
        <v>0</v>
      </c>
      <c r="IU106" s="516">
        <v>0</v>
      </c>
      <c r="IV106" s="516">
        <v>0</v>
      </c>
      <c r="IW106" s="516">
        <v>0</v>
      </c>
      <c r="IX106" s="516">
        <v>0</v>
      </c>
      <c r="IY106" s="516">
        <v>0</v>
      </c>
      <c r="IZ106" s="516">
        <v>0</v>
      </c>
      <c r="JA106" s="516">
        <v>0</v>
      </c>
      <c r="JB106" s="516">
        <v>0</v>
      </c>
      <c r="JC106" s="516">
        <v>0</v>
      </c>
      <c r="JD106" s="516">
        <v>0</v>
      </c>
      <c r="JE106" s="516">
        <v>0</v>
      </c>
      <c r="JF106" s="516">
        <v>0</v>
      </c>
      <c r="JG106" s="516">
        <v>0</v>
      </c>
      <c r="JH106" s="516">
        <v>0</v>
      </c>
      <c r="JI106" s="516">
        <v>0</v>
      </c>
      <c r="JJ106" s="516">
        <v>0</v>
      </c>
      <c r="JK106" s="516">
        <v>0</v>
      </c>
      <c r="JL106" s="516">
        <v>0</v>
      </c>
      <c r="JM106" s="516">
        <v>0</v>
      </c>
      <c r="JN106" s="516">
        <v>0</v>
      </c>
      <c r="JO106" s="516">
        <v>0</v>
      </c>
      <c r="JP106" s="516">
        <v>0</v>
      </c>
      <c r="JQ106" s="516">
        <v>0</v>
      </c>
      <c r="JR106" s="516">
        <v>0</v>
      </c>
      <c r="JS106" s="516">
        <v>0</v>
      </c>
      <c r="JT106" s="516">
        <v>0</v>
      </c>
      <c r="JU106" s="516">
        <v>0</v>
      </c>
      <c r="JV106" s="516">
        <v>0</v>
      </c>
      <c r="JW106" s="516">
        <v>0</v>
      </c>
      <c r="JX106" s="516">
        <v>0</v>
      </c>
      <c r="JY106" s="516">
        <v>0</v>
      </c>
      <c r="JZ106" s="516">
        <v>0</v>
      </c>
      <c r="KA106" s="516">
        <v>0</v>
      </c>
      <c r="KB106" s="516">
        <v>0</v>
      </c>
      <c r="KC106" s="516">
        <v>0</v>
      </c>
      <c r="KD106" s="516">
        <v>0</v>
      </c>
      <c r="KE106" s="516">
        <v>0</v>
      </c>
      <c r="KF106" s="516">
        <v>0</v>
      </c>
      <c r="KG106" s="516">
        <v>0</v>
      </c>
      <c r="KH106" s="516">
        <v>0</v>
      </c>
      <c r="KI106" s="516">
        <v>0</v>
      </c>
      <c r="KJ106" s="516">
        <v>0</v>
      </c>
      <c r="KK106" s="516">
        <v>0</v>
      </c>
      <c r="KL106" s="516">
        <v>0</v>
      </c>
      <c r="KM106" s="516">
        <v>0</v>
      </c>
      <c r="KN106" s="516">
        <v>0</v>
      </c>
      <c r="KO106" s="516">
        <v>0</v>
      </c>
      <c r="KP106" s="516">
        <v>0</v>
      </c>
      <c r="KQ106" s="516">
        <v>0</v>
      </c>
      <c r="KR106" s="516">
        <v>0</v>
      </c>
      <c r="KS106" s="516">
        <v>0</v>
      </c>
      <c r="KT106" s="516">
        <v>0</v>
      </c>
      <c r="KU106" s="516">
        <v>0</v>
      </c>
      <c r="KV106" s="516">
        <v>0</v>
      </c>
      <c r="KW106" s="516">
        <v>0</v>
      </c>
      <c r="KX106" s="516">
        <v>0</v>
      </c>
      <c r="KY106" s="516">
        <v>0</v>
      </c>
      <c r="KZ106" s="516">
        <v>0</v>
      </c>
      <c r="LA106" s="516">
        <v>0</v>
      </c>
      <c r="LB106" s="516">
        <v>0</v>
      </c>
      <c r="LC106" s="516">
        <v>0</v>
      </c>
      <c r="LD106" s="516">
        <v>0</v>
      </c>
      <c r="LE106" s="516">
        <v>0</v>
      </c>
      <c r="LF106" s="516">
        <v>0</v>
      </c>
      <c r="LG106" s="516">
        <v>0</v>
      </c>
      <c r="LH106" s="516">
        <v>0</v>
      </c>
      <c r="LI106" s="516">
        <v>0</v>
      </c>
      <c r="LJ106" s="516">
        <v>0</v>
      </c>
      <c r="LK106" s="516">
        <v>0</v>
      </c>
      <c r="LL106" s="516">
        <v>0</v>
      </c>
      <c r="LM106" s="516">
        <v>0</v>
      </c>
      <c r="LN106" s="516">
        <v>0</v>
      </c>
      <c r="LO106" s="516">
        <v>0</v>
      </c>
      <c r="LP106" s="516">
        <v>0</v>
      </c>
      <c r="LQ106" s="516">
        <v>0</v>
      </c>
      <c r="LR106" s="516">
        <v>0</v>
      </c>
      <c r="LS106" s="516">
        <v>0</v>
      </c>
      <c r="LT106" s="516">
        <v>0</v>
      </c>
      <c r="LU106" s="516">
        <v>0</v>
      </c>
      <c r="LV106" s="516">
        <v>0</v>
      </c>
      <c r="LW106" s="516">
        <v>0</v>
      </c>
      <c r="LX106" s="516">
        <v>0</v>
      </c>
      <c r="LY106" s="516">
        <v>0</v>
      </c>
      <c r="LZ106" s="516">
        <v>0</v>
      </c>
      <c r="MA106" s="516">
        <v>0</v>
      </c>
      <c r="MB106" s="516">
        <v>0</v>
      </c>
      <c r="MC106" s="516">
        <v>0</v>
      </c>
      <c r="MD106" s="516">
        <v>0</v>
      </c>
      <c r="ME106" s="516">
        <v>0</v>
      </c>
      <c r="MF106" s="516">
        <v>0</v>
      </c>
      <c r="MG106" s="516">
        <v>0</v>
      </c>
      <c r="MH106" s="516">
        <v>0</v>
      </c>
      <c r="MI106" s="516">
        <v>0</v>
      </c>
      <c r="MJ106" s="516">
        <v>0</v>
      </c>
      <c r="MK106" s="516">
        <v>0</v>
      </c>
      <c r="ML106" s="516">
        <v>0</v>
      </c>
      <c r="MM106" s="516">
        <v>0</v>
      </c>
      <c r="MN106" s="516">
        <v>0</v>
      </c>
      <c r="MO106" s="516">
        <v>0</v>
      </c>
      <c r="MP106" s="516">
        <v>0</v>
      </c>
      <c r="MQ106" s="516">
        <v>0</v>
      </c>
      <c r="MR106" s="516">
        <v>0</v>
      </c>
      <c r="MS106" s="516">
        <v>0</v>
      </c>
      <c r="MT106" s="516">
        <v>0</v>
      </c>
      <c r="MU106" s="516">
        <v>0</v>
      </c>
      <c r="MV106" s="516">
        <v>0</v>
      </c>
      <c r="MW106" s="516">
        <v>0</v>
      </c>
      <c r="MX106" s="516">
        <v>0</v>
      </c>
      <c r="MY106" s="516">
        <v>0</v>
      </c>
      <c r="MZ106" s="516">
        <v>0</v>
      </c>
      <c r="NA106" s="516">
        <v>0</v>
      </c>
      <c r="NB106" s="516">
        <v>0</v>
      </c>
      <c r="NC106" s="516">
        <v>0</v>
      </c>
      <c r="ND106" s="516">
        <v>0</v>
      </c>
      <c r="NE106" s="516">
        <v>0</v>
      </c>
      <c r="NF106" s="516">
        <v>0</v>
      </c>
      <c r="NG106" s="516">
        <v>0</v>
      </c>
      <c r="NH106" s="516">
        <v>0</v>
      </c>
      <c r="NI106" s="516">
        <v>0</v>
      </c>
      <c r="NJ106" s="516">
        <v>0</v>
      </c>
      <c r="NK106" s="516">
        <v>0</v>
      </c>
      <c r="NL106" s="516">
        <v>0</v>
      </c>
      <c r="NM106" s="516">
        <v>0</v>
      </c>
      <c r="NN106" s="516">
        <v>0</v>
      </c>
      <c r="NO106" s="516">
        <v>0</v>
      </c>
      <c r="NP106" s="516">
        <v>0</v>
      </c>
      <c r="NQ106" s="516">
        <v>0</v>
      </c>
      <c r="NR106" s="516">
        <v>0</v>
      </c>
      <c r="NS106" s="516">
        <v>0</v>
      </c>
      <c r="NT106" s="516">
        <v>0</v>
      </c>
      <c r="NU106" s="516">
        <v>0</v>
      </c>
      <c r="NV106" s="516">
        <v>0</v>
      </c>
      <c r="NW106" s="516">
        <v>0</v>
      </c>
      <c r="NX106" s="516">
        <v>0</v>
      </c>
      <c r="NY106" s="516">
        <v>0</v>
      </c>
      <c r="NZ106" s="516">
        <v>0</v>
      </c>
      <c r="OA106" s="516">
        <v>0</v>
      </c>
      <c r="OB106" s="516">
        <v>0</v>
      </c>
      <c r="OC106" s="516">
        <v>0</v>
      </c>
      <c r="OD106" s="516">
        <v>0</v>
      </c>
      <c r="OE106" s="516">
        <v>0</v>
      </c>
      <c r="OF106" s="516">
        <v>0</v>
      </c>
      <c r="OG106" s="516">
        <v>0</v>
      </c>
      <c r="OH106" s="516">
        <v>0</v>
      </c>
      <c r="OI106" s="516">
        <v>0</v>
      </c>
      <c r="OJ106" s="516">
        <v>0</v>
      </c>
      <c r="OK106" s="516">
        <v>0</v>
      </c>
      <c r="OL106" s="516">
        <v>0</v>
      </c>
      <c r="OM106" s="516">
        <v>0</v>
      </c>
      <c r="ON106" s="516">
        <v>0</v>
      </c>
      <c r="OO106" s="516">
        <v>0</v>
      </c>
      <c r="OP106" s="516">
        <v>0</v>
      </c>
      <c r="OQ106" s="516">
        <v>0</v>
      </c>
      <c r="OR106" s="516">
        <v>0</v>
      </c>
      <c r="OS106" s="516">
        <v>0</v>
      </c>
      <c r="OT106" s="516">
        <v>0</v>
      </c>
      <c r="OU106" s="516">
        <v>0</v>
      </c>
      <c r="OV106" s="516">
        <v>0</v>
      </c>
      <c r="OW106" s="516">
        <v>0</v>
      </c>
      <c r="OX106" s="516">
        <v>0</v>
      </c>
      <c r="OY106" s="516">
        <v>0</v>
      </c>
      <c r="OZ106" s="516">
        <v>0</v>
      </c>
      <c r="PA106" s="516">
        <v>0</v>
      </c>
      <c r="PB106" s="516">
        <v>0</v>
      </c>
      <c r="PC106" s="516">
        <v>0</v>
      </c>
      <c r="PD106" s="516">
        <v>0</v>
      </c>
      <c r="PE106" s="516">
        <v>0</v>
      </c>
      <c r="PF106" s="516">
        <v>0</v>
      </c>
      <c r="PG106" s="516">
        <v>0</v>
      </c>
      <c r="PH106" s="516">
        <v>0</v>
      </c>
      <c r="PI106" s="516">
        <v>0</v>
      </c>
      <c r="PJ106" s="516">
        <v>0</v>
      </c>
      <c r="PK106" s="516">
        <v>0</v>
      </c>
      <c r="PL106" s="516">
        <v>0</v>
      </c>
      <c r="PM106" s="516">
        <v>0</v>
      </c>
      <c r="PN106" s="516">
        <v>0</v>
      </c>
      <c r="PO106" s="516">
        <v>0</v>
      </c>
      <c r="PP106" s="516">
        <v>0</v>
      </c>
      <c r="PQ106" s="516">
        <v>0</v>
      </c>
      <c r="PR106" s="516">
        <v>0</v>
      </c>
      <c r="PS106" s="516">
        <v>0</v>
      </c>
      <c r="PT106" s="516">
        <v>0</v>
      </c>
      <c r="PU106" s="516">
        <v>0</v>
      </c>
      <c r="PV106" s="516">
        <v>0</v>
      </c>
      <c r="PW106" s="516">
        <v>0</v>
      </c>
      <c r="PX106" s="516">
        <v>0</v>
      </c>
      <c r="PY106" s="516">
        <v>0</v>
      </c>
      <c r="PZ106" s="516">
        <v>0</v>
      </c>
      <c r="QA106" s="516">
        <v>0</v>
      </c>
      <c r="QB106" s="516">
        <v>0</v>
      </c>
      <c r="QC106" s="516">
        <v>0</v>
      </c>
      <c r="QD106" s="516">
        <v>0</v>
      </c>
      <c r="QE106" s="516">
        <v>0</v>
      </c>
      <c r="QF106" s="516">
        <v>0</v>
      </c>
      <c r="QG106" s="516">
        <v>0</v>
      </c>
      <c r="QH106" s="516">
        <v>0</v>
      </c>
      <c r="QI106" s="516">
        <v>0</v>
      </c>
      <c r="QJ106" s="516">
        <v>0</v>
      </c>
      <c r="QK106" s="516">
        <v>0</v>
      </c>
      <c r="QL106" s="516">
        <v>0</v>
      </c>
      <c r="QM106" s="516">
        <v>0</v>
      </c>
      <c r="QN106" s="516">
        <v>0</v>
      </c>
      <c r="QO106" s="516">
        <v>0</v>
      </c>
      <c r="QP106" s="516">
        <v>0</v>
      </c>
      <c r="QQ106" s="516">
        <v>0</v>
      </c>
      <c r="QR106" s="516">
        <v>0</v>
      </c>
      <c r="QS106" s="516">
        <v>0</v>
      </c>
      <c r="QT106" s="516">
        <v>0</v>
      </c>
      <c r="QU106" s="516">
        <v>0</v>
      </c>
      <c r="QV106" s="516">
        <v>0</v>
      </c>
      <c r="QW106" s="516">
        <v>0</v>
      </c>
      <c r="QX106" s="516">
        <v>0</v>
      </c>
      <c r="QY106" s="516">
        <v>0</v>
      </c>
      <c r="QZ106" s="516">
        <v>0</v>
      </c>
      <c r="RA106" s="516">
        <v>0</v>
      </c>
      <c r="RB106" s="516">
        <v>0</v>
      </c>
      <c r="RC106" s="516">
        <v>0</v>
      </c>
      <c r="RD106" s="516">
        <v>0</v>
      </c>
      <c r="RE106" s="516">
        <v>0</v>
      </c>
      <c r="RF106" s="516">
        <v>0</v>
      </c>
      <c r="RG106" s="516">
        <v>0</v>
      </c>
      <c r="RH106" s="516">
        <v>0</v>
      </c>
      <c r="RI106" s="516">
        <v>0</v>
      </c>
      <c r="RJ106" s="516">
        <v>0</v>
      </c>
      <c r="RK106" s="516">
        <v>0</v>
      </c>
      <c r="RL106" s="516">
        <v>0</v>
      </c>
      <c r="RM106" s="516">
        <v>0</v>
      </c>
      <c r="RN106" s="516">
        <v>0</v>
      </c>
      <c r="RO106" s="516">
        <v>0</v>
      </c>
      <c r="RP106" s="516">
        <v>0</v>
      </c>
      <c r="RQ106" s="516">
        <v>0</v>
      </c>
      <c r="RR106" s="516">
        <v>0</v>
      </c>
      <c r="RS106" s="516">
        <v>0</v>
      </c>
      <c r="RT106" s="516">
        <v>0</v>
      </c>
      <c r="RU106" s="516">
        <v>0</v>
      </c>
      <c r="RV106" s="516">
        <v>0</v>
      </c>
      <c r="RW106" s="516">
        <v>0</v>
      </c>
      <c r="RX106" s="516">
        <v>0</v>
      </c>
      <c r="RY106" s="516">
        <v>0</v>
      </c>
      <c r="RZ106" s="516">
        <v>0</v>
      </c>
      <c r="SA106" s="516">
        <v>0</v>
      </c>
      <c r="SB106" s="516">
        <v>0</v>
      </c>
      <c r="SC106" s="516">
        <v>0</v>
      </c>
      <c r="SD106" s="516">
        <v>0</v>
      </c>
      <c r="SE106" s="516">
        <v>0</v>
      </c>
      <c r="SF106" s="516">
        <v>0</v>
      </c>
      <c r="SG106" s="516">
        <v>0</v>
      </c>
      <c r="SH106" s="516">
        <v>0</v>
      </c>
      <c r="SI106" s="493"/>
      <c r="SJ106" s="474"/>
      <c r="SK106" s="462"/>
      <c r="SL106" s="462"/>
      <c r="SM106" s="462"/>
    </row>
    <row r="107" spans="1:507" outlineLevel="3" x14ac:dyDescent="0.35">
      <c r="A107" s="462"/>
      <c r="B107" s="471"/>
      <c r="C107" s="690">
        <f t="shared" si="141"/>
        <v>4</v>
      </c>
      <c r="D107" s="493"/>
      <c r="E107" s="557"/>
      <c r="F107" s="557"/>
      <c r="G107" s="493"/>
      <c r="H107" s="715"/>
      <c r="I107" s="715" t="s">
        <v>968</v>
      </c>
      <c r="J107" s="716">
        <f t="shared" si="140"/>
        <v>18</v>
      </c>
      <c r="K107" s="717">
        <v>0</v>
      </c>
      <c r="L107" s="717">
        <v>0</v>
      </c>
      <c r="M107" s="717">
        <v>0</v>
      </c>
      <c r="N107" s="717">
        <v>0</v>
      </c>
      <c r="O107" s="717">
        <v>0</v>
      </c>
      <c r="P107" s="717">
        <v>0</v>
      </c>
      <c r="Q107" s="717">
        <v>0</v>
      </c>
      <c r="R107" s="717">
        <v>0</v>
      </c>
      <c r="S107" s="717">
        <v>0</v>
      </c>
      <c r="T107" s="717">
        <v>0</v>
      </c>
      <c r="U107" s="717">
        <v>0</v>
      </c>
      <c r="V107" s="717">
        <v>0</v>
      </c>
      <c r="W107" s="717">
        <v>0</v>
      </c>
      <c r="X107" s="717">
        <v>0</v>
      </c>
      <c r="Y107" s="717">
        <v>0</v>
      </c>
      <c r="Z107" s="717">
        <v>0</v>
      </c>
      <c r="AA107" s="717">
        <v>0</v>
      </c>
      <c r="AB107" s="717">
        <v>0</v>
      </c>
      <c r="AC107" s="717">
        <v>0</v>
      </c>
      <c r="AD107" s="717">
        <v>0</v>
      </c>
      <c r="AE107" s="717">
        <v>0</v>
      </c>
      <c r="AF107" s="717">
        <v>0</v>
      </c>
      <c r="AG107" s="717">
        <v>0</v>
      </c>
      <c r="AH107" s="717">
        <v>0</v>
      </c>
      <c r="AI107" s="717">
        <v>0</v>
      </c>
      <c r="AJ107" s="717">
        <v>0</v>
      </c>
      <c r="AK107" s="717">
        <v>0</v>
      </c>
      <c r="AL107" s="717">
        <v>0</v>
      </c>
      <c r="AM107" s="717">
        <v>0</v>
      </c>
      <c r="AN107" s="717">
        <v>0</v>
      </c>
      <c r="AO107" s="717">
        <v>0</v>
      </c>
      <c r="AP107" s="717">
        <v>0</v>
      </c>
      <c r="AQ107" s="717">
        <v>0</v>
      </c>
      <c r="AR107" s="717">
        <v>0</v>
      </c>
      <c r="AS107" s="717">
        <v>0</v>
      </c>
      <c r="AT107" s="717">
        <v>0</v>
      </c>
      <c r="AU107" s="717">
        <v>0</v>
      </c>
      <c r="AV107" s="717">
        <v>0</v>
      </c>
      <c r="AW107" s="717">
        <v>0</v>
      </c>
      <c r="AX107" s="717">
        <v>0</v>
      </c>
      <c r="AY107" s="717">
        <v>0</v>
      </c>
      <c r="AZ107" s="717">
        <v>0</v>
      </c>
      <c r="BA107" s="717">
        <v>0</v>
      </c>
      <c r="BB107" s="717">
        <v>0</v>
      </c>
      <c r="BC107" s="717">
        <v>0</v>
      </c>
      <c r="BD107" s="717">
        <v>0</v>
      </c>
      <c r="BE107" s="717">
        <v>0</v>
      </c>
      <c r="BF107" s="717">
        <v>0</v>
      </c>
      <c r="BG107" s="717">
        <v>0</v>
      </c>
      <c r="BH107" s="717">
        <v>0</v>
      </c>
      <c r="BI107" s="717">
        <v>0</v>
      </c>
      <c r="BJ107" s="717">
        <v>0</v>
      </c>
      <c r="BK107" s="717">
        <v>0</v>
      </c>
      <c r="BL107" s="717">
        <v>0</v>
      </c>
      <c r="BM107" s="717">
        <v>0</v>
      </c>
      <c r="BN107" s="717">
        <v>0</v>
      </c>
      <c r="BO107" s="717">
        <v>0</v>
      </c>
      <c r="BP107" s="717">
        <v>0</v>
      </c>
      <c r="BQ107" s="717">
        <v>0</v>
      </c>
      <c r="BR107" s="717">
        <v>0</v>
      </c>
      <c r="BS107" s="717">
        <v>0</v>
      </c>
      <c r="BT107" s="717">
        <v>0</v>
      </c>
      <c r="BU107" s="717">
        <v>0</v>
      </c>
      <c r="BV107" s="717">
        <v>0</v>
      </c>
      <c r="BW107" s="717">
        <v>0</v>
      </c>
      <c r="BX107" s="717">
        <v>0</v>
      </c>
      <c r="BY107" s="717">
        <v>0</v>
      </c>
      <c r="BZ107" s="717">
        <v>0</v>
      </c>
      <c r="CA107" s="717">
        <v>0</v>
      </c>
      <c r="CB107" s="717">
        <v>0</v>
      </c>
      <c r="CC107" s="717">
        <v>0</v>
      </c>
      <c r="CD107" s="717">
        <v>0</v>
      </c>
      <c r="CE107" s="717">
        <v>0</v>
      </c>
      <c r="CF107" s="717">
        <v>0</v>
      </c>
      <c r="CG107" s="717">
        <v>0</v>
      </c>
      <c r="CH107" s="717">
        <v>0</v>
      </c>
      <c r="CI107" s="717">
        <v>0</v>
      </c>
      <c r="CJ107" s="717">
        <v>0</v>
      </c>
      <c r="CK107" s="717">
        <v>0</v>
      </c>
      <c r="CL107" s="717">
        <v>0</v>
      </c>
      <c r="CM107" s="717">
        <v>0</v>
      </c>
      <c r="CN107" s="717">
        <v>0</v>
      </c>
      <c r="CO107" s="717">
        <v>0</v>
      </c>
      <c r="CP107" s="717">
        <v>0</v>
      </c>
      <c r="CQ107" s="717">
        <v>0</v>
      </c>
      <c r="CR107" s="717">
        <v>0</v>
      </c>
      <c r="CS107" s="717">
        <v>0</v>
      </c>
      <c r="CT107" s="717">
        <v>0</v>
      </c>
      <c r="CU107" s="717">
        <v>0</v>
      </c>
      <c r="CV107" s="717">
        <v>0</v>
      </c>
      <c r="CW107" s="717">
        <v>0</v>
      </c>
      <c r="CX107" s="717">
        <v>0</v>
      </c>
      <c r="CY107" s="717">
        <v>0</v>
      </c>
      <c r="CZ107" s="717">
        <v>0</v>
      </c>
      <c r="DA107" s="717">
        <v>0</v>
      </c>
      <c r="DB107" s="717">
        <v>0</v>
      </c>
      <c r="DC107" s="717">
        <v>0</v>
      </c>
      <c r="DD107" s="717">
        <v>0</v>
      </c>
      <c r="DE107" s="717">
        <v>0</v>
      </c>
      <c r="DF107" s="717">
        <v>0</v>
      </c>
      <c r="DG107" s="717">
        <v>0</v>
      </c>
      <c r="DH107" s="717">
        <v>0</v>
      </c>
      <c r="DI107" s="717">
        <v>0</v>
      </c>
      <c r="DJ107" s="717">
        <v>0</v>
      </c>
      <c r="DK107" s="717">
        <v>0</v>
      </c>
      <c r="DL107" s="717">
        <v>0</v>
      </c>
      <c r="DM107" s="717">
        <v>0</v>
      </c>
      <c r="DN107" s="717">
        <v>0</v>
      </c>
      <c r="DO107" s="717">
        <v>0</v>
      </c>
      <c r="DP107" s="717">
        <v>0</v>
      </c>
      <c r="DQ107" s="717">
        <v>0</v>
      </c>
      <c r="DR107" s="717">
        <v>0</v>
      </c>
      <c r="DS107" s="717">
        <v>0</v>
      </c>
      <c r="DT107" s="717">
        <v>0</v>
      </c>
      <c r="DU107" s="717">
        <v>0</v>
      </c>
      <c r="DV107" s="717">
        <v>0</v>
      </c>
      <c r="DW107" s="717">
        <v>0</v>
      </c>
      <c r="DX107" s="717">
        <v>0</v>
      </c>
      <c r="DY107" s="717">
        <v>0</v>
      </c>
      <c r="DZ107" s="717">
        <v>0</v>
      </c>
      <c r="EA107" s="717">
        <v>0</v>
      </c>
      <c r="EB107" s="717">
        <v>0</v>
      </c>
      <c r="EC107" s="717">
        <v>0</v>
      </c>
      <c r="ED107" s="717">
        <v>0</v>
      </c>
      <c r="EE107" s="717">
        <v>0</v>
      </c>
      <c r="EF107" s="717">
        <v>0</v>
      </c>
      <c r="EG107" s="717">
        <v>0</v>
      </c>
      <c r="EH107" s="717">
        <v>0</v>
      </c>
      <c r="EI107" s="717">
        <v>0</v>
      </c>
      <c r="EJ107" s="717">
        <v>0</v>
      </c>
      <c r="EK107" s="717">
        <v>0</v>
      </c>
      <c r="EL107" s="717">
        <v>0</v>
      </c>
      <c r="EM107" s="717">
        <v>0</v>
      </c>
      <c r="EN107" s="717">
        <v>0</v>
      </c>
      <c r="EO107" s="717">
        <v>0</v>
      </c>
      <c r="EP107" s="717">
        <v>0</v>
      </c>
      <c r="EQ107" s="717">
        <v>0</v>
      </c>
      <c r="ER107" s="717">
        <v>0</v>
      </c>
      <c r="ES107" s="717">
        <v>0</v>
      </c>
      <c r="ET107" s="717">
        <v>0</v>
      </c>
      <c r="EU107" s="717">
        <v>0</v>
      </c>
      <c r="EV107" s="717">
        <v>0</v>
      </c>
      <c r="EW107" s="717">
        <v>0</v>
      </c>
      <c r="EX107" s="717">
        <v>0</v>
      </c>
      <c r="EY107" s="717">
        <v>0</v>
      </c>
      <c r="EZ107" s="717">
        <v>0</v>
      </c>
      <c r="FA107" s="717">
        <v>0</v>
      </c>
      <c r="FB107" s="717">
        <v>0</v>
      </c>
      <c r="FC107" s="717">
        <v>0</v>
      </c>
      <c r="FD107" s="717">
        <v>0</v>
      </c>
      <c r="FE107" s="717">
        <v>0</v>
      </c>
      <c r="FF107" s="717">
        <v>0</v>
      </c>
      <c r="FG107" s="717">
        <v>0</v>
      </c>
      <c r="FH107" s="717">
        <v>0</v>
      </c>
      <c r="FI107" s="717">
        <v>0</v>
      </c>
      <c r="FJ107" s="717">
        <v>0</v>
      </c>
      <c r="FK107" s="717">
        <v>0</v>
      </c>
      <c r="FL107" s="717">
        <v>0</v>
      </c>
      <c r="FM107" s="717">
        <v>0</v>
      </c>
      <c r="FN107" s="717">
        <v>0</v>
      </c>
      <c r="FO107" s="717">
        <v>0</v>
      </c>
      <c r="FP107" s="717">
        <v>0</v>
      </c>
      <c r="FQ107" s="717">
        <v>0</v>
      </c>
      <c r="FR107" s="717">
        <v>0</v>
      </c>
      <c r="FS107" s="717">
        <v>0</v>
      </c>
      <c r="FT107" s="717">
        <v>0</v>
      </c>
      <c r="FU107" s="717">
        <v>0</v>
      </c>
      <c r="FV107" s="717">
        <v>0</v>
      </c>
      <c r="FW107" s="717">
        <v>0</v>
      </c>
      <c r="FX107" s="717">
        <v>0</v>
      </c>
      <c r="FY107" s="717">
        <v>0</v>
      </c>
      <c r="FZ107" s="717">
        <v>0</v>
      </c>
      <c r="GA107" s="717">
        <v>0</v>
      </c>
      <c r="GB107" s="717">
        <v>0</v>
      </c>
      <c r="GC107" s="717">
        <v>0</v>
      </c>
      <c r="GD107" s="717">
        <v>0</v>
      </c>
      <c r="GE107" s="717">
        <v>0</v>
      </c>
      <c r="GF107" s="717">
        <v>0</v>
      </c>
      <c r="GG107" s="717">
        <v>0</v>
      </c>
      <c r="GH107" s="717">
        <v>0</v>
      </c>
      <c r="GI107" s="717">
        <v>0</v>
      </c>
      <c r="GJ107" s="717">
        <v>0</v>
      </c>
      <c r="GK107" s="717">
        <v>0</v>
      </c>
      <c r="GL107" s="717">
        <v>0</v>
      </c>
      <c r="GM107" s="717">
        <v>0</v>
      </c>
      <c r="GN107" s="717">
        <v>0</v>
      </c>
      <c r="GO107" s="717">
        <v>0</v>
      </c>
      <c r="GP107" s="717">
        <v>0</v>
      </c>
      <c r="GQ107" s="717">
        <v>0</v>
      </c>
      <c r="GR107" s="717">
        <v>0</v>
      </c>
      <c r="GS107" s="717">
        <v>0</v>
      </c>
      <c r="GT107" s="717">
        <v>0</v>
      </c>
      <c r="GU107" s="717">
        <v>0</v>
      </c>
      <c r="GV107" s="717">
        <v>0</v>
      </c>
      <c r="GW107" s="717">
        <v>0</v>
      </c>
      <c r="GX107" s="717">
        <v>0</v>
      </c>
      <c r="GY107" s="717">
        <v>0</v>
      </c>
      <c r="GZ107" s="717">
        <v>0</v>
      </c>
      <c r="HA107" s="717">
        <v>0</v>
      </c>
      <c r="HB107" s="717">
        <v>0</v>
      </c>
      <c r="HC107" s="717">
        <v>0</v>
      </c>
      <c r="HD107" s="717">
        <v>0</v>
      </c>
      <c r="HE107" s="717">
        <v>0</v>
      </c>
      <c r="HF107" s="717">
        <v>0</v>
      </c>
      <c r="HG107" s="717">
        <v>0</v>
      </c>
      <c r="HH107" s="717">
        <v>0</v>
      </c>
      <c r="HI107" s="717">
        <v>0</v>
      </c>
      <c r="HJ107" s="717">
        <v>0</v>
      </c>
      <c r="HK107" s="717">
        <v>0</v>
      </c>
      <c r="HL107" s="717">
        <v>0</v>
      </c>
      <c r="HM107" s="717">
        <v>0</v>
      </c>
      <c r="HN107" s="717">
        <v>0</v>
      </c>
      <c r="HO107" s="717">
        <v>0</v>
      </c>
      <c r="HP107" s="717">
        <v>0</v>
      </c>
      <c r="HQ107" s="717">
        <v>0</v>
      </c>
      <c r="HR107" s="717">
        <v>0</v>
      </c>
      <c r="HS107" s="717">
        <v>0</v>
      </c>
      <c r="HT107" s="717">
        <v>0</v>
      </c>
      <c r="HU107" s="717">
        <v>0</v>
      </c>
      <c r="HV107" s="717">
        <v>0</v>
      </c>
      <c r="HW107" s="717">
        <v>0</v>
      </c>
      <c r="HX107" s="717">
        <v>0</v>
      </c>
      <c r="HY107" s="717">
        <v>0</v>
      </c>
      <c r="HZ107" s="717">
        <v>0</v>
      </c>
      <c r="IA107" s="717">
        <v>0</v>
      </c>
      <c r="IB107" s="717">
        <v>0</v>
      </c>
      <c r="IC107" s="717">
        <v>0</v>
      </c>
      <c r="ID107" s="717">
        <v>0</v>
      </c>
      <c r="IE107" s="717">
        <v>0</v>
      </c>
      <c r="IF107" s="717">
        <v>0</v>
      </c>
      <c r="IG107" s="717">
        <v>0</v>
      </c>
      <c r="IH107" s="717">
        <v>0</v>
      </c>
      <c r="II107" s="717">
        <v>0</v>
      </c>
      <c r="IJ107" s="717">
        <v>0</v>
      </c>
      <c r="IK107" s="717">
        <v>0</v>
      </c>
      <c r="IL107" s="717">
        <v>0</v>
      </c>
      <c r="IM107" s="717">
        <v>0</v>
      </c>
      <c r="IN107" s="717">
        <v>0</v>
      </c>
      <c r="IO107" s="717">
        <v>0</v>
      </c>
      <c r="IP107" s="717">
        <v>0</v>
      </c>
      <c r="IQ107" s="717">
        <v>0</v>
      </c>
      <c r="IR107" s="717">
        <v>0</v>
      </c>
      <c r="IS107" s="717">
        <v>0</v>
      </c>
      <c r="IT107" s="717">
        <v>0</v>
      </c>
      <c r="IU107" s="717">
        <v>0</v>
      </c>
      <c r="IV107" s="717">
        <v>0</v>
      </c>
      <c r="IW107" s="717">
        <v>0</v>
      </c>
      <c r="IX107" s="717">
        <v>0</v>
      </c>
      <c r="IY107" s="717">
        <v>0</v>
      </c>
      <c r="IZ107" s="717">
        <v>0</v>
      </c>
      <c r="JA107" s="717">
        <v>0</v>
      </c>
      <c r="JB107" s="717">
        <v>0</v>
      </c>
      <c r="JC107" s="717">
        <v>0</v>
      </c>
      <c r="JD107" s="717">
        <v>0</v>
      </c>
      <c r="JE107" s="717">
        <v>0</v>
      </c>
      <c r="JF107" s="717">
        <v>0</v>
      </c>
      <c r="JG107" s="717">
        <v>0</v>
      </c>
      <c r="JH107" s="717">
        <v>0</v>
      </c>
      <c r="JI107" s="717">
        <v>0</v>
      </c>
      <c r="JJ107" s="717">
        <v>0</v>
      </c>
      <c r="JK107" s="717">
        <v>0</v>
      </c>
      <c r="JL107" s="717">
        <v>0</v>
      </c>
      <c r="JM107" s="717">
        <v>0</v>
      </c>
      <c r="JN107" s="717">
        <v>0</v>
      </c>
      <c r="JO107" s="717">
        <v>0</v>
      </c>
      <c r="JP107" s="717">
        <v>0</v>
      </c>
      <c r="JQ107" s="717">
        <v>0</v>
      </c>
      <c r="JR107" s="717">
        <v>0</v>
      </c>
      <c r="JS107" s="717">
        <v>0</v>
      </c>
      <c r="JT107" s="717">
        <v>0</v>
      </c>
      <c r="JU107" s="717">
        <v>0</v>
      </c>
      <c r="JV107" s="717">
        <v>0</v>
      </c>
      <c r="JW107" s="717">
        <v>0</v>
      </c>
      <c r="JX107" s="717">
        <v>0</v>
      </c>
      <c r="JY107" s="717">
        <v>0</v>
      </c>
      <c r="JZ107" s="717">
        <v>0</v>
      </c>
      <c r="KA107" s="717">
        <v>0</v>
      </c>
      <c r="KB107" s="717">
        <v>0</v>
      </c>
      <c r="KC107" s="717">
        <v>0</v>
      </c>
      <c r="KD107" s="717">
        <v>0</v>
      </c>
      <c r="KE107" s="717">
        <v>0</v>
      </c>
      <c r="KF107" s="717">
        <v>0</v>
      </c>
      <c r="KG107" s="717">
        <v>0</v>
      </c>
      <c r="KH107" s="717">
        <v>0</v>
      </c>
      <c r="KI107" s="717">
        <v>0</v>
      </c>
      <c r="KJ107" s="717">
        <v>0</v>
      </c>
      <c r="KK107" s="717">
        <v>0</v>
      </c>
      <c r="KL107" s="717">
        <v>0</v>
      </c>
      <c r="KM107" s="717">
        <v>0</v>
      </c>
      <c r="KN107" s="717">
        <v>0</v>
      </c>
      <c r="KO107" s="717">
        <v>0</v>
      </c>
      <c r="KP107" s="717">
        <v>0</v>
      </c>
      <c r="KQ107" s="717">
        <v>0</v>
      </c>
      <c r="KR107" s="717">
        <v>0</v>
      </c>
      <c r="KS107" s="717">
        <v>0</v>
      </c>
      <c r="KT107" s="717">
        <v>0</v>
      </c>
      <c r="KU107" s="717">
        <v>0</v>
      </c>
      <c r="KV107" s="717">
        <v>0</v>
      </c>
      <c r="KW107" s="717">
        <v>0</v>
      </c>
      <c r="KX107" s="717">
        <v>0</v>
      </c>
      <c r="KY107" s="717">
        <v>0</v>
      </c>
      <c r="KZ107" s="717">
        <v>0</v>
      </c>
      <c r="LA107" s="717">
        <v>0</v>
      </c>
      <c r="LB107" s="717">
        <v>0</v>
      </c>
      <c r="LC107" s="717">
        <v>0</v>
      </c>
      <c r="LD107" s="717">
        <v>0</v>
      </c>
      <c r="LE107" s="717">
        <v>0</v>
      </c>
      <c r="LF107" s="717">
        <v>0</v>
      </c>
      <c r="LG107" s="717">
        <v>0</v>
      </c>
      <c r="LH107" s="717">
        <v>0</v>
      </c>
      <c r="LI107" s="717">
        <v>0</v>
      </c>
      <c r="LJ107" s="717">
        <v>0</v>
      </c>
      <c r="LK107" s="717">
        <v>0</v>
      </c>
      <c r="LL107" s="717">
        <v>0</v>
      </c>
      <c r="LM107" s="717">
        <v>0</v>
      </c>
      <c r="LN107" s="717">
        <v>0</v>
      </c>
      <c r="LO107" s="717">
        <v>0</v>
      </c>
      <c r="LP107" s="717">
        <v>0</v>
      </c>
      <c r="LQ107" s="717">
        <v>0</v>
      </c>
      <c r="LR107" s="717">
        <v>0</v>
      </c>
      <c r="LS107" s="717">
        <v>0</v>
      </c>
      <c r="LT107" s="717">
        <v>0</v>
      </c>
      <c r="LU107" s="717">
        <v>0</v>
      </c>
      <c r="LV107" s="717">
        <v>0</v>
      </c>
      <c r="LW107" s="717">
        <v>0</v>
      </c>
      <c r="LX107" s="717">
        <v>0</v>
      </c>
      <c r="LY107" s="717">
        <v>0</v>
      </c>
      <c r="LZ107" s="717">
        <v>0</v>
      </c>
      <c r="MA107" s="717">
        <v>0</v>
      </c>
      <c r="MB107" s="717">
        <v>0</v>
      </c>
      <c r="MC107" s="717">
        <v>0</v>
      </c>
      <c r="MD107" s="717">
        <v>0</v>
      </c>
      <c r="ME107" s="717">
        <v>0</v>
      </c>
      <c r="MF107" s="717">
        <v>0</v>
      </c>
      <c r="MG107" s="717">
        <v>0</v>
      </c>
      <c r="MH107" s="717">
        <v>0</v>
      </c>
      <c r="MI107" s="717">
        <v>0</v>
      </c>
      <c r="MJ107" s="717">
        <v>0</v>
      </c>
      <c r="MK107" s="717">
        <v>0</v>
      </c>
      <c r="ML107" s="717">
        <v>0</v>
      </c>
      <c r="MM107" s="717">
        <v>0</v>
      </c>
      <c r="MN107" s="717">
        <v>0</v>
      </c>
      <c r="MO107" s="717">
        <v>0</v>
      </c>
      <c r="MP107" s="717">
        <v>0</v>
      </c>
      <c r="MQ107" s="717">
        <v>0</v>
      </c>
      <c r="MR107" s="717">
        <v>0</v>
      </c>
      <c r="MS107" s="717">
        <v>0</v>
      </c>
      <c r="MT107" s="717">
        <v>0</v>
      </c>
      <c r="MU107" s="717">
        <v>0</v>
      </c>
      <c r="MV107" s="717">
        <v>0</v>
      </c>
      <c r="MW107" s="717">
        <v>0</v>
      </c>
      <c r="MX107" s="717">
        <v>0</v>
      </c>
      <c r="MY107" s="717">
        <v>0</v>
      </c>
      <c r="MZ107" s="717">
        <v>0</v>
      </c>
      <c r="NA107" s="717">
        <v>0</v>
      </c>
      <c r="NB107" s="717">
        <v>0</v>
      </c>
      <c r="NC107" s="717">
        <v>0</v>
      </c>
      <c r="ND107" s="717">
        <v>0</v>
      </c>
      <c r="NE107" s="717">
        <v>0</v>
      </c>
      <c r="NF107" s="717">
        <v>0</v>
      </c>
      <c r="NG107" s="717">
        <v>0</v>
      </c>
      <c r="NH107" s="717">
        <v>0</v>
      </c>
      <c r="NI107" s="717">
        <v>0</v>
      </c>
      <c r="NJ107" s="717">
        <v>0</v>
      </c>
      <c r="NK107" s="717">
        <v>0</v>
      </c>
      <c r="NL107" s="717">
        <v>0</v>
      </c>
      <c r="NM107" s="717">
        <v>0</v>
      </c>
      <c r="NN107" s="717">
        <v>0</v>
      </c>
      <c r="NO107" s="717">
        <v>0</v>
      </c>
      <c r="NP107" s="717">
        <v>0</v>
      </c>
      <c r="NQ107" s="717">
        <v>0</v>
      </c>
      <c r="NR107" s="717">
        <v>0</v>
      </c>
      <c r="NS107" s="717">
        <v>0</v>
      </c>
      <c r="NT107" s="717">
        <v>0</v>
      </c>
      <c r="NU107" s="717">
        <v>0</v>
      </c>
      <c r="NV107" s="717">
        <v>0</v>
      </c>
      <c r="NW107" s="717">
        <v>0</v>
      </c>
      <c r="NX107" s="717">
        <v>0</v>
      </c>
      <c r="NY107" s="717">
        <v>0</v>
      </c>
      <c r="NZ107" s="717">
        <v>0</v>
      </c>
      <c r="OA107" s="717">
        <v>0</v>
      </c>
      <c r="OB107" s="717">
        <v>0</v>
      </c>
      <c r="OC107" s="717">
        <v>0</v>
      </c>
      <c r="OD107" s="717">
        <v>0</v>
      </c>
      <c r="OE107" s="717">
        <v>0</v>
      </c>
      <c r="OF107" s="717">
        <v>0</v>
      </c>
      <c r="OG107" s="717">
        <v>0</v>
      </c>
      <c r="OH107" s="717">
        <v>0</v>
      </c>
      <c r="OI107" s="717">
        <v>0</v>
      </c>
      <c r="OJ107" s="717">
        <v>0</v>
      </c>
      <c r="OK107" s="717">
        <v>0</v>
      </c>
      <c r="OL107" s="717">
        <v>0</v>
      </c>
      <c r="OM107" s="717">
        <v>0</v>
      </c>
      <c r="ON107" s="717">
        <v>0</v>
      </c>
      <c r="OO107" s="717">
        <v>0</v>
      </c>
      <c r="OP107" s="717">
        <v>0</v>
      </c>
      <c r="OQ107" s="717">
        <v>0</v>
      </c>
      <c r="OR107" s="717">
        <v>0</v>
      </c>
      <c r="OS107" s="717">
        <v>0</v>
      </c>
      <c r="OT107" s="717">
        <v>0</v>
      </c>
      <c r="OU107" s="717">
        <v>0</v>
      </c>
      <c r="OV107" s="717">
        <v>0</v>
      </c>
      <c r="OW107" s="717">
        <v>0</v>
      </c>
      <c r="OX107" s="717">
        <v>0</v>
      </c>
      <c r="OY107" s="717">
        <v>0</v>
      </c>
      <c r="OZ107" s="717">
        <v>0</v>
      </c>
      <c r="PA107" s="717">
        <v>0</v>
      </c>
      <c r="PB107" s="717">
        <v>0</v>
      </c>
      <c r="PC107" s="717">
        <v>0</v>
      </c>
      <c r="PD107" s="717">
        <v>0</v>
      </c>
      <c r="PE107" s="717">
        <v>0</v>
      </c>
      <c r="PF107" s="717">
        <v>0</v>
      </c>
      <c r="PG107" s="717">
        <v>0</v>
      </c>
      <c r="PH107" s="717">
        <v>0</v>
      </c>
      <c r="PI107" s="717">
        <v>0</v>
      </c>
      <c r="PJ107" s="717">
        <v>0</v>
      </c>
      <c r="PK107" s="717">
        <v>0</v>
      </c>
      <c r="PL107" s="717">
        <v>0</v>
      </c>
      <c r="PM107" s="717">
        <v>0</v>
      </c>
      <c r="PN107" s="717">
        <v>0</v>
      </c>
      <c r="PO107" s="717">
        <v>0</v>
      </c>
      <c r="PP107" s="717">
        <v>0</v>
      </c>
      <c r="PQ107" s="717">
        <v>0</v>
      </c>
      <c r="PR107" s="717">
        <v>0</v>
      </c>
      <c r="PS107" s="717">
        <v>0</v>
      </c>
      <c r="PT107" s="717">
        <v>0</v>
      </c>
      <c r="PU107" s="717">
        <v>0</v>
      </c>
      <c r="PV107" s="717">
        <v>0</v>
      </c>
      <c r="PW107" s="717">
        <v>0</v>
      </c>
      <c r="PX107" s="717">
        <v>0</v>
      </c>
      <c r="PY107" s="717">
        <v>0</v>
      </c>
      <c r="PZ107" s="717">
        <v>0</v>
      </c>
      <c r="QA107" s="717">
        <v>0</v>
      </c>
      <c r="QB107" s="717">
        <v>0</v>
      </c>
      <c r="QC107" s="717">
        <v>0</v>
      </c>
      <c r="QD107" s="717">
        <v>0</v>
      </c>
      <c r="QE107" s="717">
        <v>0</v>
      </c>
      <c r="QF107" s="717">
        <v>0</v>
      </c>
      <c r="QG107" s="717">
        <v>0</v>
      </c>
      <c r="QH107" s="717">
        <v>0</v>
      </c>
      <c r="QI107" s="717">
        <v>0</v>
      </c>
      <c r="QJ107" s="717">
        <v>0</v>
      </c>
      <c r="QK107" s="717">
        <v>0</v>
      </c>
      <c r="QL107" s="717">
        <v>0</v>
      </c>
      <c r="QM107" s="717">
        <v>0</v>
      </c>
      <c r="QN107" s="717">
        <v>0</v>
      </c>
      <c r="QO107" s="717">
        <v>0</v>
      </c>
      <c r="QP107" s="717">
        <v>0</v>
      </c>
      <c r="QQ107" s="717">
        <v>0</v>
      </c>
      <c r="QR107" s="717">
        <v>0</v>
      </c>
      <c r="QS107" s="717">
        <v>0</v>
      </c>
      <c r="QT107" s="717">
        <v>0</v>
      </c>
      <c r="QU107" s="717">
        <v>0</v>
      </c>
      <c r="QV107" s="717">
        <v>0</v>
      </c>
      <c r="QW107" s="717">
        <v>0</v>
      </c>
      <c r="QX107" s="717">
        <v>0</v>
      </c>
      <c r="QY107" s="717">
        <v>0</v>
      </c>
      <c r="QZ107" s="717">
        <v>0</v>
      </c>
      <c r="RA107" s="717">
        <v>0</v>
      </c>
      <c r="RB107" s="717">
        <v>0</v>
      </c>
      <c r="RC107" s="717">
        <v>0</v>
      </c>
      <c r="RD107" s="717">
        <v>0</v>
      </c>
      <c r="RE107" s="717">
        <v>0</v>
      </c>
      <c r="RF107" s="717">
        <v>0</v>
      </c>
      <c r="RG107" s="717">
        <v>0</v>
      </c>
      <c r="RH107" s="717">
        <v>0</v>
      </c>
      <c r="RI107" s="717">
        <v>0</v>
      </c>
      <c r="RJ107" s="717">
        <v>0</v>
      </c>
      <c r="RK107" s="717">
        <v>0</v>
      </c>
      <c r="RL107" s="717">
        <v>0</v>
      </c>
      <c r="RM107" s="717">
        <v>0</v>
      </c>
      <c r="RN107" s="717">
        <v>0</v>
      </c>
      <c r="RO107" s="717">
        <v>0</v>
      </c>
      <c r="RP107" s="717">
        <v>0</v>
      </c>
      <c r="RQ107" s="717">
        <v>0</v>
      </c>
      <c r="RR107" s="717">
        <v>0</v>
      </c>
      <c r="RS107" s="717">
        <v>0</v>
      </c>
      <c r="RT107" s="717">
        <v>0</v>
      </c>
      <c r="RU107" s="717">
        <v>0</v>
      </c>
      <c r="RV107" s="717">
        <v>0</v>
      </c>
      <c r="RW107" s="717">
        <v>0</v>
      </c>
      <c r="RX107" s="717">
        <v>0</v>
      </c>
      <c r="RY107" s="717">
        <v>0</v>
      </c>
      <c r="RZ107" s="717">
        <v>0</v>
      </c>
      <c r="SA107" s="717">
        <v>0</v>
      </c>
      <c r="SB107" s="717">
        <v>0</v>
      </c>
      <c r="SC107" s="717">
        <v>0</v>
      </c>
      <c r="SD107" s="717">
        <v>0</v>
      </c>
      <c r="SE107" s="717">
        <v>0</v>
      </c>
      <c r="SF107" s="717">
        <v>0</v>
      </c>
      <c r="SG107" s="717">
        <v>0</v>
      </c>
      <c r="SH107" s="717">
        <v>0</v>
      </c>
      <c r="SI107" s="493"/>
      <c r="SJ107" s="474"/>
      <c r="SK107" s="462"/>
      <c r="SL107" s="462"/>
      <c r="SM107" s="462"/>
    </row>
    <row r="108" spans="1:507" outlineLevel="2" x14ac:dyDescent="0.35">
      <c r="A108" s="462"/>
      <c r="B108" s="471"/>
      <c r="C108" s="690">
        <f>INT($C$40)+2</f>
        <v>3</v>
      </c>
      <c r="D108" s="493"/>
      <c r="E108" s="557"/>
      <c r="F108" s="557"/>
      <c r="G108" s="493"/>
      <c r="H108" s="515" t="str">
        <f>Sheep!$H$174</f>
        <v>May</v>
      </c>
      <c r="I108" s="515" t="s">
        <v>969</v>
      </c>
      <c r="J108" s="713">
        <f t="shared" si="140"/>
        <v>19</v>
      </c>
      <c r="K108" s="516">
        <v>0</v>
      </c>
      <c r="L108" s="516">
        <v>0</v>
      </c>
      <c r="M108" s="516">
        <v>0</v>
      </c>
      <c r="N108" s="516">
        <v>0</v>
      </c>
      <c r="O108" s="516">
        <v>0</v>
      </c>
      <c r="P108" s="516">
        <v>0</v>
      </c>
      <c r="Q108" s="516">
        <v>0</v>
      </c>
      <c r="R108" s="516">
        <v>0</v>
      </c>
      <c r="S108" s="516">
        <v>0</v>
      </c>
      <c r="T108" s="516">
        <v>0</v>
      </c>
      <c r="U108" s="516">
        <v>0</v>
      </c>
      <c r="V108" s="516">
        <v>0</v>
      </c>
      <c r="W108" s="516">
        <v>0</v>
      </c>
      <c r="X108" s="516">
        <v>0</v>
      </c>
      <c r="Y108" s="516">
        <v>0</v>
      </c>
      <c r="Z108" s="516">
        <v>0</v>
      </c>
      <c r="AA108" s="516">
        <v>0</v>
      </c>
      <c r="AB108" s="516">
        <v>0</v>
      </c>
      <c r="AC108" s="516">
        <v>0</v>
      </c>
      <c r="AD108" s="516">
        <v>0</v>
      </c>
      <c r="AE108" s="516">
        <v>0</v>
      </c>
      <c r="AF108" s="516">
        <v>0</v>
      </c>
      <c r="AG108" s="516">
        <v>0</v>
      </c>
      <c r="AH108" s="516">
        <v>0</v>
      </c>
      <c r="AI108" s="516">
        <v>0</v>
      </c>
      <c r="AJ108" s="516">
        <v>0</v>
      </c>
      <c r="AK108" s="516">
        <v>0</v>
      </c>
      <c r="AL108" s="516">
        <v>0</v>
      </c>
      <c r="AM108" s="516">
        <v>0</v>
      </c>
      <c r="AN108" s="516">
        <v>0</v>
      </c>
      <c r="AO108" s="516">
        <v>0</v>
      </c>
      <c r="AP108" s="516">
        <v>0</v>
      </c>
      <c r="AQ108" s="516">
        <v>0</v>
      </c>
      <c r="AR108" s="516">
        <v>0</v>
      </c>
      <c r="AS108" s="516">
        <v>0</v>
      </c>
      <c r="AT108" s="516">
        <v>0</v>
      </c>
      <c r="AU108" s="516">
        <v>0</v>
      </c>
      <c r="AV108" s="516">
        <v>0</v>
      </c>
      <c r="AW108" s="516">
        <v>0</v>
      </c>
      <c r="AX108" s="516">
        <v>0</v>
      </c>
      <c r="AY108" s="516">
        <v>0</v>
      </c>
      <c r="AZ108" s="516">
        <v>0</v>
      </c>
      <c r="BA108" s="516">
        <v>0</v>
      </c>
      <c r="BB108" s="516">
        <v>0</v>
      </c>
      <c r="BC108" s="516">
        <v>0</v>
      </c>
      <c r="BD108" s="516">
        <v>0</v>
      </c>
      <c r="BE108" s="516">
        <v>0</v>
      </c>
      <c r="BF108" s="516">
        <v>0</v>
      </c>
      <c r="BG108" s="516">
        <v>0</v>
      </c>
      <c r="BH108" s="516">
        <v>0</v>
      </c>
      <c r="BI108" s="516">
        <v>0</v>
      </c>
      <c r="BJ108" s="516">
        <v>0</v>
      </c>
      <c r="BK108" s="516">
        <v>0</v>
      </c>
      <c r="BL108" s="516">
        <v>0</v>
      </c>
      <c r="BM108" s="516">
        <v>0</v>
      </c>
      <c r="BN108" s="516">
        <v>0</v>
      </c>
      <c r="BO108" s="516">
        <v>0</v>
      </c>
      <c r="BP108" s="516">
        <v>0</v>
      </c>
      <c r="BQ108" s="516">
        <v>0</v>
      </c>
      <c r="BR108" s="516">
        <v>0</v>
      </c>
      <c r="BS108" s="516">
        <v>0</v>
      </c>
      <c r="BT108" s="516">
        <v>0</v>
      </c>
      <c r="BU108" s="516">
        <v>0</v>
      </c>
      <c r="BV108" s="516">
        <v>0</v>
      </c>
      <c r="BW108" s="516">
        <v>0</v>
      </c>
      <c r="BX108" s="516">
        <v>0</v>
      </c>
      <c r="BY108" s="516">
        <v>0</v>
      </c>
      <c r="BZ108" s="516">
        <v>0</v>
      </c>
      <c r="CA108" s="516">
        <v>0</v>
      </c>
      <c r="CB108" s="516">
        <v>0</v>
      </c>
      <c r="CC108" s="516">
        <v>0</v>
      </c>
      <c r="CD108" s="516">
        <v>0</v>
      </c>
      <c r="CE108" s="516">
        <v>0</v>
      </c>
      <c r="CF108" s="516">
        <v>0</v>
      </c>
      <c r="CG108" s="516">
        <v>0</v>
      </c>
      <c r="CH108" s="516">
        <v>0</v>
      </c>
      <c r="CI108" s="516">
        <v>0</v>
      </c>
      <c r="CJ108" s="516">
        <v>0</v>
      </c>
      <c r="CK108" s="516">
        <v>0</v>
      </c>
      <c r="CL108" s="516">
        <v>0</v>
      </c>
      <c r="CM108" s="516">
        <v>0</v>
      </c>
      <c r="CN108" s="516">
        <v>0</v>
      </c>
      <c r="CO108" s="516">
        <v>0</v>
      </c>
      <c r="CP108" s="516">
        <v>0</v>
      </c>
      <c r="CQ108" s="516">
        <v>0</v>
      </c>
      <c r="CR108" s="516">
        <v>0</v>
      </c>
      <c r="CS108" s="516">
        <v>0</v>
      </c>
      <c r="CT108" s="516">
        <v>0</v>
      </c>
      <c r="CU108" s="516">
        <v>0</v>
      </c>
      <c r="CV108" s="516">
        <v>0</v>
      </c>
      <c r="CW108" s="516">
        <v>0</v>
      </c>
      <c r="CX108" s="516">
        <v>0</v>
      </c>
      <c r="CY108" s="516">
        <v>0</v>
      </c>
      <c r="CZ108" s="516">
        <v>0</v>
      </c>
      <c r="DA108" s="516">
        <v>0</v>
      </c>
      <c r="DB108" s="516">
        <v>0</v>
      </c>
      <c r="DC108" s="516">
        <v>0</v>
      </c>
      <c r="DD108" s="516">
        <v>0</v>
      </c>
      <c r="DE108" s="516">
        <v>0</v>
      </c>
      <c r="DF108" s="516">
        <v>0</v>
      </c>
      <c r="DG108" s="516">
        <v>0</v>
      </c>
      <c r="DH108" s="516">
        <v>0</v>
      </c>
      <c r="DI108" s="516">
        <v>0</v>
      </c>
      <c r="DJ108" s="516">
        <v>0</v>
      </c>
      <c r="DK108" s="516">
        <v>0</v>
      </c>
      <c r="DL108" s="516">
        <v>0</v>
      </c>
      <c r="DM108" s="516">
        <v>0</v>
      </c>
      <c r="DN108" s="516">
        <v>0</v>
      </c>
      <c r="DO108" s="516">
        <v>0</v>
      </c>
      <c r="DP108" s="516">
        <v>0</v>
      </c>
      <c r="DQ108" s="516">
        <v>0</v>
      </c>
      <c r="DR108" s="516">
        <v>0</v>
      </c>
      <c r="DS108" s="516">
        <v>0</v>
      </c>
      <c r="DT108" s="516">
        <v>0</v>
      </c>
      <c r="DU108" s="516">
        <v>0</v>
      </c>
      <c r="DV108" s="516">
        <v>0</v>
      </c>
      <c r="DW108" s="516">
        <v>0</v>
      </c>
      <c r="DX108" s="516">
        <v>0</v>
      </c>
      <c r="DY108" s="516">
        <v>0</v>
      </c>
      <c r="DZ108" s="516">
        <v>0</v>
      </c>
      <c r="EA108" s="516">
        <v>0</v>
      </c>
      <c r="EB108" s="516">
        <v>0</v>
      </c>
      <c r="EC108" s="516">
        <v>0</v>
      </c>
      <c r="ED108" s="516">
        <v>0</v>
      </c>
      <c r="EE108" s="516">
        <v>0</v>
      </c>
      <c r="EF108" s="516">
        <v>0</v>
      </c>
      <c r="EG108" s="516">
        <v>0</v>
      </c>
      <c r="EH108" s="516">
        <v>0</v>
      </c>
      <c r="EI108" s="516">
        <v>0</v>
      </c>
      <c r="EJ108" s="516">
        <v>0</v>
      </c>
      <c r="EK108" s="516">
        <v>0</v>
      </c>
      <c r="EL108" s="516">
        <v>0</v>
      </c>
      <c r="EM108" s="516">
        <v>0</v>
      </c>
      <c r="EN108" s="516">
        <v>0</v>
      </c>
      <c r="EO108" s="516">
        <v>0</v>
      </c>
      <c r="EP108" s="516">
        <v>0</v>
      </c>
      <c r="EQ108" s="516">
        <v>0</v>
      </c>
      <c r="ER108" s="516">
        <v>0</v>
      </c>
      <c r="ES108" s="516">
        <v>0</v>
      </c>
      <c r="ET108" s="516">
        <v>0</v>
      </c>
      <c r="EU108" s="516">
        <v>0</v>
      </c>
      <c r="EV108" s="516">
        <v>0</v>
      </c>
      <c r="EW108" s="516">
        <v>0</v>
      </c>
      <c r="EX108" s="516">
        <v>0</v>
      </c>
      <c r="EY108" s="516">
        <v>0</v>
      </c>
      <c r="EZ108" s="516">
        <v>0</v>
      </c>
      <c r="FA108" s="516">
        <v>0</v>
      </c>
      <c r="FB108" s="516">
        <v>0</v>
      </c>
      <c r="FC108" s="516">
        <v>0</v>
      </c>
      <c r="FD108" s="516">
        <v>0</v>
      </c>
      <c r="FE108" s="516">
        <v>0</v>
      </c>
      <c r="FF108" s="516">
        <v>0</v>
      </c>
      <c r="FG108" s="516">
        <v>0</v>
      </c>
      <c r="FH108" s="516">
        <v>0</v>
      </c>
      <c r="FI108" s="516">
        <v>0</v>
      </c>
      <c r="FJ108" s="516">
        <v>0</v>
      </c>
      <c r="FK108" s="516">
        <v>0</v>
      </c>
      <c r="FL108" s="516">
        <v>0</v>
      </c>
      <c r="FM108" s="516">
        <v>0</v>
      </c>
      <c r="FN108" s="516">
        <v>0</v>
      </c>
      <c r="FO108" s="516">
        <v>0</v>
      </c>
      <c r="FP108" s="516">
        <v>0</v>
      </c>
      <c r="FQ108" s="516">
        <v>0</v>
      </c>
      <c r="FR108" s="516">
        <v>0</v>
      </c>
      <c r="FS108" s="516">
        <v>0</v>
      </c>
      <c r="FT108" s="516">
        <v>0</v>
      </c>
      <c r="FU108" s="516">
        <v>0</v>
      </c>
      <c r="FV108" s="516">
        <v>0</v>
      </c>
      <c r="FW108" s="516">
        <v>0</v>
      </c>
      <c r="FX108" s="516">
        <v>0</v>
      </c>
      <c r="FY108" s="516">
        <v>0</v>
      </c>
      <c r="FZ108" s="516">
        <v>0</v>
      </c>
      <c r="GA108" s="516">
        <v>0</v>
      </c>
      <c r="GB108" s="516">
        <v>0</v>
      </c>
      <c r="GC108" s="516">
        <v>0</v>
      </c>
      <c r="GD108" s="516">
        <v>0</v>
      </c>
      <c r="GE108" s="516">
        <v>0</v>
      </c>
      <c r="GF108" s="516">
        <v>0</v>
      </c>
      <c r="GG108" s="516">
        <v>0</v>
      </c>
      <c r="GH108" s="516">
        <v>0</v>
      </c>
      <c r="GI108" s="516">
        <v>0</v>
      </c>
      <c r="GJ108" s="516">
        <v>0</v>
      </c>
      <c r="GK108" s="516">
        <v>0</v>
      </c>
      <c r="GL108" s="516">
        <v>0</v>
      </c>
      <c r="GM108" s="516">
        <v>0</v>
      </c>
      <c r="GN108" s="516">
        <v>0</v>
      </c>
      <c r="GO108" s="516">
        <v>0</v>
      </c>
      <c r="GP108" s="516">
        <v>0</v>
      </c>
      <c r="GQ108" s="516">
        <v>0</v>
      </c>
      <c r="GR108" s="516">
        <v>0</v>
      </c>
      <c r="GS108" s="516">
        <v>0</v>
      </c>
      <c r="GT108" s="516">
        <v>0</v>
      </c>
      <c r="GU108" s="516">
        <v>0</v>
      </c>
      <c r="GV108" s="516">
        <v>0</v>
      </c>
      <c r="GW108" s="516">
        <v>0</v>
      </c>
      <c r="GX108" s="516">
        <v>0</v>
      </c>
      <c r="GY108" s="516">
        <v>0</v>
      </c>
      <c r="GZ108" s="516">
        <v>0</v>
      </c>
      <c r="HA108" s="516">
        <v>0</v>
      </c>
      <c r="HB108" s="516">
        <v>0</v>
      </c>
      <c r="HC108" s="516">
        <v>0</v>
      </c>
      <c r="HD108" s="516">
        <v>0</v>
      </c>
      <c r="HE108" s="516">
        <v>0</v>
      </c>
      <c r="HF108" s="516">
        <v>0</v>
      </c>
      <c r="HG108" s="516">
        <v>0</v>
      </c>
      <c r="HH108" s="516">
        <v>0</v>
      </c>
      <c r="HI108" s="516">
        <v>0</v>
      </c>
      <c r="HJ108" s="516">
        <v>0</v>
      </c>
      <c r="HK108" s="516">
        <v>0</v>
      </c>
      <c r="HL108" s="516">
        <v>0</v>
      </c>
      <c r="HM108" s="516">
        <v>0</v>
      </c>
      <c r="HN108" s="516">
        <v>0</v>
      </c>
      <c r="HO108" s="516">
        <v>0</v>
      </c>
      <c r="HP108" s="516">
        <v>0</v>
      </c>
      <c r="HQ108" s="516">
        <v>0</v>
      </c>
      <c r="HR108" s="516">
        <v>0</v>
      </c>
      <c r="HS108" s="516">
        <v>0</v>
      </c>
      <c r="HT108" s="516">
        <v>0</v>
      </c>
      <c r="HU108" s="516">
        <v>0</v>
      </c>
      <c r="HV108" s="516">
        <v>0</v>
      </c>
      <c r="HW108" s="516">
        <v>0</v>
      </c>
      <c r="HX108" s="516">
        <v>0</v>
      </c>
      <c r="HY108" s="516">
        <v>0</v>
      </c>
      <c r="HZ108" s="516">
        <v>0</v>
      </c>
      <c r="IA108" s="516">
        <v>0</v>
      </c>
      <c r="IB108" s="516">
        <v>0</v>
      </c>
      <c r="IC108" s="516">
        <v>0</v>
      </c>
      <c r="ID108" s="516">
        <v>0</v>
      </c>
      <c r="IE108" s="516">
        <v>0</v>
      </c>
      <c r="IF108" s="516">
        <v>0</v>
      </c>
      <c r="IG108" s="516">
        <v>0</v>
      </c>
      <c r="IH108" s="516">
        <v>0</v>
      </c>
      <c r="II108" s="516">
        <v>0</v>
      </c>
      <c r="IJ108" s="516">
        <v>0</v>
      </c>
      <c r="IK108" s="516">
        <v>0</v>
      </c>
      <c r="IL108" s="516">
        <v>0</v>
      </c>
      <c r="IM108" s="516">
        <v>0</v>
      </c>
      <c r="IN108" s="516">
        <v>0</v>
      </c>
      <c r="IO108" s="516">
        <v>0</v>
      </c>
      <c r="IP108" s="516">
        <v>0</v>
      </c>
      <c r="IQ108" s="516">
        <v>0</v>
      </c>
      <c r="IR108" s="516">
        <v>0</v>
      </c>
      <c r="IS108" s="516">
        <v>0</v>
      </c>
      <c r="IT108" s="516">
        <v>0</v>
      </c>
      <c r="IU108" s="516">
        <v>0</v>
      </c>
      <c r="IV108" s="516">
        <v>0</v>
      </c>
      <c r="IW108" s="516">
        <v>0</v>
      </c>
      <c r="IX108" s="516">
        <v>0</v>
      </c>
      <c r="IY108" s="516">
        <v>0</v>
      </c>
      <c r="IZ108" s="516">
        <v>0</v>
      </c>
      <c r="JA108" s="516">
        <v>0</v>
      </c>
      <c r="JB108" s="516">
        <v>0</v>
      </c>
      <c r="JC108" s="516">
        <v>0</v>
      </c>
      <c r="JD108" s="516">
        <v>0</v>
      </c>
      <c r="JE108" s="516">
        <v>0</v>
      </c>
      <c r="JF108" s="516">
        <v>0</v>
      </c>
      <c r="JG108" s="516">
        <v>0</v>
      </c>
      <c r="JH108" s="516">
        <v>0</v>
      </c>
      <c r="JI108" s="516">
        <v>0</v>
      </c>
      <c r="JJ108" s="516">
        <v>0</v>
      </c>
      <c r="JK108" s="516">
        <v>0</v>
      </c>
      <c r="JL108" s="516">
        <v>0</v>
      </c>
      <c r="JM108" s="516">
        <v>0</v>
      </c>
      <c r="JN108" s="516">
        <v>0</v>
      </c>
      <c r="JO108" s="516">
        <v>0</v>
      </c>
      <c r="JP108" s="516">
        <v>0</v>
      </c>
      <c r="JQ108" s="516">
        <v>0</v>
      </c>
      <c r="JR108" s="516">
        <v>0</v>
      </c>
      <c r="JS108" s="516">
        <v>0</v>
      </c>
      <c r="JT108" s="516">
        <v>0</v>
      </c>
      <c r="JU108" s="516">
        <v>0</v>
      </c>
      <c r="JV108" s="516">
        <v>0</v>
      </c>
      <c r="JW108" s="516">
        <v>0</v>
      </c>
      <c r="JX108" s="516">
        <v>0</v>
      </c>
      <c r="JY108" s="516">
        <v>0</v>
      </c>
      <c r="JZ108" s="516">
        <v>0</v>
      </c>
      <c r="KA108" s="516">
        <v>0</v>
      </c>
      <c r="KB108" s="516">
        <v>0</v>
      </c>
      <c r="KC108" s="516">
        <v>0</v>
      </c>
      <c r="KD108" s="516">
        <v>0</v>
      </c>
      <c r="KE108" s="516">
        <v>0</v>
      </c>
      <c r="KF108" s="516">
        <v>0</v>
      </c>
      <c r="KG108" s="516">
        <v>0</v>
      </c>
      <c r="KH108" s="516">
        <v>0</v>
      </c>
      <c r="KI108" s="516">
        <v>0</v>
      </c>
      <c r="KJ108" s="516">
        <v>0</v>
      </c>
      <c r="KK108" s="516">
        <v>0</v>
      </c>
      <c r="KL108" s="516">
        <v>0</v>
      </c>
      <c r="KM108" s="516">
        <v>0</v>
      </c>
      <c r="KN108" s="516">
        <v>0</v>
      </c>
      <c r="KO108" s="516">
        <v>0</v>
      </c>
      <c r="KP108" s="516">
        <v>0</v>
      </c>
      <c r="KQ108" s="516">
        <v>0</v>
      </c>
      <c r="KR108" s="516">
        <v>0</v>
      </c>
      <c r="KS108" s="516">
        <v>0</v>
      </c>
      <c r="KT108" s="516">
        <v>0</v>
      </c>
      <c r="KU108" s="516">
        <v>0</v>
      </c>
      <c r="KV108" s="516">
        <v>0</v>
      </c>
      <c r="KW108" s="516">
        <v>0</v>
      </c>
      <c r="KX108" s="516">
        <v>0</v>
      </c>
      <c r="KY108" s="516">
        <v>0</v>
      </c>
      <c r="KZ108" s="516">
        <v>0</v>
      </c>
      <c r="LA108" s="516">
        <v>0</v>
      </c>
      <c r="LB108" s="516">
        <v>0</v>
      </c>
      <c r="LC108" s="516">
        <v>0</v>
      </c>
      <c r="LD108" s="516">
        <v>0</v>
      </c>
      <c r="LE108" s="516">
        <v>0</v>
      </c>
      <c r="LF108" s="516">
        <v>0</v>
      </c>
      <c r="LG108" s="516">
        <v>0</v>
      </c>
      <c r="LH108" s="516">
        <v>0</v>
      </c>
      <c r="LI108" s="516">
        <v>0</v>
      </c>
      <c r="LJ108" s="516">
        <v>0</v>
      </c>
      <c r="LK108" s="516">
        <v>0</v>
      </c>
      <c r="LL108" s="516">
        <v>0</v>
      </c>
      <c r="LM108" s="516">
        <v>0</v>
      </c>
      <c r="LN108" s="516">
        <v>0</v>
      </c>
      <c r="LO108" s="516">
        <v>0</v>
      </c>
      <c r="LP108" s="516">
        <v>0</v>
      </c>
      <c r="LQ108" s="516">
        <v>0</v>
      </c>
      <c r="LR108" s="516">
        <v>0</v>
      </c>
      <c r="LS108" s="516">
        <v>0</v>
      </c>
      <c r="LT108" s="516">
        <v>0</v>
      </c>
      <c r="LU108" s="516">
        <v>0</v>
      </c>
      <c r="LV108" s="516">
        <v>0</v>
      </c>
      <c r="LW108" s="516">
        <v>0</v>
      </c>
      <c r="LX108" s="516">
        <v>0</v>
      </c>
      <c r="LY108" s="516">
        <v>0</v>
      </c>
      <c r="LZ108" s="516">
        <v>0</v>
      </c>
      <c r="MA108" s="516">
        <v>0</v>
      </c>
      <c r="MB108" s="516">
        <v>0</v>
      </c>
      <c r="MC108" s="516">
        <v>0</v>
      </c>
      <c r="MD108" s="516">
        <v>0</v>
      </c>
      <c r="ME108" s="516">
        <v>0</v>
      </c>
      <c r="MF108" s="516">
        <v>0</v>
      </c>
      <c r="MG108" s="516">
        <v>0</v>
      </c>
      <c r="MH108" s="516">
        <v>0</v>
      </c>
      <c r="MI108" s="516">
        <v>0</v>
      </c>
      <c r="MJ108" s="516">
        <v>0</v>
      </c>
      <c r="MK108" s="516">
        <v>0</v>
      </c>
      <c r="ML108" s="516">
        <v>0</v>
      </c>
      <c r="MM108" s="516">
        <v>0</v>
      </c>
      <c r="MN108" s="516">
        <v>0</v>
      </c>
      <c r="MO108" s="516">
        <v>0</v>
      </c>
      <c r="MP108" s="516">
        <v>0</v>
      </c>
      <c r="MQ108" s="516">
        <v>0</v>
      </c>
      <c r="MR108" s="516">
        <v>0</v>
      </c>
      <c r="MS108" s="516">
        <v>0</v>
      </c>
      <c r="MT108" s="516">
        <v>0</v>
      </c>
      <c r="MU108" s="516">
        <v>0</v>
      </c>
      <c r="MV108" s="516">
        <v>0</v>
      </c>
      <c r="MW108" s="516">
        <v>0</v>
      </c>
      <c r="MX108" s="516">
        <v>0</v>
      </c>
      <c r="MY108" s="516">
        <v>0</v>
      </c>
      <c r="MZ108" s="516">
        <v>0</v>
      </c>
      <c r="NA108" s="516">
        <v>0</v>
      </c>
      <c r="NB108" s="516">
        <v>0</v>
      </c>
      <c r="NC108" s="516">
        <v>0</v>
      </c>
      <c r="ND108" s="516">
        <v>0</v>
      </c>
      <c r="NE108" s="516">
        <v>0</v>
      </c>
      <c r="NF108" s="516">
        <v>0</v>
      </c>
      <c r="NG108" s="516">
        <v>0</v>
      </c>
      <c r="NH108" s="516">
        <v>0</v>
      </c>
      <c r="NI108" s="516">
        <v>0</v>
      </c>
      <c r="NJ108" s="516">
        <v>0</v>
      </c>
      <c r="NK108" s="516">
        <v>0</v>
      </c>
      <c r="NL108" s="516">
        <v>0</v>
      </c>
      <c r="NM108" s="516">
        <v>0</v>
      </c>
      <c r="NN108" s="516">
        <v>0</v>
      </c>
      <c r="NO108" s="516">
        <v>0</v>
      </c>
      <c r="NP108" s="516">
        <v>0</v>
      </c>
      <c r="NQ108" s="516">
        <v>0</v>
      </c>
      <c r="NR108" s="516">
        <v>0</v>
      </c>
      <c r="NS108" s="516">
        <v>0</v>
      </c>
      <c r="NT108" s="516">
        <v>0</v>
      </c>
      <c r="NU108" s="516">
        <v>0</v>
      </c>
      <c r="NV108" s="516">
        <v>0</v>
      </c>
      <c r="NW108" s="516">
        <v>0</v>
      </c>
      <c r="NX108" s="516">
        <v>0</v>
      </c>
      <c r="NY108" s="516">
        <v>0</v>
      </c>
      <c r="NZ108" s="516">
        <v>0</v>
      </c>
      <c r="OA108" s="516">
        <v>0</v>
      </c>
      <c r="OB108" s="516">
        <v>0</v>
      </c>
      <c r="OC108" s="516">
        <v>0</v>
      </c>
      <c r="OD108" s="516">
        <v>0</v>
      </c>
      <c r="OE108" s="516">
        <v>0</v>
      </c>
      <c r="OF108" s="516">
        <v>0</v>
      </c>
      <c r="OG108" s="516">
        <v>0</v>
      </c>
      <c r="OH108" s="516">
        <v>0</v>
      </c>
      <c r="OI108" s="516">
        <v>0</v>
      </c>
      <c r="OJ108" s="516">
        <v>0</v>
      </c>
      <c r="OK108" s="516">
        <v>0</v>
      </c>
      <c r="OL108" s="516">
        <v>0</v>
      </c>
      <c r="OM108" s="516">
        <v>0</v>
      </c>
      <c r="ON108" s="516">
        <v>0</v>
      </c>
      <c r="OO108" s="516">
        <v>0</v>
      </c>
      <c r="OP108" s="516">
        <v>0</v>
      </c>
      <c r="OQ108" s="516">
        <v>0</v>
      </c>
      <c r="OR108" s="516">
        <v>0</v>
      </c>
      <c r="OS108" s="516">
        <v>0</v>
      </c>
      <c r="OT108" s="516">
        <v>0</v>
      </c>
      <c r="OU108" s="516">
        <v>0</v>
      </c>
      <c r="OV108" s="516">
        <v>0</v>
      </c>
      <c r="OW108" s="516">
        <v>0</v>
      </c>
      <c r="OX108" s="516">
        <v>0</v>
      </c>
      <c r="OY108" s="516">
        <v>0</v>
      </c>
      <c r="OZ108" s="516">
        <v>0</v>
      </c>
      <c r="PA108" s="516">
        <v>0</v>
      </c>
      <c r="PB108" s="516">
        <v>0</v>
      </c>
      <c r="PC108" s="516">
        <v>0</v>
      </c>
      <c r="PD108" s="516">
        <v>0</v>
      </c>
      <c r="PE108" s="516">
        <v>0</v>
      </c>
      <c r="PF108" s="516">
        <v>0</v>
      </c>
      <c r="PG108" s="516">
        <v>0</v>
      </c>
      <c r="PH108" s="516">
        <v>0</v>
      </c>
      <c r="PI108" s="516">
        <v>0</v>
      </c>
      <c r="PJ108" s="516">
        <v>0</v>
      </c>
      <c r="PK108" s="516">
        <v>0</v>
      </c>
      <c r="PL108" s="516">
        <v>0</v>
      </c>
      <c r="PM108" s="516">
        <v>0</v>
      </c>
      <c r="PN108" s="516">
        <v>0</v>
      </c>
      <c r="PO108" s="516">
        <v>0</v>
      </c>
      <c r="PP108" s="516">
        <v>0</v>
      </c>
      <c r="PQ108" s="516">
        <v>0</v>
      </c>
      <c r="PR108" s="516">
        <v>0</v>
      </c>
      <c r="PS108" s="516">
        <v>0</v>
      </c>
      <c r="PT108" s="516">
        <v>0</v>
      </c>
      <c r="PU108" s="516">
        <v>0</v>
      </c>
      <c r="PV108" s="516">
        <v>0</v>
      </c>
      <c r="PW108" s="516">
        <v>0</v>
      </c>
      <c r="PX108" s="516">
        <v>0</v>
      </c>
      <c r="PY108" s="516">
        <v>0</v>
      </c>
      <c r="PZ108" s="516">
        <v>0</v>
      </c>
      <c r="QA108" s="516">
        <v>0</v>
      </c>
      <c r="QB108" s="516">
        <v>0</v>
      </c>
      <c r="QC108" s="516">
        <v>0</v>
      </c>
      <c r="QD108" s="516">
        <v>0</v>
      </c>
      <c r="QE108" s="516">
        <v>0</v>
      </c>
      <c r="QF108" s="516">
        <v>0</v>
      </c>
      <c r="QG108" s="516">
        <v>0</v>
      </c>
      <c r="QH108" s="516">
        <v>0</v>
      </c>
      <c r="QI108" s="516">
        <v>0</v>
      </c>
      <c r="QJ108" s="516">
        <v>0</v>
      </c>
      <c r="QK108" s="516">
        <v>0</v>
      </c>
      <c r="QL108" s="516">
        <v>0</v>
      </c>
      <c r="QM108" s="516">
        <v>0</v>
      </c>
      <c r="QN108" s="516">
        <v>0</v>
      </c>
      <c r="QO108" s="516">
        <v>0</v>
      </c>
      <c r="QP108" s="516">
        <v>0</v>
      </c>
      <c r="QQ108" s="516">
        <v>0</v>
      </c>
      <c r="QR108" s="516">
        <v>0</v>
      </c>
      <c r="QS108" s="516">
        <v>0</v>
      </c>
      <c r="QT108" s="516">
        <v>0</v>
      </c>
      <c r="QU108" s="516">
        <v>0</v>
      </c>
      <c r="QV108" s="516">
        <v>0</v>
      </c>
      <c r="QW108" s="516">
        <v>0</v>
      </c>
      <c r="QX108" s="516">
        <v>0</v>
      </c>
      <c r="QY108" s="516">
        <v>0</v>
      </c>
      <c r="QZ108" s="516">
        <v>0</v>
      </c>
      <c r="RA108" s="516">
        <v>0</v>
      </c>
      <c r="RB108" s="516">
        <v>0</v>
      </c>
      <c r="RC108" s="516">
        <v>0</v>
      </c>
      <c r="RD108" s="516">
        <v>0</v>
      </c>
      <c r="RE108" s="516">
        <v>0</v>
      </c>
      <c r="RF108" s="516">
        <v>0</v>
      </c>
      <c r="RG108" s="516">
        <v>0</v>
      </c>
      <c r="RH108" s="516">
        <v>0</v>
      </c>
      <c r="RI108" s="516">
        <v>0</v>
      </c>
      <c r="RJ108" s="516">
        <v>0</v>
      </c>
      <c r="RK108" s="516">
        <v>0</v>
      </c>
      <c r="RL108" s="516">
        <v>0</v>
      </c>
      <c r="RM108" s="516">
        <v>0</v>
      </c>
      <c r="RN108" s="516">
        <v>0</v>
      </c>
      <c r="RO108" s="516">
        <v>0</v>
      </c>
      <c r="RP108" s="516">
        <v>0</v>
      </c>
      <c r="RQ108" s="516">
        <v>0</v>
      </c>
      <c r="RR108" s="516">
        <v>0</v>
      </c>
      <c r="RS108" s="516">
        <v>0</v>
      </c>
      <c r="RT108" s="516">
        <v>0</v>
      </c>
      <c r="RU108" s="516">
        <v>0</v>
      </c>
      <c r="RV108" s="516">
        <v>0</v>
      </c>
      <c r="RW108" s="516">
        <v>0</v>
      </c>
      <c r="RX108" s="516">
        <v>0</v>
      </c>
      <c r="RY108" s="516">
        <v>0</v>
      </c>
      <c r="RZ108" s="516">
        <v>0</v>
      </c>
      <c r="SA108" s="516">
        <v>0</v>
      </c>
      <c r="SB108" s="516">
        <v>0</v>
      </c>
      <c r="SC108" s="516">
        <v>0</v>
      </c>
      <c r="SD108" s="516">
        <v>0</v>
      </c>
      <c r="SE108" s="516">
        <v>0</v>
      </c>
      <c r="SF108" s="516">
        <v>0</v>
      </c>
      <c r="SG108" s="516">
        <v>0</v>
      </c>
      <c r="SH108" s="516">
        <v>0</v>
      </c>
      <c r="SI108" s="493"/>
      <c r="SJ108" s="474"/>
      <c r="SK108" s="462"/>
      <c r="SL108" s="462"/>
      <c r="SM108" s="462"/>
    </row>
    <row r="109" spans="1:507" outlineLevel="3" x14ac:dyDescent="0.35">
      <c r="A109" s="462"/>
      <c r="B109" s="471"/>
      <c r="C109" s="690">
        <f>INT($C$40)+3</f>
        <v>4</v>
      </c>
      <c r="D109" s="493"/>
      <c r="E109" s="557"/>
      <c r="F109" s="557"/>
      <c r="G109" s="493"/>
      <c r="H109" s="515" t="str">
        <f>Sheep!$H$175</f>
        <v>July</v>
      </c>
      <c r="I109" s="515" t="s">
        <v>970</v>
      </c>
      <c r="J109" s="713">
        <f t="shared" si="140"/>
        <v>20</v>
      </c>
      <c r="K109" s="516">
        <v>0</v>
      </c>
      <c r="L109" s="516">
        <v>0</v>
      </c>
      <c r="M109" s="516">
        <v>0</v>
      </c>
      <c r="N109" s="516">
        <v>0</v>
      </c>
      <c r="O109" s="516">
        <v>0</v>
      </c>
      <c r="P109" s="516">
        <v>0</v>
      </c>
      <c r="Q109" s="516">
        <v>0</v>
      </c>
      <c r="R109" s="516">
        <v>0</v>
      </c>
      <c r="S109" s="516">
        <v>0</v>
      </c>
      <c r="T109" s="516">
        <v>0</v>
      </c>
      <c r="U109" s="516">
        <v>0</v>
      </c>
      <c r="V109" s="516">
        <v>0</v>
      </c>
      <c r="W109" s="516">
        <v>0</v>
      </c>
      <c r="X109" s="516">
        <v>0</v>
      </c>
      <c r="Y109" s="516">
        <v>0</v>
      </c>
      <c r="Z109" s="516">
        <v>0</v>
      </c>
      <c r="AA109" s="516">
        <v>0</v>
      </c>
      <c r="AB109" s="516">
        <v>0</v>
      </c>
      <c r="AC109" s="516">
        <v>0</v>
      </c>
      <c r="AD109" s="516">
        <v>0</v>
      </c>
      <c r="AE109" s="516">
        <v>0</v>
      </c>
      <c r="AF109" s="516">
        <v>0</v>
      </c>
      <c r="AG109" s="516">
        <v>0</v>
      </c>
      <c r="AH109" s="516">
        <v>0</v>
      </c>
      <c r="AI109" s="516">
        <v>0</v>
      </c>
      <c r="AJ109" s="516">
        <v>0</v>
      </c>
      <c r="AK109" s="516">
        <v>0</v>
      </c>
      <c r="AL109" s="516">
        <v>0</v>
      </c>
      <c r="AM109" s="516">
        <v>0</v>
      </c>
      <c r="AN109" s="516">
        <v>0</v>
      </c>
      <c r="AO109" s="516">
        <v>0</v>
      </c>
      <c r="AP109" s="516">
        <v>0</v>
      </c>
      <c r="AQ109" s="516">
        <v>0</v>
      </c>
      <c r="AR109" s="516">
        <v>0</v>
      </c>
      <c r="AS109" s="516">
        <v>0</v>
      </c>
      <c r="AT109" s="516">
        <v>0</v>
      </c>
      <c r="AU109" s="516">
        <v>0</v>
      </c>
      <c r="AV109" s="516">
        <v>0</v>
      </c>
      <c r="AW109" s="516">
        <v>0</v>
      </c>
      <c r="AX109" s="516">
        <v>0</v>
      </c>
      <c r="AY109" s="516">
        <v>0</v>
      </c>
      <c r="AZ109" s="516">
        <v>0</v>
      </c>
      <c r="BA109" s="516">
        <v>0</v>
      </c>
      <c r="BB109" s="516">
        <v>0</v>
      </c>
      <c r="BC109" s="516">
        <v>0</v>
      </c>
      <c r="BD109" s="516">
        <v>0</v>
      </c>
      <c r="BE109" s="516">
        <v>0</v>
      </c>
      <c r="BF109" s="516">
        <v>0</v>
      </c>
      <c r="BG109" s="516">
        <v>0</v>
      </c>
      <c r="BH109" s="516">
        <v>0</v>
      </c>
      <c r="BI109" s="516">
        <v>0</v>
      </c>
      <c r="BJ109" s="516">
        <v>0</v>
      </c>
      <c r="BK109" s="516">
        <v>0</v>
      </c>
      <c r="BL109" s="516">
        <v>0</v>
      </c>
      <c r="BM109" s="516">
        <v>0</v>
      </c>
      <c r="BN109" s="516">
        <v>0</v>
      </c>
      <c r="BO109" s="516">
        <v>0</v>
      </c>
      <c r="BP109" s="516">
        <v>0</v>
      </c>
      <c r="BQ109" s="516">
        <v>0</v>
      </c>
      <c r="BR109" s="516">
        <v>0</v>
      </c>
      <c r="BS109" s="516">
        <v>0</v>
      </c>
      <c r="BT109" s="516">
        <v>0</v>
      </c>
      <c r="BU109" s="516">
        <v>0</v>
      </c>
      <c r="BV109" s="516">
        <v>0</v>
      </c>
      <c r="BW109" s="516">
        <v>0</v>
      </c>
      <c r="BX109" s="516">
        <v>0</v>
      </c>
      <c r="BY109" s="516">
        <v>0</v>
      </c>
      <c r="BZ109" s="516">
        <v>0</v>
      </c>
      <c r="CA109" s="516">
        <v>0</v>
      </c>
      <c r="CB109" s="516">
        <v>0</v>
      </c>
      <c r="CC109" s="516">
        <v>0</v>
      </c>
      <c r="CD109" s="516">
        <v>0</v>
      </c>
      <c r="CE109" s="516">
        <v>0</v>
      </c>
      <c r="CF109" s="516">
        <v>0</v>
      </c>
      <c r="CG109" s="516">
        <v>0</v>
      </c>
      <c r="CH109" s="516">
        <v>0</v>
      </c>
      <c r="CI109" s="516">
        <v>0</v>
      </c>
      <c r="CJ109" s="516">
        <v>0</v>
      </c>
      <c r="CK109" s="516">
        <v>0</v>
      </c>
      <c r="CL109" s="516">
        <v>0</v>
      </c>
      <c r="CM109" s="516">
        <v>0</v>
      </c>
      <c r="CN109" s="516">
        <v>0</v>
      </c>
      <c r="CO109" s="516">
        <v>0</v>
      </c>
      <c r="CP109" s="516">
        <v>0</v>
      </c>
      <c r="CQ109" s="516">
        <v>0</v>
      </c>
      <c r="CR109" s="516">
        <v>0</v>
      </c>
      <c r="CS109" s="516">
        <v>0</v>
      </c>
      <c r="CT109" s="516">
        <v>0</v>
      </c>
      <c r="CU109" s="516">
        <v>0</v>
      </c>
      <c r="CV109" s="516">
        <v>0</v>
      </c>
      <c r="CW109" s="516">
        <v>0</v>
      </c>
      <c r="CX109" s="516">
        <v>0</v>
      </c>
      <c r="CY109" s="516">
        <v>0</v>
      </c>
      <c r="CZ109" s="516">
        <v>0</v>
      </c>
      <c r="DA109" s="516">
        <v>0</v>
      </c>
      <c r="DB109" s="516">
        <v>0</v>
      </c>
      <c r="DC109" s="516">
        <v>0</v>
      </c>
      <c r="DD109" s="516">
        <v>0</v>
      </c>
      <c r="DE109" s="516">
        <v>0</v>
      </c>
      <c r="DF109" s="516">
        <v>0</v>
      </c>
      <c r="DG109" s="516">
        <v>0</v>
      </c>
      <c r="DH109" s="516">
        <v>0</v>
      </c>
      <c r="DI109" s="516">
        <v>0</v>
      </c>
      <c r="DJ109" s="516">
        <v>0</v>
      </c>
      <c r="DK109" s="516">
        <v>0</v>
      </c>
      <c r="DL109" s="516">
        <v>0</v>
      </c>
      <c r="DM109" s="516">
        <v>0</v>
      </c>
      <c r="DN109" s="516">
        <v>0</v>
      </c>
      <c r="DO109" s="516">
        <v>0</v>
      </c>
      <c r="DP109" s="516">
        <v>0</v>
      </c>
      <c r="DQ109" s="516">
        <v>0</v>
      </c>
      <c r="DR109" s="516">
        <v>0</v>
      </c>
      <c r="DS109" s="516">
        <v>0</v>
      </c>
      <c r="DT109" s="516">
        <v>0</v>
      </c>
      <c r="DU109" s="516">
        <v>0</v>
      </c>
      <c r="DV109" s="516">
        <v>0</v>
      </c>
      <c r="DW109" s="516">
        <v>0</v>
      </c>
      <c r="DX109" s="516">
        <v>0</v>
      </c>
      <c r="DY109" s="516">
        <v>0</v>
      </c>
      <c r="DZ109" s="516">
        <v>0</v>
      </c>
      <c r="EA109" s="516">
        <v>0</v>
      </c>
      <c r="EB109" s="516">
        <v>0</v>
      </c>
      <c r="EC109" s="516">
        <v>0</v>
      </c>
      <c r="ED109" s="516">
        <v>0</v>
      </c>
      <c r="EE109" s="516">
        <v>0</v>
      </c>
      <c r="EF109" s="516">
        <v>0</v>
      </c>
      <c r="EG109" s="516">
        <v>0</v>
      </c>
      <c r="EH109" s="516">
        <v>0</v>
      </c>
      <c r="EI109" s="516">
        <v>0</v>
      </c>
      <c r="EJ109" s="516">
        <v>0</v>
      </c>
      <c r="EK109" s="516">
        <v>0</v>
      </c>
      <c r="EL109" s="516">
        <v>0</v>
      </c>
      <c r="EM109" s="516">
        <v>0</v>
      </c>
      <c r="EN109" s="516">
        <v>0</v>
      </c>
      <c r="EO109" s="516">
        <v>0</v>
      </c>
      <c r="EP109" s="516">
        <v>0</v>
      </c>
      <c r="EQ109" s="516">
        <v>0</v>
      </c>
      <c r="ER109" s="516">
        <v>0</v>
      </c>
      <c r="ES109" s="516">
        <v>0</v>
      </c>
      <c r="ET109" s="516">
        <v>0</v>
      </c>
      <c r="EU109" s="516">
        <v>0</v>
      </c>
      <c r="EV109" s="516">
        <v>0</v>
      </c>
      <c r="EW109" s="516">
        <v>0</v>
      </c>
      <c r="EX109" s="516">
        <v>0</v>
      </c>
      <c r="EY109" s="516">
        <v>0</v>
      </c>
      <c r="EZ109" s="516">
        <v>0</v>
      </c>
      <c r="FA109" s="516">
        <v>0</v>
      </c>
      <c r="FB109" s="516">
        <v>0</v>
      </c>
      <c r="FC109" s="516">
        <v>0</v>
      </c>
      <c r="FD109" s="516">
        <v>0</v>
      </c>
      <c r="FE109" s="516">
        <v>0</v>
      </c>
      <c r="FF109" s="516">
        <v>0</v>
      </c>
      <c r="FG109" s="516">
        <v>0</v>
      </c>
      <c r="FH109" s="516">
        <v>0</v>
      </c>
      <c r="FI109" s="516">
        <v>0</v>
      </c>
      <c r="FJ109" s="516">
        <v>0</v>
      </c>
      <c r="FK109" s="516">
        <v>0</v>
      </c>
      <c r="FL109" s="516">
        <v>0</v>
      </c>
      <c r="FM109" s="516">
        <v>0</v>
      </c>
      <c r="FN109" s="516">
        <v>0</v>
      </c>
      <c r="FO109" s="516">
        <v>0</v>
      </c>
      <c r="FP109" s="516">
        <v>0</v>
      </c>
      <c r="FQ109" s="516">
        <v>0</v>
      </c>
      <c r="FR109" s="516">
        <v>0</v>
      </c>
      <c r="FS109" s="516">
        <v>0</v>
      </c>
      <c r="FT109" s="516">
        <v>0</v>
      </c>
      <c r="FU109" s="516">
        <v>0</v>
      </c>
      <c r="FV109" s="516">
        <v>0</v>
      </c>
      <c r="FW109" s="516">
        <v>0</v>
      </c>
      <c r="FX109" s="516">
        <v>0</v>
      </c>
      <c r="FY109" s="516">
        <v>0</v>
      </c>
      <c r="FZ109" s="516">
        <v>0</v>
      </c>
      <c r="GA109" s="516">
        <v>0</v>
      </c>
      <c r="GB109" s="516">
        <v>0</v>
      </c>
      <c r="GC109" s="516">
        <v>0</v>
      </c>
      <c r="GD109" s="516">
        <v>0</v>
      </c>
      <c r="GE109" s="516">
        <v>0</v>
      </c>
      <c r="GF109" s="516">
        <v>0</v>
      </c>
      <c r="GG109" s="516">
        <v>0</v>
      </c>
      <c r="GH109" s="516">
        <v>0</v>
      </c>
      <c r="GI109" s="516">
        <v>0</v>
      </c>
      <c r="GJ109" s="516">
        <v>0</v>
      </c>
      <c r="GK109" s="516">
        <v>0</v>
      </c>
      <c r="GL109" s="516">
        <v>0</v>
      </c>
      <c r="GM109" s="516">
        <v>0</v>
      </c>
      <c r="GN109" s="516">
        <v>0</v>
      </c>
      <c r="GO109" s="516">
        <v>0</v>
      </c>
      <c r="GP109" s="516">
        <v>0</v>
      </c>
      <c r="GQ109" s="516">
        <v>0</v>
      </c>
      <c r="GR109" s="516">
        <v>0</v>
      </c>
      <c r="GS109" s="516">
        <v>0</v>
      </c>
      <c r="GT109" s="516">
        <v>0</v>
      </c>
      <c r="GU109" s="516">
        <v>0</v>
      </c>
      <c r="GV109" s="516">
        <v>0</v>
      </c>
      <c r="GW109" s="516">
        <v>0</v>
      </c>
      <c r="GX109" s="516">
        <v>0</v>
      </c>
      <c r="GY109" s="516">
        <v>0</v>
      </c>
      <c r="GZ109" s="516">
        <v>0</v>
      </c>
      <c r="HA109" s="516">
        <v>0</v>
      </c>
      <c r="HB109" s="516">
        <v>0</v>
      </c>
      <c r="HC109" s="516">
        <v>0</v>
      </c>
      <c r="HD109" s="516">
        <v>0</v>
      </c>
      <c r="HE109" s="516">
        <v>0</v>
      </c>
      <c r="HF109" s="516">
        <v>0</v>
      </c>
      <c r="HG109" s="516">
        <v>0</v>
      </c>
      <c r="HH109" s="516">
        <v>0</v>
      </c>
      <c r="HI109" s="516">
        <v>0</v>
      </c>
      <c r="HJ109" s="516">
        <v>0</v>
      </c>
      <c r="HK109" s="516">
        <v>0</v>
      </c>
      <c r="HL109" s="516">
        <v>0</v>
      </c>
      <c r="HM109" s="516">
        <v>0</v>
      </c>
      <c r="HN109" s="516">
        <v>0</v>
      </c>
      <c r="HO109" s="516">
        <v>0</v>
      </c>
      <c r="HP109" s="516">
        <v>0</v>
      </c>
      <c r="HQ109" s="516">
        <v>0</v>
      </c>
      <c r="HR109" s="516">
        <v>0</v>
      </c>
      <c r="HS109" s="516">
        <v>0</v>
      </c>
      <c r="HT109" s="516">
        <v>0</v>
      </c>
      <c r="HU109" s="516">
        <v>0</v>
      </c>
      <c r="HV109" s="516">
        <v>0</v>
      </c>
      <c r="HW109" s="516">
        <v>0</v>
      </c>
      <c r="HX109" s="516">
        <v>0</v>
      </c>
      <c r="HY109" s="516">
        <v>0</v>
      </c>
      <c r="HZ109" s="516">
        <v>0</v>
      </c>
      <c r="IA109" s="516">
        <v>0</v>
      </c>
      <c r="IB109" s="516">
        <v>0</v>
      </c>
      <c r="IC109" s="516">
        <v>0</v>
      </c>
      <c r="ID109" s="516">
        <v>0</v>
      </c>
      <c r="IE109" s="516">
        <v>0</v>
      </c>
      <c r="IF109" s="516">
        <v>0</v>
      </c>
      <c r="IG109" s="516">
        <v>0</v>
      </c>
      <c r="IH109" s="516">
        <v>0</v>
      </c>
      <c r="II109" s="516">
        <v>0</v>
      </c>
      <c r="IJ109" s="516">
        <v>0</v>
      </c>
      <c r="IK109" s="516">
        <v>0</v>
      </c>
      <c r="IL109" s="516">
        <v>0</v>
      </c>
      <c r="IM109" s="516">
        <v>0</v>
      </c>
      <c r="IN109" s="516">
        <v>0</v>
      </c>
      <c r="IO109" s="516">
        <v>0</v>
      </c>
      <c r="IP109" s="516">
        <v>0</v>
      </c>
      <c r="IQ109" s="516">
        <v>0</v>
      </c>
      <c r="IR109" s="516">
        <v>0</v>
      </c>
      <c r="IS109" s="516">
        <v>0</v>
      </c>
      <c r="IT109" s="516">
        <v>0</v>
      </c>
      <c r="IU109" s="516">
        <v>0</v>
      </c>
      <c r="IV109" s="516">
        <v>0</v>
      </c>
      <c r="IW109" s="516">
        <v>0</v>
      </c>
      <c r="IX109" s="516">
        <v>0</v>
      </c>
      <c r="IY109" s="516">
        <v>0</v>
      </c>
      <c r="IZ109" s="516">
        <v>0</v>
      </c>
      <c r="JA109" s="516">
        <v>0</v>
      </c>
      <c r="JB109" s="516">
        <v>0</v>
      </c>
      <c r="JC109" s="516">
        <v>0</v>
      </c>
      <c r="JD109" s="516">
        <v>0</v>
      </c>
      <c r="JE109" s="516">
        <v>0</v>
      </c>
      <c r="JF109" s="516">
        <v>0</v>
      </c>
      <c r="JG109" s="516">
        <v>0</v>
      </c>
      <c r="JH109" s="516">
        <v>0</v>
      </c>
      <c r="JI109" s="516">
        <v>0</v>
      </c>
      <c r="JJ109" s="516">
        <v>0</v>
      </c>
      <c r="JK109" s="516">
        <v>0</v>
      </c>
      <c r="JL109" s="516">
        <v>0</v>
      </c>
      <c r="JM109" s="516">
        <v>0</v>
      </c>
      <c r="JN109" s="516">
        <v>0</v>
      </c>
      <c r="JO109" s="516">
        <v>0</v>
      </c>
      <c r="JP109" s="516">
        <v>0</v>
      </c>
      <c r="JQ109" s="516">
        <v>0</v>
      </c>
      <c r="JR109" s="516">
        <v>0</v>
      </c>
      <c r="JS109" s="516">
        <v>0</v>
      </c>
      <c r="JT109" s="516">
        <v>0</v>
      </c>
      <c r="JU109" s="516">
        <v>0</v>
      </c>
      <c r="JV109" s="516">
        <v>0</v>
      </c>
      <c r="JW109" s="516">
        <v>0</v>
      </c>
      <c r="JX109" s="516">
        <v>0</v>
      </c>
      <c r="JY109" s="516">
        <v>0</v>
      </c>
      <c r="JZ109" s="516">
        <v>0</v>
      </c>
      <c r="KA109" s="516">
        <v>0</v>
      </c>
      <c r="KB109" s="516">
        <v>0</v>
      </c>
      <c r="KC109" s="516">
        <v>0</v>
      </c>
      <c r="KD109" s="516">
        <v>0</v>
      </c>
      <c r="KE109" s="516">
        <v>0</v>
      </c>
      <c r="KF109" s="516">
        <v>0</v>
      </c>
      <c r="KG109" s="516">
        <v>0</v>
      </c>
      <c r="KH109" s="516">
        <v>0</v>
      </c>
      <c r="KI109" s="516">
        <v>0</v>
      </c>
      <c r="KJ109" s="516">
        <v>0</v>
      </c>
      <c r="KK109" s="516">
        <v>0</v>
      </c>
      <c r="KL109" s="516">
        <v>0</v>
      </c>
      <c r="KM109" s="516">
        <v>0</v>
      </c>
      <c r="KN109" s="516">
        <v>0</v>
      </c>
      <c r="KO109" s="516">
        <v>0</v>
      </c>
      <c r="KP109" s="516">
        <v>0</v>
      </c>
      <c r="KQ109" s="516">
        <v>0</v>
      </c>
      <c r="KR109" s="516">
        <v>0</v>
      </c>
      <c r="KS109" s="516">
        <v>0</v>
      </c>
      <c r="KT109" s="516">
        <v>0</v>
      </c>
      <c r="KU109" s="516">
        <v>0</v>
      </c>
      <c r="KV109" s="516">
        <v>0</v>
      </c>
      <c r="KW109" s="516">
        <v>0</v>
      </c>
      <c r="KX109" s="516">
        <v>0</v>
      </c>
      <c r="KY109" s="516">
        <v>0</v>
      </c>
      <c r="KZ109" s="516">
        <v>0</v>
      </c>
      <c r="LA109" s="516">
        <v>0</v>
      </c>
      <c r="LB109" s="516">
        <v>0</v>
      </c>
      <c r="LC109" s="516">
        <v>0</v>
      </c>
      <c r="LD109" s="516">
        <v>0</v>
      </c>
      <c r="LE109" s="516">
        <v>0</v>
      </c>
      <c r="LF109" s="516">
        <v>0</v>
      </c>
      <c r="LG109" s="516">
        <v>0</v>
      </c>
      <c r="LH109" s="516">
        <v>0</v>
      </c>
      <c r="LI109" s="516">
        <v>0</v>
      </c>
      <c r="LJ109" s="516">
        <v>0</v>
      </c>
      <c r="LK109" s="516">
        <v>0</v>
      </c>
      <c r="LL109" s="516">
        <v>0</v>
      </c>
      <c r="LM109" s="516">
        <v>0</v>
      </c>
      <c r="LN109" s="516">
        <v>0</v>
      </c>
      <c r="LO109" s="516">
        <v>0</v>
      </c>
      <c r="LP109" s="516">
        <v>0</v>
      </c>
      <c r="LQ109" s="516">
        <v>0</v>
      </c>
      <c r="LR109" s="516">
        <v>0</v>
      </c>
      <c r="LS109" s="516">
        <v>0</v>
      </c>
      <c r="LT109" s="516">
        <v>0</v>
      </c>
      <c r="LU109" s="516">
        <v>0</v>
      </c>
      <c r="LV109" s="516">
        <v>0</v>
      </c>
      <c r="LW109" s="516">
        <v>0</v>
      </c>
      <c r="LX109" s="516">
        <v>0</v>
      </c>
      <c r="LY109" s="516">
        <v>0</v>
      </c>
      <c r="LZ109" s="516">
        <v>0</v>
      </c>
      <c r="MA109" s="516">
        <v>0</v>
      </c>
      <c r="MB109" s="516">
        <v>0</v>
      </c>
      <c r="MC109" s="516">
        <v>0</v>
      </c>
      <c r="MD109" s="516">
        <v>0</v>
      </c>
      <c r="ME109" s="516">
        <v>0</v>
      </c>
      <c r="MF109" s="516">
        <v>0</v>
      </c>
      <c r="MG109" s="516">
        <v>0</v>
      </c>
      <c r="MH109" s="516">
        <v>0</v>
      </c>
      <c r="MI109" s="516">
        <v>0</v>
      </c>
      <c r="MJ109" s="516">
        <v>0</v>
      </c>
      <c r="MK109" s="516">
        <v>0</v>
      </c>
      <c r="ML109" s="516">
        <v>0</v>
      </c>
      <c r="MM109" s="516">
        <v>0</v>
      </c>
      <c r="MN109" s="516">
        <v>0</v>
      </c>
      <c r="MO109" s="516">
        <v>0</v>
      </c>
      <c r="MP109" s="516">
        <v>0</v>
      </c>
      <c r="MQ109" s="516">
        <v>0</v>
      </c>
      <c r="MR109" s="516">
        <v>0</v>
      </c>
      <c r="MS109" s="516">
        <v>0</v>
      </c>
      <c r="MT109" s="516">
        <v>0</v>
      </c>
      <c r="MU109" s="516">
        <v>0</v>
      </c>
      <c r="MV109" s="516">
        <v>0</v>
      </c>
      <c r="MW109" s="516">
        <v>0</v>
      </c>
      <c r="MX109" s="516">
        <v>0</v>
      </c>
      <c r="MY109" s="516">
        <v>0</v>
      </c>
      <c r="MZ109" s="516">
        <v>0</v>
      </c>
      <c r="NA109" s="516">
        <v>0</v>
      </c>
      <c r="NB109" s="516">
        <v>0</v>
      </c>
      <c r="NC109" s="516">
        <v>0</v>
      </c>
      <c r="ND109" s="516">
        <v>0</v>
      </c>
      <c r="NE109" s="516">
        <v>0</v>
      </c>
      <c r="NF109" s="516">
        <v>0</v>
      </c>
      <c r="NG109" s="516">
        <v>0</v>
      </c>
      <c r="NH109" s="516">
        <v>0</v>
      </c>
      <c r="NI109" s="516">
        <v>0</v>
      </c>
      <c r="NJ109" s="516">
        <v>0</v>
      </c>
      <c r="NK109" s="516">
        <v>0</v>
      </c>
      <c r="NL109" s="516">
        <v>0</v>
      </c>
      <c r="NM109" s="516">
        <v>0</v>
      </c>
      <c r="NN109" s="516">
        <v>0</v>
      </c>
      <c r="NO109" s="516">
        <v>0</v>
      </c>
      <c r="NP109" s="516">
        <v>0</v>
      </c>
      <c r="NQ109" s="516">
        <v>0</v>
      </c>
      <c r="NR109" s="516">
        <v>0</v>
      </c>
      <c r="NS109" s="516">
        <v>0</v>
      </c>
      <c r="NT109" s="516">
        <v>0</v>
      </c>
      <c r="NU109" s="516">
        <v>0</v>
      </c>
      <c r="NV109" s="516">
        <v>0</v>
      </c>
      <c r="NW109" s="516">
        <v>0</v>
      </c>
      <c r="NX109" s="516">
        <v>0</v>
      </c>
      <c r="NY109" s="516">
        <v>0</v>
      </c>
      <c r="NZ109" s="516">
        <v>0</v>
      </c>
      <c r="OA109" s="516">
        <v>0</v>
      </c>
      <c r="OB109" s="516">
        <v>0</v>
      </c>
      <c r="OC109" s="516">
        <v>0</v>
      </c>
      <c r="OD109" s="516">
        <v>0</v>
      </c>
      <c r="OE109" s="516">
        <v>0</v>
      </c>
      <c r="OF109" s="516">
        <v>0</v>
      </c>
      <c r="OG109" s="516">
        <v>0</v>
      </c>
      <c r="OH109" s="516">
        <v>0</v>
      </c>
      <c r="OI109" s="516">
        <v>0</v>
      </c>
      <c r="OJ109" s="516">
        <v>0</v>
      </c>
      <c r="OK109" s="516">
        <v>0</v>
      </c>
      <c r="OL109" s="516">
        <v>0</v>
      </c>
      <c r="OM109" s="516">
        <v>0</v>
      </c>
      <c r="ON109" s="516">
        <v>0</v>
      </c>
      <c r="OO109" s="516">
        <v>0</v>
      </c>
      <c r="OP109" s="516">
        <v>0</v>
      </c>
      <c r="OQ109" s="516">
        <v>0</v>
      </c>
      <c r="OR109" s="516">
        <v>0</v>
      </c>
      <c r="OS109" s="516">
        <v>0</v>
      </c>
      <c r="OT109" s="516">
        <v>0</v>
      </c>
      <c r="OU109" s="516">
        <v>0</v>
      </c>
      <c r="OV109" s="516">
        <v>0</v>
      </c>
      <c r="OW109" s="516">
        <v>0</v>
      </c>
      <c r="OX109" s="516">
        <v>0</v>
      </c>
      <c r="OY109" s="516">
        <v>0</v>
      </c>
      <c r="OZ109" s="516">
        <v>0</v>
      </c>
      <c r="PA109" s="516">
        <v>0</v>
      </c>
      <c r="PB109" s="516">
        <v>0</v>
      </c>
      <c r="PC109" s="516">
        <v>0</v>
      </c>
      <c r="PD109" s="516">
        <v>0</v>
      </c>
      <c r="PE109" s="516">
        <v>0</v>
      </c>
      <c r="PF109" s="516">
        <v>0</v>
      </c>
      <c r="PG109" s="516">
        <v>0</v>
      </c>
      <c r="PH109" s="516">
        <v>0</v>
      </c>
      <c r="PI109" s="516">
        <v>0</v>
      </c>
      <c r="PJ109" s="516">
        <v>0</v>
      </c>
      <c r="PK109" s="516">
        <v>0</v>
      </c>
      <c r="PL109" s="516">
        <v>0</v>
      </c>
      <c r="PM109" s="516">
        <v>0</v>
      </c>
      <c r="PN109" s="516">
        <v>0</v>
      </c>
      <c r="PO109" s="516">
        <v>0</v>
      </c>
      <c r="PP109" s="516">
        <v>0</v>
      </c>
      <c r="PQ109" s="516">
        <v>0</v>
      </c>
      <c r="PR109" s="516">
        <v>0</v>
      </c>
      <c r="PS109" s="516">
        <v>0</v>
      </c>
      <c r="PT109" s="516">
        <v>0</v>
      </c>
      <c r="PU109" s="516">
        <v>0</v>
      </c>
      <c r="PV109" s="516">
        <v>0</v>
      </c>
      <c r="PW109" s="516">
        <v>0</v>
      </c>
      <c r="PX109" s="516">
        <v>0</v>
      </c>
      <c r="PY109" s="516">
        <v>0</v>
      </c>
      <c r="PZ109" s="516">
        <v>0</v>
      </c>
      <c r="QA109" s="516">
        <v>0</v>
      </c>
      <c r="QB109" s="516">
        <v>0</v>
      </c>
      <c r="QC109" s="516">
        <v>0</v>
      </c>
      <c r="QD109" s="516">
        <v>0</v>
      </c>
      <c r="QE109" s="516">
        <v>0</v>
      </c>
      <c r="QF109" s="516">
        <v>0</v>
      </c>
      <c r="QG109" s="516">
        <v>0</v>
      </c>
      <c r="QH109" s="516">
        <v>0</v>
      </c>
      <c r="QI109" s="516">
        <v>0</v>
      </c>
      <c r="QJ109" s="516">
        <v>0</v>
      </c>
      <c r="QK109" s="516">
        <v>0</v>
      </c>
      <c r="QL109" s="516">
        <v>0</v>
      </c>
      <c r="QM109" s="516">
        <v>0</v>
      </c>
      <c r="QN109" s="516">
        <v>0</v>
      </c>
      <c r="QO109" s="516">
        <v>0</v>
      </c>
      <c r="QP109" s="516">
        <v>0</v>
      </c>
      <c r="QQ109" s="516">
        <v>0</v>
      </c>
      <c r="QR109" s="516">
        <v>0</v>
      </c>
      <c r="QS109" s="516">
        <v>0</v>
      </c>
      <c r="QT109" s="516">
        <v>0</v>
      </c>
      <c r="QU109" s="516">
        <v>0</v>
      </c>
      <c r="QV109" s="516">
        <v>0</v>
      </c>
      <c r="QW109" s="516">
        <v>0</v>
      </c>
      <c r="QX109" s="516">
        <v>0</v>
      </c>
      <c r="QY109" s="516">
        <v>0</v>
      </c>
      <c r="QZ109" s="516">
        <v>0</v>
      </c>
      <c r="RA109" s="516">
        <v>0</v>
      </c>
      <c r="RB109" s="516">
        <v>0</v>
      </c>
      <c r="RC109" s="516">
        <v>0</v>
      </c>
      <c r="RD109" s="516">
        <v>0</v>
      </c>
      <c r="RE109" s="516">
        <v>0</v>
      </c>
      <c r="RF109" s="516">
        <v>0</v>
      </c>
      <c r="RG109" s="516">
        <v>0</v>
      </c>
      <c r="RH109" s="516">
        <v>0</v>
      </c>
      <c r="RI109" s="516">
        <v>0</v>
      </c>
      <c r="RJ109" s="516">
        <v>0</v>
      </c>
      <c r="RK109" s="516">
        <v>0</v>
      </c>
      <c r="RL109" s="516">
        <v>0</v>
      </c>
      <c r="RM109" s="516">
        <v>0</v>
      </c>
      <c r="RN109" s="516">
        <v>0</v>
      </c>
      <c r="RO109" s="516">
        <v>0</v>
      </c>
      <c r="RP109" s="516">
        <v>0</v>
      </c>
      <c r="RQ109" s="516">
        <v>0</v>
      </c>
      <c r="RR109" s="516">
        <v>0</v>
      </c>
      <c r="RS109" s="516">
        <v>0</v>
      </c>
      <c r="RT109" s="516">
        <v>0</v>
      </c>
      <c r="RU109" s="516">
        <v>0</v>
      </c>
      <c r="RV109" s="516">
        <v>0</v>
      </c>
      <c r="RW109" s="516">
        <v>0</v>
      </c>
      <c r="RX109" s="516">
        <v>0</v>
      </c>
      <c r="RY109" s="516">
        <v>0</v>
      </c>
      <c r="RZ109" s="516">
        <v>0</v>
      </c>
      <c r="SA109" s="516">
        <v>0</v>
      </c>
      <c r="SB109" s="516">
        <v>0</v>
      </c>
      <c r="SC109" s="516">
        <v>0</v>
      </c>
      <c r="SD109" s="516">
        <v>0</v>
      </c>
      <c r="SE109" s="516">
        <v>0</v>
      </c>
      <c r="SF109" s="516">
        <v>0</v>
      </c>
      <c r="SG109" s="516">
        <v>0</v>
      </c>
      <c r="SH109" s="516">
        <v>0</v>
      </c>
      <c r="SI109" s="493"/>
      <c r="SJ109" s="474"/>
      <c r="SK109" s="462"/>
      <c r="SL109" s="462"/>
      <c r="SM109" s="462"/>
    </row>
    <row r="110" spans="1:507" outlineLevel="2" x14ac:dyDescent="0.35">
      <c r="A110" s="462"/>
      <c r="B110" s="471"/>
      <c r="C110" s="690">
        <f>INT($C$40)+2</f>
        <v>3</v>
      </c>
      <c r="D110" s="493"/>
      <c r="E110" s="557"/>
      <c r="F110" s="557"/>
      <c r="G110" s="493"/>
      <c r="H110" s="709" t="str">
        <f>Sheep!$H$174</f>
        <v>May</v>
      </c>
      <c r="I110" s="709" t="s">
        <v>971</v>
      </c>
      <c r="J110" s="709">
        <f t="shared" si="140"/>
        <v>21</v>
      </c>
      <c r="K110" s="710">
        <v>0</v>
      </c>
      <c r="L110" s="710">
        <v>0</v>
      </c>
      <c r="M110" s="710">
        <v>0</v>
      </c>
      <c r="N110" s="710">
        <v>0</v>
      </c>
      <c r="O110" s="710">
        <v>0</v>
      </c>
      <c r="P110" s="710">
        <v>0</v>
      </c>
      <c r="Q110" s="710">
        <v>0</v>
      </c>
      <c r="R110" s="710">
        <v>0</v>
      </c>
      <c r="S110" s="710">
        <v>0</v>
      </c>
      <c r="T110" s="710">
        <v>0</v>
      </c>
      <c r="U110" s="710">
        <v>0</v>
      </c>
      <c r="V110" s="710">
        <v>0</v>
      </c>
      <c r="W110" s="710">
        <v>0</v>
      </c>
      <c r="X110" s="710">
        <v>0</v>
      </c>
      <c r="Y110" s="710">
        <v>0</v>
      </c>
      <c r="Z110" s="710">
        <v>0</v>
      </c>
      <c r="AA110" s="710">
        <v>0</v>
      </c>
      <c r="AB110" s="710">
        <v>0</v>
      </c>
      <c r="AC110" s="710">
        <v>0</v>
      </c>
      <c r="AD110" s="710">
        <v>0</v>
      </c>
      <c r="AE110" s="710">
        <v>0</v>
      </c>
      <c r="AF110" s="710">
        <v>0</v>
      </c>
      <c r="AG110" s="710">
        <v>0</v>
      </c>
      <c r="AH110" s="710">
        <v>0</v>
      </c>
      <c r="AI110" s="710">
        <v>0</v>
      </c>
      <c r="AJ110" s="710">
        <v>0</v>
      </c>
      <c r="AK110" s="710">
        <v>0</v>
      </c>
      <c r="AL110" s="710">
        <v>0</v>
      </c>
      <c r="AM110" s="710">
        <v>0</v>
      </c>
      <c r="AN110" s="710">
        <v>0</v>
      </c>
      <c r="AO110" s="710">
        <v>0</v>
      </c>
      <c r="AP110" s="710">
        <v>0</v>
      </c>
      <c r="AQ110" s="710">
        <v>0</v>
      </c>
      <c r="AR110" s="710">
        <v>0</v>
      </c>
      <c r="AS110" s="710">
        <v>0</v>
      </c>
      <c r="AT110" s="710">
        <v>0</v>
      </c>
      <c r="AU110" s="710">
        <v>0</v>
      </c>
      <c r="AV110" s="710">
        <v>0</v>
      </c>
      <c r="AW110" s="710">
        <v>0</v>
      </c>
      <c r="AX110" s="710">
        <v>0</v>
      </c>
      <c r="AY110" s="710">
        <v>0</v>
      </c>
      <c r="AZ110" s="710">
        <v>0</v>
      </c>
      <c r="BA110" s="710">
        <v>0</v>
      </c>
      <c r="BB110" s="710">
        <v>0</v>
      </c>
      <c r="BC110" s="710">
        <v>0</v>
      </c>
      <c r="BD110" s="710">
        <v>0</v>
      </c>
      <c r="BE110" s="710">
        <v>0</v>
      </c>
      <c r="BF110" s="710">
        <v>0</v>
      </c>
      <c r="BG110" s="710">
        <v>0</v>
      </c>
      <c r="BH110" s="710">
        <v>0</v>
      </c>
      <c r="BI110" s="710">
        <v>0</v>
      </c>
      <c r="BJ110" s="710">
        <v>0</v>
      </c>
      <c r="BK110" s="710">
        <v>0</v>
      </c>
      <c r="BL110" s="710">
        <v>0</v>
      </c>
      <c r="BM110" s="710">
        <v>0</v>
      </c>
      <c r="BN110" s="710">
        <v>0</v>
      </c>
      <c r="BO110" s="710">
        <v>0</v>
      </c>
      <c r="BP110" s="710">
        <v>0</v>
      </c>
      <c r="BQ110" s="710">
        <v>0</v>
      </c>
      <c r="BR110" s="710">
        <v>0</v>
      </c>
      <c r="BS110" s="710">
        <v>0</v>
      </c>
      <c r="BT110" s="710">
        <v>0</v>
      </c>
      <c r="BU110" s="710">
        <v>0</v>
      </c>
      <c r="BV110" s="710">
        <v>0</v>
      </c>
      <c r="BW110" s="710">
        <v>0</v>
      </c>
      <c r="BX110" s="710">
        <v>0</v>
      </c>
      <c r="BY110" s="710">
        <v>0</v>
      </c>
      <c r="BZ110" s="710">
        <v>0</v>
      </c>
      <c r="CA110" s="710">
        <v>0</v>
      </c>
      <c r="CB110" s="710">
        <v>0</v>
      </c>
      <c r="CC110" s="710">
        <v>0</v>
      </c>
      <c r="CD110" s="710">
        <v>0</v>
      </c>
      <c r="CE110" s="710">
        <v>0</v>
      </c>
      <c r="CF110" s="710">
        <v>0</v>
      </c>
      <c r="CG110" s="710">
        <v>0</v>
      </c>
      <c r="CH110" s="710">
        <v>0</v>
      </c>
      <c r="CI110" s="710">
        <v>0</v>
      </c>
      <c r="CJ110" s="710">
        <v>0</v>
      </c>
      <c r="CK110" s="710">
        <v>0</v>
      </c>
      <c r="CL110" s="710">
        <v>0</v>
      </c>
      <c r="CM110" s="710">
        <v>0</v>
      </c>
      <c r="CN110" s="710">
        <v>0</v>
      </c>
      <c r="CO110" s="710">
        <v>0</v>
      </c>
      <c r="CP110" s="710">
        <v>0</v>
      </c>
      <c r="CQ110" s="710">
        <v>0</v>
      </c>
      <c r="CR110" s="710">
        <v>0</v>
      </c>
      <c r="CS110" s="710">
        <v>0</v>
      </c>
      <c r="CT110" s="710">
        <v>0</v>
      </c>
      <c r="CU110" s="710">
        <v>0</v>
      </c>
      <c r="CV110" s="710">
        <v>0</v>
      </c>
      <c r="CW110" s="710">
        <v>0</v>
      </c>
      <c r="CX110" s="710">
        <v>0</v>
      </c>
      <c r="CY110" s="710">
        <v>0</v>
      </c>
      <c r="CZ110" s="710">
        <v>0</v>
      </c>
      <c r="DA110" s="710">
        <v>0</v>
      </c>
      <c r="DB110" s="710">
        <v>0</v>
      </c>
      <c r="DC110" s="710">
        <v>0</v>
      </c>
      <c r="DD110" s="710">
        <v>0</v>
      </c>
      <c r="DE110" s="710">
        <v>0</v>
      </c>
      <c r="DF110" s="710">
        <v>0</v>
      </c>
      <c r="DG110" s="710">
        <v>0</v>
      </c>
      <c r="DH110" s="710">
        <v>0</v>
      </c>
      <c r="DI110" s="710">
        <v>0</v>
      </c>
      <c r="DJ110" s="710">
        <v>0</v>
      </c>
      <c r="DK110" s="710">
        <v>0</v>
      </c>
      <c r="DL110" s="710">
        <v>0</v>
      </c>
      <c r="DM110" s="710">
        <v>0</v>
      </c>
      <c r="DN110" s="710">
        <v>0</v>
      </c>
      <c r="DO110" s="710">
        <v>0</v>
      </c>
      <c r="DP110" s="710">
        <v>0</v>
      </c>
      <c r="DQ110" s="710">
        <v>0</v>
      </c>
      <c r="DR110" s="710">
        <v>0</v>
      </c>
      <c r="DS110" s="710">
        <v>0</v>
      </c>
      <c r="DT110" s="710">
        <v>0</v>
      </c>
      <c r="DU110" s="710">
        <v>0</v>
      </c>
      <c r="DV110" s="710">
        <v>0</v>
      </c>
      <c r="DW110" s="710">
        <v>0</v>
      </c>
      <c r="DX110" s="710">
        <v>0</v>
      </c>
      <c r="DY110" s="710">
        <v>0</v>
      </c>
      <c r="DZ110" s="710">
        <v>0</v>
      </c>
      <c r="EA110" s="710">
        <v>0</v>
      </c>
      <c r="EB110" s="710">
        <v>0</v>
      </c>
      <c r="EC110" s="710">
        <v>0</v>
      </c>
      <c r="ED110" s="710">
        <v>0</v>
      </c>
      <c r="EE110" s="710">
        <v>0</v>
      </c>
      <c r="EF110" s="710">
        <v>0</v>
      </c>
      <c r="EG110" s="710">
        <v>0</v>
      </c>
      <c r="EH110" s="710">
        <v>0</v>
      </c>
      <c r="EI110" s="710">
        <v>0</v>
      </c>
      <c r="EJ110" s="710">
        <v>0</v>
      </c>
      <c r="EK110" s="710">
        <v>0</v>
      </c>
      <c r="EL110" s="710">
        <v>0</v>
      </c>
      <c r="EM110" s="710">
        <v>0</v>
      </c>
      <c r="EN110" s="710">
        <v>0</v>
      </c>
      <c r="EO110" s="710">
        <v>0</v>
      </c>
      <c r="EP110" s="710">
        <v>0</v>
      </c>
      <c r="EQ110" s="710">
        <v>0</v>
      </c>
      <c r="ER110" s="710">
        <v>0</v>
      </c>
      <c r="ES110" s="710">
        <v>0</v>
      </c>
      <c r="ET110" s="710">
        <v>0</v>
      </c>
      <c r="EU110" s="710">
        <v>0</v>
      </c>
      <c r="EV110" s="710">
        <v>0</v>
      </c>
      <c r="EW110" s="710">
        <v>0</v>
      </c>
      <c r="EX110" s="710">
        <v>0</v>
      </c>
      <c r="EY110" s="710">
        <v>0</v>
      </c>
      <c r="EZ110" s="710">
        <v>0</v>
      </c>
      <c r="FA110" s="710">
        <v>0</v>
      </c>
      <c r="FB110" s="710">
        <v>0</v>
      </c>
      <c r="FC110" s="710">
        <v>0</v>
      </c>
      <c r="FD110" s="710">
        <v>0</v>
      </c>
      <c r="FE110" s="710">
        <v>0</v>
      </c>
      <c r="FF110" s="710">
        <v>0</v>
      </c>
      <c r="FG110" s="710">
        <v>0</v>
      </c>
      <c r="FH110" s="710">
        <v>0</v>
      </c>
      <c r="FI110" s="710">
        <v>0</v>
      </c>
      <c r="FJ110" s="710">
        <v>0</v>
      </c>
      <c r="FK110" s="710">
        <v>0</v>
      </c>
      <c r="FL110" s="710">
        <v>0</v>
      </c>
      <c r="FM110" s="710">
        <v>0</v>
      </c>
      <c r="FN110" s="710">
        <v>0</v>
      </c>
      <c r="FO110" s="710">
        <v>0</v>
      </c>
      <c r="FP110" s="710">
        <v>0</v>
      </c>
      <c r="FQ110" s="710">
        <v>0</v>
      </c>
      <c r="FR110" s="710">
        <v>0</v>
      </c>
      <c r="FS110" s="710">
        <v>0</v>
      </c>
      <c r="FT110" s="710">
        <v>0</v>
      </c>
      <c r="FU110" s="710">
        <v>0</v>
      </c>
      <c r="FV110" s="710">
        <v>0</v>
      </c>
      <c r="FW110" s="710">
        <v>0</v>
      </c>
      <c r="FX110" s="710">
        <v>0</v>
      </c>
      <c r="FY110" s="710">
        <v>0</v>
      </c>
      <c r="FZ110" s="710">
        <v>0</v>
      </c>
      <c r="GA110" s="710">
        <v>0</v>
      </c>
      <c r="GB110" s="710">
        <v>0</v>
      </c>
      <c r="GC110" s="710">
        <v>0</v>
      </c>
      <c r="GD110" s="710">
        <v>0</v>
      </c>
      <c r="GE110" s="710">
        <v>0</v>
      </c>
      <c r="GF110" s="710">
        <v>0</v>
      </c>
      <c r="GG110" s="710">
        <v>0</v>
      </c>
      <c r="GH110" s="710">
        <v>0</v>
      </c>
      <c r="GI110" s="710">
        <v>0</v>
      </c>
      <c r="GJ110" s="710">
        <v>0</v>
      </c>
      <c r="GK110" s="710">
        <v>0</v>
      </c>
      <c r="GL110" s="710">
        <v>0</v>
      </c>
      <c r="GM110" s="710">
        <v>0</v>
      </c>
      <c r="GN110" s="710">
        <v>0</v>
      </c>
      <c r="GO110" s="710">
        <v>0</v>
      </c>
      <c r="GP110" s="710">
        <v>0</v>
      </c>
      <c r="GQ110" s="710">
        <v>0</v>
      </c>
      <c r="GR110" s="710">
        <v>0</v>
      </c>
      <c r="GS110" s="710">
        <v>0</v>
      </c>
      <c r="GT110" s="710">
        <v>0</v>
      </c>
      <c r="GU110" s="710">
        <v>0</v>
      </c>
      <c r="GV110" s="710">
        <v>0</v>
      </c>
      <c r="GW110" s="710">
        <v>0</v>
      </c>
      <c r="GX110" s="710">
        <v>0</v>
      </c>
      <c r="GY110" s="710">
        <v>0</v>
      </c>
      <c r="GZ110" s="710">
        <v>0</v>
      </c>
      <c r="HA110" s="710">
        <v>0</v>
      </c>
      <c r="HB110" s="710">
        <v>0</v>
      </c>
      <c r="HC110" s="710">
        <v>0</v>
      </c>
      <c r="HD110" s="710">
        <v>0</v>
      </c>
      <c r="HE110" s="710">
        <v>0</v>
      </c>
      <c r="HF110" s="710">
        <v>0</v>
      </c>
      <c r="HG110" s="710">
        <v>0</v>
      </c>
      <c r="HH110" s="710">
        <v>0</v>
      </c>
      <c r="HI110" s="710">
        <v>0</v>
      </c>
      <c r="HJ110" s="710">
        <v>0</v>
      </c>
      <c r="HK110" s="710">
        <v>0</v>
      </c>
      <c r="HL110" s="710">
        <v>0</v>
      </c>
      <c r="HM110" s="710">
        <v>0</v>
      </c>
      <c r="HN110" s="710">
        <v>0</v>
      </c>
      <c r="HO110" s="710">
        <v>0</v>
      </c>
      <c r="HP110" s="710">
        <v>0</v>
      </c>
      <c r="HQ110" s="710">
        <v>0</v>
      </c>
      <c r="HR110" s="710">
        <v>0</v>
      </c>
      <c r="HS110" s="710">
        <v>0</v>
      </c>
      <c r="HT110" s="710">
        <v>0</v>
      </c>
      <c r="HU110" s="710">
        <v>0</v>
      </c>
      <c r="HV110" s="710">
        <v>0</v>
      </c>
      <c r="HW110" s="710">
        <v>0</v>
      </c>
      <c r="HX110" s="710">
        <v>0</v>
      </c>
      <c r="HY110" s="710">
        <v>0</v>
      </c>
      <c r="HZ110" s="710">
        <v>0</v>
      </c>
      <c r="IA110" s="710">
        <v>0</v>
      </c>
      <c r="IB110" s="710">
        <v>0</v>
      </c>
      <c r="IC110" s="710">
        <v>0</v>
      </c>
      <c r="ID110" s="710">
        <v>0</v>
      </c>
      <c r="IE110" s="710">
        <v>0</v>
      </c>
      <c r="IF110" s="710">
        <v>0</v>
      </c>
      <c r="IG110" s="710">
        <v>0</v>
      </c>
      <c r="IH110" s="710">
        <v>0</v>
      </c>
      <c r="II110" s="710">
        <v>0</v>
      </c>
      <c r="IJ110" s="710">
        <v>0</v>
      </c>
      <c r="IK110" s="710">
        <v>0</v>
      </c>
      <c r="IL110" s="710">
        <v>0</v>
      </c>
      <c r="IM110" s="710">
        <v>0</v>
      </c>
      <c r="IN110" s="710">
        <v>0</v>
      </c>
      <c r="IO110" s="710">
        <v>0</v>
      </c>
      <c r="IP110" s="710">
        <v>0</v>
      </c>
      <c r="IQ110" s="710">
        <v>0</v>
      </c>
      <c r="IR110" s="710">
        <v>0</v>
      </c>
      <c r="IS110" s="710">
        <v>0</v>
      </c>
      <c r="IT110" s="710">
        <v>0</v>
      </c>
      <c r="IU110" s="710">
        <v>0</v>
      </c>
      <c r="IV110" s="710">
        <v>0</v>
      </c>
      <c r="IW110" s="710">
        <v>0</v>
      </c>
      <c r="IX110" s="710">
        <v>0</v>
      </c>
      <c r="IY110" s="710">
        <v>0</v>
      </c>
      <c r="IZ110" s="710">
        <v>0</v>
      </c>
      <c r="JA110" s="710">
        <v>0</v>
      </c>
      <c r="JB110" s="710">
        <v>0</v>
      </c>
      <c r="JC110" s="710">
        <v>0</v>
      </c>
      <c r="JD110" s="710">
        <v>0</v>
      </c>
      <c r="JE110" s="710">
        <v>0</v>
      </c>
      <c r="JF110" s="710">
        <v>0</v>
      </c>
      <c r="JG110" s="710">
        <v>0</v>
      </c>
      <c r="JH110" s="710">
        <v>0</v>
      </c>
      <c r="JI110" s="710">
        <v>0</v>
      </c>
      <c r="JJ110" s="710">
        <v>0</v>
      </c>
      <c r="JK110" s="710">
        <v>0</v>
      </c>
      <c r="JL110" s="710">
        <v>0</v>
      </c>
      <c r="JM110" s="710">
        <v>0</v>
      </c>
      <c r="JN110" s="710">
        <v>0</v>
      </c>
      <c r="JO110" s="710">
        <v>0</v>
      </c>
      <c r="JP110" s="710">
        <v>0</v>
      </c>
      <c r="JQ110" s="710">
        <v>0</v>
      </c>
      <c r="JR110" s="710">
        <v>0</v>
      </c>
      <c r="JS110" s="710">
        <v>0</v>
      </c>
      <c r="JT110" s="710">
        <v>0</v>
      </c>
      <c r="JU110" s="710">
        <v>0</v>
      </c>
      <c r="JV110" s="710">
        <v>0</v>
      </c>
      <c r="JW110" s="710">
        <v>0</v>
      </c>
      <c r="JX110" s="710">
        <v>0</v>
      </c>
      <c r="JY110" s="710">
        <v>0</v>
      </c>
      <c r="JZ110" s="710">
        <v>0</v>
      </c>
      <c r="KA110" s="710">
        <v>0</v>
      </c>
      <c r="KB110" s="710">
        <v>0</v>
      </c>
      <c r="KC110" s="710">
        <v>0</v>
      </c>
      <c r="KD110" s="710">
        <v>0</v>
      </c>
      <c r="KE110" s="710">
        <v>0</v>
      </c>
      <c r="KF110" s="710">
        <v>0</v>
      </c>
      <c r="KG110" s="710">
        <v>0</v>
      </c>
      <c r="KH110" s="710">
        <v>0</v>
      </c>
      <c r="KI110" s="710">
        <v>0</v>
      </c>
      <c r="KJ110" s="710">
        <v>0</v>
      </c>
      <c r="KK110" s="710">
        <v>0</v>
      </c>
      <c r="KL110" s="710">
        <v>0</v>
      </c>
      <c r="KM110" s="710">
        <v>0</v>
      </c>
      <c r="KN110" s="710">
        <v>0</v>
      </c>
      <c r="KO110" s="710">
        <v>0</v>
      </c>
      <c r="KP110" s="710">
        <v>0</v>
      </c>
      <c r="KQ110" s="710">
        <v>0</v>
      </c>
      <c r="KR110" s="710">
        <v>0</v>
      </c>
      <c r="KS110" s="710">
        <v>0</v>
      </c>
      <c r="KT110" s="710">
        <v>0</v>
      </c>
      <c r="KU110" s="710">
        <v>0</v>
      </c>
      <c r="KV110" s="710">
        <v>0</v>
      </c>
      <c r="KW110" s="710">
        <v>0</v>
      </c>
      <c r="KX110" s="710">
        <v>0</v>
      </c>
      <c r="KY110" s="710">
        <v>0</v>
      </c>
      <c r="KZ110" s="710">
        <v>0</v>
      </c>
      <c r="LA110" s="710">
        <v>0</v>
      </c>
      <c r="LB110" s="710">
        <v>0</v>
      </c>
      <c r="LC110" s="710">
        <v>0</v>
      </c>
      <c r="LD110" s="710">
        <v>0</v>
      </c>
      <c r="LE110" s="710">
        <v>0</v>
      </c>
      <c r="LF110" s="710">
        <v>0</v>
      </c>
      <c r="LG110" s="710">
        <v>0</v>
      </c>
      <c r="LH110" s="710">
        <v>0</v>
      </c>
      <c r="LI110" s="710">
        <v>0</v>
      </c>
      <c r="LJ110" s="710">
        <v>0</v>
      </c>
      <c r="LK110" s="710">
        <v>0</v>
      </c>
      <c r="LL110" s="710">
        <v>0</v>
      </c>
      <c r="LM110" s="710">
        <v>0</v>
      </c>
      <c r="LN110" s="710">
        <v>0</v>
      </c>
      <c r="LO110" s="710">
        <v>0</v>
      </c>
      <c r="LP110" s="710">
        <v>0</v>
      </c>
      <c r="LQ110" s="710">
        <v>0</v>
      </c>
      <c r="LR110" s="710">
        <v>0</v>
      </c>
      <c r="LS110" s="710">
        <v>0</v>
      </c>
      <c r="LT110" s="710">
        <v>0</v>
      </c>
      <c r="LU110" s="710">
        <v>0</v>
      </c>
      <c r="LV110" s="710">
        <v>0</v>
      </c>
      <c r="LW110" s="710">
        <v>0</v>
      </c>
      <c r="LX110" s="710">
        <v>0</v>
      </c>
      <c r="LY110" s="710">
        <v>0</v>
      </c>
      <c r="LZ110" s="710">
        <v>0</v>
      </c>
      <c r="MA110" s="710">
        <v>0</v>
      </c>
      <c r="MB110" s="710">
        <v>0</v>
      </c>
      <c r="MC110" s="710">
        <v>0</v>
      </c>
      <c r="MD110" s="710">
        <v>0</v>
      </c>
      <c r="ME110" s="710">
        <v>0</v>
      </c>
      <c r="MF110" s="710">
        <v>0</v>
      </c>
      <c r="MG110" s="710">
        <v>0</v>
      </c>
      <c r="MH110" s="710">
        <v>0</v>
      </c>
      <c r="MI110" s="710">
        <v>0</v>
      </c>
      <c r="MJ110" s="710">
        <v>0</v>
      </c>
      <c r="MK110" s="710">
        <v>0</v>
      </c>
      <c r="ML110" s="710">
        <v>0</v>
      </c>
      <c r="MM110" s="710">
        <v>0</v>
      </c>
      <c r="MN110" s="710">
        <v>0</v>
      </c>
      <c r="MO110" s="710">
        <v>0</v>
      </c>
      <c r="MP110" s="710">
        <v>0</v>
      </c>
      <c r="MQ110" s="710">
        <v>0</v>
      </c>
      <c r="MR110" s="710">
        <v>0</v>
      </c>
      <c r="MS110" s="710">
        <v>0</v>
      </c>
      <c r="MT110" s="710">
        <v>0</v>
      </c>
      <c r="MU110" s="710">
        <v>0</v>
      </c>
      <c r="MV110" s="710">
        <v>0</v>
      </c>
      <c r="MW110" s="710">
        <v>0</v>
      </c>
      <c r="MX110" s="710">
        <v>0</v>
      </c>
      <c r="MY110" s="710">
        <v>0</v>
      </c>
      <c r="MZ110" s="710">
        <v>0</v>
      </c>
      <c r="NA110" s="710">
        <v>0</v>
      </c>
      <c r="NB110" s="710">
        <v>0</v>
      </c>
      <c r="NC110" s="710">
        <v>0</v>
      </c>
      <c r="ND110" s="710">
        <v>0</v>
      </c>
      <c r="NE110" s="710">
        <v>0</v>
      </c>
      <c r="NF110" s="710">
        <v>0</v>
      </c>
      <c r="NG110" s="710">
        <v>0</v>
      </c>
      <c r="NH110" s="710">
        <v>0</v>
      </c>
      <c r="NI110" s="710">
        <v>0</v>
      </c>
      <c r="NJ110" s="710">
        <v>0</v>
      </c>
      <c r="NK110" s="710">
        <v>0</v>
      </c>
      <c r="NL110" s="710">
        <v>0</v>
      </c>
      <c r="NM110" s="710">
        <v>0</v>
      </c>
      <c r="NN110" s="710">
        <v>0</v>
      </c>
      <c r="NO110" s="710">
        <v>0</v>
      </c>
      <c r="NP110" s="710">
        <v>0</v>
      </c>
      <c r="NQ110" s="710">
        <v>0</v>
      </c>
      <c r="NR110" s="710">
        <v>0</v>
      </c>
      <c r="NS110" s="710">
        <v>0</v>
      </c>
      <c r="NT110" s="710">
        <v>0</v>
      </c>
      <c r="NU110" s="710">
        <v>0</v>
      </c>
      <c r="NV110" s="710">
        <v>0</v>
      </c>
      <c r="NW110" s="710">
        <v>0</v>
      </c>
      <c r="NX110" s="710">
        <v>0</v>
      </c>
      <c r="NY110" s="710">
        <v>0</v>
      </c>
      <c r="NZ110" s="710">
        <v>0</v>
      </c>
      <c r="OA110" s="710">
        <v>0</v>
      </c>
      <c r="OB110" s="710">
        <v>0</v>
      </c>
      <c r="OC110" s="710">
        <v>0</v>
      </c>
      <c r="OD110" s="710">
        <v>0</v>
      </c>
      <c r="OE110" s="710">
        <v>0</v>
      </c>
      <c r="OF110" s="710">
        <v>0</v>
      </c>
      <c r="OG110" s="710">
        <v>0</v>
      </c>
      <c r="OH110" s="710">
        <v>0</v>
      </c>
      <c r="OI110" s="710">
        <v>0</v>
      </c>
      <c r="OJ110" s="710">
        <v>0</v>
      </c>
      <c r="OK110" s="710">
        <v>0</v>
      </c>
      <c r="OL110" s="710">
        <v>0</v>
      </c>
      <c r="OM110" s="710">
        <v>0</v>
      </c>
      <c r="ON110" s="710">
        <v>0</v>
      </c>
      <c r="OO110" s="710">
        <v>0</v>
      </c>
      <c r="OP110" s="710">
        <v>0</v>
      </c>
      <c r="OQ110" s="710">
        <v>0</v>
      </c>
      <c r="OR110" s="710">
        <v>0</v>
      </c>
      <c r="OS110" s="710">
        <v>0</v>
      </c>
      <c r="OT110" s="710">
        <v>0</v>
      </c>
      <c r="OU110" s="710">
        <v>0</v>
      </c>
      <c r="OV110" s="710">
        <v>0</v>
      </c>
      <c r="OW110" s="710">
        <v>0</v>
      </c>
      <c r="OX110" s="710">
        <v>0</v>
      </c>
      <c r="OY110" s="710">
        <v>0</v>
      </c>
      <c r="OZ110" s="710">
        <v>0</v>
      </c>
      <c r="PA110" s="710">
        <v>0</v>
      </c>
      <c r="PB110" s="710">
        <v>0</v>
      </c>
      <c r="PC110" s="710">
        <v>0</v>
      </c>
      <c r="PD110" s="710">
        <v>0</v>
      </c>
      <c r="PE110" s="710">
        <v>0</v>
      </c>
      <c r="PF110" s="710">
        <v>0</v>
      </c>
      <c r="PG110" s="710">
        <v>0</v>
      </c>
      <c r="PH110" s="710">
        <v>0</v>
      </c>
      <c r="PI110" s="710">
        <v>0</v>
      </c>
      <c r="PJ110" s="710">
        <v>0</v>
      </c>
      <c r="PK110" s="710">
        <v>0</v>
      </c>
      <c r="PL110" s="710">
        <v>0</v>
      </c>
      <c r="PM110" s="710">
        <v>0</v>
      </c>
      <c r="PN110" s="710">
        <v>0</v>
      </c>
      <c r="PO110" s="710">
        <v>0</v>
      </c>
      <c r="PP110" s="710">
        <v>0</v>
      </c>
      <c r="PQ110" s="710">
        <v>0</v>
      </c>
      <c r="PR110" s="710">
        <v>0</v>
      </c>
      <c r="PS110" s="710">
        <v>0</v>
      </c>
      <c r="PT110" s="710">
        <v>0</v>
      </c>
      <c r="PU110" s="710">
        <v>0</v>
      </c>
      <c r="PV110" s="710">
        <v>0</v>
      </c>
      <c r="PW110" s="710">
        <v>0</v>
      </c>
      <c r="PX110" s="710">
        <v>0</v>
      </c>
      <c r="PY110" s="710">
        <v>0</v>
      </c>
      <c r="PZ110" s="710">
        <v>0</v>
      </c>
      <c r="QA110" s="710">
        <v>0</v>
      </c>
      <c r="QB110" s="710">
        <v>0</v>
      </c>
      <c r="QC110" s="710">
        <v>0</v>
      </c>
      <c r="QD110" s="710">
        <v>0</v>
      </c>
      <c r="QE110" s="710">
        <v>0</v>
      </c>
      <c r="QF110" s="710">
        <v>0</v>
      </c>
      <c r="QG110" s="710">
        <v>0</v>
      </c>
      <c r="QH110" s="710">
        <v>0</v>
      </c>
      <c r="QI110" s="710">
        <v>0</v>
      </c>
      <c r="QJ110" s="710">
        <v>0</v>
      </c>
      <c r="QK110" s="710">
        <v>0</v>
      </c>
      <c r="QL110" s="710">
        <v>0</v>
      </c>
      <c r="QM110" s="710">
        <v>0</v>
      </c>
      <c r="QN110" s="710">
        <v>0</v>
      </c>
      <c r="QO110" s="710">
        <v>0</v>
      </c>
      <c r="QP110" s="710">
        <v>0</v>
      </c>
      <c r="QQ110" s="710">
        <v>0</v>
      </c>
      <c r="QR110" s="710">
        <v>0</v>
      </c>
      <c r="QS110" s="710">
        <v>0</v>
      </c>
      <c r="QT110" s="710">
        <v>0</v>
      </c>
      <c r="QU110" s="710">
        <v>0</v>
      </c>
      <c r="QV110" s="710">
        <v>0</v>
      </c>
      <c r="QW110" s="710">
        <v>0</v>
      </c>
      <c r="QX110" s="710">
        <v>0</v>
      </c>
      <c r="QY110" s="710">
        <v>0</v>
      </c>
      <c r="QZ110" s="710">
        <v>0</v>
      </c>
      <c r="RA110" s="710">
        <v>0</v>
      </c>
      <c r="RB110" s="710">
        <v>0</v>
      </c>
      <c r="RC110" s="710">
        <v>0</v>
      </c>
      <c r="RD110" s="710">
        <v>0</v>
      </c>
      <c r="RE110" s="710">
        <v>0</v>
      </c>
      <c r="RF110" s="710">
        <v>0</v>
      </c>
      <c r="RG110" s="710">
        <v>0</v>
      </c>
      <c r="RH110" s="710">
        <v>0</v>
      </c>
      <c r="RI110" s="710">
        <v>0</v>
      </c>
      <c r="RJ110" s="710">
        <v>0</v>
      </c>
      <c r="RK110" s="710">
        <v>0</v>
      </c>
      <c r="RL110" s="710">
        <v>0</v>
      </c>
      <c r="RM110" s="710">
        <v>0</v>
      </c>
      <c r="RN110" s="710">
        <v>0</v>
      </c>
      <c r="RO110" s="710">
        <v>0</v>
      </c>
      <c r="RP110" s="710">
        <v>0</v>
      </c>
      <c r="RQ110" s="710">
        <v>0</v>
      </c>
      <c r="RR110" s="710">
        <v>0</v>
      </c>
      <c r="RS110" s="710">
        <v>0</v>
      </c>
      <c r="RT110" s="710">
        <v>0</v>
      </c>
      <c r="RU110" s="710">
        <v>0</v>
      </c>
      <c r="RV110" s="710">
        <v>0</v>
      </c>
      <c r="RW110" s="710">
        <v>0</v>
      </c>
      <c r="RX110" s="710">
        <v>0</v>
      </c>
      <c r="RY110" s="710">
        <v>0</v>
      </c>
      <c r="RZ110" s="710">
        <v>0</v>
      </c>
      <c r="SA110" s="710">
        <v>0</v>
      </c>
      <c r="SB110" s="710">
        <v>0</v>
      </c>
      <c r="SC110" s="710">
        <v>0</v>
      </c>
      <c r="SD110" s="710">
        <v>0</v>
      </c>
      <c r="SE110" s="710">
        <v>0</v>
      </c>
      <c r="SF110" s="710">
        <v>0</v>
      </c>
      <c r="SG110" s="710">
        <v>0</v>
      </c>
      <c r="SH110" s="710">
        <v>0</v>
      </c>
      <c r="SI110" s="493"/>
      <c r="SJ110" s="474"/>
      <c r="SK110" s="462"/>
      <c r="SL110" s="462"/>
      <c r="SM110" s="462"/>
    </row>
    <row r="111" spans="1:507" outlineLevel="3" x14ac:dyDescent="0.35">
      <c r="A111" s="462"/>
      <c r="B111" s="471"/>
      <c r="C111" s="690">
        <f t="shared" si="141"/>
        <v>4</v>
      </c>
      <c r="D111" s="493"/>
      <c r="E111" s="557"/>
      <c r="F111" s="557"/>
      <c r="G111" s="493"/>
      <c r="H111" s="515"/>
      <c r="I111" s="515" t="s">
        <v>972</v>
      </c>
      <c r="J111" s="713">
        <f t="shared" si="140"/>
        <v>22</v>
      </c>
      <c r="K111" s="516">
        <v>0</v>
      </c>
      <c r="L111" s="516">
        <v>0</v>
      </c>
      <c r="M111" s="516">
        <v>0</v>
      </c>
      <c r="N111" s="516">
        <v>0</v>
      </c>
      <c r="O111" s="516">
        <v>0</v>
      </c>
      <c r="P111" s="516">
        <v>0</v>
      </c>
      <c r="Q111" s="516">
        <v>0</v>
      </c>
      <c r="R111" s="516">
        <v>0</v>
      </c>
      <c r="S111" s="516">
        <v>0</v>
      </c>
      <c r="T111" s="516">
        <v>0</v>
      </c>
      <c r="U111" s="516">
        <v>0</v>
      </c>
      <c r="V111" s="516">
        <v>0</v>
      </c>
      <c r="W111" s="516">
        <v>0</v>
      </c>
      <c r="X111" s="516">
        <v>0</v>
      </c>
      <c r="Y111" s="516">
        <v>0</v>
      </c>
      <c r="Z111" s="516">
        <v>0</v>
      </c>
      <c r="AA111" s="516">
        <v>0</v>
      </c>
      <c r="AB111" s="516">
        <v>0</v>
      </c>
      <c r="AC111" s="516">
        <v>0</v>
      </c>
      <c r="AD111" s="516">
        <v>0</v>
      </c>
      <c r="AE111" s="516">
        <v>0</v>
      </c>
      <c r="AF111" s="516">
        <v>0</v>
      </c>
      <c r="AG111" s="516">
        <v>0</v>
      </c>
      <c r="AH111" s="516">
        <v>0</v>
      </c>
      <c r="AI111" s="516">
        <v>0</v>
      </c>
      <c r="AJ111" s="516">
        <v>0</v>
      </c>
      <c r="AK111" s="516">
        <v>0</v>
      </c>
      <c r="AL111" s="516">
        <v>0</v>
      </c>
      <c r="AM111" s="516">
        <v>0</v>
      </c>
      <c r="AN111" s="516">
        <v>0</v>
      </c>
      <c r="AO111" s="516">
        <v>0</v>
      </c>
      <c r="AP111" s="516">
        <v>0</v>
      </c>
      <c r="AQ111" s="516">
        <v>0</v>
      </c>
      <c r="AR111" s="516">
        <v>0</v>
      </c>
      <c r="AS111" s="516">
        <v>0</v>
      </c>
      <c r="AT111" s="516">
        <v>0</v>
      </c>
      <c r="AU111" s="516">
        <v>0</v>
      </c>
      <c r="AV111" s="516">
        <v>0</v>
      </c>
      <c r="AW111" s="516">
        <v>0</v>
      </c>
      <c r="AX111" s="516">
        <v>0</v>
      </c>
      <c r="AY111" s="516">
        <v>0</v>
      </c>
      <c r="AZ111" s="516">
        <v>0</v>
      </c>
      <c r="BA111" s="516">
        <v>0</v>
      </c>
      <c r="BB111" s="516">
        <v>0</v>
      </c>
      <c r="BC111" s="516">
        <v>0</v>
      </c>
      <c r="BD111" s="516">
        <v>0</v>
      </c>
      <c r="BE111" s="516">
        <v>0</v>
      </c>
      <c r="BF111" s="516">
        <v>0</v>
      </c>
      <c r="BG111" s="516">
        <v>0</v>
      </c>
      <c r="BH111" s="516">
        <v>0</v>
      </c>
      <c r="BI111" s="516">
        <v>0</v>
      </c>
      <c r="BJ111" s="516">
        <v>0</v>
      </c>
      <c r="BK111" s="516">
        <v>0</v>
      </c>
      <c r="BL111" s="516">
        <v>0</v>
      </c>
      <c r="BM111" s="516">
        <v>0</v>
      </c>
      <c r="BN111" s="516">
        <v>0</v>
      </c>
      <c r="BO111" s="516">
        <v>0</v>
      </c>
      <c r="BP111" s="516">
        <v>0</v>
      </c>
      <c r="BQ111" s="516">
        <v>0</v>
      </c>
      <c r="BR111" s="516">
        <v>0</v>
      </c>
      <c r="BS111" s="516">
        <v>0</v>
      </c>
      <c r="BT111" s="516">
        <v>0</v>
      </c>
      <c r="BU111" s="516">
        <v>0</v>
      </c>
      <c r="BV111" s="516">
        <v>0</v>
      </c>
      <c r="BW111" s="516">
        <v>0</v>
      </c>
      <c r="BX111" s="516">
        <v>0</v>
      </c>
      <c r="BY111" s="516">
        <v>0</v>
      </c>
      <c r="BZ111" s="516">
        <v>0</v>
      </c>
      <c r="CA111" s="516">
        <v>0</v>
      </c>
      <c r="CB111" s="516">
        <v>0</v>
      </c>
      <c r="CC111" s="516">
        <v>0</v>
      </c>
      <c r="CD111" s="516">
        <v>0</v>
      </c>
      <c r="CE111" s="516">
        <v>0</v>
      </c>
      <c r="CF111" s="516">
        <v>0</v>
      </c>
      <c r="CG111" s="516">
        <v>0</v>
      </c>
      <c r="CH111" s="516">
        <v>0</v>
      </c>
      <c r="CI111" s="516">
        <v>0</v>
      </c>
      <c r="CJ111" s="516">
        <v>0</v>
      </c>
      <c r="CK111" s="516">
        <v>0</v>
      </c>
      <c r="CL111" s="516">
        <v>0</v>
      </c>
      <c r="CM111" s="516">
        <v>0</v>
      </c>
      <c r="CN111" s="516">
        <v>0</v>
      </c>
      <c r="CO111" s="516">
        <v>0</v>
      </c>
      <c r="CP111" s="516">
        <v>0</v>
      </c>
      <c r="CQ111" s="516">
        <v>0</v>
      </c>
      <c r="CR111" s="516">
        <v>0</v>
      </c>
      <c r="CS111" s="516">
        <v>0</v>
      </c>
      <c r="CT111" s="516">
        <v>0</v>
      </c>
      <c r="CU111" s="516">
        <v>0</v>
      </c>
      <c r="CV111" s="516">
        <v>0</v>
      </c>
      <c r="CW111" s="516">
        <v>0</v>
      </c>
      <c r="CX111" s="516">
        <v>0</v>
      </c>
      <c r="CY111" s="516">
        <v>0</v>
      </c>
      <c r="CZ111" s="516">
        <v>0</v>
      </c>
      <c r="DA111" s="516">
        <v>0</v>
      </c>
      <c r="DB111" s="516">
        <v>0</v>
      </c>
      <c r="DC111" s="516">
        <v>0</v>
      </c>
      <c r="DD111" s="516">
        <v>0</v>
      </c>
      <c r="DE111" s="516">
        <v>0</v>
      </c>
      <c r="DF111" s="516">
        <v>0</v>
      </c>
      <c r="DG111" s="516">
        <v>0</v>
      </c>
      <c r="DH111" s="516">
        <v>0</v>
      </c>
      <c r="DI111" s="516">
        <v>0</v>
      </c>
      <c r="DJ111" s="516">
        <v>0</v>
      </c>
      <c r="DK111" s="516">
        <v>0</v>
      </c>
      <c r="DL111" s="516">
        <v>0</v>
      </c>
      <c r="DM111" s="516">
        <v>0</v>
      </c>
      <c r="DN111" s="516">
        <v>0</v>
      </c>
      <c r="DO111" s="516">
        <v>0</v>
      </c>
      <c r="DP111" s="516">
        <v>0</v>
      </c>
      <c r="DQ111" s="516">
        <v>0</v>
      </c>
      <c r="DR111" s="516">
        <v>0</v>
      </c>
      <c r="DS111" s="516">
        <v>0</v>
      </c>
      <c r="DT111" s="516">
        <v>0</v>
      </c>
      <c r="DU111" s="516">
        <v>0</v>
      </c>
      <c r="DV111" s="516">
        <v>0</v>
      </c>
      <c r="DW111" s="516">
        <v>0</v>
      </c>
      <c r="DX111" s="516">
        <v>0</v>
      </c>
      <c r="DY111" s="516">
        <v>0</v>
      </c>
      <c r="DZ111" s="516">
        <v>0</v>
      </c>
      <c r="EA111" s="516">
        <v>0</v>
      </c>
      <c r="EB111" s="516">
        <v>0</v>
      </c>
      <c r="EC111" s="516">
        <v>0</v>
      </c>
      <c r="ED111" s="516">
        <v>0</v>
      </c>
      <c r="EE111" s="516">
        <v>0</v>
      </c>
      <c r="EF111" s="516">
        <v>0</v>
      </c>
      <c r="EG111" s="516">
        <v>0</v>
      </c>
      <c r="EH111" s="516">
        <v>0</v>
      </c>
      <c r="EI111" s="516">
        <v>0</v>
      </c>
      <c r="EJ111" s="516">
        <v>0</v>
      </c>
      <c r="EK111" s="516">
        <v>0</v>
      </c>
      <c r="EL111" s="516">
        <v>0</v>
      </c>
      <c r="EM111" s="516">
        <v>0</v>
      </c>
      <c r="EN111" s="516">
        <v>0</v>
      </c>
      <c r="EO111" s="516">
        <v>0</v>
      </c>
      <c r="EP111" s="516">
        <v>0</v>
      </c>
      <c r="EQ111" s="516">
        <v>0</v>
      </c>
      <c r="ER111" s="516">
        <v>0</v>
      </c>
      <c r="ES111" s="516">
        <v>0</v>
      </c>
      <c r="ET111" s="516">
        <v>0</v>
      </c>
      <c r="EU111" s="516">
        <v>0</v>
      </c>
      <c r="EV111" s="516">
        <v>0</v>
      </c>
      <c r="EW111" s="516">
        <v>0</v>
      </c>
      <c r="EX111" s="516">
        <v>0</v>
      </c>
      <c r="EY111" s="516">
        <v>0</v>
      </c>
      <c r="EZ111" s="516">
        <v>0</v>
      </c>
      <c r="FA111" s="516">
        <v>0</v>
      </c>
      <c r="FB111" s="516">
        <v>0</v>
      </c>
      <c r="FC111" s="516">
        <v>0</v>
      </c>
      <c r="FD111" s="516">
        <v>0</v>
      </c>
      <c r="FE111" s="516">
        <v>0</v>
      </c>
      <c r="FF111" s="516">
        <v>0</v>
      </c>
      <c r="FG111" s="516">
        <v>0</v>
      </c>
      <c r="FH111" s="516">
        <v>0</v>
      </c>
      <c r="FI111" s="516">
        <v>0</v>
      </c>
      <c r="FJ111" s="516">
        <v>0</v>
      </c>
      <c r="FK111" s="516">
        <v>0</v>
      </c>
      <c r="FL111" s="516">
        <v>0</v>
      </c>
      <c r="FM111" s="516">
        <v>0</v>
      </c>
      <c r="FN111" s="516">
        <v>0</v>
      </c>
      <c r="FO111" s="516">
        <v>0</v>
      </c>
      <c r="FP111" s="516">
        <v>0</v>
      </c>
      <c r="FQ111" s="516">
        <v>0</v>
      </c>
      <c r="FR111" s="516">
        <v>0</v>
      </c>
      <c r="FS111" s="516">
        <v>0</v>
      </c>
      <c r="FT111" s="516">
        <v>0</v>
      </c>
      <c r="FU111" s="516">
        <v>0</v>
      </c>
      <c r="FV111" s="516">
        <v>0</v>
      </c>
      <c r="FW111" s="516">
        <v>0</v>
      </c>
      <c r="FX111" s="516">
        <v>0</v>
      </c>
      <c r="FY111" s="516">
        <v>0</v>
      </c>
      <c r="FZ111" s="516">
        <v>0</v>
      </c>
      <c r="GA111" s="516">
        <v>0</v>
      </c>
      <c r="GB111" s="516">
        <v>0</v>
      </c>
      <c r="GC111" s="516">
        <v>0</v>
      </c>
      <c r="GD111" s="516">
        <v>0</v>
      </c>
      <c r="GE111" s="516">
        <v>0</v>
      </c>
      <c r="GF111" s="516">
        <v>0</v>
      </c>
      <c r="GG111" s="516">
        <v>0</v>
      </c>
      <c r="GH111" s="516">
        <v>0</v>
      </c>
      <c r="GI111" s="516">
        <v>0</v>
      </c>
      <c r="GJ111" s="516">
        <v>0</v>
      </c>
      <c r="GK111" s="516">
        <v>0</v>
      </c>
      <c r="GL111" s="516">
        <v>0</v>
      </c>
      <c r="GM111" s="516">
        <v>0</v>
      </c>
      <c r="GN111" s="516">
        <v>0</v>
      </c>
      <c r="GO111" s="516">
        <v>0</v>
      </c>
      <c r="GP111" s="516">
        <v>0</v>
      </c>
      <c r="GQ111" s="516">
        <v>0</v>
      </c>
      <c r="GR111" s="516">
        <v>0</v>
      </c>
      <c r="GS111" s="516">
        <v>0</v>
      </c>
      <c r="GT111" s="516">
        <v>0</v>
      </c>
      <c r="GU111" s="516">
        <v>0</v>
      </c>
      <c r="GV111" s="516">
        <v>0</v>
      </c>
      <c r="GW111" s="516">
        <v>0</v>
      </c>
      <c r="GX111" s="516">
        <v>0</v>
      </c>
      <c r="GY111" s="516">
        <v>0</v>
      </c>
      <c r="GZ111" s="516">
        <v>0</v>
      </c>
      <c r="HA111" s="516">
        <v>0</v>
      </c>
      <c r="HB111" s="516">
        <v>0</v>
      </c>
      <c r="HC111" s="516">
        <v>0</v>
      </c>
      <c r="HD111" s="516">
        <v>0</v>
      </c>
      <c r="HE111" s="516">
        <v>0</v>
      </c>
      <c r="HF111" s="516">
        <v>0</v>
      </c>
      <c r="HG111" s="516">
        <v>0</v>
      </c>
      <c r="HH111" s="516">
        <v>0</v>
      </c>
      <c r="HI111" s="516">
        <v>0</v>
      </c>
      <c r="HJ111" s="516">
        <v>0</v>
      </c>
      <c r="HK111" s="516">
        <v>0</v>
      </c>
      <c r="HL111" s="516">
        <v>0</v>
      </c>
      <c r="HM111" s="516">
        <v>0</v>
      </c>
      <c r="HN111" s="516">
        <v>0</v>
      </c>
      <c r="HO111" s="516">
        <v>0</v>
      </c>
      <c r="HP111" s="516">
        <v>0</v>
      </c>
      <c r="HQ111" s="516">
        <v>0</v>
      </c>
      <c r="HR111" s="516">
        <v>0</v>
      </c>
      <c r="HS111" s="516">
        <v>0</v>
      </c>
      <c r="HT111" s="516">
        <v>0</v>
      </c>
      <c r="HU111" s="516">
        <v>0</v>
      </c>
      <c r="HV111" s="516">
        <v>0</v>
      </c>
      <c r="HW111" s="516">
        <v>0</v>
      </c>
      <c r="HX111" s="516">
        <v>0</v>
      </c>
      <c r="HY111" s="516">
        <v>0</v>
      </c>
      <c r="HZ111" s="516">
        <v>0</v>
      </c>
      <c r="IA111" s="516">
        <v>0</v>
      </c>
      <c r="IB111" s="516">
        <v>0</v>
      </c>
      <c r="IC111" s="516">
        <v>0</v>
      </c>
      <c r="ID111" s="516">
        <v>0</v>
      </c>
      <c r="IE111" s="516">
        <v>0</v>
      </c>
      <c r="IF111" s="516">
        <v>0</v>
      </c>
      <c r="IG111" s="516">
        <v>0</v>
      </c>
      <c r="IH111" s="516">
        <v>0</v>
      </c>
      <c r="II111" s="516">
        <v>0</v>
      </c>
      <c r="IJ111" s="516">
        <v>0</v>
      </c>
      <c r="IK111" s="516">
        <v>0</v>
      </c>
      <c r="IL111" s="516">
        <v>0</v>
      </c>
      <c r="IM111" s="516">
        <v>0</v>
      </c>
      <c r="IN111" s="516">
        <v>0</v>
      </c>
      <c r="IO111" s="516">
        <v>0</v>
      </c>
      <c r="IP111" s="516">
        <v>0</v>
      </c>
      <c r="IQ111" s="516">
        <v>0</v>
      </c>
      <c r="IR111" s="516">
        <v>0</v>
      </c>
      <c r="IS111" s="516">
        <v>0</v>
      </c>
      <c r="IT111" s="516">
        <v>0</v>
      </c>
      <c r="IU111" s="516">
        <v>0</v>
      </c>
      <c r="IV111" s="516">
        <v>0</v>
      </c>
      <c r="IW111" s="516">
        <v>0</v>
      </c>
      <c r="IX111" s="516">
        <v>0</v>
      </c>
      <c r="IY111" s="516">
        <v>0</v>
      </c>
      <c r="IZ111" s="516">
        <v>0</v>
      </c>
      <c r="JA111" s="516">
        <v>0</v>
      </c>
      <c r="JB111" s="516">
        <v>0</v>
      </c>
      <c r="JC111" s="516">
        <v>0</v>
      </c>
      <c r="JD111" s="516">
        <v>0</v>
      </c>
      <c r="JE111" s="516">
        <v>0</v>
      </c>
      <c r="JF111" s="516">
        <v>0</v>
      </c>
      <c r="JG111" s="516">
        <v>0</v>
      </c>
      <c r="JH111" s="516">
        <v>0</v>
      </c>
      <c r="JI111" s="516">
        <v>0</v>
      </c>
      <c r="JJ111" s="516">
        <v>0</v>
      </c>
      <c r="JK111" s="516">
        <v>0</v>
      </c>
      <c r="JL111" s="516">
        <v>0</v>
      </c>
      <c r="JM111" s="516">
        <v>0</v>
      </c>
      <c r="JN111" s="516">
        <v>0</v>
      </c>
      <c r="JO111" s="516">
        <v>0</v>
      </c>
      <c r="JP111" s="516">
        <v>0</v>
      </c>
      <c r="JQ111" s="516">
        <v>0</v>
      </c>
      <c r="JR111" s="516">
        <v>0</v>
      </c>
      <c r="JS111" s="516">
        <v>0</v>
      </c>
      <c r="JT111" s="516">
        <v>0</v>
      </c>
      <c r="JU111" s="516">
        <v>0</v>
      </c>
      <c r="JV111" s="516">
        <v>0</v>
      </c>
      <c r="JW111" s="516">
        <v>0</v>
      </c>
      <c r="JX111" s="516">
        <v>0</v>
      </c>
      <c r="JY111" s="516">
        <v>0</v>
      </c>
      <c r="JZ111" s="516">
        <v>0</v>
      </c>
      <c r="KA111" s="516">
        <v>0</v>
      </c>
      <c r="KB111" s="516">
        <v>0</v>
      </c>
      <c r="KC111" s="516">
        <v>0</v>
      </c>
      <c r="KD111" s="516">
        <v>0</v>
      </c>
      <c r="KE111" s="516">
        <v>0</v>
      </c>
      <c r="KF111" s="516">
        <v>0</v>
      </c>
      <c r="KG111" s="516">
        <v>0</v>
      </c>
      <c r="KH111" s="516">
        <v>0</v>
      </c>
      <c r="KI111" s="516">
        <v>0</v>
      </c>
      <c r="KJ111" s="516">
        <v>0</v>
      </c>
      <c r="KK111" s="516">
        <v>0</v>
      </c>
      <c r="KL111" s="516">
        <v>0</v>
      </c>
      <c r="KM111" s="516">
        <v>0</v>
      </c>
      <c r="KN111" s="516">
        <v>0</v>
      </c>
      <c r="KO111" s="516">
        <v>0</v>
      </c>
      <c r="KP111" s="516">
        <v>0</v>
      </c>
      <c r="KQ111" s="516">
        <v>0</v>
      </c>
      <c r="KR111" s="516">
        <v>0</v>
      </c>
      <c r="KS111" s="516">
        <v>0</v>
      </c>
      <c r="KT111" s="516">
        <v>0</v>
      </c>
      <c r="KU111" s="516">
        <v>0</v>
      </c>
      <c r="KV111" s="516">
        <v>0</v>
      </c>
      <c r="KW111" s="516">
        <v>0</v>
      </c>
      <c r="KX111" s="516">
        <v>0</v>
      </c>
      <c r="KY111" s="516">
        <v>0</v>
      </c>
      <c r="KZ111" s="516">
        <v>0</v>
      </c>
      <c r="LA111" s="516">
        <v>0</v>
      </c>
      <c r="LB111" s="516">
        <v>0</v>
      </c>
      <c r="LC111" s="516">
        <v>0</v>
      </c>
      <c r="LD111" s="516">
        <v>0</v>
      </c>
      <c r="LE111" s="516">
        <v>0</v>
      </c>
      <c r="LF111" s="516">
        <v>0</v>
      </c>
      <c r="LG111" s="516">
        <v>0</v>
      </c>
      <c r="LH111" s="516">
        <v>0</v>
      </c>
      <c r="LI111" s="516">
        <v>0</v>
      </c>
      <c r="LJ111" s="516">
        <v>0</v>
      </c>
      <c r="LK111" s="516">
        <v>0</v>
      </c>
      <c r="LL111" s="516">
        <v>0</v>
      </c>
      <c r="LM111" s="516">
        <v>0</v>
      </c>
      <c r="LN111" s="516">
        <v>0</v>
      </c>
      <c r="LO111" s="516">
        <v>0</v>
      </c>
      <c r="LP111" s="516">
        <v>0</v>
      </c>
      <c r="LQ111" s="516">
        <v>0</v>
      </c>
      <c r="LR111" s="516">
        <v>0</v>
      </c>
      <c r="LS111" s="516">
        <v>0</v>
      </c>
      <c r="LT111" s="516">
        <v>0</v>
      </c>
      <c r="LU111" s="516">
        <v>0</v>
      </c>
      <c r="LV111" s="516">
        <v>0</v>
      </c>
      <c r="LW111" s="516">
        <v>0</v>
      </c>
      <c r="LX111" s="516">
        <v>0</v>
      </c>
      <c r="LY111" s="516">
        <v>0</v>
      </c>
      <c r="LZ111" s="516">
        <v>0</v>
      </c>
      <c r="MA111" s="516">
        <v>0</v>
      </c>
      <c r="MB111" s="516">
        <v>0</v>
      </c>
      <c r="MC111" s="516">
        <v>0</v>
      </c>
      <c r="MD111" s="516">
        <v>0</v>
      </c>
      <c r="ME111" s="516">
        <v>0</v>
      </c>
      <c r="MF111" s="516">
        <v>0</v>
      </c>
      <c r="MG111" s="516">
        <v>0</v>
      </c>
      <c r="MH111" s="516">
        <v>0</v>
      </c>
      <c r="MI111" s="516">
        <v>0</v>
      </c>
      <c r="MJ111" s="516">
        <v>0</v>
      </c>
      <c r="MK111" s="516">
        <v>0</v>
      </c>
      <c r="ML111" s="516">
        <v>0</v>
      </c>
      <c r="MM111" s="516">
        <v>0</v>
      </c>
      <c r="MN111" s="516">
        <v>0</v>
      </c>
      <c r="MO111" s="516">
        <v>0</v>
      </c>
      <c r="MP111" s="516">
        <v>0</v>
      </c>
      <c r="MQ111" s="516">
        <v>0</v>
      </c>
      <c r="MR111" s="516">
        <v>0</v>
      </c>
      <c r="MS111" s="516">
        <v>0</v>
      </c>
      <c r="MT111" s="516">
        <v>0</v>
      </c>
      <c r="MU111" s="516">
        <v>0</v>
      </c>
      <c r="MV111" s="516">
        <v>0</v>
      </c>
      <c r="MW111" s="516">
        <v>0</v>
      </c>
      <c r="MX111" s="516">
        <v>0</v>
      </c>
      <c r="MY111" s="516">
        <v>0</v>
      </c>
      <c r="MZ111" s="516">
        <v>0</v>
      </c>
      <c r="NA111" s="516">
        <v>0</v>
      </c>
      <c r="NB111" s="516">
        <v>0</v>
      </c>
      <c r="NC111" s="516">
        <v>0</v>
      </c>
      <c r="ND111" s="516">
        <v>0</v>
      </c>
      <c r="NE111" s="516">
        <v>0</v>
      </c>
      <c r="NF111" s="516">
        <v>0</v>
      </c>
      <c r="NG111" s="516">
        <v>0</v>
      </c>
      <c r="NH111" s="516">
        <v>0</v>
      </c>
      <c r="NI111" s="516">
        <v>0</v>
      </c>
      <c r="NJ111" s="516">
        <v>0</v>
      </c>
      <c r="NK111" s="516">
        <v>0</v>
      </c>
      <c r="NL111" s="516">
        <v>0</v>
      </c>
      <c r="NM111" s="516">
        <v>0</v>
      </c>
      <c r="NN111" s="516">
        <v>0</v>
      </c>
      <c r="NO111" s="516">
        <v>0</v>
      </c>
      <c r="NP111" s="516">
        <v>0</v>
      </c>
      <c r="NQ111" s="516">
        <v>0</v>
      </c>
      <c r="NR111" s="516">
        <v>0</v>
      </c>
      <c r="NS111" s="516">
        <v>0</v>
      </c>
      <c r="NT111" s="516">
        <v>0</v>
      </c>
      <c r="NU111" s="516">
        <v>0</v>
      </c>
      <c r="NV111" s="516">
        <v>0</v>
      </c>
      <c r="NW111" s="516">
        <v>0</v>
      </c>
      <c r="NX111" s="516">
        <v>0</v>
      </c>
      <c r="NY111" s="516">
        <v>0</v>
      </c>
      <c r="NZ111" s="516">
        <v>0</v>
      </c>
      <c r="OA111" s="516">
        <v>0</v>
      </c>
      <c r="OB111" s="516">
        <v>0</v>
      </c>
      <c r="OC111" s="516">
        <v>0</v>
      </c>
      <c r="OD111" s="516">
        <v>0</v>
      </c>
      <c r="OE111" s="516">
        <v>0</v>
      </c>
      <c r="OF111" s="516">
        <v>0</v>
      </c>
      <c r="OG111" s="516">
        <v>0</v>
      </c>
      <c r="OH111" s="516">
        <v>0</v>
      </c>
      <c r="OI111" s="516">
        <v>0</v>
      </c>
      <c r="OJ111" s="516">
        <v>0</v>
      </c>
      <c r="OK111" s="516">
        <v>0</v>
      </c>
      <c r="OL111" s="516">
        <v>0</v>
      </c>
      <c r="OM111" s="516">
        <v>0</v>
      </c>
      <c r="ON111" s="516">
        <v>0</v>
      </c>
      <c r="OO111" s="516">
        <v>0</v>
      </c>
      <c r="OP111" s="516">
        <v>0</v>
      </c>
      <c r="OQ111" s="516">
        <v>0</v>
      </c>
      <c r="OR111" s="516">
        <v>0</v>
      </c>
      <c r="OS111" s="516">
        <v>0</v>
      </c>
      <c r="OT111" s="516">
        <v>0</v>
      </c>
      <c r="OU111" s="516">
        <v>0</v>
      </c>
      <c r="OV111" s="516">
        <v>0</v>
      </c>
      <c r="OW111" s="516">
        <v>0</v>
      </c>
      <c r="OX111" s="516">
        <v>0</v>
      </c>
      <c r="OY111" s="516">
        <v>0</v>
      </c>
      <c r="OZ111" s="516">
        <v>0</v>
      </c>
      <c r="PA111" s="516">
        <v>0</v>
      </c>
      <c r="PB111" s="516">
        <v>0</v>
      </c>
      <c r="PC111" s="516">
        <v>0</v>
      </c>
      <c r="PD111" s="516">
        <v>0</v>
      </c>
      <c r="PE111" s="516">
        <v>0</v>
      </c>
      <c r="PF111" s="516">
        <v>0</v>
      </c>
      <c r="PG111" s="516">
        <v>0</v>
      </c>
      <c r="PH111" s="516">
        <v>0</v>
      </c>
      <c r="PI111" s="516">
        <v>0</v>
      </c>
      <c r="PJ111" s="516">
        <v>0</v>
      </c>
      <c r="PK111" s="516">
        <v>0</v>
      </c>
      <c r="PL111" s="516">
        <v>0</v>
      </c>
      <c r="PM111" s="516">
        <v>0</v>
      </c>
      <c r="PN111" s="516">
        <v>0</v>
      </c>
      <c r="PO111" s="516">
        <v>0</v>
      </c>
      <c r="PP111" s="516">
        <v>0</v>
      </c>
      <c r="PQ111" s="516">
        <v>0</v>
      </c>
      <c r="PR111" s="516">
        <v>0</v>
      </c>
      <c r="PS111" s="516">
        <v>0</v>
      </c>
      <c r="PT111" s="516">
        <v>0</v>
      </c>
      <c r="PU111" s="516">
        <v>0</v>
      </c>
      <c r="PV111" s="516">
        <v>0</v>
      </c>
      <c r="PW111" s="516">
        <v>0</v>
      </c>
      <c r="PX111" s="516">
        <v>0</v>
      </c>
      <c r="PY111" s="516">
        <v>0</v>
      </c>
      <c r="PZ111" s="516">
        <v>0</v>
      </c>
      <c r="QA111" s="516">
        <v>0</v>
      </c>
      <c r="QB111" s="516">
        <v>0</v>
      </c>
      <c r="QC111" s="516">
        <v>0</v>
      </c>
      <c r="QD111" s="516">
        <v>0</v>
      </c>
      <c r="QE111" s="516">
        <v>0</v>
      </c>
      <c r="QF111" s="516">
        <v>0</v>
      </c>
      <c r="QG111" s="516">
        <v>0</v>
      </c>
      <c r="QH111" s="516">
        <v>0</v>
      </c>
      <c r="QI111" s="516">
        <v>0</v>
      </c>
      <c r="QJ111" s="516">
        <v>0</v>
      </c>
      <c r="QK111" s="516">
        <v>0</v>
      </c>
      <c r="QL111" s="516">
        <v>0</v>
      </c>
      <c r="QM111" s="516">
        <v>0</v>
      </c>
      <c r="QN111" s="516">
        <v>0</v>
      </c>
      <c r="QO111" s="516">
        <v>0</v>
      </c>
      <c r="QP111" s="516">
        <v>0</v>
      </c>
      <c r="QQ111" s="516">
        <v>0</v>
      </c>
      <c r="QR111" s="516">
        <v>0</v>
      </c>
      <c r="QS111" s="516">
        <v>0</v>
      </c>
      <c r="QT111" s="516">
        <v>0</v>
      </c>
      <c r="QU111" s="516">
        <v>0</v>
      </c>
      <c r="QV111" s="516">
        <v>0</v>
      </c>
      <c r="QW111" s="516">
        <v>0</v>
      </c>
      <c r="QX111" s="516">
        <v>0</v>
      </c>
      <c r="QY111" s="516">
        <v>0</v>
      </c>
      <c r="QZ111" s="516">
        <v>0</v>
      </c>
      <c r="RA111" s="516">
        <v>0</v>
      </c>
      <c r="RB111" s="516">
        <v>0</v>
      </c>
      <c r="RC111" s="516">
        <v>0</v>
      </c>
      <c r="RD111" s="516">
        <v>0</v>
      </c>
      <c r="RE111" s="516">
        <v>0</v>
      </c>
      <c r="RF111" s="516">
        <v>0</v>
      </c>
      <c r="RG111" s="516">
        <v>0</v>
      </c>
      <c r="RH111" s="516">
        <v>0</v>
      </c>
      <c r="RI111" s="516">
        <v>0</v>
      </c>
      <c r="RJ111" s="516">
        <v>0</v>
      </c>
      <c r="RK111" s="516">
        <v>0</v>
      </c>
      <c r="RL111" s="516">
        <v>0</v>
      </c>
      <c r="RM111" s="516">
        <v>0</v>
      </c>
      <c r="RN111" s="516">
        <v>0</v>
      </c>
      <c r="RO111" s="516">
        <v>0</v>
      </c>
      <c r="RP111" s="516">
        <v>0</v>
      </c>
      <c r="RQ111" s="516">
        <v>0</v>
      </c>
      <c r="RR111" s="516">
        <v>0</v>
      </c>
      <c r="RS111" s="516">
        <v>0</v>
      </c>
      <c r="RT111" s="516">
        <v>0</v>
      </c>
      <c r="RU111" s="516">
        <v>0</v>
      </c>
      <c r="RV111" s="516">
        <v>0</v>
      </c>
      <c r="RW111" s="516">
        <v>0</v>
      </c>
      <c r="RX111" s="516">
        <v>0</v>
      </c>
      <c r="RY111" s="516">
        <v>0</v>
      </c>
      <c r="RZ111" s="516">
        <v>0</v>
      </c>
      <c r="SA111" s="516">
        <v>0</v>
      </c>
      <c r="SB111" s="516">
        <v>0</v>
      </c>
      <c r="SC111" s="516">
        <v>0</v>
      </c>
      <c r="SD111" s="516">
        <v>0</v>
      </c>
      <c r="SE111" s="516">
        <v>0</v>
      </c>
      <c r="SF111" s="516">
        <v>0</v>
      </c>
      <c r="SG111" s="516">
        <v>0</v>
      </c>
      <c r="SH111" s="516">
        <v>0</v>
      </c>
      <c r="SI111" s="493"/>
      <c r="SJ111" s="474"/>
      <c r="SK111" s="462"/>
      <c r="SL111" s="462"/>
      <c r="SM111" s="462"/>
    </row>
    <row r="112" spans="1:507" outlineLevel="2" x14ac:dyDescent="0.35">
      <c r="A112" s="462"/>
      <c r="B112" s="471"/>
      <c r="C112" s="690">
        <f>INT($C$40)+2</f>
        <v>3</v>
      </c>
      <c r="D112" s="493"/>
      <c r="E112" s="557"/>
      <c r="F112" s="557"/>
      <c r="G112" s="493"/>
      <c r="H112" s="709" t="str">
        <f>Sheep!$H$175</f>
        <v>July</v>
      </c>
      <c r="I112" s="709" t="s">
        <v>971</v>
      </c>
      <c r="J112" s="709">
        <f t="shared" si="140"/>
        <v>23</v>
      </c>
      <c r="K112" s="710">
        <v>0</v>
      </c>
      <c r="L112" s="710">
        <v>0</v>
      </c>
      <c r="M112" s="710">
        <v>0</v>
      </c>
      <c r="N112" s="710">
        <v>0</v>
      </c>
      <c r="O112" s="710">
        <v>0</v>
      </c>
      <c r="P112" s="710">
        <v>0</v>
      </c>
      <c r="Q112" s="710">
        <v>0</v>
      </c>
      <c r="R112" s="710">
        <v>0</v>
      </c>
      <c r="S112" s="710">
        <v>0</v>
      </c>
      <c r="T112" s="710">
        <v>0</v>
      </c>
      <c r="U112" s="710">
        <v>0</v>
      </c>
      <c r="V112" s="710">
        <v>0</v>
      </c>
      <c r="W112" s="710">
        <v>0</v>
      </c>
      <c r="X112" s="710">
        <v>0</v>
      </c>
      <c r="Y112" s="710">
        <v>0</v>
      </c>
      <c r="Z112" s="710">
        <v>0</v>
      </c>
      <c r="AA112" s="710">
        <v>0</v>
      </c>
      <c r="AB112" s="710">
        <v>0</v>
      </c>
      <c r="AC112" s="710">
        <v>0</v>
      </c>
      <c r="AD112" s="710">
        <v>0</v>
      </c>
      <c r="AE112" s="710">
        <v>0</v>
      </c>
      <c r="AF112" s="710">
        <v>0</v>
      </c>
      <c r="AG112" s="710">
        <v>0</v>
      </c>
      <c r="AH112" s="710">
        <v>0</v>
      </c>
      <c r="AI112" s="710">
        <v>0</v>
      </c>
      <c r="AJ112" s="710">
        <v>0</v>
      </c>
      <c r="AK112" s="710">
        <v>0</v>
      </c>
      <c r="AL112" s="710">
        <v>0</v>
      </c>
      <c r="AM112" s="710">
        <v>0</v>
      </c>
      <c r="AN112" s="710">
        <v>0</v>
      </c>
      <c r="AO112" s="710">
        <v>0</v>
      </c>
      <c r="AP112" s="710">
        <v>0</v>
      </c>
      <c r="AQ112" s="710">
        <v>0</v>
      </c>
      <c r="AR112" s="710">
        <v>0</v>
      </c>
      <c r="AS112" s="710">
        <v>0</v>
      </c>
      <c r="AT112" s="710">
        <v>0</v>
      </c>
      <c r="AU112" s="710">
        <v>0</v>
      </c>
      <c r="AV112" s="710">
        <v>0</v>
      </c>
      <c r="AW112" s="710">
        <v>0</v>
      </c>
      <c r="AX112" s="710">
        <v>0</v>
      </c>
      <c r="AY112" s="710">
        <v>0</v>
      </c>
      <c r="AZ112" s="710">
        <v>0</v>
      </c>
      <c r="BA112" s="710">
        <v>0</v>
      </c>
      <c r="BB112" s="710">
        <v>0</v>
      </c>
      <c r="BC112" s="710">
        <v>0</v>
      </c>
      <c r="BD112" s="710">
        <v>0</v>
      </c>
      <c r="BE112" s="710">
        <v>0</v>
      </c>
      <c r="BF112" s="710">
        <v>0</v>
      </c>
      <c r="BG112" s="710">
        <v>0</v>
      </c>
      <c r="BH112" s="710">
        <v>0</v>
      </c>
      <c r="BI112" s="710">
        <v>0</v>
      </c>
      <c r="BJ112" s="710">
        <v>0</v>
      </c>
      <c r="BK112" s="710">
        <v>0</v>
      </c>
      <c r="BL112" s="710">
        <v>0</v>
      </c>
      <c r="BM112" s="710">
        <v>0</v>
      </c>
      <c r="BN112" s="710">
        <v>0</v>
      </c>
      <c r="BO112" s="710">
        <v>0</v>
      </c>
      <c r="BP112" s="710">
        <v>0</v>
      </c>
      <c r="BQ112" s="710">
        <v>0</v>
      </c>
      <c r="BR112" s="710">
        <v>0</v>
      </c>
      <c r="BS112" s="710">
        <v>0</v>
      </c>
      <c r="BT112" s="710">
        <v>0</v>
      </c>
      <c r="BU112" s="710">
        <v>0</v>
      </c>
      <c r="BV112" s="710">
        <v>0</v>
      </c>
      <c r="BW112" s="710">
        <v>0</v>
      </c>
      <c r="BX112" s="710">
        <v>0</v>
      </c>
      <c r="BY112" s="710">
        <v>0</v>
      </c>
      <c r="BZ112" s="710">
        <v>0</v>
      </c>
      <c r="CA112" s="710">
        <v>0</v>
      </c>
      <c r="CB112" s="710">
        <v>0</v>
      </c>
      <c r="CC112" s="710">
        <v>0</v>
      </c>
      <c r="CD112" s="710">
        <v>0</v>
      </c>
      <c r="CE112" s="710">
        <v>0</v>
      </c>
      <c r="CF112" s="710">
        <v>0</v>
      </c>
      <c r="CG112" s="710">
        <v>0</v>
      </c>
      <c r="CH112" s="710">
        <v>0</v>
      </c>
      <c r="CI112" s="710">
        <v>0</v>
      </c>
      <c r="CJ112" s="710">
        <v>0</v>
      </c>
      <c r="CK112" s="710">
        <v>0</v>
      </c>
      <c r="CL112" s="710">
        <v>0</v>
      </c>
      <c r="CM112" s="710">
        <v>0</v>
      </c>
      <c r="CN112" s="710">
        <v>0</v>
      </c>
      <c r="CO112" s="710">
        <v>0</v>
      </c>
      <c r="CP112" s="710">
        <v>0</v>
      </c>
      <c r="CQ112" s="710">
        <v>0</v>
      </c>
      <c r="CR112" s="710">
        <v>0</v>
      </c>
      <c r="CS112" s="710">
        <v>0</v>
      </c>
      <c r="CT112" s="710">
        <v>0</v>
      </c>
      <c r="CU112" s="710">
        <v>0</v>
      </c>
      <c r="CV112" s="710">
        <v>0</v>
      </c>
      <c r="CW112" s="710">
        <v>0</v>
      </c>
      <c r="CX112" s="710">
        <v>0</v>
      </c>
      <c r="CY112" s="710">
        <v>0</v>
      </c>
      <c r="CZ112" s="710">
        <v>0</v>
      </c>
      <c r="DA112" s="710">
        <v>0</v>
      </c>
      <c r="DB112" s="710">
        <v>0</v>
      </c>
      <c r="DC112" s="710">
        <v>0</v>
      </c>
      <c r="DD112" s="710">
        <v>0</v>
      </c>
      <c r="DE112" s="710">
        <v>0</v>
      </c>
      <c r="DF112" s="710">
        <v>0</v>
      </c>
      <c r="DG112" s="710">
        <v>0</v>
      </c>
      <c r="DH112" s="710">
        <v>0</v>
      </c>
      <c r="DI112" s="710">
        <v>0</v>
      </c>
      <c r="DJ112" s="710">
        <v>0</v>
      </c>
      <c r="DK112" s="710">
        <v>0</v>
      </c>
      <c r="DL112" s="710">
        <v>0</v>
      </c>
      <c r="DM112" s="710">
        <v>0</v>
      </c>
      <c r="DN112" s="710">
        <v>0</v>
      </c>
      <c r="DO112" s="710">
        <v>0</v>
      </c>
      <c r="DP112" s="710">
        <v>0</v>
      </c>
      <c r="DQ112" s="710">
        <v>0</v>
      </c>
      <c r="DR112" s="710">
        <v>0</v>
      </c>
      <c r="DS112" s="710">
        <v>0</v>
      </c>
      <c r="DT112" s="710">
        <v>0</v>
      </c>
      <c r="DU112" s="710">
        <v>0</v>
      </c>
      <c r="DV112" s="710">
        <v>0</v>
      </c>
      <c r="DW112" s="710">
        <v>0</v>
      </c>
      <c r="DX112" s="710">
        <v>0</v>
      </c>
      <c r="DY112" s="710">
        <v>0</v>
      </c>
      <c r="DZ112" s="710">
        <v>0</v>
      </c>
      <c r="EA112" s="710">
        <v>0</v>
      </c>
      <c r="EB112" s="710">
        <v>0</v>
      </c>
      <c r="EC112" s="710">
        <v>0</v>
      </c>
      <c r="ED112" s="710">
        <v>0</v>
      </c>
      <c r="EE112" s="710">
        <v>0</v>
      </c>
      <c r="EF112" s="710">
        <v>0</v>
      </c>
      <c r="EG112" s="710">
        <v>0</v>
      </c>
      <c r="EH112" s="710">
        <v>0</v>
      </c>
      <c r="EI112" s="710">
        <v>0</v>
      </c>
      <c r="EJ112" s="710">
        <v>0</v>
      </c>
      <c r="EK112" s="710">
        <v>0</v>
      </c>
      <c r="EL112" s="710">
        <v>0</v>
      </c>
      <c r="EM112" s="710">
        <v>0</v>
      </c>
      <c r="EN112" s="710">
        <v>0</v>
      </c>
      <c r="EO112" s="710">
        <v>0</v>
      </c>
      <c r="EP112" s="710">
        <v>0</v>
      </c>
      <c r="EQ112" s="710">
        <v>0</v>
      </c>
      <c r="ER112" s="710">
        <v>0</v>
      </c>
      <c r="ES112" s="710">
        <v>0</v>
      </c>
      <c r="ET112" s="710">
        <v>0</v>
      </c>
      <c r="EU112" s="710">
        <v>0</v>
      </c>
      <c r="EV112" s="710">
        <v>0</v>
      </c>
      <c r="EW112" s="710">
        <v>0</v>
      </c>
      <c r="EX112" s="710">
        <v>0</v>
      </c>
      <c r="EY112" s="710">
        <v>0</v>
      </c>
      <c r="EZ112" s="710">
        <v>0</v>
      </c>
      <c r="FA112" s="710">
        <v>0</v>
      </c>
      <c r="FB112" s="710">
        <v>0</v>
      </c>
      <c r="FC112" s="710">
        <v>0</v>
      </c>
      <c r="FD112" s="710">
        <v>0</v>
      </c>
      <c r="FE112" s="710">
        <v>0</v>
      </c>
      <c r="FF112" s="710">
        <v>0</v>
      </c>
      <c r="FG112" s="710">
        <v>0</v>
      </c>
      <c r="FH112" s="710">
        <v>0</v>
      </c>
      <c r="FI112" s="710">
        <v>0</v>
      </c>
      <c r="FJ112" s="710">
        <v>0</v>
      </c>
      <c r="FK112" s="710">
        <v>0</v>
      </c>
      <c r="FL112" s="710">
        <v>0</v>
      </c>
      <c r="FM112" s="710">
        <v>0</v>
      </c>
      <c r="FN112" s="710">
        <v>0</v>
      </c>
      <c r="FO112" s="710">
        <v>0</v>
      </c>
      <c r="FP112" s="710">
        <v>0</v>
      </c>
      <c r="FQ112" s="710">
        <v>0</v>
      </c>
      <c r="FR112" s="710">
        <v>0</v>
      </c>
      <c r="FS112" s="710">
        <v>0</v>
      </c>
      <c r="FT112" s="710">
        <v>0</v>
      </c>
      <c r="FU112" s="710">
        <v>0</v>
      </c>
      <c r="FV112" s="710">
        <v>0</v>
      </c>
      <c r="FW112" s="710">
        <v>0</v>
      </c>
      <c r="FX112" s="710">
        <v>0</v>
      </c>
      <c r="FY112" s="710">
        <v>0</v>
      </c>
      <c r="FZ112" s="710">
        <v>0</v>
      </c>
      <c r="GA112" s="710">
        <v>0</v>
      </c>
      <c r="GB112" s="710">
        <v>0</v>
      </c>
      <c r="GC112" s="710">
        <v>0</v>
      </c>
      <c r="GD112" s="710">
        <v>0</v>
      </c>
      <c r="GE112" s="710">
        <v>0</v>
      </c>
      <c r="GF112" s="710">
        <v>0</v>
      </c>
      <c r="GG112" s="710">
        <v>0</v>
      </c>
      <c r="GH112" s="710">
        <v>0</v>
      </c>
      <c r="GI112" s="710">
        <v>0</v>
      </c>
      <c r="GJ112" s="710">
        <v>0</v>
      </c>
      <c r="GK112" s="710">
        <v>0</v>
      </c>
      <c r="GL112" s="710">
        <v>0</v>
      </c>
      <c r="GM112" s="710">
        <v>0</v>
      </c>
      <c r="GN112" s="710">
        <v>0</v>
      </c>
      <c r="GO112" s="710">
        <v>0</v>
      </c>
      <c r="GP112" s="710">
        <v>0</v>
      </c>
      <c r="GQ112" s="710">
        <v>0</v>
      </c>
      <c r="GR112" s="710">
        <v>0</v>
      </c>
      <c r="GS112" s="710">
        <v>0</v>
      </c>
      <c r="GT112" s="710">
        <v>0</v>
      </c>
      <c r="GU112" s="710">
        <v>0</v>
      </c>
      <c r="GV112" s="710">
        <v>0</v>
      </c>
      <c r="GW112" s="710">
        <v>0</v>
      </c>
      <c r="GX112" s="710">
        <v>0</v>
      </c>
      <c r="GY112" s="710">
        <v>0</v>
      </c>
      <c r="GZ112" s="710">
        <v>0</v>
      </c>
      <c r="HA112" s="710">
        <v>0</v>
      </c>
      <c r="HB112" s="710">
        <v>0</v>
      </c>
      <c r="HC112" s="710">
        <v>0</v>
      </c>
      <c r="HD112" s="710">
        <v>0</v>
      </c>
      <c r="HE112" s="710">
        <v>0</v>
      </c>
      <c r="HF112" s="710">
        <v>0</v>
      </c>
      <c r="HG112" s="710">
        <v>0</v>
      </c>
      <c r="HH112" s="710">
        <v>0</v>
      </c>
      <c r="HI112" s="710">
        <v>0</v>
      </c>
      <c r="HJ112" s="710">
        <v>0</v>
      </c>
      <c r="HK112" s="710">
        <v>0</v>
      </c>
      <c r="HL112" s="710">
        <v>0</v>
      </c>
      <c r="HM112" s="710">
        <v>0</v>
      </c>
      <c r="HN112" s="710">
        <v>0</v>
      </c>
      <c r="HO112" s="710">
        <v>0</v>
      </c>
      <c r="HP112" s="710">
        <v>0</v>
      </c>
      <c r="HQ112" s="710">
        <v>0</v>
      </c>
      <c r="HR112" s="710">
        <v>0</v>
      </c>
      <c r="HS112" s="710">
        <v>0</v>
      </c>
      <c r="HT112" s="710">
        <v>0</v>
      </c>
      <c r="HU112" s="710">
        <v>0</v>
      </c>
      <c r="HV112" s="710">
        <v>0</v>
      </c>
      <c r="HW112" s="710">
        <v>0</v>
      </c>
      <c r="HX112" s="710">
        <v>0</v>
      </c>
      <c r="HY112" s="710">
        <v>0</v>
      </c>
      <c r="HZ112" s="710">
        <v>0</v>
      </c>
      <c r="IA112" s="710">
        <v>0</v>
      </c>
      <c r="IB112" s="710">
        <v>0</v>
      </c>
      <c r="IC112" s="710">
        <v>0</v>
      </c>
      <c r="ID112" s="710">
        <v>0</v>
      </c>
      <c r="IE112" s="710">
        <v>0</v>
      </c>
      <c r="IF112" s="710">
        <v>0</v>
      </c>
      <c r="IG112" s="710">
        <v>0</v>
      </c>
      <c r="IH112" s="710">
        <v>0</v>
      </c>
      <c r="II112" s="710">
        <v>0</v>
      </c>
      <c r="IJ112" s="710">
        <v>0</v>
      </c>
      <c r="IK112" s="710">
        <v>0</v>
      </c>
      <c r="IL112" s="710">
        <v>0</v>
      </c>
      <c r="IM112" s="710">
        <v>0</v>
      </c>
      <c r="IN112" s="710">
        <v>0</v>
      </c>
      <c r="IO112" s="710">
        <v>0</v>
      </c>
      <c r="IP112" s="710">
        <v>0</v>
      </c>
      <c r="IQ112" s="710">
        <v>0</v>
      </c>
      <c r="IR112" s="710">
        <v>0</v>
      </c>
      <c r="IS112" s="710">
        <v>0</v>
      </c>
      <c r="IT112" s="710">
        <v>0</v>
      </c>
      <c r="IU112" s="710">
        <v>0</v>
      </c>
      <c r="IV112" s="710">
        <v>0</v>
      </c>
      <c r="IW112" s="710">
        <v>0</v>
      </c>
      <c r="IX112" s="710">
        <v>0</v>
      </c>
      <c r="IY112" s="710">
        <v>0</v>
      </c>
      <c r="IZ112" s="710">
        <v>0</v>
      </c>
      <c r="JA112" s="710">
        <v>0</v>
      </c>
      <c r="JB112" s="710">
        <v>0</v>
      </c>
      <c r="JC112" s="710">
        <v>0</v>
      </c>
      <c r="JD112" s="710">
        <v>0</v>
      </c>
      <c r="JE112" s="710">
        <v>0</v>
      </c>
      <c r="JF112" s="710">
        <v>0</v>
      </c>
      <c r="JG112" s="710">
        <v>0</v>
      </c>
      <c r="JH112" s="710">
        <v>0</v>
      </c>
      <c r="JI112" s="710">
        <v>0</v>
      </c>
      <c r="JJ112" s="710">
        <v>0</v>
      </c>
      <c r="JK112" s="710">
        <v>0</v>
      </c>
      <c r="JL112" s="710">
        <v>0</v>
      </c>
      <c r="JM112" s="710">
        <v>0</v>
      </c>
      <c r="JN112" s="710">
        <v>0</v>
      </c>
      <c r="JO112" s="710">
        <v>0</v>
      </c>
      <c r="JP112" s="710">
        <v>0</v>
      </c>
      <c r="JQ112" s="710">
        <v>0</v>
      </c>
      <c r="JR112" s="710">
        <v>0</v>
      </c>
      <c r="JS112" s="710">
        <v>0</v>
      </c>
      <c r="JT112" s="710">
        <v>0</v>
      </c>
      <c r="JU112" s="710">
        <v>0</v>
      </c>
      <c r="JV112" s="710">
        <v>0</v>
      </c>
      <c r="JW112" s="710">
        <v>0</v>
      </c>
      <c r="JX112" s="710">
        <v>0</v>
      </c>
      <c r="JY112" s="710">
        <v>0</v>
      </c>
      <c r="JZ112" s="710">
        <v>0</v>
      </c>
      <c r="KA112" s="710">
        <v>0</v>
      </c>
      <c r="KB112" s="710">
        <v>0</v>
      </c>
      <c r="KC112" s="710">
        <v>0</v>
      </c>
      <c r="KD112" s="710">
        <v>0</v>
      </c>
      <c r="KE112" s="710">
        <v>0</v>
      </c>
      <c r="KF112" s="710">
        <v>0</v>
      </c>
      <c r="KG112" s="710">
        <v>0</v>
      </c>
      <c r="KH112" s="710">
        <v>0</v>
      </c>
      <c r="KI112" s="710">
        <v>0</v>
      </c>
      <c r="KJ112" s="710">
        <v>0</v>
      </c>
      <c r="KK112" s="710">
        <v>0</v>
      </c>
      <c r="KL112" s="710">
        <v>0</v>
      </c>
      <c r="KM112" s="710">
        <v>0</v>
      </c>
      <c r="KN112" s="710">
        <v>0</v>
      </c>
      <c r="KO112" s="710">
        <v>0</v>
      </c>
      <c r="KP112" s="710">
        <v>0</v>
      </c>
      <c r="KQ112" s="710">
        <v>0</v>
      </c>
      <c r="KR112" s="710">
        <v>0</v>
      </c>
      <c r="KS112" s="710">
        <v>0</v>
      </c>
      <c r="KT112" s="710">
        <v>0</v>
      </c>
      <c r="KU112" s="710">
        <v>0</v>
      </c>
      <c r="KV112" s="710">
        <v>0</v>
      </c>
      <c r="KW112" s="710">
        <v>0</v>
      </c>
      <c r="KX112" s="710">
        <v>0</v>
      </c>
      <c r="KY112" s="710">
        <v>0</v>
      </c>
      <c r="KZ112" s="710">
        <v>0</v>
      </c>
      <c r="LA112" s="710">
        <v>0</v>
      </c>
      <c r="LB112" s="710">
        <v>0</v>
      </c>
      <c r="LC112" s="710">
        <v>0</v>
      </c>
      <c r="LD112" s="710">
        <v>0</v>
      </c>
      <c r="LE112" s="710">
        <v>0</v>
      </c>
      <c r="LF112" s="710">
        <v>0</v>
      </c>
      <c r="LG112" s="710">
        <v>0</v>
      </c>
      <c r="LH112" s="710">
        <v>0</v>
      </c>
      <c r="LI112" s="710">
        <v>0</v>
      </c>
      <c r="LJ112" s="710">
        <v>0</v>
      </c>
      <c r="LK112" s="710">
        <v>0</v>
      </c>
      <c r="LL112" s="710">
        <v>0</v>
      </c>
      <c r="LM112" s="710">
        <v>0</v>
      </c>
      <c r="LN112" s="710">
        <v>0</v>
      </c>
      <c r="LO112" s="710">
        <v>0</v>
      </c>
      <c r="LP112" s="710">
        <v>0</v>
      </c>
      <c r="LQ112" s="710">
        <v>0</v>
      </c>
      <c r="LR112" s="710">
        <v>0</v>
      </c>
      <c r="LS112" s="710">
        <v>0</v>
      </c>
      <c r="LT112" s="710">
        <v>0</v>
      </c>
      <c r="LU112" s="710">
        <v>0</v>
      </c>
      <c r="LV112" s="710">
        <v>0</v>
      </c>
      <c r="LW112" s="710">
        <v>0</v>
      </c>
      <c r="LX112" s="710">
        <v>0</v>
      </c>
      <c r="LY112" s="710">
        <v>0</v>
      </c>
      <c r="LZ112" s="710">
        <v>0</v>
      </c>
      <c r="MA112" s="710">
        <v>0</v>
      </c>
      <c r="MB112" s="710">
        <v>0</v>
      </c>
      <c r="MC112" s="710">
        <v>0</v>
      </c>
      <c r="MD112" s="710">
        <v>0</v>
      </c>
      <c r="ME112" s="710">
        <v>0</v>
      </c>
      <c r="MF112" s="710">
        <v>0</v>
      </c>
      <c r="MG112" s="710">
        <v>0</v>
      </c>
      <c r="MH112" s="710">
        <v>0</v>
      </c>
      <c r="MI112" s="710">
        <v>0</v>
      </c>
      <c r="MJ112" s="710">
        <v>0</v>
      </c>
      <c r="MK112" s="710">
        <v>0</v>
      </c>
      <c r="ML112" s="710">
        <v>0</v>
      </c>
      <c r="MM112" s="710">
        <v>0</v>
      </c>
      <c r="MN112" s="710">
        <v>0</v>
      </c>
      <c r="MO112" s="710">
        <v>0</v>
      </c>
      <c r="MP112" s="710">
        <v>0</v>
      </c>
      <c r="MQ112" s="710">
        <v>0</v>
      </c>
      <c r="MR112" s="710">
        <v>0</v>
      </c>
      <c r="MS112" s="710">
        <v>0</v>
      </c>
      <c r="MT112" s="710">
        <v>0</v>
      </c>
      <c r="MU112" s="710">
        <v>0</v>
      </c>
      <c r="MV112" s="710">
        <v>0</v>
      </c>
      <c r="MW112" s="710">
        <v>0</v>
      </c>
      <c r="MX112" s="710">
        <v>0</v>
      </c>
      <c r="MY112" s="710">
        <v>0</v>
      </c>
      <c r="MZ112" s="710">
        <v>0</v>
      </c>
      <c r="NA112" s="710">
        <v>0</v>
      </c>
      <c r="NB112" s="710">
        <v>0</v>
      </c>
      <c r="NC112" s="710">
        <v>0</v>
      </c>
      <c r="ND112" s="710">
        <v>0</v>
      </c>
      <c r="NE112" s="710">
        <v>0</v>
      </c>
      <c r="NF112" s="710">
        <v>0</v>
      </c>
      <c r="NG112" s="710">
        <v>0</v>
      </c>
      <c r="NH112" s="710">
        <v>0</v>
      </c>
      <c r="NI112" s="710">
        <v>0</v>
      </c>
      <c r="NJ112" s="710">
        <v>0</v>
      </c>
      <c r="NK112" s="710">
        <v>0</v>
      </c>
      <c r="NL112" s="710">
        <v>0</v>
      </c>
      <c r="NM112" s="710">
        <v>0</v>
      </c>
      <c r="NN112" s="710">
        <v>0</v>
      </c>
      <c r="NO112" s="710">
        <v>0</v>
      </c>
      <c r="NP112" s="710">
        <v>0</v>
      </c>
      <c r="NQ112" s="710">
        <v>0</v>
      </c>
      <c r="NR112" s="710">
        <v>0</v>
      </c>
      <c r="NS112" s="710">
        <v>0</v>
      </c>
      <c r="NT112" s="710">
        <v>0</v>
      </c>
      <c r="NU112" s="710">
        <v>0</v>
      </c>
      <c r="NV112" s="710">
        <v>0</v>
      </c>
      <c r="NW112" s="710">
        <v>0</v>
      </c>
      <c r="NX112" s="710">
        <v>0</v>
      </c>
      <c r="NY112" s="710">
        <v>0</v>
      </c>
      <c r="NZ112" s="710">
        <v>0</v>
      </c>
      <c r="OA112" s="710">
        <v>0</v>
      </c>
      <c r="OB112" s="710">
        <v>0</v>
      </c>
      <c r="OC112" s="710">
        <v>0</v>
      </c>
      <c r="OD112" s="710">
        <v>0</v>
      </c>
      <c r="OE112" s="710">
        <v>0</v>
      </c>
      <c r="OF112" s="710">
        <v>0</v>
      </c>
      <c r="OG112" s="710">
        <v>0</v>
      </c>
      <c r="OH112" s="710">
        <v>0</v>
      </c>
      <c r="OI112" s="710">
        <v>0</v>
      </c>
      <c r="OJ112" s="710">
        <v>0</v>
      </c>
      <c r="OK112" s="710">
        <v>0</v>
      </c>
      <c r="OL112" s="710">
        <v>0</v>
      </c>
      <c r="OM112" s="710">
        <v>0</v>
      </c>
      <c r="ON112" s="710">
        <v>0</v>
      </c>
      <c r="OO112" s="710">
        <v>0</v>
      </c>
      <c r="OP112" s="710">
        <v>0</v>
      </c>
      <c r="OQ112" s="710">
        <v>0</v>
      </c>
      <c r="OR112" s="710">
        <v>0</v>
      </c>
      <c r="OS112" s="710">
        <v>0</v>
      </c>
      <c r="OT112" s="710">
        <v>0</v>
      </c>
      <c r="OU112" s="710">
        <v>0</v>
      </c>
      <c r="OV112" s="710">
        <v>0</v>
      </c>
      <c r="OW112" s="710">
        <v>0</v>
      </c>
      <c r="OX112" s="710">
        <v>0</v>
      </c>
      <c r="OY112" s="710">
        <v>0</v>
      </c>
      <c r="OZ112" s="710">
        <v>0</v>
      </c>
      <c r="PA112" s="710">
        <v>0</v>
      </c>
      <c r="PB112" s="710">
        <v>0</v>
      </c>
      <c r="PC112" s="710">
        <v>0</v>
      </c>
      <c r="PD112" s="710">
        <v>0</v>
      </c>
      <c r="PE112" s="710">
        <v>0</v>
      </c>
      <c r="PF112" s="710">
        <v>0</v>
      </c>
      <c r="PG112" s="710">
        <v>0</v>
      </c>
      <c r="PH112" s="710">
        <v>0</v>
      </c>
      <c r="PI112" s="710">
        <v>0</v>
      </c>
      <c r="PJ112" s="710">
        <v>0</v>
      </c>
      <c r="PK112" s="710">
        <v>0</v>
      </c>
      <c r="PL112" s="710">
        <v>0</v>
      </c>
      <c r="PM112" s="710">
        <v>0</v>
      </c>
      <c r="PN112" s="710">
        <v>0</v>
      </c>
      <c r="PO112" s="710">
        <v>0</v>
      </c>
      <c r="PP112" s="710">
        <v>0</v>
      </c>
      <c r="PQ112" s="710">
        <v>0</v>
      </c>
      <c r="PR112" s="710">
        <v>0</v>
      </c>
      <c r="PS112" s="710">
        <v>0</v>
      </c>
      <c r="PT112" s="710">
        <v>0</v>
      </c>
      <c r="PU112" s="710">
        <v>0</v>
      </c>
      <c r="PV112" s="710">
        <v>0</v>
      </c>
      <c r="PW112" s="710">
        <v>0</v>
      </c>
      <c r="PX112" s="710">
        <v>0</v>
      </c>
      <c r="PY112" s="710">
        <v>0</v>
      </c>
      <c r="PZ112" s="710">
        <v>0</v>
      </c>
      <c r="QA112" s="710">
        <v>0</v>
      </c>
      <c r="QB112" s="710">
        <v>0</v>
      </c>
      <c r="QC112" s="710">
        <v>0</v>
      </c>
      <c r="QD112" s="710">
        <v>0</v>
      </c>
      <c r="QE112" s="710">
        <v>0</v>
      </c>
      <c r="QF112" s="710">
        <v>0</v>
      </c>
      <c r="QG112" s="710">
        <v>0</v>
      </c>
      <c r="QH112" s="710">
        <v>0</v>
      </c>
      <c r="QI112" s="710">
        <v>0</v>
      </c>
      <c r="QJ112" s="710">
        <v>0</v>
      </c>
      <c r="QK112" s="710">
        <v>0</v>
      </c>
      <c r="QL112" s="710">
        <v>0</v>
      </c>
      <c r="QM112" s="710">
        <v>0</v>
      </c>
      <c r="QN112" s="710">
        <v>0</v>
      </c>
      <c r="QO112" s="710">
        <v>0</v>
      </c>
      <c r="QP112" s="710">
        <v>0</v>
      </c>
      <c r="QQ112" s="710">
        <v>0</v>
      </c>
      <c r="QR112" s="710">
        <v>0</v>
      </c>
      <c r="QS112" s="710">
        <v>0</v>
      </c>
      <c r="QT112" s="710">
        <v>0</v>
      </c>
      <c r="QU112" s="710">
        <v>0</v>
      </c>
      <c r="QV112" s="710">
        <v>0</v>
      </c>
      <c r="QW112" s="710">
        <v>0</v>
      </c>
      <c r="QX112" s="710">
        <v>0</v>
      </c>
      <c r="QY112" s="710">
        <v>0</v>
      </c>
      <c r="QZ112" s="710">
        <v>0</v>
      </c>
      <c r="RA112" s="710">
        <v>0</v>
      </c>
      <c r="RB112" s="710">
        <v>0</v>
      </c>
      <c r="RC112" s="710">
        <v>0</v>
      </c>
      <c r="RD112" s="710">
        <v>0</v>
      </c>
      <c r="RE112" s="710">
        <v>0</v>
      </c>
      <c r="RF112" s="710">
        <v>0</v>
      </c>
      <c r="RG112" s="710">
        <v>0</v>
      </c>
      <c r="RH112" s="710">
        <v>0</v>
      </c>
      <c r="RI112" s="710">
        <v>0</v>
      </c>
      <c r="RJ112" s="710">
        <v>0</v>
      </c>
      <c r="RK112" s="710">
        <v>0</v>
      </c>
      <c r="RL112" s="710">
        <v>0</v>
      </c>
      <c r="RM112" s="710">
        <v>0</v>
      </c>
      <c r="RN112" s="710">
        <v>0</v>
      </c>
      <c r="RO112" s="710">
        <v>0</v>
      </c>
      <c r="RP112" s="710">
        <v>0</v>
      </c>
      <c r="RQ112" s="710">
        <v>0</v>
      </c>
      <c r="RR112" s="710">
        <v>0</v>
      </c>
      <c r="RS112" s="710">
        <v>0</v>
      </c>
      <c r="RT112" s="710">
        <v>0</v>
      </c>
      <c r="RU112" s="710">
        <v>0</v>
      </c>
      <c r="RV112" s="710">
        <v>0</v>
      </c>
      <c r="RW112" s="710">
        <v>0</v>
      </c>
      <c r="RX112" s="710">
        <v>0</v>
      </c>
      <c r="RY112" s="710">
        <v>0</v>
      </c>
      <c r="RZ112" s="710">
        <v>0</v>
      </c>
      <c r="SA112" s="710">
        <v>0</v>
      </c>
      <c r="SB112" s="710">
        <v>0</v>
      </c>
      <c r="SC112" s="710">
        <v>0</v>
      </c>
      <c r="SD112" s="710">
        <v>0</v>
      </c>
      <c r="SE112" s="710">
        <v>0</v>
      </c>
      <c r="SF112" s="710">
        <v>0</v>
      </c>
      <c r="SG112" s="710">
        <v>0</v>
      </c>
      <c r="SH112" s="710">
        <v>0</v>
      </c>
      <c r="SI112" s="493"/>
      <c r="SJ112" s="474"/>
      <c r="SK112" s="462"/>
      <c r="SL112" s="462"/>
      <c r="SM112" s="462"/>
    </row>
    <row r="113" spans="1:507" outlineLevel="3" x14ac:dyDescent="0.35">
      <c r="A113" s="462"/>
      <c r="B113" s="471"/>
      <c r="C113" s="690">
        <f t="shared" si="141"/>
        <v>4</v>
      </c>
      <c r="D113" s="493"/>
      <c r="E113" s="557"/>
      <c r="F113" s="557"/>
      <c r="G113" s="493"/>
      <c r="H113" s="515"/>
      <c r="I113" s="515" t="s">
        <v>972</v>
      </c>
      <c r="J113" s="713">
        <f t="shared" si="140"/>
        <v>24</v>
      </c>
      <c r="K113" s="516">
        <v>0</v>
      </c>
      <c r="L113" s="516">
        <v>0</v>
      </c>
      <c r="M113" s="516">
        <v>0</v>
      </c>
      <c r="N113" s="516">
        <v>0</v>
      </c>
      <c r="O113" s="516">
        <v>0</v>
      </c>
      <c r="P113" s="516">
        <v>0</v>
      </c>
      <c r="Q113" s="516">
        <v>0</v>
      </c>
      <c r="R113" s="516">
        <v>0</v>
      </c>
      <c r="S113" s="516">
        <v>0</v>
      </c>
      <c r="T113" s="516">
        <v>0</v>
      </c>
      <c r="U113" s="516">
        <v>0</v>
      </c>
      <c r="V113" s="516">
        <v>0</v>
      </c>
      <c r="W113" s="516">
        <v>0</v>
      </c>
      <c r="X113" s="516">
        <v>0</v>
      </c>
      <c r="Y113" s="516">
        <v>0</v>
      </c>
      <c r="Z113" s="516">
        <v>0</v>
      </c>
      <c r="AA113" s="516">
        <v>0</v>
      </c>
      <c r="AB113" s="516">
        <v>0</v>
      </c>
      <c r="AC113" s="516">
        <v>0</v>
      </c>
      <c r="AD113" s="516">
        <v>0</v>
      </c>
      <c r="AE113" s="516">
        <v>0</v>
      </c>
      <c r="AF113" s="516">
        <v>0</v>
      </c>
      <c r="AG113" s="516">
        <v>0</v>
      </c>
      <c r="AH113" s="516">
        <v>0</v>
      </c>
      <c r="AI113" s="516">
        <v>0</v>
      </c>
      <c r="AJ113" s="516">
        <v>0</v>
      </c>
      <c r="AK113" s="516">
        <v>0</v>
      </c>
      <c r="AL113" s="516">
        <v>0</v>
      </c>
      <c r="AM113" s="516">
        <v>0</v>
      </c>
      <c r="AN113" s="516">
        <v>0</v>
      </c>
      <c r="AO113" s="516">
        <v>0</v>
      </c>
      <c r="AP113" s="516">
        <v>0</v>
      </c>
      <c r="AQ113" s="516">
        <v>0</v>
      </c>
      <c r="AR113" s="516">
        <v>0</v>
      </c>
      <c r="AS113" s="516">
        <v>0</v>
      </c>
      <c r="AT113" s="516">
        <v>0</v>
      </c>
      <c r="AU113" s="516">
        <v>0</v>
      </c>
      <c r="AV113" s="516">
        <v>0</v>
      </c>
      <c r="AW113" s="516">
        <v>0</v>
      </c>
      <c r="AX113" s="516">
        <v>0</v>
      </c>
      <c r="AY113" s="516">
        <v>0</v>
      </c>
      <c r="AZ113" s="516">
        <v>0</v>
      </c>
      <c r="BA113" s="516">
        <v>0</v>
      </c>
      <c r="BB113" s="516">
        <v>0</v>
      </c>
      <c r="BC113" s="516">
        <v>0</v>
      </c>
      <c r="BD113" s="516">
        <v>0</v>
      </c>
      <c r="BE113" s="516">
        <v>0</v>
      </c>
      <c r="BF113" s="516">
        <v>0</v>
      </c>
      <c r="BG113" s="516">
        <v>0</v>
      </c>
      <c r="BH113" s="516">
        <v>0</v>
      </c>
      <c r="BI113" s="516">
        <v>0</v>
      </c>
      <c r="BJ113" s="516">
        <v>0</v>
      </c>
      <c r="BK113" s="516">
        <v>0</v>
      </c>
      <c r="BL113" s="516">
        <v>0</v>
      </c>
      <c r="BM113" s="516">
        <v>0</v>
      </c>
      <c r="BN113" s="516">
        <v>0</v>
      </c>
      <c r="BO113" s="516">
        <v>0</v>
      </c>
      <c r="BP113" s="516">
        <v>0</v>
      </c>
      <c r="BQ113" s="516">
        <v>0</v>
      </c>
      <c r="BR113" s="516">
        <v>0</v>
      </c>
      <c r="BS113" s="516">
        <v>0</v>
      </c>
      <c r="BT113" s="516">
        <v>0</v>
      </c>
      <c r="BU113" s="516">
        <v>0</v>
      </c>
      <c r="BV113" s="516">
        <v>0</v>
      </c>
      <c r="BW113" s="516">
        <v>0</v>
      </c>
      <c r="BX113" s="516">
        <v>0</v>
      </c>
      <c r="BY113" s="516">
        <v>0</v>
      </c>
      <c r="BZ113" s="516">
        <v>0</v>
      </c>
      <c r="CA113" s="516">
        <v>0</v>
      </c>
      <c r="CB113" s="516">
        <v>0</v>
      </c>
      <c r="CC113" s="516">
        <v>0</v>
      </c>
      <c r="CD113" s="516">
        <v>0</v>
      </c>
      <c r="CE113" s="516">
        <v>0</v>
      </c>
      <c r="CF113" s="516">
        <v>0</v>
      </c>
      <c r="CG113" s="516">
        <v>0</v>
      </c>
      <c r="CH113" s="516">
        <v>0</v>
      </c>
      <c r="CI113" s="516">
        <v>0</v>
      </c>
      <c r="CJ113" s="516">
        <v>0</v>
      </c>
      <c r="CK113" s="516">
        <v>0</v>
      </c>
      <c r="CL113" s="516">
        <v>0</v>
      </c>
      <c r="CM113" s="516">
        <v>0</v>
      </c>
      <c r="CN113" s="516">
        <v>0</v>
      </c>
      <c r="CO113" s="516">
        <v>0</v>
      </c>
      <c r="CP113" s="516">
        <v>0</v>
      </c>
      <c r="CQ113" s="516">
        <v>0</v>
      </c>
      <c r="CR113" s="516">
        <v>0</v>
      </c>
      <c r="CS113" s="516">
        <v>0</v>
      </c>
      <c r="CT113" s="516">
        <v>0</v>
      </c>
      <c r="CU113" s="516">
        <v>0</v>
      </c>
      <c r="CV113" s="516">
        <v>0</v>
      </c>
      <c r="CW113" s="516">
        <v>0</v>
      </c>
      <c r="CX113" s="516">
        <v>0</v>
      </c>
      <c r="CY113" s="516">
        <v>0</v>
      </c>
      <c r="CZ113" s="516">
        <v>0</v>
      </c>
      <c r="DA113" s="516">
        <v>0</v>
      </c>
      <c r="DB113" s="516">
        <v>0</v>
      </c>
      <c r="DC113" s="516">
        <v>0</v>
      </c>
      <c r="DD113" s="516">
        <v>0</v>
      </c>
      <c r="DE113" s="516">
        <v>0</v>
      </c>
      <c r="DF113" s="516">
        <v>0</v>
      </c>
      <c r="DG113" s="516">
        <v>0</v>
      </c>
      <c r="DH113" s="516">
        <v>0</v>
      </c>
      <c r="DI113" s="516">
        <v>0</v>
      </c>
      <c r="DJ113" s="516">
        <v>0</v>
      </c>
      <c r="DK113" s="516">
        <v>0</v>
      </c>
      <c r="DL113" s="516">
        <v>0</v>
      </c>
      <c r="DM113" s="516">
        <v>0</v>
      </c>
      <c r="DN113" s="516">
        <v>0</v>
      </c>
      <c r="DO113" s="516">
        <v>0</v>
      </c>
      <c r="DP113" s="516">
        <v>0</v>
      </c>
      <c r="DQ113" s="516">
        <v>0</v>
      </c>
      <c r="DR113" s="516">
        <v>0</v>
      </c>
      <c r="DS113" s="516">
        <v>0</v>
      </c>
      <c r="DT113" s="516">
        <v>0</v>
      </c>
      <c r="DU113" s="516">
        <v>0</v>
      </c>
      <c r="DV113" s="516">
        <v>0</v>
      </c>
      <c r="DW113" s="516">
        <v>0</v>
      </c>
      <c r="DX113" s="516">
        <v>0</v>
      </c>
      <c r="DY113" s="516">
        <v>0</v>
      </c>
      <c r="DZ113" s="516">
        <v>0</v>
      </c>
      <c r="EA113" s="516">
        <v>0</v>
      </c>
      <c r="EB113" s="516">
        <v>0</v>
      </c>
      <c r="EC113" s="516">
        <v>0</v>
      </c>
      <c r="ED113" s="516">
        <v>0</v>
      </c>
      <c r="EE113" s="516">
        <v>0</v>
      </c>
      <c r="EF113" s="516">
        <v>0</v>
      </c>
      <c r="EG113" s="516">
        <v>0</v>
      </c>
      <c r="EH113" s="516">
        <v>0</v>
      </c>
      <c r="EI113" s="516">
        <v>0</v>
      </c>
      <c r="EJ113" s="516">
        <v>0</v>
      </c>
      <c r="EK113" s="516">
        <v>0</v>
      </c>
      <c r="EL113" s="516">
        <v>0</v>
      </c>
      <c r="EM113" s="516">
        <v>0</v>
      </c>
      <c r="EN113" s="516">
        <v>0</v>
      </c>
      <c r="EO113" s="516">
        <v>0</v>
      </c>
      <c r="EP113" s="516">
        <v>0</v>
      </c>
      <c r="EQ113" s="516">
        <v>0</v>
      </c>
      <c r="ER113" s="516">
        <v>0</v>
      </c>
      <c r="ES113" s="516">
        <v>0</v>
      </c>
      <c r="ET113" s="516">
        <v>0</v>
      </c>
      <c r="EU113" s="516">
        <v>0</v>
      </c>
      <c r="EV113" s="516">
        <v>0</v>
      </c>
      <c r="EW113" s="516">
        <v>0</v>
      </c>
      <c r="EX113" s="516">
        <v>0</v>
      </c>
      <c r="EY113" s="516">
        <v>0</v>
      </c>
      <c r="EZ113" s="516">
        <v>0</v>
      </c>
      <c r="FA113" s="516">
        <v>0</v>
      </c>
      <c r="FB113" s="516">
        <v>0</v>
      </c>
      <c r="FC113" s="516">
        <v>0</v>
      </c>
      <c r="FD113" s="516">
        <v>0</v>
      </c>
      <c r="FE113" s="516">
        <v>0</v>
      </c>
      <c r="FF113" s="516">
        <v>0</v>
      </c>
      <c r="FG113" s="516">
        <v>0</v>
      </c>
      <c r="FH113" s="516">
        <v>0</v>
      </c>
      <c r="FI113" s="516">
        <v>0</v>
      </c>
      <c r="FJ113" s="516">
        <v>0</v>
      </c>
      <c r="FK113" s="516">
        <v>0</v>
      </c>
      <c r="FL113" s="516">
        <v>0</v>
      </c>
      <c r="FM113" s="516">
        <v>0</v>
      </c>
      <c r="FN113" s="516">
        <v>0</v>
      </c>
      <c r="FO113" s="516">
        <v>0</v>
      </c>
      <c r="FP113" s="516">
        <v>0</v>
      </c>
      <c r="FQ113" s="516">
        <v>0</v>
      </c>
      <c r="FR113" s="516">
        <v>0</v>
      </c>
      <c r="FS113" s="516">
        <v>0</v>
      </c>
      <c r="FT113" s="516">
        <v>0</v>
      </c>
      <c r="FU113" s="516">
        <v>0</v>
      </c>
      <c r="FV113" s="516">
        <v>0</v>
      </c>
      <c r="FW113" s="516">
        <v>0</v>
      </c>
      <c r="FX113" s="516">
        <v>0</v>
      </c>
      <c r="FY113" s="516">
        <v>0</v>
      </c>
      <c r="FZ113" s="516">
        <v>0</v>
      </c>
      <c r="GA113" s="516">
        <v>0</v>
      </c>
      <c r="GB113" s="516">
        <v>0</v>
      </c>
      <c r="GC113" s="516">
        <v>0</v>
      </c>
      <c r="GD113" s="516">
        <v>0</v>
      </c>
      <c r="GE113" s="516">
        <v>0</v>
      </c>
      <c r="GF113" s="516">
        <v>0</v>
      </c>
      <c r="GG113" s="516">
        <v>0</v>
      </c>
      <c r="GH113" s="516">
        <v>0</v>
      </c>
      <c r="GI113" s="516">
        <v>0</v>
      </c>
      <c r="GJ113" s="516">
        <v>0</v>
      </c>
      <c r="GK113" s="516">
        <v>0</v>
      </c>
      <c r="GL113" s="516">
        <v>0</v>
      </c>
      <c r="GM113" s="516">
        <v>0</v>
      </c>
      <c r="GN113" s="516">
        <v>0</v>
      </c>
      <c r="GO113" s="516">
        <v>0</v>
      </c>
      <c r="GP113" s="516">
        <v>0</v>
      </c>
      <c r="GQ113" s="516">
        <v>0</v>
      </c>
      <c r="GR113" s="516">
        <v>0</v>
      </c>
      <c r="GS113" s="516">
        <v>0</v>
      </c>
      <c r="GT113" s="516">
        <v>0</v>
      </c>
      <c r="GU113" s="516">
        <v>0</v>
      </c>
      <c r="GV113" s="516">
        <v>0</v>
      </c>
      <c r="GW113" s="516">
        <v>0</v>
      </c>
      <c r="GX113" s="516">
        <v>0</v>
      </c>
      <c r="GY113" s="516">
        <v>0</v>
      </c>
      <c r="GZ113" s="516">
        <v>0</v>
      </c>
      <c r="HA113" s="516">
        <v>0</v>
      </c>
      <c r="HB113" s="516">
        <v>0</v>
      </c>
      <c r="HC113" s="516">
        <v>0</v>
      </c>
      <c r="HD113" s="516">
        <v>0</v>
      </c>
      <c r="HE113" s="516">
        <v>0</v>
      </c>
      <c r="HF113" s="516">
        <v>0</v>
      </c>
      <c r="HG113" s="516">
        <v>0</v>
      </c>
      <c r="HH113" s="516">
        <v>0</v>
      </c>
      <c r="HI113" s="516">
        <v>0</v>
      </c>
      <c r="HJ113" s="516">
        <v>0</v>
      </c>
      <c r="HK113" s="516">
        <v>0</v>
      </c>
      <c r="HL113" s="516">
        <v>0</v>
      </c>
      <c r="HM113" s="516">
        <v>0</v>
      </c>
      <c r="HN113" s="516">
        <v>0</v>
      </c>
      <c r="HO113" s="516">
        <v>0</v>
      </c>
      <c r="HP113" s="516">
        <v>0</v>
      </c>
      <c r="HQ113" s="516">
        <v>0</v>
      </c>
      <c r="HR113" s="516">
        <v>0</v>
      </c>
      <c r="HS113" s="516">
        <v>0</v>
      </c>
      <c r="HT113" s="516">
        <v>0</v>
      </c>
      <c r="HU113" s="516">
        <v>0</v>
      </c>
      <c r="HV113" s="516">
        <v>0</v>
      </c>
      <c r="HW113" s="516">
        <v>0</v>
      </c>
      <c r="HX113" s="516">
        <v>0</v>
      </c>
      <c r="HY113" s="516">
        <v>0</v>
      </c>
      <c r="HZ113" s="516">
        <v>0</v>
      </c>
      <c r="IA113" s="516">
        <v>0</v>
      </c>
      <c r="IB113" s="516">
        <v>0</v>
      </c>
      <c r="IC113" s="516">
        <v>0</v>
      </c>
      <c r="ID113" s="516">
        <v>0</v>
      </c>
      <c r="IE113" s="516">
        <v>0</v>
      </c>
      <c r="IF113" s="516">
        <v>0</v>
      </c>
      <c r="IG113" s="516">
        <v>0</v>
      </c>
      <c r="IH113" s="516">
        <v>0</v>
      </c>
      <c r="II113" s="516">
        <v>0</v>
      </c>
      <c r="IJ113" s="516">
        <v>0</v>
      </c>
      <c r="IK113" s="516">
        <v>0</v>
      </c>
      <c r="IL113" s="516">
        <v>0</v>
      </c>
      <c r="IM113" s="516">
        <v>0</v>
      </c>
      <c r="IN113" s="516">
        <v>0</v>
      </c>
      <c r="IO113" s="516">
        <v>0</v>
      </c>
      <c r="IP113" s="516">
        <v>0</v>
      </c>
      <c r="IQ113" s="516">
        <v>0</v>
      </c>
      <c r="IR113" s="516">
        <v>0</v>
      </c>
      <c r="IS113" s="516">
        <v>0</v>
      </c>
      <c r="IT113" s="516">
        <v>0</v>
      </c>
      <c r="IU113" s="516">
        <v>0</v>
      </c>
      <c r="IV113" s="516">
        <v>0</v>
      </c>
      <c r="IW113" s="516">
        <v>0</v>
      </c>
      <c r="IX113" s="516">
        <v>0</v>
      </c>
      <c r="IY113" s="516">
        <v>0</v>
      </c>
      <c r="IZ113" s="516">
        <v>0</v>
      </c>
      <c r="JA113" s="516">
        <v>0</v>
      </c>
      <c r="JB113" s="516">
        <v>0</v>
      </c>
      <c r="JC113" s="516">
        <v>0</v>
      </c>
      <c r="JD113" s="516">
        <v>0</v>
      </c>
      <c r="JE113" s="516">
        <v>0</v>
      </c>
      <c r="JF113" s="516">
        <v>0</v>
      </c>
      <c r="JG113" s="516">
        <v>0</v>
      </c>
      <c r="JH113" s="516">
        <v>0</v>
      </c>
      <c r="JI113" s="516">
        <v>0</v>
      </c>
      <c r="JJ113" s="516">
        <v>0</v>
      </c>
      <c r="JK113" s="516">
        <v>0</v>
      </c>
      <c r="JL113" s="516">
        <v>0</v>
      </c>
      <c r="JM113" s="516">
        <v>0</v>
      </c>
      <c r="JN113" s="516">
        <v>0</v>
      </c>
      <c r="JO113" s="516">
        <v>0</v>
      </c>
      <c r="JP113" s="516">
        <v>0</v>
      </c>
      <c r="JQ113" s="516">
        <v>0</v>
      </c>
      <c r="JR113" s="516">
        <v>0</v>
      </c>
      <c r="JS113" s="516">
        <v>0</v>
      </c>
      <c r="JT113" s="516">
        <v>0</v>
      </c>
      <c r="JU113" s="516">
        <v>0</v>
      </c>
      <c r="JV113" s="516">
        <v>0</v>
      </c>
      <c r="JW113" s="516">
        <v>0</v>
      </c>
      <c r="JX113" s="516">
        <v>0</v>
      </c>
      <c r="JY113" s="516">
        <v>0</v>
      </c>
      <c r="JZ113" s="516">
        <v>0</v>
      </c>
      <c r="KA113" s="516">
        <v>0</v>
      </c>
      <c r="KB113" s="516">
        <v>0</v>
      </c>
      <c r="KC113" s="516">
        <v>0</v>
      </c>
      <c r="KD113" s="516">
        <v>0</v>
      </c>
      <c r="KE113" s="516">
        <v>0</v>
      </c>
      <c r="KF113" s="516">
        <v>0</v>
      </c>
      <c r="KG113" s="516">
        <v>0</v>
      </c>
      <c r="KH113" s="516">
        <v>0</v>
      </c>
      <c r="KI113" s="516">
        <v>0</v>
      </c>
      <c r="KJ113" s="516">
        <v>0</v>
      </c>
      <c r="KK113" s="516">
        <v>0</v>
      </c>
      <c r="KL113" s="516">
        <v>0</v>
      </c>
      <c r="KM113" s="516">
        <v>0</v>
      </c>
      <c r="KN113" s="516">
        <v>0</v>
      </c>
      <c r="KO113" s="516">
        <v>0</v>
      </c>
      <c r="KP113" s="516">
        <v>0</v>
      </c>
      <c r="KQ113" s="516">
        <v>0</v>
      </c>
      <c r="KR113" s="516">
        <v>0</v>
      </c>
      <c r="KS113" s="516">
        <v>0</v>
      </c>
      <c r="KT113" s="516">
        <v>0</v>
      </c>
      <c r="KU113" s="516">
        <v>0</v>
      </c>
      <c r="KV113" s="516">
        <v>0</v>
      </c>
      <c r="KW113" s="516">
        <v>0</v>
      </c>
      <c r="KX113" s="516">
        <v>0</v>
      </c>
      <c r="KY113" s="516">
        <v>0</v>
      </c>
      <c r="KZ113" s="516">
        <v>0</v>
      </c>
      <c r="LA113" s="516">
        <v>0</v>
      </c>
      <c r="LB113" s="516">
        <v>0</v>
      </c>
      <c r="LC113" s="516">
        <v>0</v>
      </c>
      <c r="LD113" s="516">
        <v>0</v>
      </c>
      <c r="LE113" s="516">
        <v>0</v>
      </c>
      <c r="LF113" s="516">
        <v>0</v>
      </c>
      <c r="LG113" s="516">
        <v>0</v>
      </c>
      <c r="LH113" s="516">
        <v>0</v>
      </c>
      <c r="LI113" s="516">
        <v>0</v>
      </c>
      <c r="LJ113" s="516">
        <v>0</v>
      </c>
      <c r="LK113" s="516">
        <v>0</v>
      </c>
      <c r="LL113" s="516">
        <v>0</v>
      </c>
      <c r="LM113" s="516">
        <v>0</v>
      </c>
      <c r="LN113" s="516">
        <v>0</v>
      </c>
      <c r="LO113" s="516">
        <v>0</v>
      </c>
      <c r="LP113" s="516">
        <v>0</v>
      </c>
      <c r="LQ113" s="516">
        <v>0</v>
      </c>
      <c r="LR113" s="516">
        <v>0</v>
      </c>
      <c r="LS113" s="516">
        <v>0</v>
      </c>
      <c r="LT113" s="516">
        <v>0</v>
      </c>
      <c r="LU113" s="516">
        <v>0</v>
      </c>
      <c r="LV113" s="516">
        <v>0</v>
      </c>
      <c r="LW113" s="516">
        <v>0</v>
      </c>
      <c r="LX113" s="516">
        <v>0</v>
      </c>
      <c r="LY113" s="516">
        <v>0</v>
      </c>
      <c r="LZ113" s="516">
        <v>0</v>
      </c>
      <c r="MA113" s="516">
        <v>0</v>
      </c>
      <c r="MB113" s="516">
        <v>0</v>
      </c>
      <c r="MC113" s="516">
        <v>0</v>
      </c>
      <c r="MD113" s="516">
        <v>0</v>
      </c>
      <c r="ME113" s="516">
        <v>0</v>
      </c>
      <c r="MF113" s="516">
        <v>0</v>
      </c>
      <c r="MG113" s="516">
        <v>0</v>
      </c>
      <c r="MH113" s="516">
        <v>0</v>
      </c>
      <c r="MI113" s="516">
        <v>0</v>
      </c>
      <c r="MJ113" s="516">
        <v>0</v>
      </c>
      <c r="MK113" s="516">
        <v>0</v>
      </c>
      <c r="ML113" s="516">
        <v>0</v>
      </c>
      <c r="MM113" s="516">
        <v>0</v>
      </c>
      <c r="MN113" s="516">
        <v>0</v>
      </c>
      <c r="MO113" s="516">
        <v>0</v>
      </c>
      <c r="MP113" s="516">
        <v>0</v>
      </c>
      <c r="MQ113" s="516">
        <v>0</v>
      </c>
      <c r="MR113" s="516">
        <v>0</v>
      </c>
      <c r="MS113" s="516">
        <v>0</v>
      </c>
      <c r="MT113" s="516">
        <v>0</v>
      </c>
      <c r="MU113" s="516">
        <v>0</v>
      </c>
      <c r="MV113" s="516">
        <v>0</v>
      </c>
      <c r="MW113" s="516">
        <v>0</v>
      </c>
      <c r="MX113" s="516">
        <v>0</v>
      </c>
      <c r="MY113" s="516">
        <v>0</v>
      </c>
      <c r="MZ113" s="516">
        <v>0</v>
      </c>
      <c r="NA113" s="516">
        <v>0</v>
      </c>
      <c r="NB113" s="516">
        <v>0</v>
      </c>
      <c r="NC113" s="516">
        <v>0</v>
      </c>
      <c r="ND113" s="516">
        <v>0</v>
      </c>
      <c r="NE113" s="516">
        <v>0</v>
      </c>
      <c r="NF113" s="516">
        <v>0</v>
      </c>
      <c r="NG113" s="516">
        <v>0</v>
      </c>
      <c r="NH113" s="516">
        <v>0</v>
      </c>
      <c r="NI113" s="516">
        <v>0</v>
      </c>
      <c r="NJ113" s="516">
        <v>0</v>
      </c>
      <c r="NK113" s="516">
        <v>0</v>
      </c>
      <c r="NL113" s="516">
        <v>0</v>
      </c>
      <c r="NM113" s="516">
        <v>0</v>
      </c>
      <c r="NN113" s="516">
        <v>0</v>
      </c>
      <c r="NO113" s="516">
        <v>0</v>
      </c>
      <c r="NP113" s="516">
        <v>0</v>
      </c>
      <c r="NQ113" s="516">
        <v>0</v>
      </c>
      <c r="NR113" s="516">
        <v>0</v>
      </c>
      <c r="NS113" s="516">
        <v>0</v>
      </c>
      <c r="NT113" s="516">
        <v>0</v>
      </c>
      <c r="NU113" s="516">
        <v>0</v>
      </c>
      <c r="NV113" s="516">
        <v>0</v>
      </c>
      <c r="NW113" s="516">
        <v>0</v>
      </c>
      <c r="NX113" s="516">
        <v>0</v>
      </c>
      <c r="NY113" s="516">
        <v>0</v>
      </c>
      <c r="NZ113" s="516">
        <v>0</v>
      </c>
      <c r="OA113" s="516">
        <v>0</v>
      </c>
      <c r="OB113" s="516">
        <v>0</v>
      </c>
      <c r="OC113" s="516">
        <v>0</v>
      </c>
      <c r="OD113" s="516">
        <v>0</v>
      </c>
      <c r="OE113" s="516">
        <v>0</v>
      </c>
      <c r="OF113" s="516">
        <v>0</v>
      </c>
      <c r="OG113" s="516">
        <v>0</v>
      </c>
      <c r="OH113" s="516">
        <v>0</v>
      </c>
      <c r="OI113" s="516">
        <v>0</v>
      </c>
      <c r="OJ113" s="516">
        <v>0</v>
      </c>
      <c r="OK113" s="516">
        <v>0</v>
      </c>
      <c r="OL113" s="516">
        <v>0</v>
      </c>
      <c r="OM113" s="516">
        <v>0</v>
      </c>
      <c r="ON113" s="516">
        <v>0</v>
      </c>
      <c r="OO113" s="516">
        <v>0</v>
      </c>
      <c r="OP113" s="516">
        <v>0</v>
      </c>
      <c r="OQ113" s="516">
        <v>0</v>
      </c>
      <c r="OR113" s="516">
        <v>0</v>
      </c>
      <c r="OS113" s="516">
        <v>0</v>
      </c>
      <c r="OT113" s="516">
        <v>0</v>
      </c>
      <c r="OU113" s="516">
        <v>0</v>
      </c>
      <c r="OV113" s="516">
        <v>0</v>
      </c>
      <c r="OW113" s="516">
        <v>0</v>
      </c>
      <c r="OX113" s="516">
        <v>0</v>
      </c>
      <c r="OY113" s="516">
        <v>0</v>
      </c>
      <c r="OZ113" s="516">
        <v>0</v>
      </c>
      <c r="PA113" s="516">
        <v>0</v>
      </c>
      <c r="PB113" s="516">
        <v>0</v>
      </c>
      <c r="PC113" s="516">
        <v>0</v>
      </c>
      <c r="PD113" s="516">
        <v>0</v>
      </c>
      <c r="PE113" s="516">
        <v>0</v>
      </c>
      <c r="PF113" s="516">
        <v>0</v>
      </c>
      <c r="PG113" s="516">
        <v>0</v>
      </c>
      <c r="PH113" s="516">
        <v>0</v>
      </c>
      <c r="PI113" s="516">
        <v>0</v>
      </c>
      <c r="PJ113" s="516">
        <v>0</v>
      </c>
      <c r="PK113" s="516">
        <v>0</v>
      </c>
      <c r="PL113" s="516">
        <v>0</v>
      </c>
      <c r="PM113" s="516">
        <v>0</v>
      </c>
      <c r="PN113" s="516">
        <v>0</v>
      </c>
      <c r="PO113" s="516">
        <v>0</v>
      </c>
      <c r="PP113" s="516">
        <v>0</v>
      </c>
      <c r="PQ113" s="516">
        <v>0</v>
      </c>
      <c r="PR113" s="516">
        <v>0</v>
      </c>
      <c r="PS113" s="516">
        <v>0</v>
      </c>
      <c r="PT113" s="516">
        <v>0</v>
      </c>
      <c r="PU113" s="516">
        <v>0</v>
      </c>
      <c r="PV113" s="516">
        <v>0</v>
      </c>
      <c r="PW113" s="516">
        <v>0</v>
      </c>
      <c r="PX113" s="516">
        <v>0</v>
      </c>
      <c r="PY113" s="516">
        <v>0</v>
      </c>
      <c r="PZ113" s="516">
        <v>0</v>
      </c>
      <c r="QA113" s="516">
        <v>0</v>
      </c>
      <c r="QB113" s="516">
        <v>0</v>
      </c>
      <c r="QC113" s="516">
        <v>0</v>
      </c>
      <c r="QD113" s="516">
        <v>0</v>
      </c>
      <c r="QE113" s="516">
        <v>0</v>
      </c>
      <c r="QF113" s="516">
        <v>0</v>
      </c>
      <c r="QG113" s="516">
        <v>0</v>
      </c>
      <c r="QH113" s="516">
        <v>0</v>
      </c>
      <c r="QI113" s="516">
        <v>0</v>
      </c>
      <c r="QJ113" s="516">
        <v>0</v>
      </c>
      <c r="QK113" s="516">
        <v>0</v>
      </c>
      <c r="QL113" s="516">
        <v>0</v>
      </c>
      <c r="QM113" s="516">
        <v>0</v>
      </c>
      <c r="QN113" s="516">
        <v>0</v>
      </c>
      <c r="QO113" s="516">
        <v>0</v>
      </c>
      <c r="QP113" s="516">
        <v>0</v>
      </c>
      <c r="QQ113" s="516">
        <v>0</v>
      </c>
      <c r="QR113" s="516">
        <v>0</v>
      </c>
      <c r="QS113" s="516">
        <v>0</v>
      </c>
      <c r="QT113" s="516">
        <v>0</v>
      </c>
      <c r="QU113" s="516">
        <v>0</v>
      </c>
      <c r="QV113" s="516">
        <v>0</v>
      </c>
      <c r="QW113" s="516">
        <v>0</v>
      </c>
      <c r="QX113" s="516">
        <v>0</v>
      </c>
      <c r="QY113" s="516">
        <v>0</v>
      </c>
      <c r="QZ113" s="516">
        <v>0</v>
      </c>
      <c r="RA113" s="516">
        <v>0</v>
      </c>
      <c r="RB113" s="516">
        <v>0</v>
      </c>
      <c r="RC113" s="516">
        <v>0</v>
      </c>
      <c r="RD113" s="516">
        <v>0</v>
      </c>
      <c r="RE113" s="516">
        <v>0</v>
      </c>
      <c r="RF113" s="516">
        <v>0</v>
      </c>
      <c r="RG113" s="516">
        <v>0</v>
      </c>
      <c r="RH113" s="516">
        <v>0</v>
      </c>
      <c r="RI113" s="516">
        <v>0</v>
      </c>
      <c r="RJ113" s="516">
        <v>0</v>
      </c>
      <c r="RK113" s="516">
        <v>0</v>
      </c>
      <c r="RL113" s="516">
        <v>0</v>
      </c>
      <c r="RM113" s="516">
        <v>0</v>
      </c>
      <c r="RN113" s="516">
        <v>0</v>
      </c>
      <c r="RO113" s="516">
        <v>0</v>
      </c>
      <c r="RP113" s="516">
        <v>0</v>
      </c>
      <c r="RQ113" s="516">
        <v>0</v>
      </c>
      <c r="RR113" s="516">
        <v>0</v>
      </c>
      <c r="RS113" s="516">
        <v>0</v>
      </c>
      <c r="RT113" s="516">
        <v>0</v>
      </c>
      <c r="RU113" s="516">
        <v>0</v>
      </c>
      <c r="RV113" s="516">
        <v>0</v>
      </c>
      <c r="RW113" s="516">
        <v>0</v>
      </c>
      <c r="RX113" s="516">
        <v>0</v>
      </c>
      <c r="RY113" s="516">
        <v>0</v>
      </c>
      <c r="RZ113" s="516">
        <v>0</v>
      </c>
      <c r="SA113" s="516">
        <v>0</v>
      </c>
      <c r="SB113" s="516">
        <v>0</v>
      </c>
      <c r="SC113" s="516">
        <v>0</v>
      </c>
      <c r="SD113" s="516">
        <v>0</v>
      </c>
      <c r="SE113" s="516">
        <v>0</v>
      </c>
      <c r="SF113" s="516">
        <v>0</v>
      </c>
      <c r="SG113" s="516">
        <v>0</v>
      </c>
      <c r="SH113" s="516">
        <v>0</v>
      </c>
      <c r="SI113" s="493"/>
      <c r="SJ113" s="474"/>
      <c r="SK113" s="462"/>
      <c r="SL113" s="462"/>
      <c r="SM113" s="462"/>
    </row>
    <row r="114" spans="1:507" outlineLevel="2" x14ac:dyDescent="0.35">
      <c r="A114" s="462"/>
      <c r="B114" s="471"/>
      <c r="C114" s="690">
        <f>INT($C$40)+2</f>
        <v>3</v>
      </c>
      <c r="D114" s="493"/>
      <c r="E114" s="557"/>
      <c r="F114" s="557"/>
      <c r="G114" s="493"/>
      <c r="H114" s="515" t="str">
        <f>Sheep!$H$174</f>
        <v>May</v>
      </c>
      <c r="I114" s="515" t="s">
        <v>973</v>
      </c>
      <c r="J114" s="713">
        <f t="shared" si="140"/>
        <v>25</v>
      </c>
      <c r="K114" s="516">
        <v>0</v>
      </c>
      <c r="L114" s="516">
        <v>0</v>
      </c>
      <c r="M114" s="516">
        <v>0</v>
      </c>
      <c r="N114" s="516">
        <v>0</v>
      </c>
      <c r="O114" s="516">
        <v>0</v>
      </c>
      <c r="P114" s="516">
        <v>0</v>
      </c>
      <c r="Q114" s="516">
        <v>0</v>
      </c>
      <c r="R114" s="516">
        <v>0</v>
      </c>
      <c r="S114" s="516">
        <v>0</v>
      </c>
      <c r="T114" s="516">
        <v>0</v>
      </c>
      <c r="U114" s="516">
        <v>0</v>
      </c>
      <c r="V114" s="516">
        <v>0</v>
      </c>
      <c r="W114" s="516">
        <v>0</v>
      </c>
      <c r="X114" s="516">
        <v>0</v>
      </c>
      <c r="Y114" s="516">
        <v>0</v>
      </c>
      <c r="Z114" s="516">
        <v>0</v>
      </c>
      <c r="AA114" s="516">
        <v>0</v>
      </c>
      <c r="AB114" s="516">
        <v>0</v>
      </c>
      <c r="AC114" s="516">
        <v>0</v>
      </c>
      <c r="AD114" s="516">
        <v>0</v>
      </c>
      <c r="AE114" s="516">
        <v>0</v>
      </c>
      <c r="AF114" s="516">
        <v>0</v>
      </c>
      <c r="AG114" s="516">
        <v>0</v>
      </c>
      <c r="AH114" s="516">
        <v>0</v>
      </c>
      <c r="AI114" s="516">
        <v>0</v>
      </c>
      <c r="AJ114" s="516">
        <v>0</v>
      </c>
      <c r="AK114" s="516">
        <v>0</v>
      </c>
      <c r="AL114" s="516">
        <v>0</v>
      </c>
      <c r="AM114" s="516">
        <v>0</v>
      </c>
      <c r="AN114" s="516">
        <v>0</v>
      </c>
      <c r="AO114" s="516">
        <v>0</v>
      </c>
      <c r="AP114" s="516">
        <v>0</v>
      </c>
      <c r="AQ114" s="516">
        <v>0</v>
      </c>
      <c r="AR114" s="516">
        <v>0</v>
      </c>
      <c r="AS114" s="516">
        <v>0</v>
      </c>
      <c r="AT114" s="516">
        <v>0</v>
      </c>
      <c r="AU114" s="516">
        <v>0</v>
      </c>
      <c r="AV114" s="516">
        <v>0</v>
      </c>
      <c r="AW114" s="516">
        <v>0</v>
      </c>
      <c r="AX114" s="516">
        <v>0</v>
      </c>
      <c r="AY114" s="516">
        <v>0</v>
      </c>
      <c r="AZ114" s="516">
        <v>0</v>
      </c>
      <c r="BA114" s="516">
        <v>0</v>
      </c>
      <c r="BB114" s="516">
        <v>0</v>
      </c>
      <c r="BC114" s="516">
        <v>0</v>
      </c>
      <c r="BD114" s="516">
        <v>0</v>
      </c>
      <c r="BE114" s="516">
        <v>0</v>
      </c>
      <c r="BF114" s="516">
        <v>0</v>
      </c>
      <c r="BG114" s="516">
        <v>0</v>
      </c>
      <c r="BH114" s="516">
        <v>0</v>
      </c>
      <c r="BI114" s="516">
        <v>0</v>
      </c>
      <c r="BJ114" s="516">
        <v>0</v>
      </c>
      <c r="BK114" s="516">
        <v>0</v>
      </c>
      <c r="BL114" s="516">
        <v>0</v>
      </c>
      <c r="BM114" s="516">
        <v>0</v>
      </c>
      <c r="BN114" s="516">
        <v>0</v>
      </c>
      <c r="BO114" s="516">
        <v>0</v>
      </c>
      <c r="BP114" s="516">
        <v>0</v>
      </c>
      <c r="BQ114" s="516">
        <v>0</v>
      </c>
      <c r="BR114" s="516">
        <v>0</v>
      </c>
      <c r="BS114" s="516">
        <v>0</v>
      </c>
      <c r="BT114" s="516">
        <v>0</v>
      </c>
      <c r="BU114" s="516">
        <v>0</v>
      </c>
      <c r="BV114" s="516">
        <v>0</v>
      </c>
      <c r="BW114" s="516">
        <v>0</v>
      </c>
      <c r="BX114" s="516">
        <v>0</v>
      </c>
      <c r="BY114" s="516">
        <v>0</v>
      </c>
      <c r="BZ114" s="516">
        <v>0</v>
      </c>
      <c r="CA114" s="516">
        <v>0</v>
      </c>
      <c r="CB114" s="516">
        <v>0</v>
      </c>
      <c r="CC114" s="516">
        <v>0</v>
      </c>
      <c r="CD114" s="516">
        <v>0</v>
      </c>
      <c r="CE114" s="516">
        <v>0</v>
      </c>
      <c r="CF114" s="516">
        <v>0</v>
      </c>
      <c r="CG114" s="516">
        <v>0</v>
      </c>
      <c r="CH114" s="516">
        <v>0</v>
      </c>
      <c r="CI114" s="516">
        <v>0</v>
      </c>
      <c r="CJ114" s="516">
        <v>0</v>
      </c>
      <c r="CK114" s="516">
        <v>0</v>
      </c>
      <c r="CL114" s="516">
        <v>0</v>
      </c>
      <c r="CM114" s="516">
        <v>0</v>
      </c>
      <c r="CN114" s="516">
        <v>0</v>
      </c>
      <c r="CO114" s="516">
        <v>0</v>
      </c>
      <c r="CP114" s="516">
        <v>0</v>
      </c>
      <c r="CQ114" s="516">
        <v>0</v>
      </c>
      <c r="CR114" s="516">
        <v>0</v>
      </c>
      <c r="CS114" s="516">
        <v>0</v>
      </c>
      <c r="CT114" s="516">
        <v>0</v>
      </c>
      <c r="CU114" s="516">
        <v>0</v>
      </c>
      <c r="CV114" s="516">
        <v>0</v>
      </c>
      <c r="CW114" s="516">
        <v>0</v>
      </c>
      <c r="CX114" s="516">
        <v>0</v>
      </c>
      <c r="CY114" s="516">
        <v>0</v>
      </c>
      <c r="CZ114" s="516">
        <v>0</v>
      </c>
      <c r="DA114" s="516">
        <v>0</v>
      </c>
      <c r="DB114" s="516">
        <v>0</v>
      </c>
      <c r="DC114" s="516">
        <v>0</v>
      </c>
      <c r="DD114" s="516">
        <v>0</v>
      </c>
      <c r="DE114" s="516">
        <v>0</v>
      </c>
      <c r="DF114" s="516">
        <v>0</v>
      </c>
      <c r="DG114" s="516">
        <v>0</v>
      </c>
      <c r="DH114" s="516">
        <v>0</v>
      </c>
      <c r="DI114" s="516">
        <v>0</v>
      </c>
      <c r="DJ114" s="516">
        <v>0</v>
      </c>
      <c r="DK114" s="516">
        <v>0</v>
      </c>
      <c r="DL114" s="516">
        <v>0</v>
      </c>
      <c r="DM114" s="516">
        <v>0</v>
      </c>
      <c r="DN114" s="516">
        <v>0</v>
      </c>
      <c r="DO114" s="516">
        <v>0</v>
      </c>
      <c r="DP114" s="516">
        <v>0</v>
      </c>
      <c r="DQ114" s="516">
        <v>0</v>
      </c>
      <c r="DR114" s="516">
        <v>0</v>
      </c>
      <c r="DS114" s="516">
        <v>0</v>
      </c>
      <c r="DT114" s="516">
        <v>0</v>
      </c>
      <c r="DU114" s="516">
        <v>0</v>
      </c>
      <c r="DV114" s="516">
        <v>0</v>
      </c>
      <c r="DW114" s="516">
        <v>0</v>
      </c>
      <c r="DX114" s="516">
        <v>0</v>
      </c>
      <c r="DY114" s="516">
        <v>0</v>
      </c>
      <c r="DZ114" s="516">
        <v>0</v>
      </c>
      <c r="EA114" s="516">
        <v>0</v>
      </c>
      <c r="EB114" s="516">
        <v>0</v>
      </c>
      <c r="EC114" s="516">
        <v>0</v>
      </c>
      <c r="ED114" s="516">
        <v>0</v>
      </c>
      <c r="EE114" s="516">
        <v>0</v>
      </c>
      <c r="EF114" s="516">
        <v>0</v>
      </c>
      <c r="EG114" s="516">
        <v>0</v>
      </c>
      <c r="EH114" s="516">
        <v>0</v>
      </c>
      <c r="EI114" s="516">
        <v>0</v>
      </c>
      <c r="EJ114" s="516">
        <v>0</v>
      </c>
      <c r="EK114" s="516">
        <v>0</v>
      </c>
      <c r="EL114" s="516">
        <v>0</v>
      </c>
      <c r="EM114" s="516">
        <v>0</v>
      </c>
      <c r="EN114" s="516">
        <v>0</v>
      </c>
      <c r="EO114" s="516">
        <v>0</v>
      </c>
      <c r="EP114" s="516">
        <v>0</v>
      </c>
      <c r="EQ114" s="516">
        <v>0</v>
      </c>
      <c r="ER114" s="516">
        <v>0</v>
      </c>
      <c r="ES114" s="516">
        <v>0</v>
      </c>
      <c r="ET114" s="516">
        <v>0</v>
      </c>
      <c r="EU114" s="516">
        <v>0</v>
      </c>
      <c r="EV114" s="516">
        <v>0</v>
      </c>
      <c r="EW114" s="516">
        <v>0</v>
      </c>
      <c r="EX114" s="516">
        <v>0</v>
      </c>
      <c r="EY114" s="516">
        <v>0</v>
      </c>
      <c r="EZ114" s="516">
        <v>0</v>
      </c>
      <c r="FA114" s="516">
        <v>0</v>
      </c>
      <c r="FB114" s="516">
        <v>0</v>
      </c>
      <c r="FC114" s="516">
        <v>0</v>
      </c>
      <c r="FD114" s="516">
        <v>0</v>
      </c>
      <c r="FE114" s="516">
        <v>0</v>
      </c>
      <c r="FF114" s="516">
        <v>0</v>
      </c>
      <c r="FG114" s="516">
        <v>0</v>
      </c>
      <c r="FH114" s="516">
        <v>0</v>
      </c>
      <c r="FI114" s="516">
        <v>0</v>
      </c>
      <c r="FJ114" s="516">
        <v>0</v>
      </c>
      <c r="FK114" s="516">
        <v>0</v>
      </c>
      <c r="FL114" s="516">
        <v>0</v>
      </c>
      <c r="FM114" s="516">
        <v>0</v>
      </c>
      <c r="FN114" s="516">
        <v>0</v>
      </c>
      <c r="FO114" s="516">
        <v>0</v>
      </c>
      <c r="FP114" s="516">
        <v>0</v>
      </c>
      <c r="FQ114" s="516">
        <v>0</v>
      </c>
      <c r="FR114" s="516">
        <v>0</v>
      </c>
      <c r="FS114" s="516">
        <v>0</v>
      </c>
      <c r="FT114" s="516">
        <v>0</v>
      </c>
      <c r="FU114" s="516">
        <v>0</v>
      </c>
      <c r="FV114" s="516">
        <v>0</v>
      </c>
      <c r="FW114" s="516">
        <v>0</v>
      </c>
      <c r="FX114" s="516">
        <v>0</v>
      </c>
      <c r="FY114" s="516">
        <v>0</v>
      </c>
      <c r="FZ114" s="516">
        <v>0</v>
      </c>
      <c r="GA114" s="516">
        <v>0</v>
      </c>
      <c r="GB114" s="516">
        <v>0</v>
      </c>
      <c r="GC114" s="516">
        <v>0</v>
      </c>
      <c r="GD114" s="516">
        <v>0</v>
      </c>
      <c r="GE114" s="516">
        <v>0</v>
      </c>
      <c r="GF114" s="516">
        <v>0</v>
      </c>
      <c r="GG114" s="516">
        <v>0</v>
      </c>
      <c r="GH114" s="516">
        <v>0</v>
      </c>
      <c r="GI114" s="516">
        <v>0</v>
      </c>
      <c r="GJ114" s="516">
        <v>0</v>
      </c>
      <c r="GK114" s="516">
        <v>0</v>
      </c>
      <c r="GL114" s="516">
        <v>0</v>
      </c>
      <c r="GM114" s="516">
        <v>0</v>
      </c>
      <c r="GN114" s="516">
        <v>0</v>
      </c>
      <c r="GO114" s="516">
        <v>0</v>
      </c>
      <c r="GP114" s="516">
        <v>0</v>
      </c>
      <c r="GQ114" s="516">
        <v>0</v>
      </c>
      <c r="GR114" s="516">
        <v>0</v>
      </c>
      <c r="GS114" s="516">
        <v>0</v>
      </c>
      <c r="GT114" s="516">
        <v>0</v>
      </c>
      <c r="GU114" s="516">
        <v>0</v>
      </c>
      <c r="GV114" s="516">
        <v>0</v>
      </c>
      <c r="GW114" s="516">
        <v>0</v>
      </c>
      <c r="GX114" s="516">
        <v>0</v>
      </c>
      <c r="GY114" s="516">
        <v>0</v>
      </c>
      <c r="GZ114" s="516">
        <v>0</v>
      </c>
      <c r="HA114" s="516">
        <v>0</v>
      </c>
      <c r="HB114" s="516">
        <v>0</v>
      </c>
      <c r="HC114" s="516">
        <v>0</v>
      </c>
      <c r="HD114" s="516">
        <v>0</v>
      </c>
      <c r="HE114" s="516">
        <v>0</v>
      </c>
      <c r="HF114" s="516">
        <v>0</v>
      </c>
      <c r="HG114" s="516">
        <v>0</v>
      </c>
      <c r="HH114" s="516">
        <v>0</v>
      </c>
      <c r="HI114" s="516">
        <v>0</v>
      </c>
      <c r="HJ114" s="516">
        <v>0</v>
      </c>
      <c r="HK114" s="516">
        <v>0</v>
      </c>
      <c r="HL114" s="516">
        <v>0</v>
      </c>
      <c r="HM114" s="516">
        <v>0</v>
      </c>
      <c r="HN114" s="516">
        <v>0</v>
      </c>
      <c r="HO114" s="516">
        <v>0</v>
      </c>
      <c r="HP114" s="516">
        <v>0</v>
      </c>
      <c r="HQ114" s="516">
        <v>0</v>
      </c>
      <c r="HR114" s="516">
        <v>0</v>
      </c>
      <c r="HS114" s="516">
        <v>0</v>
      </c>
      <c r="HT114" s="516">
        <v>0</v>
      </c>
      <c r="HU114" s="516">
        <v>0</v>
      </c>
      <c r="HV114" s="516">
        <v>0</v>
      </c>
      <c r="HW114" s="516">
        <v>0</v>
      </c>
      <c r="HX114" s="516">
        <v>0</v>
      </c>
      <c r="HY114" s="516">
        <v>0</v>
      </c>
      <c r="HZ114" s="516">
        <v>0</v>
      </c>
      <c r="IA114" s="516">
        <v>0</v>
      </c>
      <c r="IB114" s="516">
        <v>0</v>
      </c>
      <c r="IC114" s="516">
        <v>0</v>
      </c>
      <c r="ID114" s="516">
        <v>0</v>
      </c>
      <c r="IE114" s="516">
        <v>0</v>
      </c>
      <c r="IF114" s="516">
        <v>0</v>
      </c>
      <c r="IG114" s="516">
        <v>0</v>
      </c>
      <c r="IH114" s="516">
        <v>0</v>
      </c>
      <c r="II114" s="516">
        <v>0</v>
      </c>
      <c r="IJ114" s="516">
        <v>0</v>
      </c>
      <c r="IK114" s="516">
        <v>0</v>
      </c>
      <c r="IL114" s="516">
        <v>0</v>
      </c>
      <c r="IM114" s="516">
        <v>0</v>
      </c>
      <c r="IN114" s="516">
        <v>0</v>
      </c>
      <c r="IO114" s="516">
        <v>0</v>
      </c>
      <c r="IP114" s="516">
        <v>0</v>
      </c>
      <c r="IQ114" s="516">
        <v>0</v>
      </c>
      <c r="IR114" s="516">
        <v>0</v>
      </c>
      <c r="IS114" s="516">
        <v>0</v>
      </c>
      <c r="IT114" s="516">
        <v>0</v>
      </c>
      <c r="IU114" s="516">
        <v>0</v>
      </c>
      <c r="IV114" s="516">
        <v>0</v>
      </c>
      <c r="IW114" s="516">
        <v>0</v>
      </c>
      <c r="IX114" s="516">
        <v>0</v>
      </c>
      <c r="IY114" s="516">
        <v>0</v>
      </c>
      <c r="IZ114" s="516">
        <v>0</v>
      </c>
      <c r="JA114" s="516">
        <v>0</v>
      </c>
      <c r="JB114" s="516">
        <v>0</v>
      </c>
      <c r="JC114" s="516">
        <v>0</v>
      </c>
      <c r="JD114" s="516">
        <v>0</v>
      </c>
      <c r="JE114" s="516">
        <v>0</v>
      </c>
      <c r="JF114" s="516">
        <v>0</v>
      </c>
      <c r="JG114" s="516">
        <v>0</v>
      </c>
      <c r="JH114" s="516">
        <v>0</v>
      </c>
      <c r="JI114" s="516">
        <v>0</v>
      </c>
      <c r="JJ114" s="516">
        <v>0</v>
      </c>
      <c r="JK114" s="516">
        <v>0</v>
      </c>
      <c r="JL114" s="516">
        <v>0</v>
      </c>
      <c r="JM114" s="516">
        <v>0</v>
      </c>
      <c r="JN114" s="516">
        <v>0</v>
      </c>
      <c r="JO114" s="516">
        <v>0</v>
      </c>
      <c r="JP114" s="516">
        <v>0</v>
      </c>
      <c r="JQ114" s="516">
        <v>0</v>
      </c>
      <c r="JR114" s="516">
        <v>0</v>
      </c>
      <c r="JS114" s="516">
        <v>0</v>
      </c>
      <c r="JT114" s="516">
        <v>0</v>
      </c>
      <c r="JU114" s="516">
        <v>0</v>
      </c>
      <c r="JV114" s="516">
        <v>0</v>
      </c>
      <c r="JW114" s="516">
        <v>0</v>
      </c>
      <c r="JX114" s="516">
        <v>0</v>
      </c>
      <c r="JY114" s="516">
        <v>0</v>
      </c>
      <c r="JZ114" s="516">
        <v>0</v>
      </c>
      <c r="KA114" s="516">
        <v>0</v>
      </c>
      <c r="KB114" s="516">
        <v>0</v>
      </c>
      <c r="KC114" s="516">
        <v>0</v>
      </c>
      <c r="KD114" s="516">
        <v>0</v>
      </c>
      <c r="KE114" s="516">
        <v>0</v>
      </c>
      <c r="KF114" s="516">
        <v>0</v>
      </c>
      <c r="KG114" s="516">
        <v>0</v>
      </c>
      <c r="KH114" s="516">
        <v>0</v>
      </c>
      <c r="KI114" s="516">
        <v>0</v>
      </c>
      <c r="KJ114" s="516">
        <v>0</v>
      </c>
      <c r="KK114" s="516">
        <v>0</v>
      </c>
      <c r="KL114" s="516">
        <v>0</v>
      </c>
      <c r="KM114" s="516">
        <v>0</v>
      </c>
      <c r="KN114" s="516">
        <v>0</v>
      </c>
      <c r="KO114" s="516">
        <v>0</v>
      </c>
      <c r="KP114" s="516">
        <v>0</v>
      </c>
      <c r="KQ114" s="516">
        <v>0</v>
      </c>
      <c r="KR114" s="516">
        <v>0</v>
      </c>
      <c r="KS114" s="516">
        <v>0</v>
      </c>
      <c r="KT114" s="516">
        <v>0</v>
      </c>
      <c r="KU114" s="516">
        <v>0</v>
      </c>
      <c r="KV114" s="516">
        <v>0</v>
      </c>
      <c r="KW114" s="516">
        <v>0</v>
      </c>
      <c r="KX114" s="516">
        <v>0</v>
      </c>
      <c r="KY114" s="516">
        <v>0</v>
      </c>
      <c r="KZ114" s="516">
        <v>0</v>
      </c>
      <c r="LA114" s="516">
        <v>0</v>
      </c>
      <c r="LB114" s="516">
        <v>0</v>
      </c>
      <c r="LC114" s="516">
        <v>0</v>
      </c>
      <c r="LD114" s="516">
        <v>0</v>
      </c>
      <c r="LE114" s="516">
        <v>0</v>
      </c>
      <c r="LF114" s="516">
        <v>0</v>
      </c>
      <c r="LG114" s="516">
        <v>0</v>
      </c>
      <c r="LH114" s="516">
        <v>0</v>
      </c>
      <c r="LI114" s="516">
        <v>0</v>
      </c>
      <c r="LJ114" s="516">
        <v>0</v>
      </c>
      <c r="LK114" s="516">
        <v>0</v>
      </c>
      <c r="LL114" s="516">
        <v>0</v>
      </c>
      <c r="LM114" s="516">
        <v>0</v>
      </c>
      <c r="LN114" s="516">
        <v>0</v>
      </c>
      <c r="LO114" s="516">
        <v>0</v>
      </c>
      <c r="LP114" s="516">
        <v>0</v>
      </c>
      <c r="LQ114" s="516">
        <v>0</v>
      </c>
      <c r="LR114" s="516">
        <v>0</v>
      </c>
      <c r="LS114" s="516">
        <v>0</v>
      </c>
      <c r="LT114" s="516">
        <v>0</v>
      </c>
      <c r="LU114" s="516">
        <v>0</v>
      </c>
      <c r="LV114" s="516">
        <v>0</v>
      </c>
      <c r="LW114" s="516">
        <v>0</v>
      </c>
      <c r="LX114" s="516">
        <v>0</v>
      </c>
      <c r="LY114" s="516">
        <v>0</v>
      </c>
      <c r="LZ114" s="516">
        <v>0</v>
      </c>
      <c r="MA114" s="516">
        <v>0</v>
      </c>
      <c r="MB114" s="516">
        <v>0</v>
      </c>
      <c r="MC114" s="516">
        <v>0</v>
      </c>
      <c r="MD114" s="516">
        <v>0</v>
      </c>
      <c r="ME114" s="516">
        <v>0</v>
      </c>
      <c r="MF114" s="516">
        <v>0</v>
      </c>
      <c r="MG114" s="516">
        <v>0</v>
      </c>
      <c r="MH114" s="516">
        <v>0</v>
      </c>
      <c r="MI114" s="516">
        <v>0</v>
      </c>
      <c r="MJ114" s="516">
        <v>0</v>
      </c>
      <c r="MK114" s="516">
        <v>0</v>
      </c>
      <c r="ML114" s="516">
        <v>0</v>
      </c>
      <c r="MM114" s="516">
        <v>0</v>
      </c>
      <c r="MN114" s="516">
        <v>0</v>
      </c>
      <c r="MO114" s="516">
        <v>0</v>
      </c>
      <c r="MP114" s="516">
        <v>0</v>
      </c>
      <c r="MQ114" s="516">
        <v>0</v>
      </c>
      <c r="MR114" s="516">
        <v>0</v>
      </c>
      <c r="MS114" s="516">
        <v>0</v>
      </c>
      <c r="MT114" s="516">
        <v>0</v>
      </c>
      <c r="MU114" s="516">
        <v>0</v>
      </c>
      <c r="MV114" s="516">
        <v>0</v>
      </c>
      <c r="MW114" s="516">
        <v>0</v>
      </c>
      <c r="MX114" s="516">
        <v>0</v>
      </c>
      <c r="MY114" s="516">
        <v>0</v>
      </c>
      <c r="MZ114" s="516">
        <v>0</v>
      </c>
      <c r="NA114" s="516">
        <v>0</v>
      </c>
      <c r="NB114" s="516">
        <v>0</v>
      </c>
      <c r="NC114" s="516">
        <v>0</v>
      </c>
      <c r="ND114" s="516">
        <v>0</v>
      </c>
      <c r="NE114" s="516">
        <v>0</v>
      </c>
      <c r="NF114" s="516">
        <v>0</v>
      </c>
      <c r="NG114" s="516">
        <v>0</v>
      </c>
      <c r="NH114" s="516">
        <v>0</v>
      </c>
      <c r="NI114" s="516">
        <v>0</v>
      </c>
      <c r="NJ114" s="516">
        <v>0</v>
      </c>
      <c r="NK114" s="516">
        <v>0</v>
      </c>
      <c r="NL114" s="516">
        <v>0</v>
      </c>
      <c r="NM114" s="516">
        <v>0</v>
      </c>
      <c r="NN114" s="516">
        <v>0</v>
      </c>
      <c r="NO114" s="516">
        <v>0</v>
      </c>
      <c r="NP114" s="516">
        <v>0</v>
      </c>
      <c r="NQ114" s="516">
        <v>0</v>
      </c>
      <c r="NR114" s="516">
        <v>0</v>
      </c>
      <c r="NS114" s="516">
        <v>0</v>
      </c>
      <c r="NT114" s="516">
        <v>0</v>
      </c>
      <c r="NU114" s="516">
        <v>0</v>
      </c>
      <c r="NV114" s="516">
        <v>0</v>
      </c>
      <c r="NW114" s="516">
        <v>0</v>
      </c>
      <c r="NX114" s="516">
        <v>0</v>
      </c>
      <c r="NY114" s="516">
        <v>0</v>
      </c>
      <c r="NZ114" s="516">
        <v>0</v>
      </c>
      <c r="OA114" s="516">
        <v>0</v>
      </c>
      <c r="OB114" s="516">
        <v>0</v>
      </c>
      <c r="OC114" s="516">
        <v>0</v>
      </c>
      <c r="OD114" s="516">
        <v>0</v>
      </c>
      <c r="OE114" s="516">
        <v>0</v>
      </c>
      <c r="OF114" s="516">
        <v>0</v>
      </c>
      <c r="OG114" s="516">
        <v>0</v>
      </c>
      <c r="OH114" s="516">
        <v>0</v>
      </c>
      <c r="OI114" s="516">
        <v>0</v>
      </c>
      <c r="OJ114" s="516">
        <v>0</v>
      </c>
      <c r="OK114" s="516">
        <v>0</v>
      </c>
      <c r="OL114" s="516">
        <v>0</v>
      </c>
      <c r="OM114" s="516">
        <v>0</v>
      </c>
      <c r="ON114" s="516">
        <v>0</v>
      </c>
      <c r="OO114" s="516">
        <v>0</v>
      </c>
      <c r="OP114" s="516">
        <v>0</v>
      </c>
      <c r="OQ114" s="516">
        <v>0</v>
      </c>
      <c r="OR114" s="516">
        <v>0</v>
      </c>
      <c r="OS114" s="516">
        <v>0</v>
      </c>
      <c r="OT114" s="516">
        <v>0</v>
      </c>
      <c r="OU114" s="516">
        <v>0</v>
      </c>
      <c r="OV114" s="516">
        <v>0</v>
      </c>
      <c r="OW114" s="516">
        <v>0</v>
      </c>
      <c r="OX114" s="516">
        <v>0</v>
      </c>
      <c r="OY114" s="516">
        <v>0</v>
      </c>
      <c r="OZ114" s="516">
        <v>0</v>
      </c>
      <c r="PA114" s="516">
        <v>0</v>
      </c>
      <c r="PB114" s="516">
        <v>0</v>
      </c>
      <c r="PC114" s="516">
        <v>0</v>
      </c>
      <c r="PD114" s="516">
        <v>0</v>
      </c>
      <c r="PE114" s="516">
        <v>0</v>
      </c>
      <c r="PF114" s="516">
        <v>0</v>
      </c>
      <c r="PG114" s="516">
        <v>0</v>
      </c>
      <c r="PH114" s="516">
        <v>0</v>
      </c>
      <c r="PI114" s="516">
        <v>0</v>
      </c>
      <c r="PJ114" s="516">
        <v>0</v>
      </c>
      <c r="PK114" s="516">
        <v>0</v>
      </c>
      <c r="PL114" s="516">
        <v>0</v>
      </c>
      <c r="PM114" s="516">
        <v>0</v>
      </c>
      <c r="PN114" s="516">
        <v>0</v>
      </c>
      <c r="PO114" s="516">
        <v>0</v>
      </c>
      <c r="PP114" s="516">
        <v>0</v>
      </c>
      <c r="PQ114" s="516">
        <v>0</v>
      </c>
      <c r="PR114" s="516">
        <v>0</v>
      </c>
      <c r="PS114" s="516">
        <v>0</v>
      </c>
      <c r="PT114" s="516">
        <v>0</v>
      </c>
      <c r="PU114" s="516">
        <v>0</v>
      </c>
      <c r="PV114" s="516">
        <v>0</v>
      </c>
      <c r="PW114" s="516">
        <v>0</v>
      </c>
      <c r="PX114" s="516">
        <v>0</v>
      </c>
      <c r="PY114" s="516">
        <v>0</v>
      </c>
      <c r="PZ114" s="516">
        <v>0</v>
      </c>
      <c r="QA114" s="516">
        <v>0</v>
      </c>
      <c r="QB114" s="516">
        <v>0</v>
      </c>
      <c r="QC114" s="516">
        <v>0</v>
      </c>
      <c r="QD114" s="516">
        <v>0</v>
      </c>
      <c r="QE114" s="516">
        <v>0</v>
      </c>
      <c r="QF114" s="516">
        <v>0</v>
      </c>
      <c r="QG114" s="516">
        <v>0</v>
      </c>
      <c r="QH114" s="516">
        <v>0</v>
      </c>
      <c r="QI114" s="516">
        <v>0</v>
      </c>
      <c r="QJ114" s="516">
        <v>0</v>
      </c>
      <c r="QK114" s="516">
        <v>0</v>
      </c>
      <c r="QL114" s="516">
        <v>0</v>
      </c>
      <c r="QM114" s="516">
        <v>0</v>
      </c>
      <c r="QN114" s="516">
        <v>0</v>
      </c>
      <c r="QO114" s="516">
        <v>0</v>
      </c>
      <c r="QP114" s="516">
        <v>0</v>
      </c>
      <c r="QQ114" s="516">
        <v>0</v>
      </c>
      <c r="QR114" s="516">
        <v>0</v>
      </c>
      <c r="QS114" s="516">
        <v>0</v>
      </c>
      <c r="QT114" s="516">
        <v>0</v>
      </c>
      <c r="QU114" s="516">
        <v>0</v>
      </c>
      <c r="QV114" s="516">
        <v>0</v>
      </c>
      <c r="QW114" s="516">
        <v>0</v>
      </c>
      <c r="QX114" s="516">
        <v>0</v>
      </c>
      <c r="QY114" s="516">
        <v>0</v>
      </c>
      <c r="QZ114" s="516">
        <v>0</v>
      </c>
      <c r="RA114" s="516">
        <v>0</v>
      </c>
      <c r="RB114" s="516">
        <v>0</v>
      </c>
      <c r="RC114" s="516">
        <v>0</v>
      </c>
      <c r="RD114" s="516">
        <v>0</v>
      </c>
      <c r="RE114" s="516">
        <v>0</v>
      </c>
      <c r="RF114" s="516">
        <v>0</v>
      </c>
      <c r="RG114" s="516">
        <v>0</v>
      </c>
      <c r="RH114" s="516">
        <v>0</v>
      </c>
      <c r="RI114" s="516">
        <v>0</v>
      </c>
      <c r="RJ114" s="516">
        <v>0</v>
      </c>
      <c r="RK114" s="516">
        <v>0</v>
      </c>
      <c r="RL114" s="516">
        <v>0</v>
      </c>
      <c r="RM114" s="516">
        <v>0</v>
      </c>
      <c r="RN114" s="516">
        <v>0</v>
      </c>
      <c r="RO114" s="516">
        <v>0</v>
      </c>
      <c r="RP114" s="516">
        <v>0</v>
      </c>
      <c r="RQ114" s="516">
        <v>0</v>
      </c>
      <c r="RR114" s="516">
        <v>0</v>
      </c>
      <c r="RS114" s="516">
        <v>0</v>
      </c>
      <c r="RT114" s="516">
        <v>0</v>
      </c>
      <c r="RU114" s="516">
        <v>0</v>
      </c>
      <c r="RV114" s="516">
        <v>0</v>
      </c>
      <c r="RW114" s="516">
        <v>0</v>
      </c>
      <c r="RX114" s="516">
        <v>0</v>
      </c>
      <c r="RY114" s="516">
        <v>0</v>
      </c>
      <c r="RZ114" s="516">
        <v>0</v>
      </c>
      <c r="SA114" s="516">
        <v>0</v>
      </c>
      <c r="SB114" s="516">
        <v>0</v>
      </c>
      <c r="SC114" s="516">
        <v>0</v>
      </c>
      <c r="SD114" s="516">
        <v>0</v>
      </c>
      <c r="SE114" s="516">
        <v>0</v>
      </c>
      <c r="SF114" s="516">
        <v>0</v>
      </c>
      <c r="SG114" s="516">
        <v>0</v>
      </c>
      <c r="SH114" s="516">
        <v>0</v>
      </c>
      <c r="SI114" s="493"/>
      <c r="SJ114" s="474"/>
      <c r="SK114" s="462"/>
      <c r="SL114" s="462"/>
      <c r="SM114" s="462"/>
    </row>
    <row r="115" spans="1:507" outlineLevel="3" x14ac:dyDescent="0.35">
      <c r="A115" s="462"/>
      <c r="B115" s="471"/>
      <c r="C115" s="690">
        <f>INT($C$40)+3</f>
        <v>4</v>
      </c>
      <c r="D115" s="493"/>
      <c r="E115" s="557"/>
      <c r="F115" s="557"/>
      <c r="G115" s="493"/>
      <c r="H115" s="715"/>
      <c r="I115" s="715" t="s">
        <v>974</v>
      </c>
      <c r="J115" s="716">
        <f t="shared" si="140"/>
        <v>26</v>
      </c>
      <c r="K115" s="717">
        <v>0</v>
      </c>
      <c r="L115" s="717">
        <v>0</v>
      </c>
      <c r="M115" s="717">
        <v>0</v>
      </c>
      <c r="N115" s="717">
        <v>0</v>
      </c>
      <c r="O115" s="717">
        <v>0</v>
      </c>
      <c r="P115" s="717">
        <v>0</v>
      </c>
      <c r="Q115" s="717">
        <v>0</v>
      </c>
      <c r="R115" s="717">
        <v>0</v>
      </c>
      <c r="S115" s="717">
        <v>0</v>
      </c>
      <c r="T115" s="717">
        <v>0</v>
      </c>
      <c r="U115" s="717">
        <v>0</v>
      </c>
      <c r="V115" s="717">
        <v>0</v>
      </c>
      <c r="W115" s="717">
        <v>0</v>
      </c>
      <c r="X115" s="717">
        <v>0</v>
      </c>
      <c r="Y115" s="717">
        <v>0</v>
      </c>
      <c r="Z115" s="717">
        <v>0</v>
      </c>
      <c r="AA115" s="717">
        <v>0</v>
      </c>
      <c r="AB115" s="717">
        <v>0</v>
      </c>
      <c r="AC115" s="717">
        <v>0</v>
      </c>
      <c r="AD115" s="717">
        <v>0</v>
      </c>
      <c r="AE115" s="717">
        <v>0</v>
      </c>
      <c r="AF115" s="717">
        <v>0</v>
      </c>
      <c r="AG115" s="717">
        <v>0</v>
      </c>
      <c r="AH115" s="717">
        <v>0</v>
      </c>
      <c r="AI115" s="717">
        <v>0</v>
      </c>
      <c r="AJ115" s="717">
        <v>0</v>
      </c>
      <c r="AK115" s="717">
        <v>0</v>
      </c>
      <c r="AL115" s="717">
        <v>0</v>
      </c>
      <c r="AM115" s="717">
        <v>0</v>
      </c>
      <c r="AN115" s="717">
        <v>0</v>
      </c>
      <c r="AO115" s="717">
        <v>0</v>
      </c>
      <c r="AP115" s="717">
        <v>0</v>
      </c>
      <c r="AQ115" s="717">
        <v>0</v>
      </c>
      <c r="AR115" s="717">
        <v>0</v>
      </c>
      <c r="AS115" s="717">
        <v>0</v>
      </c>
      <c r="AT115" s="717">
        <v>0</v>
      </c>
      <c r="AU115" s="717">
        <v>0</v>
      </c>
      <c r="AV115" s="717">
        <v>0</v>
      </c>
      <c r="AW115" s="717">
        <v>0</v>
      </c>
      <c r="AX115" s="717">
        <v>0</v>
      </c>
      <c r="AY115" s="717">
        <v>0</v>
      </c>
      <c r="AZ115" s="717">
        <v>0</v>
      </c>
      <c r="BA115" s="717">
        <v>0</v>
      </c>
      <c r="BB115" s="717">
        <v>0</v>
      </c>
      <c r="BC115" s="717">
        <v>0</v>
      </c>
      <c r="BD115" s="717">
        <v>0</v>
      </c>
      <c r="BE115" s="717">
        <v>0</v>
      </c>
      <c r="BF115" s="717">
        <v>0</v>
      </c>
      <c r="BG115" s="717">
        <v>0</v>
      </c>
      <c r="BH115" s="717">
        <v>0</v>
      </c>
      <c r="BI115" s="717">
        <v>0</v>
      </c>
      <c r="BJ115" s="717">
        <v>0</v>
      </c>
      <c r="BK115" s="717">
        <v>0</v>
      </c>
      <c r="BL115" s="717">
        <v>0</v>
      </c>
      <c r="BM115" s="717">
        <v>0</v>
      </c>
      <c r="BN115" s="717">
        <v>0</v>
      </c>
      <c r="BO115" s="717">
        <v>0</v>
      </c>
      <c r="BP115" s="717">
        <v>0</v>
      </c>
      <c r="BQ115" s="717">
        <v>0</v>
      </c>
      <c r="BR115" s="717">
        <v>0</v>
      </c>
      <c r="BS115" s="717">
        <v>0</v>
      </c>
      <c r="BT115" s="717">
        <v>0</v>
      </c>
      <c r="BU115" s="717">
        <v>0</v>
      </c>
      <c r="BV115" s="717">
        <v>0</v>
      </c>
      <c r="BW115" s="717">
        <v>0</v>
      </c>
      <c r="BX115" s="717">
        <v>0</v>
      </c>
      <c r="BY115" s="717">
        <v>0</v>
      </c>
      <c r="BZ115" s="717">
        <v>0</v>
      </c>
      <c r="CA115" s="717">
        <v>0</v>
      </c>
      <c r="CB115" s="717">
        <v>0</v>
      </c>
      <c r="CC115" s="717">
        <v>0</v>
      </c>
      <c r="CD115" s="717">
        <v>0</v>
      </c>
      <c r="CE115" s="717">
        <v>0</v>
      </c>
      <c r="CF115" s="717">
        <v>0</v>
      </c>
      <c r="CG115" s="717">
        <v>0</v>
      </c>
      <c r="CH115" s="717">
        <v>0</v>
      </c>
      <c r="CI115" s="717">
        <v>0</v>
      </c>
      <c r="CJ115" s="717">
        <v>0</v>
      </c>
      <c r="CK115" s="717">
        <v>0</v>
      </c>
      <c r="CL115" s="717">
        <v>0</v>
      </c>
      <c r="CM115" s="717">
        <v>0</v>
      </c>
      <c r="CN115" s="717">
        <v>0</v>
      </c>
      <c r="CO115" s="717">
        <v>0</v>
      </c>
      <c r="CP115" s="717">
        <v>0</v>
      </c>
      <c r="CQ115" s="717">
        <v>0</v>
      </c>
      <c r="CR115" s="717">
        <v>0</v>
      </c>
      <c r="CS115" s="717">
        <v>0</v>
      </c>
      <c r="CT115" s="717">
        <v>0</v>
      </c>
      <c r="CU115" s="717">
        <v>0</v>
      </c>
      <c r="CV115" s="717">
        <v>0</v>
      </c>
      <c r="CW115" s="717">
        <v>0</v>
      </c>
      <c r="CX115" s="717">
        <v>0</v>
      </c>
      <c r="CY115" s="717">
        <v>0</v>
      </c>
      <c r="CZ115" s="717">
        <v>0</v>
      </c>
      <c r="DA115" s="717">
        <v>0</v>
      </c>
      <c r="DB115" s="717">
        <v>0</v>
      </c>
      <c r="DC115" s="717">
        <v>0</v>
      </c>
      <c r="DD115" s="717">
        <v>0</v>
      </c>
      <c r="DE115" s="717">
        <v>0</v>
      </c>
      <c r="DF115" s="717">
        <v>0</v>
      </c>
      <c r="DG115" s="717">
        <v>0</v>
      </c>
      <c r="DH115" s="717">
        <v>0</v>
      </c>
      <c r="DI115" s="717">
        <v>0</v>
      </c>
      <c r="DJ115" s="717">
        <v>0</v>
      </c>
      <c r="DK115" s="717">
        <v>0</v>
      </c>
      <c r="DL115" s="717">
        <v>0</v>
      </c>
      <c r="DM115" s="717">
        <v>0</v>
      </c>
      <c r="DN115" s="717">
        <v>0</v>
      </c>
      <c r="DO115" s="717">
        <v>0</v>
      </c>
      <c r="DP115" s="717">
        <v>0</v>
      </c>
      <c r="DQ115" s="717">
        <v>0</v>
      </c>
      <c r="DR115" s="717">
        <v>0</v>
      </c>
      <c r="DS115" s="717">
        <v>0</v>
      </c>
      <c r="DT115" s="717">
        <v>0</v>
      </c>
      <c r="DU115" s="717">
        <v>0</v>
      </c>
      <c r="DV115" s="717">
        <v>0</v>
      </c>
      <c r="DW115" s="717">
        <v>0</v>
      </c>
      <c r="DX115" s="717">
        <v>0</v>
      </c>
      <c r="DY115" s="717">
        <v>0</v>
      </c>
      <c r="DZ115" s="717">
        <v>0</v>
      </c>
      <c r="EA115" s="717">
        <v>0</v>
      </c>
      <c r="EB115" s="717">
        <v>0</v>
      </c>
      <c r="EC115" s="717">
        <v>0</v>
      </c>
      <c r="ED115" s="717">
        <v>0</v>
      </c>
      <c r="EE115" s="717">
        <v>0</v>
      </c>
      <c r="EF115" s="717">
        <v>0</v>
      </c>
      <c r="EG115" s="717">
        <v>0</v>
      </c>
      <c r="EH115" s="717">
        <v>0</v>
      </c>
      <c r="EI115" s="717">
        <v>0</v>
      </c>
      <c r="EJ115" s="717">
        <v>0</v>
      </c>
      <c r="EK115" s="717">
        <v>0</v>
      </c>
      <c r="EL115" s="717">
        <v>0</v>
      </c>
      <c r="EM115" s="717">
        <v>0</v>
      </c>
      <c r="EN115" s="717">
        <v>0</v>
      </c>
      <c r="EO115" s="717">
        <v>0</v>
      </c>
      <c r="EP115" s="717">
        <v>0</v>
      </c>
      <c r="EQ115" s="717">
        <v>0</v>
      </c>
      <c r="ER115" s="717">
        <v>0</v>
      </c>
      <c r="ES115" s="717">
        <v>0</v>
      </c>
      <c r="ET115" s="717">
        <v>0</v>
      </c>
      <c r="EU115" s="717">
        <v>0</v>
      </c>
      <c r="EV115" s="717">
        <v>0</v>
      </c>
      <c r="EW115" s="717">
        <v>0</v>
      </c>
      <c r="EX115" s="717">
        <v>0</v>
      </c>
      <c r="EY115" s="717">
        <v>0</v>
      </c>
      <c r="EZ115" s="717">
        <v>0</v>
      </c>
      <c r="FA115" s="717">
        <v>0</v>
      </c>
      <c r="FB115" s="717">
        <v>0</v>
      </c>
      <c r="FC115" s="717">
        <v>0</v>
      </c>
      <c r="FD115" s="717">
        <v>0</v>
      </c>
      <c r="FE115" s="717">
        <v>0</v>
      </c>
      <c r="FF115" s="717">
        <v>0</v>
      </c>
      <c r="FG115" s="717">
        <v>0</v>
      </c>
      <c r="FH115" s="717">
        <v>0</v>
      </c>
      <c r="FI115" s="717">
        <v>0</v>
      </c>
      <c r="FJ115" s="717">
        <v>0</v>
      </c>
      <c r="FK115" s="717">
        <v>0</v>
      </c>
      <c r="FL115" s="717">
        <v>0</v>
      </c>
      <c r="FM115" s="717">
        <v>0</v>
      </c>
      <c r="FN115" s="717">
        <v>0</v>
      </c>
      <c r="FO115" s="717">
        <v>0</v>
      </c>
      <c r="FP115" s="717">
        <v>0</v>
      </c>
      <c r="FQ115" s="717">
        <v>0</v>
      </c>
      <c r="FR115" s="717">
        <v>0</v>
      </c>
      <c r="FS115" s="717">
        <v>0</v>
      </c>
      <c r="FT115" s="717">
        <v>0</v>
      </c>
      <c r="FU115" s="717">
        <v>0</v>
      </c>
      <c r="FV115" s="717">
        <v>0</v>
      </c>
      <c r="FW115" s="717">
        <v>0</v>
      </c>
      <c r="FX115" s="717">
        <v>0</v>
      </c>
      <c r="FY115" s="717">
        <v>0</v>
      </c>
      <c r="FZ115" s="717">
        <v>0</v>
      </c>
      <c r="GA115" s="717">
        <v>0</v>
      </c>
      <c r="GB115" s="717">
        <v>0</v>
      </c>
      <c r="GC115" s="717">
        <v>0</v>
      </c>
      <c r="GD115" s="717">
        <v>0</v>
      </c>
      <c r="GE115" s="717">
        <v>0</v>
      </c>
      <c r="GF115" s="717">
        <v>0</v>
      </c>
      <c r="GG115" s="717">
        <v>0</v>
      </c>
      <c r="GH115" s="717">
        <v>0</v>
      </c>
      <c r="GI115" s="717">
        <v>0</v>
      </c>
      <c r="GJ115" s="717">
        <v>0</v>
      </c>
      <c r="GK115" s="717">
        <v>0</v>
      </c>
      <c r="GL115" s="717">
        <v>0</v>
      </c>
      <c r="GM115" s="717">
        <v>0</v>
      </c>
      <c r="GN115" s="717">
        <v>0</v>
      </c>
      <c r="GO115" s="717">
        <v>0</v>
      </c>
      <c r="GP115" s="717">
        <v>0</v>
      </c>
      <c r="GQ115" s="717">
        <v>0</v>
      </c>
      <c r="GR115" s="717">
        <v>0</v>
      </c>
      <c r="GS115" s="717">
        <v>0</v>
      </c>
      <c r="GT115" s="717">
        <v>0</v>
      </c>
      <c r="GU115" s="717">
        <v>0</v>
      </c>
      <c r="GV115" s="717">
        <v>0</v>
      </c>
      <c r="GW115" s="717">
        <v>0</v>
      </c>
      <c r="GX115" s="717">
        <v>0</v>
      </c>
      <c r="GY115" s="717">
        <v>0</v>
      </c>
      <c r="GZ115" s="717">
        <v>0</v>
      </c>
      <c r="HA115" s="717">
        <v>0</v>
      </c>
      <c r="HB115" s="717">
        <v>0</v>
      </c>
      <c r="HC115" s="717">
        <v>0</v>
      </c>
      <c r="HD115" s="717">
        <v>0</v>
      </c>
      <c r="HE115" s="717">
        <v>0</v>
      </c>
      <c r="HF115" s="717">
        <v>0</v>
      </c>
      <c r="HG115" s="717">
        <v>0</v>
      </c>
      <c r="HH115" s="717">
        <v>0</v>
      </c>
      <c r="HI115" s="717">
        <v>0</v>
      </c>
      <c r="HJ115" s="717">
        <v>0</v>
      </c>
      <c r="HK115" s="717">
        <v>0</v>
      </c>
      <c r="HL115" s="717">
        <v>0</v>
      </c>
      <c r="HM115" s="717">
        <v>0</v>
      </c>
      <c r="HN115" s="717">
        <v>0</v>
      </c>
      <c r="HO115" s="717">
        <v>0</v>
      </c>
      <c r="HP115" s="717">
        <v>0</v>
      </c>
      <c r="HQ115" s="717">
        <v>0</v>
      </c>
      <c r="HR115" s="717">
        <v>0</v>
      </c>
      <c r="HS115" s="717">
        <v>0</v>
      </c>
      <c r="HT115" s="717">
        <v>0</v>
      </c>
      <c r="HU115" s="717">
        <v>0</v>
      </c>
      <c r="HV115" s="717">
        <v>0</v>
      </c>
      <c r="HW115" s="717">
        <v>0</v>
      </c>
      <c r="HX115" s="717">
        <v>0</v>
      </c>
      <c r="HY115" s="717">
        <v>0</v>
      </c>
      <c r="HZ115" s="717">
        <v>0</v>
      </c>
      <c r="IA115" s="717">
        <v>0</v>
      </c>
      <c r="IB115" s="717">
        <v>0</v>
      </c>
      <c r="IC115" s="717">
        <v>0</v>
      </c>
      <c r="ID115" s="717">
        <v>0</v>
      </c>
      <c r="IE115" s="717">
        <v>0</v>
      </c>
      <c r="IF115" s="717">
        <v>0</v>
      </c>
      <c r="IG115" s="717">
        <v>0</v>
      </c>
      <c r="IH115" s="717">
        <v>0</v>
      </c>
      <c r="II115" s="717">
        <v>0</v>
      </c>
      <c r="IJ115" s="717">
        <v>0</v>
      </c>
      <c r="IK115" s="717">
        <v>0</v>
      </c>
      <c r="IL115" s="717">
        <v>0</v>
      </c>
      <c r="IM115" s="717">
        <v>0</v>
      </c>
      <c r="IN115" s="717">
        <v>0</v>
      </c>
      <c r="IO115" s="717">
        <v>0</v>
      </c>
      <c r="IP115" s="717">
        <v>0</v>
      </c>
      <c r="IQ115" s="717">
        <v>0</v>
      </c>
      <c r="IR115" s="717">
        <v>0</v>
      </c>
      <c r="IS115" s="717">
        <v>0</v>
      </c>
      <c r="IT115" s="717">
        <v>0</v>
      </c>
      <c r="IU115" s="717">
        <v>0</v>
      </c>
      <c r="IV115" s="717">
        <v>0</v>
      </c>
      <c r="IW115" s="717">
        <v>0</v>
      </c>
      <c r="IX115" s="717">
        <v>0</v>
      </c>
      <c r="IY115" s="717">
        <v>0</v>
      </c>
      <c r="IZ115" s="717">
        <v>0</v>
      </c>
      <c r="JA115" s="717">
        <v>0</v>
      </c>
      <c r="JB115" s="717">
        <v>0</v>
      </c>
      <c r="JC115" s="717">
        <v>0</v>
      </c>
      <c r="JD115" s="717">
        <v>0</v>
      </c>
      <c r="JE115" s="717">
        <v>0</v>
      </c>
      <c r="JF115" s="717">
        <v>0</v>
      </c>
      <c r="JG115" s="717">
        <v>0</v>
      </c>
      <c r="JH115" s="717">
        <v>0</v>
      </c>
      <c r="JI115" s="717">
        <v>0</v>
      </c>
      <c r="JJ115" s="717">
        <v>0</v>
      </c>
      <c r="JK115" s="717">
        <v>0</v>
      </c>
      <c r="JL115" s="717">
        <v>0</v>
      </c>
      <c r="JM115" s="717">
        <v>0</v>
      </c>
      <c r="JN115" s="717">
        <v>0</v>
      </c>
      <c r="JO115" s="717">
        <v>0</v>
      </c>
      <c r="JP115" s="717">
        <v>0</v>
      </c>
      <c r="JQ115" s="717">
        <v>0</v>
      </c>
      <c r="JR115" s="717">
        <v>0</v>
      </c>
      <c r="JS115" s="717">
        <v>0</v>
      </c>
      <c r="JT115" s="717">
        <v>0</v>
      </c>
      <c r="JU115" s="717">
        <v>0</v>
      </c>
      <c r="JV115" s="717">
        <v>0</v>
      </c>
      <c r="JW115" s="717">
        <v>0</v>
      </c>
      <c r="JX115" s="717">
        <v>0</v>
      </c>
      <c r="JY115" s="717">
        <v>0</v>
      </c>
      <c r="JZ115" s="717">
        <v>0</v>
      </c>
      <c r="KA115" s="717">
        <v>0</v>
      </c>
      <c r="KB115" s="717">
        <v>0</v>
      </c>
      <c r="KC115" s="717">
        <v>0</v>
      </c>
      <c r="KD115" s="717">
        <v>0</v>
      </c>
      <c r="KE115" s="717">
        <v>0</v>
      </c>
      <c r="KF115" s="717">
        <v>0</v>
      </c>
      <c r="KG115" s="717">
        <v>0</v>
      </c>
      <c r="KH115" s="717">
        <v>0</v>
      </c>
      <c r="KI115" s="717">
        <v>0</v>
      </c>
      <c r="KJ115" s="717">
        <v>0</v>
      </c>
      <c r="KK115" s="717">
        <v>0</v>
      </c>
      <c r="KL115" s="717">
        <v>0</v>
      </c>
      <c r="KM115" s="717">
        <v>0</v>
      </c>
      <c r="KN115" s="717">
        <v>0</v>
      </c>
      <c r="KO115" s="717">
        <v>0</v>
      </c>
      <c r="KP115" s="717">
        <v>0</v>
      </c>
      <c r="KQ115" s="717">
        <v>0</v>
      </c>
      <c r="KR115" s="717">
        <v>0</v>
      </c>
      <c r="KS115" s="717">
        <v>0</v>
      </c>
      <c r="KT115" s="717">
        <v>0</v>
      </c>
      <c r="KU115" s="717">
        <v>0</v>
      </c>
      <c r="KV115" s="717">
        <v>0</v>
      </c>
      <c r="KW115" s="717">
        <v>0</v>
      </c>
      <c r="KX115" s="717">
        <v>0</v>
      </c>
      <c r="KY115" s="717">
        <v>0</v>
      </c>
      <c r="KZ115" s="717">
        <v>0</v>
      </c>
      <c r="LA115" s="717">
        <v>0</v>
      </c>
      <c r="LB115" s="717">
        <v>0</v>
      </c>
      <c r="LC115" s="717">
        <v>0</v>
      </c>
      <c r="LD115" s="717">
        <v>0</v>
      </c>
      <c r="LE115" s="717">
        <v>0</v>
      </c>
      <c r="LF115" s="717">
        <v>0</v>
      </c>
      <c r="LG115" s="717">
        <v>0</v>
      </c>
      <c r="LH115" s="717">
        <v>0</v>
      </c>
      <c r="LI115" s="717">
        <v>0</v>
      </c>
      <c r="LJ115" s="717">
        <v>0</v>
      </c>
      <c r="LK115" s="717">
        <v>0</v>
      </c>
      <c r="LL115" s="717">
        <v>0</v>
      </c>
      <c r="LM115" s="717">
        <v>0</v>
      </c>
      <c r="LN115" s="717">
        <v>0</v>
      </c>
      <c r="LO115" s="717">
        <v>0</v>
      </c>
      <c r="LP115" s="717">
        <v>0</v>
      </c>
      <c r="LQ115" s="717">
        <v>0</v>
      </c>
      <c r="LR115" s="717">
        <v>0</v>
      </c>
      <c r="LS115" s="717">
        <v>0</v>
      </c>
      <c r="LT115" s="717">
        <v>0</v>
      </c>
      <c r="LU115" s="717">
        <v>0</v>
      </c>
      <c r="LV115" s="717">
        <v>0</v>
      </c>
      <c r="LW115" s="717">
        <v>0</v>
      </c>
      <c r="LX115" s="717">
        <v>0</v>
      </c>
      <c r="LY115" s="717">
        <v>0</v>
      </c>
      <c r="LZ115" s="717">
        <v>0</v>
      </c>
      <c r="MA115" s="717">
        <v>0</v>
      </c>
      <c r="MB115" s="717">
        <v>0</v>
      </c>
      <c r="MC115" s="717">
        <v>0</v>
      </c>
      <c r="MD115" s="717">
        <v>0</v>
      </c>
      <c r="ME115" s="717">
        <v>0</v>
      </c>
      <c r="MF115" s="717">
        <v>0</v>
      </c>
      <c r="MG115" s="717">
        <v>0</v>
      </c>
      <c r="MH115" s="717">
        <v>0</v>
      </c>
      <c r="MI115" s="717">
        <v>0</v>
      </c>
      <c r="MJ115" s="717">
        <v>0</v>
      </c>
      <c r="MK115" s="717">
        <v>0</v>
      </c>
      <c r="ML115" s="717">
        <v>0</v>
      </c>
      <c r="MM115" s="717">
        <v>0</v>
      </c>
      <c r="MN115" s="717">
        <v>0</v>
      </c>
      <c r="MO115" s="717">
        <v>0</v>
      </c>
      <c r="MP115" s="717">
        <v>0</v>
      </c>
      <c r="MQ115" s="717">
        <v>0</v>
      </c>
      <c r="MR115" s="717">
        <v>0</v>
      </c>
      <c r="MS115" s="717">
        <v>0</v>
      </c>
      <c r="MT115" s="717">
        <v>0</v>
      </c>
      <c r="MU115" s="717">
        <v>0</v>
      </c>
      <c r="MV115" s="717">
        <v>0</v>
      </c>
      <c r="MW115" s="717">
        <v>0</v>
      </c>
      <c r="MX115" s="717">
        <v>0</v>
      </c>
      <c r="MY115" s="717">
        <v>0</v>
      </c>
      <c r="MZ115" s="717">
        <v>0</v>
      </c>
      <c r="NA115" s="717">
        <v>0</v>
      </c>
      <c r="NB115" s="717">
        <v>0</v>
      </c>
      <c r="NC115" s="717">
        <v>0</v>
      </c>
      <c r="ND115" s="717">
        <v>0</v>
      </c>
      <c r="NE115" s="717">
        <v>0</v>
      </c>
      <c r="NF115" s="717">
        <v>0</v>
      </c>
      <c r="NG115" s="717">
        <v>0</v>
      </c>
      <c r="NH115" s="717">
        <v>0</v>
      </c>
      <c r="NI115" s="717">
        <v>0</v>
      </c>
      <c r="NJ115" s="717">
        <v>0</v>
      </c>
      <c r="NK115" s="717">
        <v>0</v>
      </c>
      <c r="NL115" s="717">
        <v>0</v>
      </c>
      <c r="NM115" s="717">
        <v>0</v>
      </c>
      <c r="NN115" s="717">
        <v>0</v>
      </c>
      <c r="NO115" s="717">
        <v>0</v>
      </c>
      <c r="NP115" s="717">
        <v>0</v>
      </c>
      <c r="NQ115" s="717">
        <v>0</v>
      </c>
      <c r="NR115" s="717">
        <v>0</v>
      </c>
      <c r="NS115" s="717">
        <v>0</v>
      </c>
      <c r="NT115" s="717">
        <v>0</v>
      </c>
      <c r="NU115" s="717">
        <v>0</v>
      </c>
      <c r="NV115" s="717">
        <v>0</v>
      </c>
      <c r="NW115" s="717">
        <v>0</v>
      </c>
      <c r="NX115" s="717">
        <v>0</v>
      </c>
      <c r="NY115" s="717">
        <v>0</v>
      </c>
      <c r="NZ115" s="717">
        <v>0</v>
      </c>
      <c r="OA115" s="717">
        <v>0</v>
      </c>
      <c r="OB115" s="717">
        <v>0</v>
      </c>
      <c r="OC115" s="717">
        <v>0</v>
      </c>
      <c r="OD115" s="717">
        <v>0</v>
      </c>
      <c r="OE115" s="717">
        <v>0</v>
      </c>
      <c r="OF115" s="717">
        <v>0</v>
      </c>
      <c r="OG115" s="717">
        <v>0</v>
      </c>
      <c r="OH115" s="717">
        <v>0</v>
      </c>
      <c r="OI115" s="717">
        <v>0</v>
      </c>
      <c r="OJ115" s="717">
        <v>0</v>
      </c>
      <c r="OK115" s="717">
        <v>0</v>
      </c>
      <c r="OL115" s="717">
        <v>0</v>
      </c>
      <c r="OM115" s="717">
        <v>0</v>
      </c>
      <c r="ON115" s="717">
        <v>0</v>
      </c>
      <c r="OO115" s="717">
        <v>0</v>
      </c>
      <c r="OP115" s="717">
        <v>0</v>
      </c>
      <c r="OQ115" s="717">
        <v>0</v>
      </c>
      <c r="OR115" s="717">
        <v>0</v>
      </c>
      <c r="OS115" s="717">
        <v>0</v>
      </c>
      <c r="OT115" s="717">
        <v>0</v>
      </c>
      <c r="OU115" s="717">
        <v>0</v>
      </c>
      <c r="OV115" s="717">
        <v>0</v>
      </c>
      <c r="OW115" s="717">
        <v>0</v>
      </c>
      <c r="OX115" s="717">
        <v>0</v>
      </c>
      <c r="OY115" s="717">
        <v>0</v>
      </c>
      <c r="OZ115" s="717">
        <v>0</v>
      </c>
      <c r="PA115" s="717">
        <v>0</v>
      </c>
      <c r="PB115" s="717">
        <v>0</v>
      </c>
      <c r="PC115" s="717">
        <v>0</v>
      </c>
      <c r="PD115" s="717">
        <v>0</v>
      </c>
      <c r="PE115" s="717">
        <v>0</v>
      </c>
      <c r="PF115" s="717">
        <v>0</v>
      </c>
      <c r="PG115" s="717">
        <v>0</v>
      </c>
      <c r="PH115" s="717">
        <v>0</v>
      </c>
      <c r="PI115" s="717">
        <v>0</v>
      </c>
      <c r="PJ115" s="717">
        <v>0</v>
      </c>
      <c r="PK115" s="717">
        <v>0</v>
      </c>
      <c r="PL115" s="717">
        <v>0</v>
      </c>
      <c r="PM115" s="717">
        <v>0</v>
      </c>
      <c r="PN115" s="717">
        <v>0</v>
      </c>
      <c r="PO115" s="717">
        <v>0</v>
      </c>
      <c r="PP115" s="717">
        <v>0</v>
      </c>
      <c r="PQ115" s="717">
        <v>0</v>
      </c>
      <c r="PR115" s="717">
        <v>0</v>
      </c>
      <c r="PS115" s="717">
        <v>0</v>
      </c>
      <c r="PT115" s="717">
        <v>0</v>
      </c>
      <c r="PU115" s="717">
        <v>0</v>
      </c>
      <c r="PV115" s="717">
        <v>0</v>
      </c>
      <c r="PW115" s="717">
        <v>0</v>
      </c>
      <c r="PX115" s="717">
        <v>0</v>
      </c>
      <c r="PY115" s="717">
        <v>0</v>
      </c>
      <c r="PZ115" s="717">
        <v>0</v>
      </c>
      <c r="QA115" s="717">
        <v>0</v>
      </c>
      <c r="QB115" s="717">
        <v>0</v>
      </c>
      <c r="QC115" s="717">
        <v>0</v>
      </c>
      <c r="QD115" s="717">
        <v>0</v>
      </c>
      <c r="QE115" s="717">
        <v>0</v>
      </c>
      <c r="QF115" s="717">
        <v>0</v>
      </c>
      <c r="QG115" s="717">
        <v>0</v>
      </c>
      <c r="QH115" s="717">
        <v>0</v>
      </c>
      <c r="QI115" s="717">
        <v>0</v>
      </c>
      <c r="QJ115" s="717">
        <v>0</v>
      </c>
      <c r="QK115" s="717">
        <v>0</v>
      </c>
      <c r="QL115" s="717">
        <v>0</v>
      </c>
      <c r="QM115" s="717">
        <v>0</v>
      </c>
      <c r="QN115" s="717">
        <v>0</v>
      </c>
      <c r="QO115" s="717">
        <v>0</v>
      </c>
      <c r="QP115" s="717">
        <v>0</v>
      </c>
      <c r="QQ115" s="717">
        <v>0</v>
      </c>
      <c r="QR115" s="717">
        <v>0</v>
      </c>
      <c r="QS115" s="717">
        <v>0</v>
      </c>
      <c r="QT115" s="717">
        <v>0</v>
      </c>
      <c r="QU115" s="717">
        <v>0</v>
      </c>
      <c r="QV115" s="717">
        <v>0</v>
      </c>
      <c r="QW115" s="717">
        <v>0</v>
      </c>
      <c r="QX115" s="717">
        <v>0</v>
      </c>
      <c r="QY115" s="717">
        <v>0</v>
      </c>
      <c r="QZ115" s="717">
        <v>0</v>
      </c>
      <c r="RA115" s="717">
        <v>0</v>
      </c>
      <c r="RB115" s="717">
        <v>0</v>
      </c>
      <c r="RC115" s="717">
        <v>0</v>
      </c>
      <c r="RD115" s="717">
        <v>0</v>
      </c>
      <c r="RE115" s="717">
        <v>0</v>
      </c>
      <c r="RF115" s="717">
        <v>0</v>
      </c>
      <c r="RG115" s="717">
        <v>0</v>
      </c>
      <c r="RH115" s="717">
        <v>0</v>
      </c>
      <c r="RI115" s="717">
        <v>0</v>
      </c>
      <c r="RJ115" s="717">
        <v>0</v>
      </c>
      <c r="RK115" s="717">
        <v>0</v>
      </c>
      <c r="RL115" s="717">
        <v>0</v>
      </c>
      <c r="RM115" s="717">
        <v>0</v>
      </c>
      <c r="RN115" s="717">
        <v>0</v>
      </c>
      <c r="RO115" s="717">
        <v>0</v>
      </c>
      <c r="RP115" s="717">
        <v>0</v>
      </c>
      <c r="RQ115" s="717">
        <v>0</v>
      </c>
      <c r="RR115" s="717">
        <v>0</v>
      </c>
      <c r="RS115" s="717">
        <v>0</v>
      </c>
      <c r="RT115" s="717">
        <v>0</v>
      </c>
      <c r="RU115" s="717">
        <v>0</v>
      </c>
      <c r="RV115" s="717">
        <v>0</v>
      </c>
      <c r="RW115" s="717">
        <v>0</v>
      </c>
      <c r="RX115" s="717">
        <v>0</v>
      </c>
      <c r="RY115" s="717">
        <v>0</v>
      </c>
      <c r="RZ115" s="717">
        <v>0</v>
      </c>
      <c r="SA115" s="717">
        <v>0</v>
      </c>
      <c r="SB115" s="717">
        <v>0</v>
      </c>
      <c r="SC115" s="717">
        <v>0</v>
      </c>
      <c r="SD115" s="717">
        <v>0</v>
      </c>
      <c r="SE115" s="717">
        <v>0</v>
      </c>
      <c r="SF115" s="717">
        <v>0</v>
      </c>
      <c r="SG115" s="717">
        <v>0</v>
      </c>
      <c r="SH115" s="717">
        <v>0</v>
      </c>
      <c r="SI115" s="493"/>
      <c r="SJ115" s="474"/>
      <c r="SK115" s="462"/>
      <c r="SL115" s="462"/>
      <c r="SM115" s="462"/>
    </row>
    <row r="116" spans="1:507" outlineLevel="2" x14ac:dyDescent="0.35">
      <c r="A116" s="462"/>
      <c r="B116" s="471"/>
      <c r="C116" s="690">
        <f>INT($C$40)+2</f>
        <v>3</v>
      </c>
      <c r="D116" s="493"/>
      <c r="E116" s="557"/>
      <c r="F116" s="557"/>
      <c r="G116" s="493"/>
      <c r="H116" s="515" t="str">
        <f>Sheep!$H$175</f>
        <v>July</v>
      </c>
      <c r="I116" s="515" t="s">
        <v>973</v>
      </c>
      <c r="J116" s="713">
        <f t="shared" si="140"/>
        <v>27</v>
      </c>
      <c r="K116" s="516">
        <v>0</v>
      </c>
      <c r="L116" s="516">
        <v>0</v>
      </c>
      <c r="M116" s="516">
        <v>0</v>
      </c>
      <c r="N116" s="516">
        <v>0</v>
      </c>
      <c r="O116" s="516">
        <v>0</v>
      </c>
      <c r="P116" s="516">
        <v>0</v>
      </c>
      <c r="Q116" s="516">
        <v>0</v>
      </c>
      <c r="R116" s="516">
        <v>0</v>
      </c>
      <c r="S116" s="516">
        <v>0</v>
      </c>
      <c r="T116" s="516">
        <v>0</v>
      </c>
      <c r="U116" s="516">
        <v>0</v>
      </c>
      <c r="V116" s="516">
        <v>0</v>
      </c>
      <c r="W116" s="516">
        <v>0</v>
      </c>
      <c r="X116" s="516">
        <v>0</v>
      </c>
      <c r="Y116" s="516">
        <v>0</v>
      </c>
      <c r="Z116" s="516">
        <v>0</v>
      </c>
      <c r="AA116" s="516">
        <v>0</v>
      </c>
      <c r="AB116" s="516">
        <v>0</v>
      </c>
      <c r="AC116" s="516">
        <v>0</v>
      </c>
      <c r="AD116" s="516">
        <v>0</v>
      </c>
      <c r="AE116" s="516">
        <v>0</v>
      </c>
      <c r="AF116" s="516">
        <v>0</v>
      </c>
      <c r="AG116" s="516">
        <v>0</v>
      </c>
      <c r="AH116" s="516">
        <v>0</v>
      </c>
      <c r="AI116" s="516">
        <v>0</v>
      </c>
      <c r="AJ116" s="516">
        <v>0</v>
      </c>
      <c r="AK116" s="516">
        <v>0</v>
      </c>
      <c r="AL116" s="516">
        <v>0</v>
      </c>
      <c r="AM116" s="516">
        <v>0</v>
      </c>
      <c r="AN116" s="516">
        <v>0</v>
      </c>
      <c r="AO116" s="516">
        <v>0</v>
      </c>
      <c r="AP116" s="516">
        <v>0</v>
      </c>
      <c r="AQ116" s="516">
        <v>0</v>
      </c>
      <c r="AR116" s="516">
        <v>0</v>
      </c>
      <c r="AS116" s="516">
        <v>0</v>
      </c>
      <c r="AT116" s="516">
        <v>0</v>
      </c>
      <c r="AU116" s="516">
        <v>0</v>
      </c>
      <c r="AV116" s="516">
        <v>0</v>
      </c>
      <c r="AW116" s="516">
        <v>0</v>
      </c>
      <c r="AX116" s="516">
        <v>0</v>
      </c>
      <c r="AY116" s="516">
        <v>0</v>
      </c>
      <c r="AZ116" s="516">
        <v>0</v>
      </c>
      <c r="BA116" s="516">
        <v>0</v>
      </c>
      <c r="BB116" s="516">
        <v>0</v>
      </c>
      <c r="BC116" s="516">
        <v>0</v>
      </c>
      <c r="BD116" s="516">
        <v>0</v>
      </c>
      <c r="BE116" s="516">
        <v>0</v>
      </c>
      <c r="BF116" s="516">
        <v>0</v>
      </c>
      <c r="BG116" s="516">
        <v>0</v>
      </c>
      <c r="BH116" s="516">
        <v>0</v>
      </c>
      <c r="BI116" s="516">
        <v>0</v>
      </c>
      <c r="BJ116" s="516">
        <v>0</v>
      </c>
      <c r="BK116" s="516">
        <v>0</v>
      </c>
      <c r="BL116" s="516">
        <v>0</v>
      </c>
      <c r="BM116" s="516">
        <v>0</v>
      </c>
      <c r="BN116" s="516">
        <v>0</v>
      </c>
      <c r="BO116" s="516">
        <v>0</v>
      </c>
      <c r="BP116" s="516">
        <v>0</v>
      </c>
      <c r="BQ116" s="516">
        <v>0</v>
      </c>
      <c r="BR116" s="516">
        <v>0</v>
      </c>
      <c r="BS116" s="516">
        <v>0</v>
      </c>
      <c r="BT116" s="516">
        <v>0</v>
      </c>
      <c r="BU116" s="516">
        <v>0</v>
      </c>
      <c r="BV116" s="516">
        <v>0</v>
      </c>
      <c r="BW116" s="516">
        <v>0</v>
      </c>
      <c r="BX116" s="516">
        <v>0</v>
      </c>
      <c r="BY116" s="516">
        <v>0</v>
      </c>
      <c r="BZ116" s="516">
        <v>0</v>
      </c>
      <c r="CA116" s="516">
        <v>0</v>
      </c>
      <c r="CB116" s="516">
        <v>0</v>
      </c>
      <c r="CC116" s="516">
        <v>0</v>
      </c>
      <c r="CD116" s="516">
        <v>0</v>
      </c>
      <c r="CE116" s="516">
        <v>0</v>
      </c>
      <c r="CF116" s="516">
        <v>0</v>
      </c>
      <c r="CG116" s="516">
        <v>0</v>
      </c>
      <c r="CH116" s="516">
        <v>0</v>
      </c>
      <c r="CI116" s="516">
        <v>0</v>
      </c>
      <c r="CJ116" s="516">
        <v>0</v>
      </c>
      <c r="CK116" s="516">
        <v>0</v>
      </c>
      <c r="CL116" s="516">
        <v>0</v>
      </c>
      <c r="CM116" s="516">
        <v>0</v>
      </c>
      <c r="CN116" s="516">
        <v>0</v>
      </c>
      <c r="CO116" s="516">
        <v>0</v>
      </c>
      <c r="CP116" s="516">
        <v>0</v>
      </c>
      <c r="CQ116" s="516">
        <v>0</v>
      </c>
      <c r="CR116" s="516">
        <v>0</v>
      </c>
      <c r="CS116" s="516">
        <v>0</v>
      </c>
      <c r="CT116" s="516">
        <v>0</v>
      </c>
      <c r="CU116" s="516">
        <v>0</v>
      </c>
      <c r="CV116" s="516">
        <v>0</v>
      </c>
      <c r="CW116" s="516">
        <v>0</v>
      </c>
      <c r="CX116" s="516">
        <v>0</v>
      </c>
      <c r="CY116" s="516">
        <v>0</v>
      </c>
      <c r="CZ116" s="516">
        <v>0</v>
      </c>
      <c r="DA116" s="516">
        <v>0</v>
      </c>
      <c r="DB116" s="516">
        <v>0</v>
      </c>
      <c r="DC116" s="516">
        <v>0</v>
      </c>
      <c r="DD116" s="516">
        <v>0</v>
      </c>
      <c r="DE116" s="516">
        <v>0</v>
      </c>
      <c r="DF116" s="516">
        <v>0</v>
      </c>
      <c r="DG116" s="516">
        <v>0</v>
      </c>
      <c r="DH116" s="516">
        <v>0</v>
      </c>
      <c r="DI116" s="516">
        <v>0</v>
      </c>
      <c r="DJ116" s="516">
        <v>0</v>
      </c>
      <c r="DK116" s="516">
        <v>0</v>
      </c>
      <c r="DL116" s="516">
        <v>0</v>
      </c>
      <c r="DM116" s="516">
        <v>0</v>
      </c>
      <c r="DN116" s="516">
        <v>0</v>
      </c>
      <c r="DO116" s="516">
        <v>0</v>
      </c>
      <c r="DP116" s="516">
        <v>0</v>
      </c>
      <c r="DQ116" s="516">
        <v>0</v>
      </c>
      <c r="DR116" s="516">
        <v>0</v>
      </c>
      <c r="DS116" s="516">
        <v>0</v>
      </c>
      <c r="DT116" s="516">
        <v>0</v>
      </c>
      <c r="DU116" s="516">
        <v>0</v>
      </c>
      <c r="DV116" s="516">
        <v>0</v>
      </c>
      <c r="DW116" s="516">
        <v>0</v>
      </c>
      <c r="DX116" s="516">
        <v>0</v>
      </c>
      <c r="DY116" s="516">
        <v>0</v>
      </c>
      <c r="DZ116" s="516">
        <v>0</v>
      </c>
      <c r="EA116" s="516">
        <v>0</v>
      </c>
      <c r="EB116" s="516">
        <v>0</v>
      </c>
      <c r="EC116" s="516">
        <v>0</v>
      </c>
      <c r="ED116" s="516">
        <v>0</v>
      </c>
      <c r="EE116" s="516">
        <v>0</v>
      </c>
      <c r="EF116" s="516">
        <v>0</v>
      </c>
      <c r="EG116" s="516">
        <v>0</v>
      </c>
      <c r="EH116" s="516">
        <v>0</v>
      </c>
      <c r="EI116" s="516">
        <v>0</v>
      </c>
      <c r="EJ116" s="516">
        <v>0</v>
      </c>
      <c r="EK116" s="516">
        <v>0</v>
      </c>
      <c r="EL116" s="516">
        <v>0</v>
      </c>
      <c r="EM116" s="516">
        <v>0</v>
      </c>
      <c r="EN116" s="516">
        <v>0</v>
      </c>
      <c r="EO116" s="516">
        <v>0</v>
      </c>
      <c r="EP116" s="516">
        <v>0</v>
      </c>
      <c r="EQ116" s="516">
        <v>0</v>
      </c>
      <c r="ER116" s="516">
        <v>0</v>
      </c>
      <c r="ES116" s="516">
        <v>0</v>
      </c>
      <c r="ET116" s="516">
        <v>0</v>
      </c>
      <c r="EU116" s="516">
        <v>0</v>
      </c>
      <c r="EV116" s="516">
        <v>0</v>
      </c>
      <c r="EW116" s="516">
        <v>0</v>
      </c>
      <c r="EX116" s="516">
        <v>0</v>
      </c>
      <c r="EY116" s="516">
        <v>0</v>
      </c>
      <c r="EZ116" s="516">
        <v>0</v>
      </c>
      <c r="FA116" s="516">
        <v>0</v>
      </c>
      <c r="FB116" s="516">
        <v>0</v>
      </c>
      <c r="FC116" s="516">
        <v>0</v>
      </c>
      <c r="FD116" s="516">
        <v>0</v>
      </c>
      <c r="FE116" s="516">
        <v>0</v>
      </c>
      <c r="FF116" s="516">
        <v>0</v>
      </c>
      <c r="FG116" s="516">
        <v>0</v>
      </c>
      <c r="FH116" s="516">
        <v>0</v>
      </c>
      <c r="FI116" s="516">
        <v>0</v>
      </c>
      <c r="FJ116" s="516">
        <v>0</v>
      </c>
      <c r="FK116" s="516">
        <v>0</v>
      </c>
      <c r="FL116" s="516">
        <v>0</v>
      </c>
      <c r="FM116" s="516">
        <v>0</v>
      </c>
      <c r="FN116" s="516">
        <v>0</v>
      </c>
      <c r="FO116" s="516">
        <v>0</v>
      </c>
      <c r="FP116" s="516">
        <v>0</v>
      </c>
      <c r="FQ116" s="516">
        <v>0</v>
      </c>
      <c r="FR116" s="516">
        <v>0</v>
      </c>
      <c r="FS116" s="516">
        <v>0</v>
      </c>
      <c r="FT116" s="516">
        <v>0</v>
      </c>
      <c r="FU116" s="516">
        <v>0</v>
      </c>
      <c r="FV116" s="516">
        <v>0</v>
      </c>
      <c r="FW116" s="516">
        <v>0</v>
      </c>
      <c r="FX116" s="516">
        <v>0</v>
      </c>
      <c r="FY116" s="516">
        <v>0</v>
      </c>
      <c r="FZ116" s="516">
        <v>0</v>
      </c>
      <c r="GA116" s="516">
        <v>0</v>
      </c>
      <c r="GB116" s="516">
        <v>0</v>
      </c>
      <c r="GC116" s="516">
        <v>0</v>
      </c>
      <c r="GD116" s="516">
        <v>0</v>
      </c>
      <c r="GE116" s="516">
        <v>0</v>
      </c>
      <c r="GF116" s="516">
        <v>0</v>
      </c>
      <c r="GG116" s="516">
        <v>0</v>
      </c>
      <c r="GH116" s="516">
        <v>0</v>
      </c>
      <c r="GI116" s="516">
        <v>0</v>
      </c>
      <c r="GJ116" s="516">
        <v>0</v>
      </c>
      <c r="GK116" s="516">
        <v>0</v>
      </c>
      <c r="GL116" s="516">
        <v>0</v>
      </c>
      <c r="GM116" s="516">
        <v>0</v>
      </c>
      <c r="GN116" s="516">
        <v>0</v>
      </c>
      <c r="GO116" s="516">
        <v>0</v>
      </c>
      <c r="GP116" s="516">
        <v>0</v>
      </c>
      <c r="GQ116" s="516">
        <v>0</v>
      </c>
      <c r="GR116" s="516">
        <v>0</v>
      </c>
      <c r="GS116" s="516">
        <v>0</v>
      </c>
      <c r="GT116" s="516">
        <v>0</v>
      </c>
      <c r="GU116" s="516">
        <v>0</v>
      </c>
      <c r="GV116" s="516">
        <v>0</v>
      </c>
      <c r="GW116" s="516">
        <v>0</v>
      </c>
      <c r="GX116" s="516">
        <v>0</v>
      </c>
      <c r="GY116" s="516">
        <v>0</v>
      </c>
      <c r="GZ116" s="516">
        <v>0</v>
      </c>
      <c r="HA116" s="516">
        <v>0</v>
      </c>
      <c r="HB116" s="516">
        <v>0</v>
      </c>
      <c r="HC116" s="516">
        <v>0</v>
      </c>
      <c r="HD116" s="516">
        <v>0</v>
      </c>
      <c r="HE116" s="516">
        <v>0</v>
      </c>
      <c r="HF116" s="516">
        <v>0</v>
      </c>
      <c r="HG116" s="516">
        <v>0</v>
      </c>
      <c r="HH116" s="516">
        <v>0</v>
      </c>
      <c r="HI116" s="516">
        <v>0</v>
      </c>
      <c r="HJ116" s="516">
        <v>0</v>
      </c>
      <c r="HK116" s="516">
        <v>0</v>
      </c>
      <c r="HL116" s="516">
        <v>0</v>
      </c>
      <c r="HM116" s="516">
        <v>0</v>
      </c>
      <c r="HN116" s="516">
        <v>0</v>
      </c>
      <c r="HO116" s="516">
        <v>0</v>
      </c>
      <c r="HP116" s="516">
        <v>0</v>
      </c>
      <c r="HQ116" s="516">
        <v>0</v>
      </c>
      <c r="HR116" s="516">
        <v>0</v>
      </c>
      <c r="HS116" s="516">
        <v>0</v>
      </c>
      <c r="HT116" s="516">
        <v>0</v>
      </c>
      <c r="HU116" s="516">
        <v>0</v>
      </c>
      <c r="HV116" s="516">
        <v>0</v>
      </c>
      <c r="HW116" s="516">
        <v>0</v>
      </c>
      <c r="HX116" s="516">
        <v>0</v>
      </c>
      <c r="HY116" s="516">
        <v>0</v>
      </c>
      <c r="HZ116" s="516">
        <v>0</v>
      </c>
      <c r="IA116" s="516">
        <v>0</v>
      </c>
      <c r="IB116" s="516">
        <v>0</v>
      </c>
      <c r="IC116" s="516">
        <v>0</v>
      </c>
      <c r="ID116" s="516">
        <v>0</v>
      </c>
      <c r="IE116" s="516">
        <v>0</v>
      </c>
      <c r="IF116" s="516">
        <v>0</v>
      </c>
      <c r="IG116" s="516">
        <v>0</v>
      </c>
      <c r="IH116" s="516">
        <v>0</v>
      </c>
      <c r="II116" s="516">
        <v>0</v>
      </c>
      <c r="IJ116" s="516">
        <v>0</v>
      </c>
      <c r="IK116" s="516">
        <v>0</v>
      </c>
      <c r="IL116" s="516">
        <v>0</v>
      </c>
      <c r="IM116" s="516">
        <v>0</v>
      </c>
      <c r="IN116" s="516">
        <v>0</v>
      </c>
      <c r="IO116" s="516">
        <v>0</v>
      </c>
      <c r="IP116" s="516">
        <v>0</v>
      </c>
      <c r="IQ116" s="516">
        <v>0</v>
      </c>
      <c r="IR116" s="516">
        <v>0</v>
      </c>
      <c r="IS116" s="516">
        <v>0</v>
      </c>
      <c r="IT116" s="516">
        <v>0</v>
      </c>
      <c r="IU116" s="516">
        <v>0</v>
      </c>
      <c r="IV116" s="516">
        <v>0</v>
      </c>
      <c r="IW116" s="516">
        <v>0</v>
      </c>
      <c r="IX116" s="516">
        <v>0</v>
      </c>
      <c r="IY116" s="516">
        <v>0</v>
      </c>
      <c r="IZ116" s="516">
        <v>0</v>
      </c>
      <c r="JA116" s="516">
        <v>0</v>
      </c>
      <c r="JB116" s="516">
        <v>0</v>
      </c>
      <c r="JC116" s="516">
        <v>0</v>
      </c>
      <c r="JD116" s="516">
        <v>0</v>
      </c>
      <c r="JE116" s="516">
        <v>0</v>
      </c>
      <c r="JF116" s="516">
        <v>0</v>
      </c>
      <c r="JG116" s="516">
        <v>0</v>
      </c>
      <c r="JH116" s="516">
        <v>0</v>
      </c>
      <c r="JI116" s="516">
        <v>0</v>
      </c>
      <c r="JJ116" s="516">
        <v>0</v>
      </c>
      <c r="JK116" s="516">
        <v>0</v>
      </c>
      <c r="JL116" s="516">
        <v>0</v>
      </c>
      <c r="JM116" s="516">
        <v>0</v>
      </c>
      <c r="JN116" s="516">
        <v>0</v>
      </c>
      <c r="JO116" s="516">
        <v>0</v>
      </c>
      <c r="JP116" s="516">
        <v>0</v>
      </c>
      <c r="JQ116" s="516">
        <v>0</v>
      </c>
      <c r="JR116" s="516">
        <v>0</v>
      </c>
      <c r="JS116" s="516">
        <v>0</v>
      </c>
      <c r="JT116" s="516">
        <v>0</v>
      </c>
      <c r="JU116" s="516">
        <v>0</v>
      </c>
      <c r="JV116" s="516">
        <v>0</v>
      </c>
      <c r="JW116" s="516">
        <v>0</v>
      </c>
      <c r="JX116" s="516">
        <v>0</v>
      </c>
      <c r="JY116" s="516">
        <v>0</v>
      </c>
      <c r="JZ116" s="516">
        <v>0</v>
      </c>
      <c r="KA116" s="516">
        <v>0</v>
      </c>
      <c r="KB116" s="516">
        <v>0</v>
      </c>
      <c r="KC116" s="516">
        <v>0</v>
      </c>
      <c r="KD116" s="516">
        <v>0</v>
      </c>
      <c r="KE116" s="516">
        <v>0</v>
      </c>
      <c r="KF116" s="516">
        <v>0</v>
      </c>
      <c r="KG116" s="516">
        <v>0</v>
      </c>
      <c r="KH116" s="516">
        <v>0</v>
      </c>
      <c r="KI116" s="516">
        <v>0</v>
      </c>
      <c r="KJ116" s="516">
        <v>0</v>
      </c>
      <c r="KK116" s="516">
        <v>0</v>
      </c>
      <c r="KL116" s="516">
        <v>0</v>
      </c>
      <c r="KM116" s="516">
        <v>0</v>
      </c>
      <c r="KN116" s="516">
        <v>0</v>
      </c>
      <c r="KO116" s="516">
        <v>0</v>
      </c>
      <c r="KP116" s="516">
        <v>0</v>
      </c>
      <c r="KQ116" s="516">
        <v>0</v>
      </c>
      <c r="KR116" s="516">
        <v>0</v>
      </c>
      <c r="KS116" s="516">
        <v>0</v>
      </c>
      <c r="KT116" s="516">
        <v>0</v>
      </c>
      <c r="KU116" s="516">
        <v>0</v>
      </c>
      <c r="KV116" s="516">
        <v>0</v>
      </c>
      <c r="KW116" s="516">
        <v>0</v>
      </c>
      <c r="KX116" s="516">
        <v>0</v>
      </c>
      <c r="KY116" s="516">
        <v>0</v>
      </c>
      <c r="KZ116" s="516">
        <v>0</v>
      </c>
      <c r="LA116" s="516">
        <v>0</v>
      </c>
      <c r="LB116" s="516">
        <v>0</v>
      </c>
      <c r="LC116" s="516">
        <v>0</v>
      </c>
      <c r="LD116" s="516">
        <v>0</v>
      </c>
      <c r="LE116" s="516">
        <v>0</v>
      </c>
      <c r="LF116" s="516">
        <v>0</v>
      </c>
      <c r="LG116" s="516">
        <v>0</v>
      </c>
      <c r="LH116" s="516">
        <v>0</v>
      </c>
      <c r="LI116" s="516">
        <v>0</v>
      </c>
      <c r="LJ116" s="516">
        <v>0</v>
      </c>
      <c r="LK116" s="516">
        <v>0</v>
      </c>
      <c r="LL116" s="516">
        <v>0</v>
      </c>
      <c r="LM116" s="516">
        <v>0</v>
      </c>
      <c r="LN116" s="516">
        <v>0</v>
      </c>
      <c r="LO116" s="516">
        <v>0</v>
      </c>
      <c r="LP116" s="516">
        <v>0</v>
      </c>
      <c r="LQ116" s="516">
        <v>0</v>
      </c>
      <c r="LR116" s="516">
        <v>0</v>
      </c>
      <c r="LS116" s="516">
        <v>0</v>
      </c>
      <c r="LT116" s="516">
        <v>0</v>
      </c>
      <c r="LU116" s="516">
        <v>0</v>
      </c>
      <c r="LV116" s="516">
        <v>0</v>
      </c>
      <c r="LW116" s="516">
        <v>0</v>
      </c>
      <c r="LX116" s="516">
        <v>0</v>
      </c>
      <c r="LY116" s="516">
        <v>0</v>
      </c>
      <c r="LZ116" s="516">
        <v>0</v>
      </c>
      <c r="MA116" s="516">
        <v>0</v>
      </c>
      <c r="MB116" s="516">
        <v>0</v>
      </c>
      <c r="MC116" s="516">
        <v>0</v>
      </c>
      <c r="MD116" s="516">
        <v>0</v>
      </c>
      <c r="ME116" s="516">
        <v>0</v>
      </c>
      <c r="MF116" s="516">
        <v>0</v>
      </c>
      <c r="MG116" s="516">
        <v>0</v>
      </c>
      <c r="MH116" s="516">
        <v>0</v>
      </c>
      <c r="MI116" s="516">
        <v>0</v>
      </c>
      <c r="MJ116" s="516">
        <v>0</v>
      </c>
      <c r="MK116" s="516">
        <v>0</v>
      </c>
      <c r="ML116" s="516">
        <v>0</v>
      </c>
      <c r="MM116" s="516">
        <v>0</v>
      </c>
      <c r="MN116" s="516">
        <v>0</v>
      </c>
      <c r="MO116" s="516">
        <v>0</v>
      </c>
      <c r="MP116" s="516">
        <v>0</v>
      </c>
      <c r="MQ116" s="516">
        <v>0</v>
      </c>
      <c r="MR116" s="516">
        <v>0</v>
      </c>
      <c r="MS116" s="516">
        <v>0</v>
      </c>
      <c r="MT116" s="516">
        <v>0</v>
      </c>
      <c r="MU116" s="516">
        <v>0</v>
      </c>
      <c r="MV116" s="516">
        <v>0</v>
      </c>
      <c r="MW116" s="516">
        <v>0</v>
      </c>
      <c r="MX116" s="516">
        <v>0</v>
      </c>
      <c r="MY116" s="516">
        <v>0</v>
      </c>
      <c r="MZ116" s="516">
        <v>0</v>
      </c>
      <c r="NA116" s="516">
        <v>0</v>
      </c>
      <c r="NB116" s="516">
        <v>0</v>
      </c>
      <c r="NC116" s="516">
        <v>0</v>
      </c>
      <c r="ND116" s="516">
        <v>0</v>
      </c>
      <c r="NE116" s="516">
        <v>0</v>
      </c>
      <c r="NF116" s="516">
        <v>0</v>
      </c>
      <c r="NG116" s="516">
        <v>0</v>
      </c>
      <c r="NH116" s="516">
        <v>0</v>
      </c>
      <c r="NI116" s="516">
        <v>0</v>
      </c>
      <c r="NJ116" s="516">
        <v>0</v>
      </c>
      <c r="NK116" s="516">
        <v>0</v>
      </c>
      <c r="NL116" s="516">
        <v>0</v>
      </c>
      <c r="NM116" s="516">
        <v>0</v>
      </c>
      <c r="NN116" s="516">
        <v>0</v>
      </c>
      <c r="NO116" s="516">
        <v>0</v>
      </c>
      <c r="NP116" s="516">
        <v>0</v>
      </c>
      <c r="NQ116" s="516">
        <v>0</v>
      </c>
      <c r="NR116" s="516">
        <v>0</v>
      </c>
      <c r="NS116" s="516">
        <v>0</v>
      </c>
      <c r="NT116" s="516">
        <v>0</v>
      </c>
      <c r="NU116" s="516">
        <v>0</v>
      </c>
      <c r="NV116" s="516">
        <v>0</v>
      </c>
      <c r="NW116" s="516">
        <v>0</v>
      </c>
      <c r="NX116" s="516">
        <v>0</v>
      </c>
      <c r="NY116" s="516">
        <v>0</v>
      </c>
      <c r="NZ116" s="516">
        <v>0</v>
      </c>
      <c r="OA116" s="516">
        <v>0</v>
      </c>
      <c r="OB116" s="516">
        <v>0</v>
      </c>
      <c r="OC116" s="516">
        <v>0</v>
      </c>
      <c r="OD116" s="516">
        <v>0</v>
      </c>
      <c r="OE116" s="516">
        <v>0</v>
      </c>
      <c r="OF116" s="516">
        <v>0</v>
      </c>
      <c r="OG116" s="516">
        <v>0</v>
      </c>
      <c r="OH116" s="516">
        <v>0</v>
      </c>
      <c r="OI116" s="516">
        <v>0</v>
      </c>
      <c r="OJ116" s="516">
        <v>0</v>
      </c>
      <c r="OK116" s="516">
        <v>0</v>
      </c>
      <c r="OL116" s="516">
        <v>0</v>
      </c>
      <c r="OM116" s="516">
        <v>0</v>
      </c>
      <c r="ON116" s="516">
        <v>0</v>
      </c>
      <c r="OO116" s="516">
        <v>0</v>
      </c>
      <c r="OP116" s="516">
        <v>0</v>
      </c>
      <c r="OQ116" s="516">
        <v>0</v>
      </c>
      <c r="OR116" s="516">
        <v>0</v>
      </c>
      <c r="OS116" s="516">
        <v>0</v>
      </c>
      <c r="OT116" s="516">
        <v>0</v>
      </c>
      <c r="OU116" s="516">
        <v>0</v>
      </c>
      <c r="OV116" s="516">
        <v>0</v>
      </c>
      <c r="OW116" s="516">
        <v>0</v>
      </c>
      <c r="OX116" s="516">
        <v>0</v>
      </c>
      <c r="OY116" s="516">
        <v>0</v>
      </c>
      <c r="OZ116" s="516">
        <v>0</v>
      </c>
      <c r="PA116" s="516">
        <v>0</v>
      </c>
      <c r="PB116" s="516">
        <v>0</v>
      </c>
      <c r="PC116" s="516">
        <v>0</v>
      </c>
      <c r="PD116" s="516">
        <v>0</v>
      </c>
      <c r="PE116" s="516">
        <v>0</v>
      </c>
      <c r="PF116" s="516">
        <v>0</v>
      </c>
      <c r="PG116" s="516">
        <v>0</v>
      </c>
      <c r="PH116" s="516">
        <v>0</v>
      </c>
      <c r="PI116" s="516">
        <v>0</v>
      </c>
      <c r="PJ116" s="516">
        <v>0</v>
      </c>
      <c r="PK116" s="516">
        <v>0</v>
      </c>
      <c r="PL116" s="516">
        <v>0</v>
      </c>
      <c r="PM116" s="516">
        <v>0</v>
      </c>
      <c r="PN116" s="516">
        <v>0</v>
      </c>
      <c r="PO116" s="516">
        <v>0</v>
      </c>
      <c r="PP116" s="516">
        <v>0</v>
      </c>
      <c r="PQ116" s="516">
        <v>0</v>
      </c>
      <c r="PR116" s="516">
        <v>0</v>
      </c>
      <c r="PS116" s="516">
        <v>0</v>
      </c>
      <c r="PT116" s="516">
        <v>0</v>
      </c>
      <c r="PU116" s="516">
        <v>0</v>
      </c>
      <c r="PV116" s="516">
        <v>0</v>
      </c>
      <c r="PW116" s="516">
        <v>0</v>
      </c>
      <c r="PX116" s="516">
        <v>0</v>
      </c>
      <c r="PY116" s="516">
        <v>0</v>
      </c>
      <c r="PZ116" s="516">
        <v>0</v>
      </c>
      <c r="QA116" s="516">
        <v>0</v>
      </c>
      <c r="QB116" s="516">
        <v>0</v>
      </c>
      <c r="QC116" s="516">
        <v>0</v>
      </c>
      <c r="QD116" s="516">
        <v>0</v>
      </c>
      <c r="QE116" s="516">
        <v>0</v>
      </c>
      <c r="QF116" s="516">
        <v>0</v>
      </c>
      <c r="QG116" s="516">
        <v>0</v>
      </c>
      <c r="QH116" s="516">
        <v>0</v>
      </c>
      <c r="QI116" s="516">
        <v>0</v>
      </c>
      <c r="QJ116" s="516">
        <v>0</v>
      </c>
      <c r="QK116" s="516">
        <v>0</v>
      </c>
      <c r="QL116" s="516">
        <v>0</v>
      </c>
      <c r="QM116" s="516">
        <v>0</v>
      </c>
      <c r="QN116" s="516">
        <v>0</v>
      </c>
      <c r="QO116" s="516">
        <v>0</v>
      </c>
      <c r="QP116" s="516">
        <v>0</v>
      </c>
      <c r="QQ116" s="516">
        <v>0</v>
      </c>
      <c r="QR116" s="516">
        <v>0</v>
      </c>
      <c r="QS116" s="516">
        <v>0</v>
      </c>
      <c r="QT116" s="516">
        <v>0</v>
      </c>
      <c r="QU116" s="516">
        <v>0</v>
      </c>
      <c r="QV116" s="516">
        <v>0</v>
      </c>
      <c r="QW116" s="516">
        <v>0</v>
      </c>
      <c r="QX116" s="516">
        <v>0</v>
      </c>
      <c r="QY116" s="516">
        <v>0</v>
      </c>
      <c r="QZ116" s="516">
        <v>0</v>
      </c>
      <c r="RA116" s="516">
        <v>0</v>
      </c>
      <c r="RB116" s="516">
        <v>0</v>
      </c>
      <c r="RC116" s="516">
        <v>0</v>
      </c>
      <c r="RD116" s="516">
        <v>0</v>
      </c>
      <c r="RE116" s="516">
        <v>0</v>
      </c>
      <c r="RF116" s="516">
        <v>0</v>
      </c>
      <c r="RG116" s="516">
        <v>0</v>
      </c>
      <c r="RH116" s="516">
        <v>0</v>
      </c>
      <c r="RI116" s="516">
        <v>0</v>
      </c>
      <c r="RJ116" s="516">
        <v>0</v>
      </c>
      <c r="RK116" s="516">
        <v>0</v>
      </c>
      <c r="RL116" s="516">
        <v>0</v>
      </c>
      <c r="RM116" s="516">
        <v>0</v>
      </c>
      <c r="RN116" s="516">
        <v>0</v>
      </c>
      <c r="RO116" s="516">
        <v>0</v>
      </c>
      <c r="RP116" s="516">
        <v>0</v>
      </c>
      <c r="RQ116" s="516">
        <v>0</v>
      </c>
      <c r="RR116" s="516">
        <v>0</v>
      </c>
      <c r="RS116" s="516">
        <v>0</v>
      </c>
      <c r="RT116" s="516">
        <v>0</v>
      </c>
      <c r="RU116" s="516">
        <v>0</v>
      </c>
      <c r="RV116" s="516">
        <v>0</v>
      </c>
      <c r="RW116" s="516">
        <v>0</v>
      </c>
      <c r="RX116" s="516">
        <v>0</v>
      </c>
      <c r="RY116" s="516">
        <v>0</v>
      </c>
      <c r="RZ116" s="516">
        <v>0</v>
      </c>
      <c r="SA116" s="516">
        <v>0</v>
      </c>
      <c r="SB116" s="516">
        <v>0</v>
      </c>
      <c r="SC116" s="516">
        <v>0</v>
      </c>
      <c r="SD116" s="516">
        <v>0</v>
      </c>
      <c r="SE116" s="516">
        <v>0</v>
      </c>
      <c r="SF116" s="516">
        <v>0</v>
      </c>
      <c r="SG116" s="516">
        <v>0</v>
      </c>
      <c r="SH116" s="516">
        <v>0</v>
      </c>
      <c r="SI116" s="493"/>
      <c r="SJ116" s="474"/>
      <c r="SK116" s="462"/>
      <c r="SL116" s="462"/>
      <c r="SM116" s="462"/>
    </row>
    <row r="117" spans="1:507" outlineLevel="3" x14ac:dyDescent="0.35">
      <c r="A117" s="462"/>
      <c r="B117" s="471"/>
      <c r="C117" s="690">
        <f>INT($C$40)+3</f>
        <v>4</v>
      </c>
      <c r="D117" s="493"/>
      <c r="E117" s="557"/>
      <c r="F117" s="557"/>
      <c r="G117" s="493"/>
      <c r="H117" s="715"/>
      <c r="I117" s="715" t="s">
        <v>974</v>
      </c>
      <c r="J117" s="716">
        <f t="shared" si="140"/>
        <v>28</v>
      </c>
      <c r="K117" s="717">
        <v>0</v>
      </c>
      <c r="L117" s="717">
        <v>0</v>
      </c>
      <c r="M117" s="717">
        <v>0</v>
      </c>
      <c r="N117" s="717">
        <v>0</v>
      </c>
      <c r="O117" s="717">
        <v>0</v>
      </c>
      <c r="P117" s="717">
        <v>0</v>
      </c>
      <c r="Q117" s="717">
        <v>0</v>
      </c>
      <c r="R117" s="717">
        <v>0</v>
      </c>
      <c r="S117" s="717">
        <v>0</v>
      </c>
      <c r="T117" s="717">
        <v>0</v>
      </c>
      <c r="U117" s="717">
        <v>0</v>
      </c>
      <c r="V117" s="717">
        <v>0</v>
      </c>
      <c r="W117" s="717">
        <v>0</v>
      </c>
      <c r="X117" s="717">
        <v>0</v>
      </c>
      <c r="Y117" s="717">
        <v>0</v>
      </c>
      <c r="Z117" s="717">
        <v>0</v>
      </c>
      <c r="AA117" s="717">
        <v>0</v>
      </c>
      <c r="AB117" s="717">
        <v>0</v>
      </c>
      <c r="AC117" s="717">
        <v>0</v>
      </c>
      <c r="AD117" s="717">
        <v>0</v>
      </c>
      <c r="AE117" s="717">
        <v>0</v>
      </c>
      <c r="AF117" s="717">
        <v>0</v>
      </c>
      <c r="AG117" s="717">
        <v>0</v>
      </c>
      <c r="AH117" s="717">
        <v>0</v>
      </c>
      <c r="AI117" s="717">
        <v>0</v>
      </c>
      <c r="AJ117" s="717">
        <v>0</v>
      </c>
      <c r="AK117" s="717">
        <v>0</v>
      </c>
      <c r="AL117" s="717">
        <v>0</v>
      </c>
      <c r="AM117" s="717">
        <v>0</v>
      </c>
      <c r="AN117" s="717">
        <v>0</v>
      </c>
      <c r="AO117" s="717">
        <v>0</v>
      </c>
      <c r="AP117" s="717">
        <v>0</v>
      </c>
      <c r="AQ117" s="717">
        <v>0</v>
      </c>
      <c r="AR117" s="717">
        <v>0</v>
      </c>
      <c r="AS117" s="717">
        <v>0</v>
      </c>
      <c r="AT117" s="717">
        <v>0</v>
      </c>
      <c r="AU117" s="717">
        <v>0</v>
      </c>
      <c r="AV117" s="717">
        <v>0</v>
      </c>
      <c r="AW117" s="717">
        <v>0</v>
      </c>
      <c r="AX117" s="717">
        <v>0</v>
      </c>
      <c r="AY117" s="717">
        <v>0</v>
      </c>
      <c r="AZ117" s="717">
        <v>0</v>
      </c>
      <c r="BA117" s="717">
        <v>0</v>
      </c>
      <c r="BB117" s="717">
        <v>0</v>
      </c>
      <c r="BC117" s="717">
        <v>0</v>
      </c>
      <c r="BD117" s="717">
        <v>0</v>
      </c>
      <c r="BE117" s="717">
        <v>0</v>
      </c>
      <c r="BF117" s="717">
        <v>0</v>
      </c>
      <c r="BG117" s="717">
        <v>0</v>
      </c>
      <c r="BH117" s="717">
        <v>0</v>
      </c>
      <c r="BI117" s="717">
        <v>0</v>
      </c>
      <c r="BJ117" s="717">
        <v>0</v>
      </c>
      <c r="BK117" s="717">
        <v>0</v>
      </c>
      <c r="BL117" s="717">
        <v>0</v>
      </c>
      <c r="BM117" s="717">
        <v>0</v>
      </c>
      <c r="BN117" s="717">
        <v>0</v>
      </c>
      <c r="BO117" s="717">
        <v>0</v>
      </c>
      <c r="BP117" s="717">
        <v>0</v>
      </c>
      <c r="BQ117" s="717">
        <v>0</v>
      </c>
      <c r="BR117" s="717">
        <v>0</v>
      </c>
      <c r="BS117" s="717">
        <v>0</v>
      </c>
      <c r="BT117" s="717">
        <v>0</v>
      </c>
      <c r="BU117" s="717">
        <v>0</v>
      </c>
      <c r="BV117" s="717">
        <v>0</v>
      </c>
      <c r="BW117" s="717">
        <v>0</v>
      </c>
      <c r="BX117" s="717">
        <v>0</v>
      </c>
      <c r="BY117" s="717">
        <v>0</v>
      </c>
      <c r="BZ117" s="717">
        <v>0</v>
      </c>
      <c r="CA117" s="717">
        <v>0</v>
      </c>
      <c r="CB117" s="717">
        <v>0</v>
      </c>
      <c r="CC117" s="717">
        <v>0</v>
      </c>
      <c r="CD117" s="717">
        <v>0</v>
      </c>
      <c r="CE117" s="717">
        <v>0</v>
      </c>
      <c r="CF117" s="717">
        <v>0</v>
      </c>
      <c r="CG117" s="717">
        <v>0</v>
      </c>
      <c r="CH117" s="717">
        <v>0</v>
      </c>
      <c r="CI117" s="717">
        <v>0</v>
      </c>
      <c r="CJ117" s="717">
        <v>0</v>
      </c>
      <c r="CK117" s="717">
        <v>0</v>
      </c>
      <c r="CL117" s="717">
        <v>0</v>
      </c>
      <c r="CM117" s="717">
        <v>0</v>
      </c>
      <c r="CN117" s="717">
        <v>0</v>
      </c>
      <c r="CO117" s="717">
        <v>0</v>
      </c>
      <c r="CP117" s="717">
        <v>0</v>
      </c>
      <c r="CQ117" s="717">
        <v>0</v>
      </c>
      <c r="CR117" s="717">
        <v>0</v>
      </c>
      <c r="CS117" s="717">
        <v>0</v>
      </c>
      <c r="CT117" s="717">
        <v>0</v>
      </c>
      <c r="CU117" s="717">
        <v>0</v>
      </c>
      <c r="CV117" s="717">
        <v>0</v>
      </c>
      <c r="CW117" s="717">
        <v>0</v>
      </c>
      <c r="CX117" s="717">
        <v>0</v>
      </c>
      <c r="CY117" s="717">
        <v>0</v>
      </c>
      <c r="CZ117" s="717">
        <v>0</v>
      </c>
      <c r="DA117" s="717">
        <v>0</v>
      </c>
      <c r="DB117" s="717">
        <v>0</v>
      </c>
      <c r="DC117" s="717">
        <v>0</v>
      </c>
      <c r="DD117" s="717">
        <v>0</v>
      </c>
      <c r="DE117" s="717">
        <v>0</v>
      </c>
      <c r="DF117" s="717">
        <v>0</v>
      </c>
      <c r="DG117" s="717">
        <v>0</v>
      </c>
      <c r="DH117" s="717">
        <v>0</v>
      </c>
      <c r="DI117" s="717">
        <v>0</v>
      </c>
      <c r="DJ117" s="717">
        <v>0</v>
      </c>
      <c r="DK117" s="717">
        <v>0</v>
      </c>
      <c r="DL117" s="717">
        <v>0</v>
      </c>
      <c r="DM117" s="717">
        <v>0</v>
      </c>
      <c r="DN117" s="717">
        <v>0</v>
      </c>
      <c r="DO117" s="717">
        <v>0</v>
      </c>
      <c r="DP117" s="717">
        <v>0</v>
      </c>
      <c r="DQ117" s="717">
        <v>0</v>
      </c>
      <c r="DR117" s="717">
        <v>0</v>
      </c>
      <c r="DS117" s="717">
        <v>0</v>
      </c>
      <c r="DT117" s="717">
        <v>0</v>
      </c>
      <c r="DU117" s="717">
        <v>0</v>
      </c>
      <c r="DV117" s="717">
        <v>0</v>
      </c>
      <c r="DW117" s="717">
        <v>0</v>
      </c>
      <c r="DX117" s="717">
        <v>0</v>
      </c>
      <c r="DY117" s="717">
        <v>0</v>
      </c>
      <c r="DZ117" s="717">
        <v>0</v>
      </c>
      <c r="EA117" s="717">
        <v>0</v>
      </c>
      <c r="EB117" s="717">
        <v>0</v>
      </c>
      <c r="EC117" s="717">
        <v>0</v>
      </c>
      <c r="ED117" s="717">
        <v>0</v>
      </c>
      <c r="EE117" s="717">
        <v>0</v>
      </c>
      <c r="EF117" s="717">
        <v>0</v>
      </c>
      <c r="EG117" s="717">
        <v>0</v>
      </c>
      <c r="EH117" s="717">
        <v>0</v>
      </c>
      <c r="EI117" s="717">
        <v>0</v>
      </c>
      <c r="EJ117" s="717">
        <v>0</v>
      </c>
      <c r="EK117" s="717">
        <v>0</v>
      </c>
      <c r="EL117" s="717">
        <v>0</v>
      </c>
      <c r="EM117" s="717">
        <v>0</v>
      </c>
      <c r="EN117" s="717">
        <v>0</v>
      </c>
      <c r="EO117" s="717">
        <v>0</v>
      </c>
      <c r="EP117" s="717">
        <v>0</v>
      </c>
      <c r="EQ117" s="717">
        <v>0</v>
      </c>
      <c r="ER117" s="717">
        <v>0</v>
      </c>
      <c r="ES117" s="717">
        <v>0</v>
      </c>
      <c r="ET117" s="717">
        <v>0</v>
      </c>
      <c r="EU117" s="717">
        <v>0</v>
      </c>
      <c r="EV117" s="717">
        <v>0</v>
      </c>
      <c r="EW117" s="717">
        <v>0</v>
      </c>
      <c r="EX117" s="717">
        <v>0</v>
      </c>
      <c r="EY117" s="717">
        <v>0</v>
      </c>
      <c r="EZ117" s="717">
        <v>0</v>
      </c>
      <c r="FA117" s="717">
        <v>0</v>
      </c>
      <c r="FB117" s="717">
        <v>0</v>
      </c>
      <c r="FC117" s="717">
        <v>0</v>
      </c>
      <c r="FD117" s="717">
        <v>0</v>
      </c>
      <c r="FE117" s="717">
        <v>0</v>
      </c>
      <c r="FF117" s="717">
        <v>0</v>
      </c>
      <c r="FG117" s="717">
        <v>0</v>
      </c>
      <c r="FH117" s="717">
        <v>0</v>
      </c>
      <c r="FI117" s="717">
        <v>0</v>
      </c>
      <c r="FJ117" s="717">
        <v>0</v>
      </c>
      <c r="FK117" s="717">
        <v>0</v>
      </c>
      <c r="FL117" s="717">
        <v>0</v>
      </c>
      <c r="FM117" s="717">
        <v>0</v>
      </c>
      <c r="FN117" s="717">
        <v>0</v>
      </c>
      <c r="FO117" s="717">
        <v>0</v>
      </c>
      <c r="FP117" s="717">
        <v>0</v>
      </c>
      <c r="FQ117" s="717">
        <v>0</v>
      </c>
      <c r="FR117" s="717">
        <v>0</v>
      </c>
      <c r="FS117" s="717">
        <v>0</v>
      </c>
      <c r="FT117" s="717">
        <v>0</v>
      </c>
      <c r="FU117" s="717">
        <v>0</v>
      </c>
      <c r="FV117" s="717">
        <v>0</v>
      </c>
      <c r="FW117" s="717">
        <v>0</v>
      </c>
      <c r="FX117" s="717">
        <v>0</v>
      </c>
      <c r="FY117" s="717">
        <v>0</v>
      </c>
      <c r="FZ117" s="717">
        <v>0</v>
      </c>
      <c r="GA117" s="717">
        <v>0</v>
      </c>
      <c r="GB117" s="717">
        <v>0</v>
      </c>
      <c r="GC117" s="717">
        <v>0</v>
      </c>
      <c r="GD117" s="717">
        <v>0</v>
      </c>
      <c r="GE117" s="717">
        <v>0</v>
      </c>
      <c r="GF117" s="717">
        <v>0</v>
      </c>
      <c r="GG117" s="717">
        <v>0</v>
      </c>
      <c r="GH117" s="717">
        <v>0</v>
      </c>
      <c r="GI117" s="717">
        <v>0</v>
      </c>
      <c r="GJ117" s="717">
        <v>0</v>
      </c>
      <c r="GK117" s="717">
        <v>0</v>
      </c>
      <c r="GL117" s="717">
        <v>0</v>
      </c>
      <c r="GM117" s="717">
        <v>0</v>
      </c>
      <c r="GN117" s="717">
        <v>0</v>
      </c>
      <c r="GO117" s="717">
        <v>0</v>
      </c>
      <c r="GP117" s="717">
        <v>0</v>
      </c>
      <c r="GQ117" s="717">
        <v>0</v>
      </c>
      <c r="GR117" s="717">
        <v>0</v>
      </c>
      <c r="GS117" s="717">
        <v>0</v>
      </c>
      <c r="GT117" s="717">
        <v>0</v>
      </c>
      <c r="GU117" s="717">
        <v>0</v>
      </c>
      <c r="GV117" s="717">
        <v>0</v>
      </c>
      <c r="GW117" s="717">
        <v>0</v>
      </c>
      <c r="GX117" s="717">
        <v>0</v>
      </c>
      <c r="GY117" s="717">
        <v>0</v>
      </c>
      <c r="GZ117" s="717">
        <v>0</v>
      </c>
      <c r="HA117" s="717">
        <v>0</v>
      </c>
      <c r="HB117" s="717">
        <v>0</v>
      </c>
      <c r="HC117" s="717">
        <v>0</v>
      </c>
      <c r="HD117" s="717">
        <v>0</v>
      </c>
      <c r="HE117" s="717">
        <v>0</v>
      </c>
      <c r="HF117" s="717">
        <v>0</v>
      </c>
      <c r="HG117" s="717">
        <v>0</v>
      </c>
      <c r="HH117" s="717">
        <v>0</v>
      </c>
      <c r="HI117" s="717">
        <v>0</v>
      </c>
      <c r="HJ117" s="717">
        <v>0</v>
      </c>
      <c r="HK117" s="717">
        <v>0</v>
      </c>
      <c r="HL117" s="717">
        <v>0</v>
      </c>
      <c r="HM117" s="717">
        <v>0</v>
      </c>
      <c r="HN117" s="717">
        <v>0</v>
      </c>
      <c r="HO117" s="717">
        <v>0</v>
      </c>
      <c r="HP117" s="717">
        <v>0</v>
      </c>
      <c r="HQ117" s="717">
        <v>0</v>
      </c>
      <c r="HR117" s="717">
        <v>0</v>
      </c>
      <c r="HS117" s="717">
        <v>0</v>
      </c>
      <c r="HT117" s="717">
        <v>0</v>
      </c>
      <c r="HU117" s="717">
        <v>0</v>
      </c>
      <c r="HV117" s="717">
        <v>0</v>
      </c>
      <c r="HW117" s="717">
        <v>0</v>
      </c>
      <c r="HX117" s="717">
        <v>0</v>
      </c>
      <c r="HY117" s="717">
        <v>0</v>
      </c>
      <c r="HZ117" s="717">
        <v>0</v>
      </c>
      <c r="IA117" s="717">
        <v>0</v>
      </c>
      <c r="IB117" s="717">
        <v>0</v>
      </c>
      <c r="IC117" s="717">
        <v>0</v>
      </c>
      <c r="ID117" s="717">
        <v>0</v>
      </c>
      <c r="IE117" s="717">
        <v>0</v>
      </c>
      <c r="IF117" s="717">
        <v>0</v>
      </c>
      <c r="IG117" s="717">
        <v>0</v>
      </c>
      <c r="IH117" s="717">
        <v>0</v>
      </c>
      <c r="II117" s="717">
        <v>0</v>
      </c>
      <c r="IJ117" s="717">
        <v>0</v>
      </c>
      <c r="IK117" s="717">
        <v>0</v>
      </c>
      <c r="IL117" s="717">
        <v>0</v>
      </c>
      <c r="IM117" s="717">
        <v>0</v>
      </c>
      <c r="IN117" s="717">
        <v>0</v>
      </c>
      <c r="IO117" s="717">
        <v>0</v>
      </c>
      <c r="IP117" s="717">
        <v>0</v>
      </c>
      <c r="IQ117" s="717">
        <v>0</v>
      </c>
      <c r="IR117" s="717">
        <v>0</v>
      </c>
      <c r="IS117" s="717">
        <v>0</v>
      </c>
      <c r="IT117" s="717">
        <v>0</v>
      </c>
      <c r="IU117" s="717">
        <v>0</v>
      </c>
      <c r="IV117" s="717">
        <v>0</v>
      </c>
      <c r="IW117" s="717">
        <v>0</v>
      </c>
      <c r="IX117" s="717">
        <v>0</v>
      </c>
      <c r="IY117" s="717">
        <v>0</v>
      </c>
      <c r="IZ117" s="717">
        <v>0</v>
      </c>
      <c r="JA117" s="717">
        <v>0</v>
      </c>
      <c r="JB117" s="717">
        <v>0</v>
      </c>
      <c r="JC117" s="717">
        <v>0</v>
      </c>
      <c r="JD117" s="717">
        <v>0</v>
      </c>
      <c r="JE117" s="717">
        <v>0</v>
      </c>
      <c r="JF117" s="717">
        <v>0</v>
      </c>
      <c r="JG117" s="717">
        <v>0</v>
      </c>
      <c r="JH117" s="717">
        <v>0</v>
      </c>
      <c r="JI117" s="717">
        <v>0</v>
      </c>
      <c r="JJ117" s="717">
        <v>0</v>
      </c>
      <c r="JK117" s="717">
        <v>0</v>
      </c>
      <c r="JL117" s="717">
        <v>0</v>
      </c>
      <c r="JM117" s="717">
        <v>0</v>
      </c>
      <c r="JN117" s="717">
        <v>0</v>
      </c>
      <c r="JO117" s="717">
        <v>0</v>
      </c>
      <c r="JP117" s="717">
        <v>0</v>
      </c>
      <c r="JQ117" s="717">
        <v>0</v>
      </c>
      <c r="JR117" s="717">
        <v>0</v>
      </c>
      <c r="JS117" s="717">
        <v>0</v>
      </c>
      <c r="JT117" s="717">
        <v>0</v>
      </c>
      <c r="JU117" s="717">
        <v>0</v>
      </c>
      <c r="JV117" s="717">
        <v>0</v>
      </c>
      <c r="JW117" s="717">
        <v>0</v>
      </c>
      <c r="JX117" s="717">
        <v>0</v>
      </c>
      <c r="JY117" s="717">
        <v>0</v>
      </c>
      <c r="JZ117" s="717">
        <v>0</v>
      </c>
      <c r="KA117" s="717">
        <v>0</v>
      </c>
      <c r="KB117" s="717">
        <v>0</v>
      </c>
      <c r="KC117" s="717">
        <v>0</v>
      </c>
      <c r="KD117" s="717">
        <v>0</v>
      </c>
      <c r="KE117" s="717">
        <v>0</v>
      </c>
      <c r="KF117" s="717">
        <v>0</v>
      </c>
      <c r="KG117" s="717">
        <v>0</v>
      </c>
      <c r="KH117" s="717">
        <v>0</v>
      </c>
      <c r="KI117" s="717">
        <v>0</v>
      </c>
      <c r="KJ117" s="717">
        <v>0</v>
      </c>
      <c r="KK117" s="717">
        <v>0</v>
      </c>
      <c r="KL117" s="717">
        <v>0</v>
      </c>
      <c r="KM117" s="717">
        <v>0</v>
      </c>
      <c r="KN117" s="717">
        <v>0</v>
      </c>
      <c r="KO117" s="717">
        <v>0</v>
      </c>
      <c r="KP117" s="717">
        <v>0</v>
      </c>
      <c r="KQ117" s="717">
        <v>0</v>
      </c>
      <c r="KR117" s="717">
        <v>0</v>
      </c>
      <c r="KS117" s="717">
        <v>0</v>
      </c>
      <c r="KT117" s="717">
        <v>0</v>
      </c>
      <c r="KU117" s="717">
        <v>0</v>
      </c>
      <c r="KV117" s="717">
        <v>0</v>
      </c>
      <c r="KW117" s="717">
        <v>0</v>
      </c>
      <c r="KX117" s="717">
        <v>0</v>
      </c>
      <c r="KY117" s="717">
        <v>0</v>
      </c>
      <c r="KZ117" s="717">
        <v>0</v>
      </c>
      <c r="LA117" s="717">
        <v>0</v>
      </c>
      <c r="LB117" s="717">
        <v>0</v>
      </c>
      <c r="LC117" s="717">
        <v>0</v>
      </c>
      <c r="LD117" s="717">
        <v>0</v>
      </c>
      <c r="LE117" s="717">
        <v>0</v>
      </c>
      <c r="LF117" s="717">
        <v>0</v>
      </c>
      <c r="LG117" s="717">
        <v>0</v>
      </c>
      <c r="LH117" s="717">
        <v>0</v>
      </c>
      <c r="LI117" s="717">
        <v>0</v>
      </c>
      <c r="LJ117" s="717">
        <v>0</v>
      </c>
      <c r="LK117" s="717">
        <v>0</v>
      </c>
      <c r="LL117" s="717">
        <v>0</v>
      </c>
      <c r="LM117" s="717">
        <v>0</v>
      </c>
      <c r="LN117" s="717">
        <v>0</v>
      </c>
      <c r="LO117" s="717">
        <v>0</v>
      </c>
      <c r="LP117" s="717">
        <v>0</v>
      </c>
      <c r="LQ117" s="717">
        <v>0</v>
      </c>
      <c r="LR117" s="717">
        <v>0</v>
      </c>
      <c r="LS117" s="717">
        <v>0</v>
      </c>
      <c r="LT117" s="717">
        <v>0</v>
      </c>
      <c r="LU117" s="717">
        <v>0</v>
      </c>
      <c r="LV117" s="717">
        <v>0</v>
      </c>
      <c r="LW117" s="717">
        <v>0</v>
      </c>
      <c r="LX117" s="717">
        <v>0</v>
      </c>
      <c r="LY117" s="717">
        <v>0</v>
      </c>
      <c r="LZ117" s="717">
        <v>0</v>
      </c>
      <c r="MA117" s="717">
        <v>0</v>
      </c>
      <c r="MB117" s="717">
        <v>0</v>
      </c>
      <c r="MC117" s="717">
        <v>0</v>
      </c>
      <c r="MD117" s="717">
        <v>0</v>
      </c>
      <c r="ME117" s="717">
        <v>0</v>
      </c>
      <c r="MF117" s="717">
        <v>0</v>
      </c>
      <c r="MG117" s="717">
        <v>0</v>
      </c>
      <c r="MH117" s="717">
        <v>0</v>
      </c>
      <c r="MI117" s="717">
        <v>0</v>
      </c>
      <c r="MJ117" s="717">
        <v>0</v>
      </c>
      <c r="MK117" s="717">
        <v>0</v>
      </c>
      <c r="ML117" s="717">
        <v>0</v>
      </c>
      <c r="MM117" s="717">
        <v>0</v>
      </c>
      <c r="MN117" s="717">
        <v>0</v>
      </c>
      <c r="MO117" s="717">
        <v>0</v>
      </c>
      <c r="MP117" s="717">
        <v>0</v>
      </c>
      <c r="MQ117" s="717">
        <v>0</v>
      </c>
      <c r="MR117" s="717">
        <v>0</v>
      </c>
      <c r="MS117" s="717">
        <v>0</v>
      </c>
      <c r="MT117" s="717">
        <v>0</v>
      </c>
      <c r="MU117" s="717">
        <v>0</v>
      </c>
      <c r="MV117" s="717">
        <v>0</v>
      </c>
      <c r="MW117" s="717">
        <v>0</v>
      </c>
      <c r="MX117" s="717">
        <v>0</v>
      </c>
      <c r="MY117" s="717">
        <v>0</v>
      </c>
      <c r="MZ117" s="717">
        <v>0</v>
      </c>
      <c r="NA117" s="717">
        <v>0</v>
      </c>
      <c r="NB117" s="717">
        <v>0</v>
      </c>
      <c r="NC117" s="717">
        <v>0</v>
      </c>
      <c r="ND117" s="717">
        <v>0</v>
      </c>
      <c r="NE117" s="717">
        <v>0</v>
      </c>
      <c r="NF117" s="717">
        <v>0</v>
      </c>
      <c r="NG117" s="717">
        <v>0</v>
      </c>
      <c r="NH117" s="717">
        <v>0</v>
      </c>
      <c r="NI117" s="717">
        <v>0</v>
      </c>
      <c r="NJ117" s="717">
        <v>0</v>
      </c>
      <c r="NK117" s="717">
        <v>0</v>
      </c>
      <c r="NL117" s="717">
        <v>0</v>
      </c>
      <c r="NM117" s="717">
        <v>0</v>
      </c>
      <c r="NN117" s="717">
        <v>0</v>
      </c>
      <c r="NO117" s="717">
        <v>0</v>
      </c>
      <c r="NP117" s="717">
        <v>0</v>
      </c>
      <c r="NQ117" s="717">
        <v>0</v>
      </c>
      <c r="NR117" s="717">
        <v>0</v>
      </c>
      <c r="NS117" s="717">
        <v>0</v>
      </c>
      <c r="NT117" s="717">
        <v>0</v>
      </c>
      <c r="NU117" s="717">
        <v>0</v>
      </c>
      <c r="NV117" s="717">
        <v>0</v>
      </c>
      <c r="NW117" s="717">
        <v>0</v>
      </c>
      <c r="NX117" s="717">
        <v>0</v>
      </c>
      <c r="NY117" s="717">
        <v>0</v>
      </c>
      <c r="NZ117" s="717">
        <v>0</v>
      </c>
      <c r="OA117" s="717">
        <v>0</v>
      </c>
      <c r="OB117" s="717">
        <v>0</v>
      </c>
      <c r="OC117" s="717">
        <v>0</v>
      </c>
      <c r="OD117" s="717">
        <v>0</v>
      </c>
      <c r="OE117" s="717">
        <v>0</v>
      </c>
      <c r="OF117" s="717">
        <v>0</v>
      </c>
      <c r="OG117" s="717">
        <v>0</v>
      </c>
      <c r="OH117" s="717">
        <v>0</v>
      </c>
      <c r="OI117" s="717">
        <v>0</v>
      </c>
      <c r="OJ117" s="717">
        <v>0</v>
      </c>
      <c r="OK117" s="717">
        <v>0</v>
      </c>
      <c r="OL117" s="717">
        <v>0</v>
      </c>
      <c r="OM117" s="717">
        <v>0</v>
      </c>
      <c r="ON117" s="717">
        <v>0</v>
      </c>
      <c r="OO117" s="717">
        <v>0</v>
      </c>
      <c r="OP117" s="717">
        <v>0</v>
      </c>
      <c r="OQ117" s="717">
        <v>0</v>
      </c>
      <c r="OR117" s="717">
        <v>0</v>
      </c>
      <c r="OS117" s="717">
        <v>0</v>
      </c>
      <c r="OT117" s="717">
        <v>0</v>
      </c>
      <c r="OU117" s="717">
        <v>0</v>
      </c>
      <c r="OV117" s="717">
        <v>0</v>
      </c>
      <c r="OW117" s="717">
        <v>0</v>
      </c>
      <c r="OX117" s="717">
        <v>0</v>
      </c>
      <c r="OY117" s="717">
        <v>0</v>
      </c>
      <c r="OZ117" s="717">
        <v>0</v>
      </c>
      <c r="PA117" s="717">
        <v>0</v>
      </c>
      <c r="PB117" s="717">
        <v>0</v>
      </c>
      <c r="PC117" s="717">
        <v>0</v>
      </c>
      <c r="PD117" s="717">
        <v>0</v>
      </c>
      <c r="PE117" s="717">
        <v>0</v>
      </c>
      <c r="PF117" s="717">
        <v>0</v>
      </c>
      <c r="PG117" s="717">
        <v>0</v>
      </c>
      <c r="PH117" s="717">
        <v>0</v>
      </c>
      <c r="PI117" s="717">
        <v>0</v>
      </c>
      <c r="PJ117" s="717">
        <v>0</v>
      </c>
      <c r="PK117" s="717">
        <v>0</v>
      </c>
      <c r="PL117" s="717">
        <v>0</v>
      </c>
      <c r="PM117" s="717">
        <v>0</v>
      </c>
      <c r="PN117" s="717">
        <v>0</v>
      </c>
      <c r="PO117" s="717">
        <v>0</v>
      </c>
      <c r="PP117" s="717">
        <v>0</v>
      </c>
      <c r="PQ117" s="717">
        <v>0</v>
      </c>
      <c r="PR117" s="717">
        <v>0</v>
      </c>
      <c r="PS117" s="717">
        <v>0</v>
      </c>
      <c r="PT117" s="717">
        <v>0</v>
      </c>
      <c r="PU117" s="717">
        <v>0</v>
      </c>
      <c r="PV117" s="717">
        <v>0</v>
      </c>
      <c r="PW117" s="717">
        <v>0</v>
      </c>
      <c r="PX117" s="717">
        <v>0</v>
      </c>
      <c r="PY117" s="717">
        <v>0</v>
      </c>
      <c r="PZ117" s="717">
        <v>0</v>
      </c>
      <c r="QA117" s="717">
        <v>0</v>
      </c>
      <c r="QB117" s="717">
        <v>0</v>
      </c>
      <c r="QC117" s="717">
        <v>0</v>
      </c>
      <c r="QD117" s="717">
        <v>0</v>
      </c>
      <c r="QE117" s="717">
        <v>0</v>
      </c>
      <c r="QF117" s="717">
        <v>0</v>
      </c>
      <c r="QG117" s="717">
        <v>0</v>
      </c>
      <c r="QH117" s="717">
        <v>0</v>
      </c>
      <c r="QI117" s="717">
        <v>0</v>
      </c>
      <c r="QJ117" s="717">
        <v>0</v>
      </c>
      <c r="QK117" s="717">
        <v>0</v>
      </c>
      <c r="QL117" s="717">
        <v>0</v>
      </c>
      <c r="QM117" s="717">
        <v>0</v>
      </c>
      <c r="QN117" s="717">
        <v>0</v>
      </c>
      <c r="QO117" s="717">
        <v>0</v>
      </c>
      <c r="QP117" s="717">
        <v>0</v>
      </c>
      <c r="QQ117" s="717">
        <v>0</v>
      </c>
      <c r="QR117" s="717">
        <v>0</v>
      </c>
      <c r="QS117" s="717">
        <v>0</v>
      </c>
      <c r="QT117" s="717">
        <v>0</v>
      </c>
      <c r="QU117" s="717">
        <v>0</v>
      </c>
      <c r="QV117" s="717">
        <v>0</v>
      </c>
      <c r="QW117" s="717">
        <v>0</v>
      </c>
      <c r="QX117" s="717">
        <v>0</v>
      </c>
      <c r="QY117" s="717">
        <v>0</v>
      </c>
      <c r="QZ117" s="717">
        <v>0</v>
      </c>
      <c r="RA117" s="717">
        <v>0</v>
      </c>
      <c r="RB117" s="717">
        <v>0</v>
      </c>
      <c r="RC117" s="717">
        <v>0</v>
      </c>
      <c r="RD117" s="717">
        <v>0</v>
      </c>
      <c r="RE117" s="717">
        <v>0</v>
      </c>
      <c r="RF117" s="717">
        <v>0</v>
      </c>
      <c r="RG117" s="717">
        <v>0</v>
      </c>
      <c r="RH117" s="717">
        <v>0</v>
      </c>
      <c r="RI117" s="717">
        <v>0</v>
      </c>
      <c r="RJ117" s="717">
        <v>0</v>
      </c>
      <c r="RK117" s="717">
        <v>0</v>
      </c>
      <c r="RL117" s="717">
        <v>0</v>
      </c>
      <c r="RM117" s="717">
        <v>0</v>
      </c>
      <c r="RN117" s="717">
        <v>0</v>
      </c>
      <c r="RO117" s="717">
        <v>0</v>
      </c>
      <c r="RP117" s="717">
        <v>0</v>
      </c>
      <c r="RQ117" s="717">
        <v>0</v>
      </c>
      <c r="RR117" s="717">
        <v>0</v>
      </c>
      <c r="RS117" s="717">
        <v>0</v>
      </c>
      <c r="RT117" s="717">
        <v>0</v>
      </c>
      <c r="RU117" s="717">
        <v>0</v>
      </c>
      <c r="RV117" s="717">
        <v>0</v>
      </c>
      <c r="RW117" s="717">
        <v>0</v>
      </c>
      <c r="RX117" s="717">
        <v>0</v>
      </c>
      <c r="RY117" s="717">
        <v>0</v>
      </c>
      <c r="RZ117" s="717">
        <v>0</v>
      </c>
      <c r="SA117" s="717">
        <v>0</v>
      </c>
      <c r="SB117" s="717">
        <v>0</v>
      </c>
      <c r="SC117" s="717">
        <v>0</v>
      </c>
      <c r="SD117" s="717">
        <v>0</v>
      </c>
      <c r="SE117" s="717">
        <v>0</v>
      </c>
      <c r="SF117" s="717">
        <v>0</v>
      </c>
      <c r="SG117" s="717">
        <v>0</v>
      </c>
      <c r="SH117" s="717">
        <v>0</v>
      </c>
      <c r="SI117" s="493"/>
      <c r="SJ117" s="474"/>
      <c r="SK117" s="462"/>
      <c r="SL117" s="462"/>
      <c r="SM117" s="462"/>
    </row>
    <row r="118" spans="1:507" outlineLevel="2" x14ac:dyDescent="0.35">
      <c r="A118" s="462"/>
      <c r="B118" s="471"/>
      <c r="C118" s="690">
        <f>INT($C$40)+2</f>
        <v>3</v>
      </c>
      <c r="D118" s="493"/>
      <c r="E118" s="557"/>
      <c r="F118" s="557"/>
      <c r="G118" s="493"/>
      <c r="H118" s="515" t="str">
        <f>Sheep!$H$174</f>
        <v>May</v>
      </c>
      <c r="I118" s="515" t="s">
        <v>975</v>
      </c>
      <c r="J118" s="713">
        <f t="shared" si="140"/>
        <v>29</v>
      </c>
      <c r="K118" s="516">
        <v>0</v>
      </c>
      <c r="L118" s="516">
        <v>0</v>
      </c>
      <c r="M118" s="516">
        <v>0</v>
      </c>
      <c r="N118" s="516">
        <v>0</v>
      </c>
      <c r="O118" s="516">
        <v>0</v>
      </c>
      <c r="P118" s="516">
        <v>0</v>
      </c>
      <c r="Q118" s="516">
        <v>0</v>
      </c>
      <c r="R118" s="516">
        <v>0</v>
      </c>
      <c r="S118" s="516">
        <v>0</v>
      </c>
      <c r="T118" s="516">
        <v>0</v>
      </c>
      <c r="U118" s="516">
        <v>0</v>
      </c>
      <c r="V118" s="516">
        <v>0</v>
      </c>
      <c r="W118" s="516">
        <v>0</v>
      </c>
      <c r="X118" s="516">
        <v>0</v>
      </c>
      <c r="Y118" s="516">
        <v>0</v>
      </c>
      <c r="Z118" s="516">
        <v>0</v>
      </c>
      <c r="AA118" s="516">
        <v>0</v>
      </c>
      <c r="AB118" s="516">
        <v>0</v>
      </c>
      <c r="AC118" s="516">
        <v>0</v>
      </c>
      <c r="AD118" s="516">
        <v>0</v>
      </c>
      <c r="AE118" s="516">
        <v>0</v>
      </c>
      <c r="AF118" s="516">
        <v>0</v>
      </c>
      <c r="AG118" s="516">
        <v>0</v>
      </c>
      <c r="AH118" s="516">
        <v>0</v>
      </c>
      <c r="AI118" s="516">
        <v>0</v>
      </c>
      <c r="AJ118" s="516">
        <v>0</v>
      </c>
      <c r="AK118" s="516">
        <v>0</v>
      </c>
      <c r="AL118" s="516">
        <v>0</v>
      </c>
      <c r="AM118" s="516">
        <v>0</v>
      </c>
      <c r="AN118" s="516">
        <v>0</v>
      </c>
      <c r="AO118" s="516">
        <v>0</v>
      </c>
      <c r="AP118" s="516">
        <v>0</v>
      </c>
      <c r="AQ118" s="516">
        <v>0</v>
      </c>
      <c r="AR118" s="516">
        <v>0</v>
      </c>
      <c r="AS118" s="516">
        <v>0</v>
      </c>
      <c r="AT118" s="516">
        <v>0</v>
      </c>
      <c r="AU118" s="516">
        <v>0</v>
      </c>
      <c r="AV118" s="516">
        <v>0</v>
      </c>
      <c r="AW118" s="516">
        <v>0</v>
      </c>
      <c r="AX118" s="516">
        <v>0</v>
      </c>
      <c r="AY118" s="516">
        <v>0</v>
      </c>
      <c r="AZ118" s="516">
        <v>0</v>
      </c>
      <c r="BA118" s="516">
        <v>0</v>
      </c>
      <c r="BB118" s="516">
        <v>0</v>
      </c>
      <c r="BC118" s="516">
        <v>0</v>
      </c>
      <c r="BD118" s="516">
        <v>0</v>
      </c>
      <c r="BE118" s="516">
        <v>0</v>
      </c>
      <c r="BF118" s="516">
        <v>0</v>
      </c>
      <c r="BG118" s="516">
        <v>0</v>
      </c>
      <c r="BH118" s="516">
        <v>0</v>
      </c>
      <c r="BI118" s="516">
        <v>0</v>
      </c>
      <c r="BJ118" s="516">
        <v>0</v>
      </c>
      <c r="BK118" s="516">
        <v>0</v>
      </c>
      <c r="BL118" s="516">
        <v>0</v>
      </c>
      <c r="BM118" s="516">
        <v>0</v>
      </c>
      <c r="BN118" s="516">
        <v>0</v>
      </c>
      <c r="BO118" s="516">
        <v>0</v>
      </c>
      <c r="BP118" s="516">
        <v>0</v>
      </c>
      <c r="BQ118" s="516">
        <v>0</v>
      </c>
      <c r="BR118" s="516">
        <v>0</v>
      </c>
      <c r="BS118" s="516">
        <v>0</v>
      </c>
      <c r="BT118" s="516">
        <v>0</v>
      </c>
      <c r="BU118" s="516">
        <v>0</v>
      </c>
      <c r="BV118" s="516">
        <v>0</v>
      </c>
      <c r="BW118" s="516">
        <v>0</v>
      </c>
      <c r="BX118" s="516">
        <v>0</v>
      </c>
      <c r="BY118" s="516">
        <v>0</v>
      </c>
      <c r="BZ118" s="516">
        <v>0</v>
      </c>
      <c r="CA118" s="516">
        <v>0</v>
      </c>
      <c r="CB118" s="516">
        <v>0</v>
      </c>
      <c r="CC118" s="516">
        <v>0</v>
      </c>
      <c r="CD118" s="516">
        <v>0</v>
      </c>
      <c r="CE118" s="516">
        <v>0</v>
      </c>
      <c r="CF118" s="516">
        <v>0</v>
      </c>
      <c r="CG118" s="516">
        <v>0</v>
      </c>
      <c r="CH118" s="516">
        <v>0</v>
      </c>
      <c r="CI118" s="516">
        <v>0</v>
      </c>
      <c r="CJ118" s="516">
        <v>0</v>
      </c>
      <c r="CK118" s="516">
        <v>0</v>
      </c>
      <c r="CL118" s="516">
        <v>0</v>
      </c>
      <c r="CM118" s="516">
        <v>0</v>
      </c>
      <c r="CN118" s="516">
        <v>0</v>
      </c>
      <c r="CO118" s="516">
        <v>0</v>
      </c>
      <c r="CP118" s="516">
        <v>0</v>
      </c>
      <c r="CQ118" s="516">
        <v>0</v>
      </c>
      <c r="CR118" s="516">
        <v>0</v>
      </c>
      <c r="CS118" s="516">
        <v>0</v>
      </c>
      <c r="CT118" s="516">
        <v>0</v>
      </c>
      <c r="CU118" s="516">
        <v>0</v>
      </c>
      <c r="CV118" s="516">
        <v>0</v>
      </c>
      <c r="CW118" s="516">
        <v>0</v>
      </c>
      <c r="CX118" s="516">
        <v>0</v>
      </c>
      <c r="CY118" s="516">
        <v>0</v>
      </c>
      <c r="CZ118" s="516">
        <v>0</v>
      </c>
      <c r="DA118" s="516">
        <v>0</v>
      </c>
      <c r="DB118" s="516">
        <v>0</v>
      </c>
      <c r="DC118" s="516">
        <v>0</v>
      </c>
      <c r="DD118" s="516">
        <v>0</v>
      </c>
      <c r="DE118" s="516">
        <v>0</v>
      </c>
      <c r="DF118" s="516">
        <v>0</v>
      </c>
      <c r="DG118" s="516">
        <v>0</v>
      </c>
      <c r="DH118" s="516">
        <v>0</v>
      </c>
      <c r="DI118" s="516">
        <v>0</v>
      </c>
      <c r="DJ118" s="516">
        <v>0</v>
      </c>
      <c r="DK118" s="516">
        <v>0</v>
      </c>
      <c r="DL118" s="516">
        <v>0</v>
      </c>
      <c r="DM118" s="516">
        <v>0</v>
      </c>
      <c r="DN118" s="516">
        <v>0</v>
      </c>
      <c r="DO118" s="516">
        <v>0</v>
      </c>
      <c r="DP118" s="516">
        <v>0</v>
      </c>
      <c r="DQ118" s="516">
        <v>0</v>
      </c>
      <c r="DR118" s="516">
        <v>0</v>
      </c>
      <c r="DS118" s="516">
        <v>0</v>
      </c>
      <c r="DT118" s="516">
        <v>0</v>
      </c>
      <c r="DU118" s="516">
        <v>0</v>
      </c>
      <c r="DV118" s="516">
        <v>0</v>
      </c>
      <c r="DW118" s="516">
        <v>0</v>
      </c>
      <c r="DX118" s="516">
        <v>0</v>
      </c>
      <c r="DY118" s="516">
        <v>0</v>
      </c>
      <c r="DZ118" s="516">
        <v>0</v>
      </c>
      <c r="EA118" s="516">
        <v>0</v>
      </c>
      <c r="EB118" s="516">
        <v>0</v>
      </c>
      <c r="EC118" s="516">
        <v>0</v>
      </c>
      <c r="ED118" s="516">
        <v>0</v>
      </c>
      <c r="EE118" s="516">
        <v>0</v>
      </c>
      <c r="EF118" s="516">
        <v>0</v>
      </c>
      <c r="EG118" s="516">
        <v>0</v>
      </c>
      <c r="EH118" s="516">
        <v>0</v>
      </c>
      <c r="EI118" s="516">
        <v>0</v>
      </c>
      <c r="EJ118" s="516">
        <v>0</v>
      </c>
      <c r="EK118" s="516">
        <v>0</v>
      </c>
      <c r="EL118" s="516">
        <v>0</v>
      </c>
      <c r="EM118" s="516">
        <v>0</v>
      </c>
      <c r="EN118" s="516">
        <v>0</v>
      </c>
      <c r="EO118" s="516">
        <v>0</v>
      </c>
      <c r="EP118" s="516">
        <v>0</v>
      </c>
      <c r="EQ118" s="516">
        <v>0</v>
      </c>
      <c r="ER118" s="516">
        <v>0</v>
      </c>
      <c r="ES118" s="516">
        <v>0</v>
      </c>
      <c r="ET118" s="516">
        <v>0</v>
      </c>
      <c r="EU118" s="516">
        <v>0</v>
      </c>
      <c r="EV118" s="516">
        <v>0</v>
      </c>
      <c r="EW118" s="516">
        <v>0</v>
      </c>
      <c r="EX118" s="516">
        <v>0</v>
      </c>
      <c r="EY118" s="516">
        <v>0</v>
      </c>
      <c r="EZ118" s="516">
        <v>0</v>
      </c>
      <c r="FA118" s="516">
        <v>0</v>
      </c>
      <c r="FB118" s="516">
        <v>0</v>
      </c>
      <c r="FC118" s="516">
        <v>0</v>
      </c>
      <c r="FD118" s="516">
        <v>0</v>
      </c>
      <c r="FE118" s="516">
        <v>0</v>
      </c>
      <c r="FF118" s="516">
        <v>0</v>
      </c>
      <c r="FG118" s="516">
        <v>0</v>
      </c>
      <c r="FH118" s="516">
        <v>0</v>
      </c>
      <c r="FI118" s="516">
        <v>0</v>
      </c>
      <c r="FJ118" s="516">
        <v>0</v>
      </c>
      <c r="FK118" s="516">
        <v>0</v>
      </c>
      <c r="FL118" s="516">
        <v>0</v>
      </c>
      <c r="FM118" s="516">
        <v>0</v>
      </c>
      <c r="FN118" s="516">
        <v>0</v>
      </c>
      <c r="FO118" s="516">
        <v>0</v>
      </c>
      <c r="FP118" s="516">
        <v>0</v>
      </c>
      <c r="FQ118" s="516">
        <v>0</v>
      </c>
      <c r="FR118" s="516">
        <v>0</v>
      </c>
      <c r="FS118" s="516">
        <v>0</v>
      </c>
      <c r="FT118" s="516">
        <v>0</v>
      </c>
      <c r="FU118" s="516">
        <v>0</v>
      </c>
      <c r="FV118" s="516">
        <v>0</v>
      </c>
      <c r="FW118" s="516">
        <v>0</v>
      </c>
      <c r="FX118" s="516">
        <v>0</v>
      </c>
      <c r="FY118" s="516">
        <v>0</v>
      </c>
      <c r="FZ118" s="516">
        <v>0</v>
      </c>
      <c r="GA118" s="516">
        <v>0</v>
      </c>
      <c r="GB118" s="516">
        <v>0</v>
      </c>
      <c r="GC118" s="516">
        <v>0</v>
      </c>
      <c r="GD118" s="516">
        <v>0</v>
      </c>
      <c r="GE118" s="516">
        <v>0</v>
      </c>
      <c r="GF118" s="516">
        <v>0</v>
      </c>
      <c r="GG118" s="516">
        <v>0</v>
      </c>
      <c r="GH118" s="516">
        <v>0</v>
      </c>
      <c r="GI118" s="516">
        <v>0</v>
      </c>
      <c r="GJ118" s="516">
        <v>0</v>
      </c>
      <c r="GK118" s="516">
        <v>0</v>
      </c>
      <c r="GL118" s="516">
        <v>0</v>
      </c>
      <c r="GM118" s="516">
        <v>0</v>
      </c>
      <c r="GN118" s="516">
        <v>0</v>
      </c>
      <c r="GO118" s="516">
        <v>0</v>
      </c>
      <c r="GP118" s="516">
        <v>0</v>
      </c>
      <c r="GQ118" s="516">
        <v>0</v>
      </c>
      <c r="GR118" s="516">
        <v>0</v>
      </c>
      <c r="GS118" s="516">
        <v>0</v>
      </c>
      <c r="GT118" s="516">
        <v>0</v>
      </c>
      <c r="GU118" s="516">
        <v>0</v>
      </c>
      <c r="GV118" s="516">
        <v>0</v>
      </c>
      <c r="GW118" s="516">
        <v>0</v>
      </c>
      <c r="GX118" s="516">
        <v>0</v>
      </c>
      <c r="GY118" s="516">
        <v>0</v>
      </c>
      <c r="GZ118" s="516">
        <v>0</v>
      </c>
      <c r="HA118" s="516">
        <v>0</v>
      </c>
      <c r="HB118" s="516">
        <v>0</v>
      </c>
      <c r="HC118" s="516">
        <v>0</v>
      </c>
      <c r="HD118" s="516">
        <v>0</v>
      </c>
      <c r="HE118" s="516">
        <v>0</v>
      </c>
      <c r="HF118" s="516">
        <v>0</v>
      </c>
      <c r="HG118" s="516">
        <v>0</v>
      </c>
      <c r="HH118" s="516">
        <v>0</v>
      </c>
      <c r="HI118" s="516">
        <v>0</v>
      </c>
      <c r="HJ118" s="516">
        <v>0</v>
      </c>
      <c r="HK118" s="516">
        <v>0</v>
      </c>
      <c r="HL118" s="516">
        <v>0</v>
      </c>
      <c r="HM118" s="516">
        <v>0</v>
      </c>
      <c r="HN118" s="516">
        <v>0</v>
      </c>
      <c r="HO118" s="516">
        <v>0</v>
      </c>
      <c r="HP118" s="516">
        <v>0</v>
      </c>
      <c r="HQ118" s="516">
        <v>0</v>
      </c>
      <c r="HR118" s="516">
        <v>0</v>
      </c>
      <c r="HS118" s="516">
        <v>0</v>
      </c>
      <c r="HT118" s="516">
        <v>0</v>
      </c>
      <c r="HU118" s="516">
        <v>0</v>
      </c>
      <c r="HV118" s="516">
        <v>0</v>
      </c>
      <c r="HW118" s="516">
        <v>0</v>
      </c>
      <c r="HX118" s="516">
        <v>0</v>
      </c>
      <c r="HY118" s="516">
        <v>0</v>
      </c>
      <c r="HZ118" s="516">
        <v>0</v>
      </c>
      <c r="IA118" s="516">
        <v>0</v>
      </c>
      <c r="IB118" s="516">
        <v>0</v>
      </c>
      <c r="IC118" s="516">
        <v>0</v>
      </c>
      <c r="ID118" s="516">
        <v>0</v>
      </c>
      <c r="IE118" s="516">
        <v>0</v>
      </c>
      <c r="IF118" s="516">
        <v>0</v>
      </c>
      <c r="IG118" s="516">
        <v>0</v>
      </c>
      <c r="IH118" s="516">
        <v>0</v>
      </c>
      <c r="II118" s="516">
        <v>0</v>
      </c>
      <c r="IJ118" s="516">
        <v>0</v>
      </c>
      <c r="IK118" s="516">
        <v>0</v>
      </c>
      <c r="IL118" s="516">
        <v>0</v>
      </c>
      <c r="IM118" s="516">
        <v>0</v>
      </c>
      <c r="IN118" s="516">
        <v>0</v>
      </c>
      <c r="IO118" s="516">
        <v>0</v>
      </c>
      <c r="IP118" s="516">
        <v>0</v>
      </c>
      <c r="IQ118" s="516">
        <v>0</v>
      </c>
      <c r="IR118" s="516">
        <v>0</v>
      </c>
      <c r="IS118" s="516">
        <v>0</v>
      </c>
      <c r="IT118" s="516">
        <v>0</v>
      </c>
      <c r="IU118" s="516">
        <v>0</v>
      </c>
      <c r="IV118" s="516">
        <v>0</v>
      </c>
      <c r="IW118" s="516">
        <v>0</v>
      </c>
      <c r="IX118" s="516">
        <v>0</v>
      </c>
      <c r="IY118" s="516">
        <v>0</v>
      </c>
      <c r="IZ118" s="516">
        <v>0</v>
      </c>
      <c r="JA118" s="516">
        <v>0</v>
      </c>
      <c r="JB118" s="516">
        <v>0</v>
      </c>
      <c r="JC118" s="516">
        <v>0</v>
      </c>
      <c r="JD118" s="516">
        <v>0</v>
      </c>
      <c r="JE118" s="516">
        <v>0</v>
      </c>
      <c r="JF118" s="516">
        <v>0</v>
      </c>
      <c r="JG118" s="516">
        <v>0</v>
      </c>
      <c r="JH118" s="516">
        <v>0</v>
      </c>
      <c r="JI118" s="516">
        <v>0</v>
      </c>
      <c r="JJ118" s="516">
        <v>0</v>
      </c>
      <c r="JK118" s="516">
        <v>0</v>
      </c>
      <c r="JL118" s="516">
        <v>0</v>
      </c>
      <c r="JM118" s="516">
        <v>0</v>
      </c>
      <c r="JN118" s="516">
        <v>0</v>
      </c>
      <c r="JO118" s="516">
        <v>0</v>
      </c>
      <c r="JP118" s="516">
        <v>0</v>
      </c>
      <c r="JQ118" s="516">
        <v>0</v>
      </c>
      <c r="JR118" s="516">
        <v>0</v>
      </c>
      <c r="JS118" s="516">
        <v>0</v>
      </c>
      <c r="JT118" s="516">
        <v>0</v>
      </c>
      <c r="JU118" s="516">
        <v>0</v>
      </c>
      <c r="JV118" s="516">
        <v>0</v>
      </c>
      <c r="JW118" s="516">
        <v>0</v>
      </c>
      <c r="JX118" s="516">
        <v>0</v>
      </c>
      <c r="JY118" s="516">
        <v>0</v>
      </c>
      <c r="JZ118" s="516">
        <v>0</v>
      </c>
      <c r="KA118" s="516">
        <v>0</v>
      </c>
      <c r="KB118" s="516">
        <v>0</v>
      </c>
      <c r="KC118" s="516">
        <v>0</v>
      </c>
      <c r="KD118" s="516">
        <v>0</v>
      </c>
      <c r="KE118" s="516">
        <v>0</v>
      </c>
      <c r="KF118" s="516">
        <v>0</v>
      </c>
      <c r="KG118" s="516">
        <v>0</v>
      </c>
      <c r="KH118" s="516">
        <v>0</v>
      </c>
      <c r="KI118" s="516">
        <v>0</v>
      </c>
      <c r="KJ118" s="516">
        <v>0</v>
      </c>
      <c r="KK118" s="516">
        <v>0</v>
      </c>
      <c r="KL118" s="516">
        <v>0</v>
      </c>
      <c r="KM118" s="516">
        <v>0</v>
      </c>
      <c r="KN118" s="516">
        <v>0</v>
      </c>
      <c r="KO118" s="516">
        <v>0</v>
      </c>
      <c r="KP118" s="516">
        <v>0</v>
      </c>
      <c r="KQ118" s="516">
        <v>0</v>
      </c>
      <c r="KR118" s="516">
        <v>0</v>
      </c>
      <c r="KS118" s="516">
        <v>0</v>
      </c>
      <c r="KT118" s="516">
        <v>0</v>
      </c>
      <c r="KU118" s="516">
        <v>0</v>
      </c>
      <c r="KV118" s="516">
        <v>0</v>
      </c>
      <c r="KW118" s="516">
        <v>0</v>
      </c>
      <c r="KX118" s="516">
        <v>0</v>
      </c>
      <c r="KY118" s="516">
        <v>0</v>
      </c>
      <c r="KZ118" s="516">
        <v>0</v>
      </c>
      <c r="LA118" s="516">
        <v>0</v>
      </c>
      <c r="LB118" s="516">
        <v>0</v>
      </c>
      <c r="LC118" s="516">
        <v>0</v>
      </c>
      <c r="LD118" s="516">
        <v>0</v>
      </c>
      <c r="LE118" s="516">
        <v>0</v>
      </c>
      <c r="LF118" s="516">
        <v>0</v>
      </c>
      <c r="LG118" s="516">
        <v>0</v>
      </c>
      <c r="LH118" s="516">
        <v>0</v>
      </c>
      <c r="LI118" s="516">
        <v>0</v>
      </c>
      <c r="LJ118" s="516">
        <v>0</v>
      </c>
      <c r="LK118" s="516">
        <v>0</v>
      </c>
      <c r="LL118" s="516">
        <v>0</v>
      </c>
      <c r="LM118" s="516">
        <v>0</v>
      </c>
      <c r="LN118" s="516">
        <v>0</v>
      </c>
      <c r="LO118" s="516">
        <v>0</v>
      </c>
      <c r="LP118" s="516">
        <v>0</v>
      </c>
      <c r="LQ118" s="516">
        <v>0</v>
      </c>
      <c r="LR118" s="516">
        <v>0</v>
      </c>
      <c r="LS118" s="516">
        <v>0</v>
      </c>
      <c r="LT118" s="516">
        <v>0</v>
      </c>
      <c r="LU118" s="516">
        <v>0</v>
      </c>
      <c r="LV118" s="516">
        <v>0</v>
      </c>
      <c r="LW118" s="516">
        <v>0</v>
      </c>
      <c r="LX118" s="516">
        <v>0</v>
      </c>
      <c r="LY118" s="516">
        <v>0</v>
      </c>
      <c r="LZ118" s="516">
        <v>0</v>
      </c>
      <c r="MA118" s="516">
        <v>0</v>
      </c>
      <c r="MB118" s="516">
        <v>0</v>
      </c>
      <c r="MC118" s="516">
        <v>0</v>
      </c>
      <c r="MD118" s="516">
        <v>0</v>
      </c>
      <c r="ME118" s="516">
        <v>0</v>
      </c>
      <c r="MF118" s="516">
        <v>0</v>
      </c>
      <c r="MG118" s="516">
        <v>0</v>
      </c>
      <c r="MH118" s="516">
        <v>0</v>
      </c>
      <c r="MI118" s="516">
        <v>0</v>
      </c>
      <c r="MJ118" s="516">
        <v>0</v>
      </c>
      <c r="MK118" s="516">
        <v>0</v>
      </c>
      <c r="ML118" s="516">
        <v>0</v>
      </c>
      <c r="MM118" s="516">
        <v>0</v>
      </c>
      <c r="MN118" s="516">
        <v>0</v>
      </c>
      <c r="MO118" s="516">
        <v>0</v>
      </c>
      <c r="MP118" s="516">
        <v>0</v>
      </c>
      <c r="MQ118" s="516">
        <v>0</v>
      </c>
      <c r="MR118" s="516">
        <v>0</v>
      </c>
      <c r="MS118" s="516">
        <v>0</v>
      </c>
      <c r="MT118" s="516">
        <v>0</v>
      </c>
      <c r="MU118" s="516">
        <v>0</v>
      </c>
      <c r="MV118" s="516">
        <v>0</v>
      </c>
      <c r="MW118" s="516">
        <v>0</v>
      </c>
      <c r="MX118" s="516">
        <v>0</v>
      </c>
      <c r="MY118" s="516">
        <v>0</v>
      </c>
      <c r="MZ118" s="516">
        <v>0</v>
      </c>
      <c r="NA118" s="516">
        <v>0</v>
      </c>
      <c r="NB118" s="516">
        <v>0</v>
      </c>
      <c r="NC118" s="516">
        <v>0</v>
      </c>
      <c r="ND118" s="516">
        <v>0</v>
      </c>
      <c r="NE118" s="516">
        <v>0</v>
      </c>
      <c r="NF118" s="516">
        <v>0</v>
      </c>
      <c r="NG118" s="516">
        <v>0</v>
      </c>
      <c r="NH118" s="516">
        <v>0</v>
      </c>
      <c r="NI118" s="516">
        <v>0</v>
      </c>
      <c r="NJ118" s="516">
        <v>0</v>
      </c>
      <c r="NK118" s="516">
        <v>0</v>
      </c>
      <c r="NL118" s="516">
        <v>0</v>
      </c>
      <c r="NM118" s="516">
        <v>0</v>
      </c>
      <c r="NN118" s="516">
        <v>0</v>
      </c>
      <c r="NO118" s="516">
        <v>0</v>
      </c>
      <c r="NP118" s="516">
        <v>0</v>
      </c>
      <c r="NQ118" s="516">
        <v>0</v>
      </c>
      <c r="NR118" s="516">
        <v>0</v>
      </c>
      <c r="NS118" s="516">
        <v>0</v>
      </c>
      <c r="NT118" s="516">
        <v>0</v>
      </c>
      <c r="NU118" s="516">
        <v>0</v>
      </c>
      <c r="NV118" s="516">
        <v>0</v>
      </c>
      <c r="NW118" s="516">
        <v>0</v>
      </c>
      <c r="NX118" s="516">
        <v>0</v>
      </c>
      <c r="NY118" s="516">
        <v>0</v>
      </c>
      <c r="NZ118" s="516">
        <v>0</v>
      </c>
      <c r="OA118" s="516">
        <v>0</v>
      </c>
      <c r="OB118" s="516">
        <v>0</v>
      </c>
      <c r="OC118" s="516">
        <v>0</v>
      </c>
      <c r="OD118" s="516">
        <v>0</v>
      </c>
      <c r="OE118" s="516">
        <v>0</v>
      </c>
      <c r="OF118" s="516">
        <v>0</v>
      </c>
      <c r="OG118" s="516">
        <v>0</v>
      </c>
      <c r="OH118" s="516">
        <v>0</v>
      </c>
      <c r="OI118" s="516">
        <v>0</v>
      </c>
      <c r="OJ118" s="516">
        <v>0</v>
      </c>
      <c r="OK118" s="516">
        <v>0</v>
      </c>
      <c r="OL118" s="516">
        <v>0</v>
      </c>
      <c r="OM118" s="516">
        <v>0</v>
      </c>
      <c r="ON118" s="516">
        <v>0</v>
      </c>
      <c r="OO118" s="516">
        <v>0</v>
      </c>
      <c r="OP118" s="516">
        <v>0</v>
      </c>
      <c r="OQ118" s="516">
        <v>0</v>
      </c>
      <c r="OR118" s="516">
        <v>0</v>
      </c>
      <c r="OS118" s="516">
        <v>0</v>
      </c>
      <c r="OT118" s="516">
        <v>0</v>
      </c>
      <c r="OU118" s="516">
        <v>0</v>
      </c>
      <c r="OV118" s="516">
        <v>0</v>
      </c>
      <c r="OW118" s="516">
        <v>0</v>
      </c>
      <c r="OX118" s="516">
        <v>0</v>
      </c>
      <c r="OY118" s="516">
        <v>0</v>
      </c>
      <c r="OZ118" s="516">
        <v>0</v>
      </c>
      <c r="PA118" s="516">
        <v>0</v>
      </c>
      <c r="PB118" s="516">
        <v>0</v>
      </c>
      <c r="PC118" s="516">
        <v>0</v>
      </c>
      <c r="PD118" s="516">
        <v>0</v>
      </c>
      <c r="PE118" s="516">
        <v>0</v>
      </c>
      <c r="PF118" s="516">
        <v>0</v>
      </c>
      <c r="PG118" s="516">
        <v>0</v>
      </c>
      <c r="PH118" s="516">
        <v>0</v>
      </c>
      <c r="PI118" s="516">
        <v>0</v>
      </c>
      <c r="PJ118" s="516">
        <v>0</v>
      </c>
      <c r="PK118" s="516">
        <v>0</v>
      </c>
      <c r="PL118" s="516">
        <v>0</v>
      </c>
      <c r="PM118" s="516">
        <v>0</v>
      </c>
      <c r="PN118" s="516">
        <v>0</v>
      </c>
      <c r="PO118" s="516">
        <v>0</v>
      </c>
      <c r="PP118" s="516">
        <v>0</v>
      </c>
      <c r="PQ118" s="516">
        <v>0</v>
      </c>
      <c r="PR118" s="516">
        <v>0</v>
      </c>
      <c r="PS118" s="516">
        <v>0</v>
      </c>
      <c r="PT118" s="516">
        <v>0</v>
      </c>
      <c r="PU118" s="516">
        <v>0</v>
      </c>
      <c r="PV118" s="516">
        <v>0</v>
      </c>
      <c r="PW118" s="516">
        <v>0</v>
      </c>
      <c r="PX118" s="516">
        <v>0</v>
      </c>
      <c r="PY118" s="516">
        <v>0</v>
      </c>
      <c r="PZ118" s="516">
        <v>0</v>
      </c>
      <c r="QA118" s="516">
        <v>0</v>
      </c>
      <c r="QB118" s="516">
        <v>0</v>
      </c>
      <c r="QC118" s="516">
        <v>0</v>
      </c>
      <c r="QD118" s="516">
        <v>0</v>
      </c>
      <c r="QE118" s="516">
        <v>0</v>
      </c>
      <c r="QF118" s="516">
        <v>0</v>
      </c>
      <c r="QG118" s="516">
        <v>0</v>
      </c>
      <c r="QH118" s="516">
        <v>0</v>
      </c>
      <c r="QI118" s="516">
        <v>0</v>
      </c>
      <c r="QJ118" s="516">
        <v>0</v>
      </c>
      <c r="QK118" s="516">
        <v>0</v>
      </c>
      <c r="QL118" s="516">
        <v>0</v>
      </c>
      <c r="QM118" s="516">
        <v>0</v>
      </c>
      <c r="QN118" s="516">
        <v>0</v>
      </c>
      <c r="QO118" s="516">
        <v>0</v>
      </c>
      <c r="QP118" s="516">
        <v>0</v>
      </c>
      <c r="QQ118" s="516">
        <v>0</v>
      </c>
      <c r="QR118" s="516">
        <v>0</v>
      </c>
      <c r="QS118" s="516">
        <v>0</v>
      </c>
      <c r="QT118" s="516">
        <v>0</v>
      </c>
      <c r="QU118" s="516">
        <v>0</v>
      </c>
      <c r="QV118" s="516">
        <v>0</v>
      </c>
      <c r="QW118" s="516">
        <v>0</v>
      </c>
      <c r="QX118" s="516">
        <v>0</v>
      </c>
      <c r="QY118" s="516">
        <v>0</v>
      </c>
      <c r="QZ118" s="516">
        <v>0</v>
      </c>
      <c r="RA118" s="516">
        <v>0</v>
      </c>
      <c r="RB118" s="516">
        <v>0</v>
      </c>
      <c r="RC118" s="516">
        <v>0</v>
      </c>
      <c r="RD118" s="516">
        <v>0</v>
      </c>
      <c r="RE118" s="516">
        <v>0</v>
      </c>
      <c r="RF118" s="516">
        <v>0</v>
      </c>
      <c r="RG118" s="516">
        <v>0</v>
      </c>
      <c r="RH118" s="516">
        <v>0</v>
      </c>
      <c r="RI118" s="516">
        <v>0</v>
      </c>
      <c r="RJ118" s="516">
        <v>0</v>
      </c>
      <c r="RK118" s="516">
        <v>0</v>
      </c>
      <c r="RL118" s="516">
        <v>0</v>
      </c>
      <c r="RM118" s="516">
        <v>0</v>
      </c>
      <c r="RN118" s="516">
        <v>0</v>
      </c>
      <c r="RO118" s="516">
        <v>0</v>
      </c>
      <c r="RP118" s="516">
        <v>0</v>
      </c>
      <c r="RQ118" s="516">
        <v>0</v>
      </c>
      <c r="RR118" s="516">
        <v>0</v>
      </c>
      <c r="RS118" s="516">
        <v>0</v>
      </c>
      <c r="RT118" s="516">
        <v>0</v>
      </c>
      <c r="RU118" s="516">
        <v>0</v>
      </c>
      <c r="RV118" s="516">
        <v>0</v>
      </c>
      <c r="RW118" s="516">
        <v>0</v>
      </c>
      <c r="RX118" s="516">
        <v>0</v>
      </c>
      <c r="RY118" s="516">
        <v>0</v>
      </c>
      <c r="RZ118" s="516">
        <v>0</v>
      </c>
      <c r="SA118" s="516">
        <v>0</v>
      </c>
      <c r="SB118" s="516">
        <v>0</v>
      </c>
      <c r="SC118" s="516">
        <v>0</v>
      </c>
      <c r="SD118" s="516">
        <v>0</v>
      </c>
      <c r="SE118" s="516">
        <v>0</v>
      </c>
      <c r="SF118" s="516">
        <v>0</v>
      </c>
      <c r="SG118" s="516">
        <v>0</v>
      </c>
      <c r="SH118" s="516">
        <v>0</v>
      </c>
      <c r="SI118" s="493"/>
      <c r="SJ118" s="474"/>
      <c r="SK118" s="462"/>
      <c r="SL118" s="462"/>
      <c r="SM118" s="462"/>
    </row>
    <row r="119" spans="1:507" outlineLevel="3" x14ac:dyDescent="0.35">
      <c r="A119" s="462"/>
      <c r="B119" s="471"/>
      <c r="C119" s="690">
        <f>INT($C$40)+3</f>
        <v>4</v>
      </c>
      <c r="D119" s="493"/>
      <c r="E119" s="557"/>
      <c r="F119" s="557"/>
      <c r="G119" s="493"/>
      <c r="H119" s="515" t="str">
        <f>Sheep!$H$175</f>
        <v>July</v>
      </c>
      <c r="I119" s="515" t="s">
        <v>975</v>
      </c>
      <c r="J119" s="713">
        <f t="shared" si="140"/>
        <v>30</v>
      </c>
      <c r="K119" s="516">
        <v>0</v>
      </c>
      <c r="L119" s="516">
        <v>0</v>
      </c>
      <c r="M119" s="516">
        <v>0</v>
      </c>
      <c r="N119" s="516">
        <v>0</v>
      </c>
      <c r="O119" s="516">
        <v>0</v>
      </c>
      <c r="P119" s="516">
        <v>0</v>
      </c>
      <c r="Q119" s="516">
        <v>0</v>
      </c>
      <c r="R119" s="516">
        <v>0</v>
      </c>
      <c r="S119" s="516">
        <v>0</v>
      </c>
      <c r="T119" s="516">
        <v>0</v>
      </c>
      <c r="U119" s="516">
        <v>0</v>
      </c>
      <c r="V119" s="516">
        <v>0</v>
      </c>
      <c r="W119" s="516">
        <v>0</v>
      </c>
      <c r="X119" s="516">
        <v>0</v>
      </c>
      <c r="Y119" s="516">
        <v>0</v>
      </c>
      <c r="Z119" s="516">
        <v>0</v>
      </c>
      <c r="AA119" s="516">
        <v>0</v>
      </c>
      <c r="AB119" s="516">
        <v>0</v>
      </c>
      <c r="AC119" s="516">
        <v>0</v>
      </c>
      <c r="AD119" s="516">
        <v>0</v>
      </c>
      <c r="AE119" s="516">
        <v>0</v>
      </c>
      <c r="AF119" s="516">
        <v>0</v>
      </c>
      <c r="AG119" s="516">
        <v>0</v>
      </c>
      <c r="AH119" s="516">
        <v>0</v>
      </c>
      <c r="AI119" s="516">
        <v>0</v>
      </c>
      <c r="AJ119" s="516">
        <v>0</v>
      </c>
      <c r="AK119" s="516">
        <v>0</v>
      </c>
      <c r="AL119" s="516">
        <v>0</v>
      </c>
      <c r="AM119" s="516">
        <v>0</v>
      </c>
      <c r="AN119" s="516">
        <v>0</v>
      </c>
      <c r="AO119" s="516">
        <v>0</v>
      </c>
      <c r="AP119" s="516">
        <v>0</v>
      </c>
      <c r="AQ119" s="516">
        <v>0</v>
      </c>
      <c r="AR119" s="516">
        <v>0</v>
      </c>
      <c r="AS119" s="516">
        <v>0</v>
      </c>
      <c r="AT119" s="516">
        <v>0</v>
      </c>
      <c r="AU119" s="516">
        <v>0</v>
      </c>
      <c r="AV119" s="516">
        <v>0</v>
      </c>
      <c r="AW119" s="516">
        <v>0</v>
      </c>
      <c r="AX119" s="516">
        <v>0</v>
      </c>
      <c r="AY119" s="516">
        <v>0</v>
      </c>
      <c r="AZ119" s="516">
        <v>0</v>
      </c>
      <c r="BA119" s="516">
        <v>0</v>
      </c>
      <c r="BB119" s="516">
        <v>0</v>
      </c>
      <c r="BC119" s="516">
        <v>0</v>
      </c>
      <c r="BD119" s="516">
        <v>0</v>
      </c>
      <c r="BE119" s="516">
        <v>0</v>
      </c>
      <c r="BF119" s="516">
        <v>0</v>
      </c>
      <c r="BG119" s="516">
        <v>0</v>
      </c>
      <c r="BH119" s="516">
        <v>0</v>
      </c>
      <c r="BI119" s="516">
        <v>0</v>
      </c>
      <c r="BJ119" s="516">
        <v>0</v>
      </c>
      <c r="BK119" s="516">
        <v>0</v>
      </c>
      <c r="BL119" s="516">
        <v>0</v>
      </c>
      <c r="BM119" s="516">
        <v>0</v>
      </c>
      <c r="BN119" s="516">
        <v>0</v>
      </c>
      <c r="BO119" s="516">
        <v>0</v>
      </c>
      <c r="BP119" s="516">
        <v>0</v>
      </c>
      <c r="BQ119" s="516">
        <v>0</v>
      </c>
      <c r="BR119" s="516">
        <v>0</v>
      </c>
      <c r="BS119" s="516">
        <v>0</v>
      </c>
      <c r="BT119" s="516">
        <v>0</v>
      </c>
      <c r="BU119" s="516">
        <v>0</v>
      </c>
      <c r="BV119" s="516">
        <v>0</v>
      </c>
      <c r="BW119" s="516">
        <v>0</v>
      </c>
      <c r="BX119" s="516">
        <v>0</v>
      </c>
      <c r="BY119" s="516">
        <v>0</v>
      </c>
      <c r="BZ119" s="516">
        <v>0</v>
      </c>
      <c r="CA119" s="516">
        <v>0</v>
      </c>
      <c r="CB119" s="516">
        <v>0</v>
      </c>
      <c r="CC119" s="516">
        <v>0</v>
      </c>
      <c r="CD119" s="516">
        <v>0</v>
      </c>
      <c r="CE119" s="516">
        <v>0</v>
      </c>
      <c r="CF119" s="516">
        <v>0</v>
      </c>
      <c r="CG119" s="516">
        <v>0</v>
      </c>
      <c r="CH119" s="516">
        <v>0</v>
      </c>
      <c r="CI119" s="516">
        <v>0</v>
      </c>
      <c r="CJ119" s="516">
        <v>0</v>
      </c>
      <c r="CK119" s="516">
        <v>0</v>
      </c>
      <c r="CL119" s="516">
        <v>0</v>
      </c>
      <c r="CM119" s="516">
        <v>0</v>
      </c>
      <c r="CN119" s="516">
        <v>0</v>
      </c>
      <c r="CO119" s="516">
        <v>0</v>
      </c>
      <c r="CP119" s="516">
        <v>0</v>
      </c>
      <c r="CQ119" s="516">
        <v>0</v>
      </c>
      <c r="CR119" s="516">
        <v>0</v>
      </c>
      <c r="CS119" s="516">
        <v>0</v>
      </c>
      <c r="CT119" s="516">
        <v>0</v>
      </c>
      <c r="CU119" s="516">
        <v>0</v>
      </c>
      <c r="CV119" s="516">
        <v>0</v>
      </c>
      <c r="CW119" s="516">
        <v>0</v>
      </c>
      <c r="CX119" s="516">
        <v>0</v>
      </c>
      <c r="CY119" s="516">
        <v>0</v>
      </c>
      <c r="CZ119" s="516">
        <v>0</v>
      </c>
      <c r="DA119" s="516">
        <v>0</v>
      </c>
      <c r="DB119" s="516">
        <v>0</v>
      </c>
      <c r="DC119" s="516">
        <v>0</v>
      </c>
      <c r="DD119" s="516">
        <v>0</v>
      </c>
      <c r="DE119" s="516">
        <v>0</v>
      </c>
      <c r="DF119" s="516">
        <v>0</v>
      </c>
      <c r="DG119" s="516">
        <v>0</v>
      </c>
      <c r="DH119" s="516">
        <v>0</v>
      </c>
      <c r="DI119" s="516">
        <v>0</v>
      </c>
      <c r="DJ119" s="516">
        <v>0</v>
      </c>
      <c r="DK119" s="516">
        <v>0</v>
      </c>
      <c r="DL119" s="516">
        <v>0</v>
      </c>
      <c r="DM119" s="516">
        <v>0</v>
      </c>
      <c r="DN119" s="516">
        <v>0</v>
      </c>
      <c r="DO119" s="516">
        <v>0</v>
      </c>
      <c r="DP119" s="516">
        <v>0</v>
      </c>
      <c r="DQ119" s="516">
        <v>0</v>
      </c>
      <c r="DR119" s="516">
        <v>0</v>
      </c>
      <c r="DS119" s="516">
        <v>0</v>
      </c>
      <c r="DT119" s="516">
        <v>0</v>
      </c>
      <c r="DU119" s="516">
        <v>0</v>
      </c>
      <c r="DV119" s="516">
        <v>0</v>
      </c>
      <c r="DW119" s="516">
        <v>0</v>
      </c>
      <c r="DX119" s="516">
        <v>0</v>
      </c>
      <c r="DY119" s="516">
        <v>0</v>
      </c>
      <c r="DZ119" s="516">
        <v>0</v>
      </c>
      <c r="EA119" s="516">
        <v>0</v>
      </c>
      <c r="EB119" s="516">
        <v>0</v>
      </c>
      <c r="EC119" s="516">
        <v>0</v>
      </c>
      <c r="ED119" s="516">
        <v>0</v>
      </c>
      <c r="EE119" s="516">
        <v>0</v>
      </c>
      <c r="EF119" s="516">
        <v>0</v>
      </c>
      <c r="EG119" s="516">
        <v>0</v>
      </c>
      <c r="EH119" s="516">
        <v>0</v>
      </c>
      <c r="EI119" s="516">
        <v>0</v>
      </c>
      <c r="EJ119" s="516">
        <v>0</v>
      </c>
      <c r="EK119" s="516">
        <v>0</v>
      </c>
      <c r="EL119" s="516">
        <v>0</v>
      </c>
      <c r="EM119" s="516">
        <v>0</v>
      </c>
      <c r="EN119" s="516">
        <v>0</v>
      </c>
      <c r="EO119" s="516">
        <v>0</v>
      </c>
      <c r="EP119" s="516">
        <v>0</v>
      </c>
      <c r="EQ119" s="516">
        <v>0</v>
      </c>
      <c r="ER119" s="516">
        <v>0</v>
      </c>
      <c r="ES119" s="516">
        <v>0</v>
      </c>
      <c r="ET119" s="516">
        <v>0</v>
      </c>
      <c r="EU119" s="516">
        <v>0</v>
      </c>
      <c r="EV119" s="516">
        <v>0</v>
      </c>
      <c r="EW119" s="516">
        <v>0</v>
      </c>
      <c r="EX119" s="516">
        <v>0</v>
      </c>
      <c r="EY119" s="516">
        <v>0</v>
      </c>
      <c r="EZ119" s="516">
        <v>0</v>
      </c>
      <c r="FA119" s="516">
        <v>0</v>
      </c>
      <c r="FB119" s="516">
        <v>0</v>
      </c>
      <c r="FC119" s="516">
        <v>0</v>
      </c>
      <c r="FD119" s="516">
        <v>0</v>
      </c>
      <c r="FE119" s="516">
        <v>0</v>
      </c>
      <c r="FF119" s="516">
        <v>0</v>
      </c>
      <c r="FG119" s="516">
        <v>0</v>
      </c>
      <c r="FH119" s="516">
        <v>0</v>
      </c>
      <c r="FI119" s="516">
        <v>0</v>
      </c>
      <c r="FJ119" s="516">
        <v>0</v>
      </c>
      <c r="FK119" s="516">
        <v>0</v>
      </c>
      <c r="FL119" s="516">
        <v>0</v>
      </c>
      <c r="FM119" s="516">
        <v>0</v>
      </c>
      <c r="FN119" s="516">
        <v>0</v>
      </c>
      <c r="FO119" s="516">
        <v>0</v>
      </c>
      <c r="FP119" s="516">
        <v>0</v>
      </c>
      <c r="FQ119" s="516">
        <v>0</v>
      </c>
      <c r="FR119" s="516">
        <v>0</v>
      </c>
      <c r="FS119" s="516">
        <v>0</v>
      </c>
      <c r="FT119" s="516">
        <v>0</v>
      </c>
      <c r="FU119" s="516">
        <v>0</v>
      </c>
      <c r="FV119" s="516">
        <v>0</v>
      </c>
      <c r="FW119" s="516">
        <v>0</v>
      </c>
      <c r="FX119" s="516">
        <v>0</v>
      </c>
      <c r="FY119" s="516">
        <v>0</v>
      </c>
      <c r="FZ119" s="516">
        <v>0</v>
      </c>
      <c r="GA119" s="516">
        <v>0</v>
      </c>
      <c r="GB119" s="516">
        <v>0</v>
      </c>
      <c r="GC119" s="516">
        <v>0</v>
      </c>
      <c r="GD119" s="516">
        <v>0</v>
      </c>
      <c r="GE119" s="516">
        <v>0</v>
      </c>
      <c r="GF119" s="516">
        <v>0</v>
      </c>
      <c r="GG119" s="516">
        <v>0</v>
      </c>
      <c r="GH119" s="516">
        <v>0</v>
      </c>
      <c r="GI119" s="516">
        <v>0</v>
      </c>
      <c r="GJ119" s="516">
        <v>0</v>
      </c>
      <c r="GK119" s="516">
        <v>0</v>
      </c>
      <c r="GL119" s="516">
        <v>0</v>
      </c>
      <c r="GM119" s="516">
        <v>0</v>
      </c>
      <c r="GN119" s="516">
        <v>0</v>
      </c>
      <c r="GO119" s="516">
        <v>0</v>
      </c>
      <c r="GP119" s="516">
        <v>0</v>
      </c>
      <c r="GQ119" s="516">
        <v>0</v>
      </c>
      <c r="GR119" s="516">
        <v>0</v>
      </c>
      <c r="GS119" s="516">
        <v>0</v>
      </c>
      <c r="GT119" s="516">
        <v>0</v>
      </c>
      <c r="GU119" s="516">
        <v>0</v>
      </c>
      <c r="GV119" s="516">
        <v>0</v>
      </c>
      <c r="GW119" s="516">
        <v>0</v>
      </c>
      <c r="GX119" s="516">
        <v>0</v>
      </c>
      <c r="GY119" s="516">
        <v>0</v>
      </c>
      <c r="GZ119" s="516">
        <v>0</v>
      </c>
      <c r="HA119" s="516">
        <v>0</v>
      </c>
      <c r="HB119" s="516">
        <v>0</v>
      </c>
      <c r="HC119" s="516">
        <v>0</v>
      </c>
      <c r="HD119" s="516">
        <v>0</v>
      </c>
      <c r="HE119" s="516">
        <v>0</v>
      </c>
      <c r="HF119" s="516">
        <v>0</v>
      </c>
      <c r="HG119" s="516">
        <v>0</v>
      </c>
      <c r="HH119" s="516">
        <v>0</v>
      </c>
      <c r="HI119" s="516">
        <v>0</v>
      </c>
      <c r="HJ119" s="516">
        <v>0</v>
      </c>
      <c r="HK119" s="516">
        <v>0</v>
      </c>
      <c r="HL119" s="516">
        <v>0</v>
      </c>
      <c r="HM119" s="516">
        <v>0</v>
      </c>
      <c r="HN119" s="516">
        <v>0</v>
      </c>
      <c r="HO119" s="516">
        <v>0</v>
      </c>
      <c r="HP119" s="516">
        <v>0</v>
      </c>
      <c r="HQ119" s="516">
        <v>0</v>
      </c>
      <c r="HR119" s="516">
        <v>0</v>
      </c>
      <c r="HS119" s="516">
        <v>0</v>
      </c>
      <c r="HT119" s="516">
        <v>0</v>
      </c>
      <c r="HU119" s="516">
        <v>0</v>
      </c>
      <c r="HV119" s="516">
        <v>0</v>
      </c>
      <c r="HW119" s="516">
        <v>0</v>
      </c>
      <c r="HX119" s="516">
        <v>0</v>
      </c>
      <c r="HY119" s="516">
        <v>0</v>
      </c>
      <c r="HZ119" s="516">
        <v>0</v>
      </c>
      <c r="IA119" s="516">
        <v>0</v>
      </c>
      <c r="IB119" s="516">
        <v>0</v>
      </c>
      <c r="IC119" s="516">
        <v>0</v>
      </c>
      <c r="ID119" s="516">
        <v>0</v>
      </c>
      <c r="IE119" s="516">
        <v>0</v>
      </c>
      <c r="IF119" s="516">
        <v>0</v>
      </c>
      <c r="IG119" s="516">
        <v>0</v>
      </c>
      <c r="IH119" s="516">
        <v>0</v>
      </c>
      <c r="II119" s="516">
        <v>0</v>
      </c>
      <c r="IJ119" s="516">
        <v>0</v>
      </c>
      <c r="IK119" s="516">
        <v>0</v>
      </c>
      <c r="IL119" s="516">
        <v>0</v>
      </c>
      <c r="IM119" s="516">
        <v>0</v>
      </c>
      <c r="IN119" s="516">
        <v>0</v>
      </c>
      <c r="IO119" s="516">
        <v>0</v>
      </c>
      <c r="IP119" s="516">
        <v>0</v>
      </c>
      <c r="IQ119" s="516">
        <v>0</v>
      </c>
      <c r="IR119" s="516">
        <v>0</v>
      </c>
      <c r="IS119" s="516">
        <v>0</v>
      </c>
      <c r="IT119" s="516">
        <v>0</v>
      </c>
      <c r="IU119" s="516">
        <v>0</v>
      </c>
      <c r="IV119" s="516">
        <v>0</v>
      </c>
      <c r="IW119" s="516">
        <v>0</v>
      </c>
      <c r="IX119" s="516">
        <v>0</v>
      </c>
      <c r="IY119" s="516">
        <v>0</v>
      </c>
      <c r="IZ119" s="516">
        <v>0</v>
      </c>
      <c r="JA119" s="516">
        <v>0</v>
      </c>
      <c r="JB119" s="516">
        <v>0</v>
      </c>
      <c r="JC119" s="516">
        <v>0</v>
      </c>
      <c r="JD119" s="516">
        <v>0</v>
      </c>
      <c r="JE119" s="516">
        <v>0</v>
      </c>
      <c r="JF119" s="516">
        <v>0</v>
      </c>
      <c r="JG119" s="516">
        <v>0</v>
      </c>
      <c r="JH119" s="516">
        <v>0</v>
      </c>
      <c r="JI119" s="516">
        <v>0</v>
      </c>
      <c r="JJ119" s="516">
        <v>0</v>
      </c>
      <c r="JK119" s="516">
        <v>0</v>
      </c>
      <c r="JL119" s="516">
        <v>0</v>
      </c>
      <c r="JM119" s="516">
        <v>0</v>
      </c>
      <c r="JN119" s="516">
        <v>0</v>
      </c>
      <c r="JO119" s="516">
        <v>0</v>
      </c>
      <c r="JP119" s="516">
        <v>0</v>
      </c>
      <c r="JQ119" s="516">
        <v>0</v>
      </c>
      <c r="JR119" s="516">
        <v>0</v>
      </c>
      <c r="JS119" s="516">
        <v>0</v>
      </c>
      <c r="JT119" s="516">
        <v>0</v>
      </c>
      <c r="JU119" s="516">
        <v>0</v>
      </c>
      <c r="JV119" s="516">
        <v>0</v>
      </c>
      <c r="JW119" s="516">
        <v>0</v>
      </c>
      <c r="JX119" s="516">
        <v>0</v>
      </c>
      <c r="JY119" s="516">
        <v>0</v>
      </c>
      <c r="JZ119" s="516">
        <v>0</v>
      </c>
      <c r="KA119" s="516">
        <v>0</v>
      </c>
      <c r="KB119" s="516">
        <v>0</v>
      </c>
      <c r="KC119" s="516">
        <v>0</v>
      </c>
      <c r="KD119" s="516">
        <v>0</v>
      </c>
      <c r="KE119" s="516">
        <v>0</v>
      </c>
      <c r="KF119" s="516">
        <v>0</v>
      </c>
      <c r="KG119" s="516">
        <v>0</v>
      </c>
      <c r="KH119" s="516">
        <v>0</v>
      </c>
      <c r="KI119" s="516">
        <v>0</v>
      </c>
      <c r="KJ119" s="516">
        <v>0</v>
      </c>
      <c r="KK119" s="516">
        <v>0</v>
      </c>
      <c r="KL119" s="516">
        <v>0</v>
      </c>
      <c r="KM119" s="516">
        <v>0</v>
      </c>
      <c r="KN119" s="516">
        <v>0</v>
      </c>
      <c r="KO119" s="516">
        <v>0</v>
      </c>
      <c r="KP119" s="516">
        <v>0</v>
      </c>
      <c r="KQ119" s="516">
        <v>0</v>
      </c>
      <c r="KR119" s="516">
        <v>0</v>
      </c>
      <c r="KS119" s="516">
        <v>0</v>
      </c>
      <c r="KT119" s="516">
        <v>0</v>
      </c>
      <c r="KU119" s="516">
        <v>0</v>
      </c>
      <c r="KV119" s="516">
        <v>0</v>
      </c>
      <c r="KW119" s="516">
        <v>0</v>
      </c>
      <c r="KX119" s="516">
        <v>0</v>
      </c>
      <c r="KY119" s="516">
        <v>0</v>
      </c>
      <c r="KZ119" s="516">
        <v>0</v>
      </c>
      <c r="LA119" s="516">
        <v>0</v>
      </c>
      <c r="LB119" s="516">
        <v>0</v>
      </c>
      <c r="LC119" s="516">
        <v>0</v>
      </c>
      <c r="LD119" s="516">
        <v>0</v>
      </c>
      <c r="LE119" s="516">
        <v>0</v>
      </c>
      <c r="LF119" s="516">
        <v>0</v>
      </c>
      <c r="LG119" s="516">
        <v>0</v>
      </c>
      <c r="LH119" s="516">
        <v>0</v>
      </c>
      <c r="LI119" s="516">
        <v>0</v>
      </c>
      <c r="LJ119" s="516">
        <v>0</v>
      </c>
      <c r="LK119" s="516">
        <v>0</v>
      </c>
      <c r="LL119" s="516">
        <v>0</v>
      </c>
      <c r="LM119" s="516">
        <v>0</v>
      </c>
      <c r="LN119" s="516">
        <v>0</v>
      </c>
      <c r="LO119" s="516">
        <v>0</v>
      </c>
      <c r="LP119" s="516">
        <v>0</v>
      </c>
      <c r="LQ119" s="516">
        <v>0</v>
      </c>
      <c r="LR119" s="516">
        <v>0</v>
      </c>
      <c r="LS119" s="516">
        <v>0</v>
      </c>
      <c r="LT119" s="516">
        <v>0</v>
      </c>
      <c r="LU119" s="516">
        <v>0</v>
      </c>
      <c r="LV119" s="516">
        <v>0</v>
      </c>
      <c r="LW119" s="516">
        <v>0</v>
      </c>
      <c r="LX119" s="516">
        <v>0</v>
      </c>
      <c r="LY119" s="516">
        <v>0</v>
      </c>
      <c r="LZ119" s="516">
        <v>0</v>
      </c>
      <c r="MA119" s="516">
        <v>0</v>
      </c>
      <c r="MB119" s="516">
        <v>0</v>
      </c>
      <c r="MC119" s="516">
        <v>0</v>
      </c>
      <c r="MD119" s="516">
        <v>0</v>
      </c>
      <c r="ME119" s="516">
        <v>0</v>
      </c>
      <c r="MF119" s="516">
        <v>0</v>
      </c>
      <c r="MG119" s="516">
        <v>0</v>
      </c>
      <c r="MH119" s="516">
        <v>0</v>
      </c>
      <c r="MI119" s="516">
        <v>0</v>
      </c>
      <c r="MJ119" s="516">
        <v>0</v>
      </c>
      <c r="MK119" s="516">
        <v>0</v>
      </c>
      <c r="ML119" s="516">
        <v>0</v>
      </c>
      <c r="MM119" s="516">
        <v>0</v>
      </c>
      <c r="MN119" s="516">
        <v>0</v>
      </c>
      <c r="MO119" s="516">
        <v>0</v>
      </c>
      <c r="MP119" s="516">
        <v>0</v>
      </c>
      <c r="MQ119" s="516">
        <v>0</v>
      </c>
      <c r="MR119" s="516">
        <v>0</v>
      </c>
      <c r="MS119" s="516">
        <v>0</v>
      </c>
      <c r="MT119" s="516">
        <v>0</v>
      </c>
      <c r="MU119" s="516">
        <v>0</v>
      </c>
      <c r="MV119" s="516">
        <v>0</v>
      </c>
      <c r="MW119" s="516">
        <v>0</v>
      </c>
      <c r="MX119" s="516">
        <v>0</v>
      </c>
      <c r="MY119" s="516">
        <v>0</v>
      </c>
      <c r="MZ119" s="516">
        <v>0</v>
      </c>
      <c r="NA119" s="516">
        <v>0</v>
      </c>
      <c r="NB119" s="516">
        <v>0</v>
      </c>
      <c r="NC119" s="516">
        <v>0</v>
      </c>
      <c r="ND119" s="516">
        <v>0</v>
      </c>
      <c r="NE119" s="516">
        <v>0</v>
      </c>
      <c r="NF119" s="516">
        <v>0</v>
      </c>
      <c r="NG119" s="516">
        <v>0</v>
      </c>
      <c r="NH119" s="516">
        <v>0</v>
      </c>
      <c r="NI119" s="516">
        <v>0</v>
      </c>
      <c r="NJ119" s="516">
        <v>0</v>
      </c>
      <c r="NK119" s="516">
        <v>0</v>
      </c>
      <c r="NL119" s="516">
        <v>0</v>
      </c>
      <c r="NM119" s="516">
        <v>0</v>
      </c>
      <c r="NN119" s="516">
        <v>0</v>
      </c>
      <c r="NO119" s="516">
        <v>0</v>
      </c>
      <c r="NP119" s="516">
        <v>0</v>
      </c>
      <c r="NQ119" s="516">
        <v>0</v>
      </c>
      <c r="NR119" s="516">
        <v>0</v>
      </c>
      <c r="NS119" s="516">
        <v>0</v>
      </c>
      <c r="NT119" s="516">
        <v>0</v>
      </c>
      <c r="NU119" s="516">
        <v>0</v>
      </c>
      <c r="NV119" s="516">
        <v>0</v>
      </c>
      <c r="NW119" s="516">
        <v>0</v>
      </c>
      <c r="NX119" s="516">
        <v>0</v>
      </c>
      <c r="NY119" s="516">
        <v>0</v>
      </c>
      <c r="NZ119" s="516">
        <v>0</v>
      </c>
      <c r="OA119" s="516">
        <v>0</v>
      </c>
      <c r="OB119" s="516">
        <v>0</v>
      </c>
      <c r="OC119" s="516">
        <v>0</v>
      </c>
      <c r="OD119" s="516">
        <v>0</v>
      </c>
      <c r="OE119" s="516">
        <v>0</v>
      </c>
      <c r="OF119" s="516">
        <v>0</v>
      </c>
      <c r="OG119" s="516">
        <v>0</v>
      </c>
      <c r="OH119" s="516">
        <v>0</v>
      </c>
      <c r="OI119" s="516">
        <v>0</v>
      </c>
      <c r="OJ119" s="516">
        <v>0</v>
      </c>
      <c r="OK119" s="516">
        <v>0</v>
      </c>
      <c r="OL119" s="516">
        <v>0</v>
      </c>
      <c r="OM119" s="516">
        <v>0</v>
      </c>
      <c r="ON119" s="516">
        <v>0</v>
      </c>
      <c r="OO119" s="516">
        <v>0</v>
      </c>
      <c r="OP119" s="516">
        <v>0</v>
      </c>
      <c r="OQ119" s="516">
        <v>0</v>
      </c>
      <c r="OR119" s="516">
        <v>0</v>
      </c>
      <c r="OS119" s="516">
        <v>0</v>
      </c>
      <c r="OT119" s="516">
        <v>0</v>
      </c>
      <c r="OU119" s="516">
        <v>0</v>
      </c>
      <c r="OV119" s="516">
        <v>0</v>
      </c>
      <c r="OW119" s="516">
        <v>0</v>
      </c>
      <c r="OX119" s="516">
        <v>0</v>
      </c>
      <c r="OY119" s="516">
        <v>0</v>
      </c>
      <c r="OZ119" s="516">
        <v>0</v>
      </c>
      <c r="PA119" s="516">
        <v>0</v>
      </c>
      <c r="PB119" s="516">
        <v>0</v>
      </c>
      <c r="PC119" s="516">
        <v>0</v>
      </c>
      <c r="PD119" s="516">
        <v>0</v>
      </c>
      <c r="PE119" s="516">
        <v>0</v>
      </c>
      <c r="PF119" s="516">
        <v>0</v>
      </c>
      <c r="PG119" s="516">
        <v>0</v>
      </c>
      <c r="PH119" s="516">
        <v>0</v>
      </c>
      <c r="PI119" s="516">
        <v>0</v>
      </c>
      <c r="PJ119" s="516">
        <v>0</v>
      </c>
      <c r="PK119" s="516">
        <v>0</v>
      </c>
      <c r="PL119" s="516">
        <v>0</v>
      </c>
      <c r="PM119" s="516">
        <v>0</v>
      </c>
      <c r="PN119" s="516">
        <v>0</v>
      </c>
      <c r="PO119" s="516">
        <v>0</v>
      </c>
      <c r="PP119" s="516">
        <v>0</v>
      </c>
      <c r="PQ119" s="516">
        <v>0</v>
      </c>
      <c r="PR119" s="516">
        <v>0</v>
      </c>
      <c r="PS119" s="516">
        <v>0</v>
      </c>
      <c r="PT119" s="516">
        <v>0</v>
      </c>
      <c r="PU119" s="516">
        <v>0</v>
      </c>
      <c r="PV119" s="516">
        <v>0</v>
      </c>
      <c r="PW119" s="516">
        <v>0</v>
      </c>
      <c r="PX119" s="516">
        <v>0</v>
      </c>
      <c r="PY119" s="516">
        <v>0</v>
      </c>
      <c r="PZ119" s="516">
        <v>0</v>
      </c>
      <c r="QA119" s="516">
        <v>0</v>
      </c>
      <c r="QB119" s="516">
        <v>0</v>
      </c>
      <c r="QC119" s="516">
        <v>0</v>
      </c>
      <c r="QD119" s="516">
        <v>0</v>
      </c>
      <c r="QE119" s="516">
        <v>0</v>
      </c>
      <c r="QF119" s="516">
        <v>0</v>
      </c>
      <c r="QG119" s="516">
        <v>0</v>
      </c>
      <c r="QH119" s="516">
        <v>0</v>
      </c>
      <c r="QI119" s="516">
        <v>0</v>
      </c>
      <c r="QJ119" s="516">
        <v>0</v>
      </c>
      <c r="QK119" s="516">
        <v>0</v>
      </c>
      <c r="QL119" s="516">
        <v>0</v>
      </c>
      <c r="QM119" s="516">
        <v>0</v>
      </c>
      <c r="QN119" s="516">
        <v>0</v>
      </c>
      <c r="QO119" s="516">
        <v>0</v>
      </c>
      <c r="QP119" s="516">
        <v>0</v>
      </c>
      <c r="QQ119" s="516">
        <v>0</v>
      </c>
      <c r="QR119" s="516">
        <v>0</v>
      </c>
      <c r="QS119" s="516">
        <v>0</v>
      </c>
      <c r="QT119" s="516">
        <v>0</v>
      </c>
      <c r="QU119" s="516">
        <v>0</v>
      </c>
      <c r="QV119" s="516">
        <v>0</v>
      </c>
      <c r="QW119" s="516">
        <v>0</v>
      </c>
      <c r="QX119" s="516">
        <v>0</v>
      </c>
      <c r="QY119" s="516">
        <v>0</v>
      </c>
      <c r="QZ119" s="516">
        <v>0</v>
      </c>
      <c r="RA119" s="516">
        <v>0</v>
      </c>
      <c r="RB119" s="516">
        <v>0</v>
      </c>
      <c r="RC119" s="516">
        <v>0</v>
      </c>
      <c r="RD119" s="516">
        <v>0</v>
      </c>
      <c r="RE119" s="516">
        <v>0</v>
      </c>
      <c r="RF119" s="516">
        <v>0</v>
      </c>
      <c r="RG119" s="516">
        <v>0</v>
      </c>
      <c r="RH119" s="516">
        <v>0</v>
      </c>
      <c r="RI119" s="516">
        <v>0</v>
      </c>
      <c r="RJ119" s="516">
        <v>0</v>
      </c>
      <c r="RK119" s="516">
        <v>0</v>
      </c>
      <c r="RL119" s="516">
        <v>0</v>
      </c>
      <c r="RM119" s="516">
        <v>0</v>
      </c>
      <c r="RN119" s="516">
        <v>0</v>
      </c>
      <c r="RO119" s="516">
        <v>0</v>
      </c>
      <c r="RP119" s="516">
        <v>0</v>
      </c>
      <c r="RQ119" s="516">
        <v>0</v>
      </c>
      <c r="RR119" s="516">
        <v>0</v>
      </c>
      <c r="RS119" s="516">
        <v>0</v>
      </c>
      <c r="RT119" s="516">
        <v>0</v>
      </c>
      <c r="RU119" s="516">
        <v>0</v>
      </c>
      <c r="RV119" s="516">
        <v>0</v>
      </c>
      <c r="RW119" s="516">
        <v>0</v>
      </c>
      <c r="RX119" s="516">
        <v>0</v>
      </c>
      <c r="RY119" s="516">
        <v>0</v>
      </c>
      <c r="RZ119" s="516">
        <v>0</v>
      </c>
      <c r="SA119" s="516">
        <v>0</v>
      </c>
      <c r="SB119" s="516">
        <v>0</v>
      </c>
      <c r="SC119" s="516">
        <v>0</v>
      </c>
      <c r="SD119" s="516">
        <v>0</v>
      </c>
      <c r="SE119" s="516">
        <v>0</v>
      </c>
      <c r="SF119" s="516">
        <v>0</v>
      </c>
      <c r="SG119" s="516">
        <v>0</v>
      </c>
      <c r="SH119" s="516">
        <v>0</v>
      </c>
      <c r="SI119" s="493"/>
      <c r="SJ119" s="474"/>
      <c r="SK119" s="462"/>
      <c r="SL119" s="462"/>
      <c r="SM119" s="462"/>
    </row>
    <row r="120" spans="1:507" ht="5.15" customHeight="1" outlineLevel="2" x14ac:dyDescent="0.35">
      <c r="A120" s="462"/>
      <c r="B120" s="471"/>
      <c r="C120" s="690">
        <f>INT($C$40)+2.005</f>
        <v>3.0049999999999999</v>
      </c>
      <c r="D120" s="493"/>
      <c r="E120" s="493"/>
      <c r="F120" s="493"/>
      <c r="G120" s="493"/>
      <c r="H120" s="493"/>
      <c r="I120" s="493"/>
      <c r="J120" s="493"/>
      <c r="K120" s="493"/>
      <c r="L120" s="493"/>
      <c r="M120" s="493"/>
      <c r="N120" s="493"/>
      <c r="O120" s="493"/>
      <c r="P120" s="493"/>
      <c r="Q120" s="493"/>
      <c r="R120" s="493"/>
      <c r="S120" s="493"/>
      <c r="T120" s="493"/>
      <c r="U120" s="493"/>
      <c r="V120" s="493"/>
      <c r="W120" s="493"/>
      <c r="X120" s="493"/>
      <c r="Y120" s="493"/>
      <c r="Z120" s="493"/>
      <c r="AA120" s="493"/>
      <c r="AB120" s="493"/>
      <c r="AC120" s="493"/>
      <c r="AD120" s="493"/>
      <c r="AE120" s="493"/>
      <c r="AF120" s="493"/>
      <c r="AG120" s="493"/>
      <c r="AH120" s="493"/>
      <c r="AI120" s="493"/>
      <c r="AJ120" s="493"/>
      <c r="AK120" s="493"/>
      <c r="AL120" s="493"/>
      <c r="AM120" s="493"/>
      <c r="AN120" s="493"/>
      <c r="AO120" s="493"/>
      <c r="AP120" s="493"/>
      <c r="AQ120" s="493"/>
      <c r="AR120" s="493"/>
      <c r="AS120" s="493"/>
      <c r="AT120" s="493"/>
      <c r="AU120" s="493"/>
      <c r="AV120" s="493"/>
      <c r="AW120" s="493"/>
      <c r="AX120" s="493"/>
      <c r="AY120" s="493"/>
      <c r="AZ120" s="493"/>
      <c r="BA120" s="493"/>
      <c r="BB120" s="493"/>
      <c r="BC120" s="493"/>
      <c r="BD120" s="493"/>
      <c r="BE120" s="493"/>
      <c r="BF120" s="493"/>
      <c r="BG120" s="493"/>
      <c r="BH120" s="493"/>
      <c r="BI120" s="493"/>
      <c r="BJ120" s="493"/>
      <c r="BK120" s="493"/>
      <c r="BL120" s="493"/>
      <c r="BM120" s="493"/>
      <c r="BN120" s="493"/>
      <c r="BO120" s="493"/>
      <c r="BP120" s="493"/>
      <c r="BQ120" s="493"/>
      <c r="BR120" s="493"/>
      <c r="BS120" s="493"/>
      <c r="BT120" s="493"/>
      <c r="BU120" s="493"/>
      <c r="BV120" s="493"/>
      <c r="BW120" s="493"/>
      <c r="BX120" s="493"/>
      <c r="BY120" s="493"/>
      <c r="BZ120" s="493"/>
      <c r="CA120" s="493"/>
      <c r="CB120" s="493"/>
      <c r="CC120" s="493"/>
      <c r="CD120" s="493"/>
      <c r="CE120" s="493"/>
      <c r="CF120" s="493"/>
      <c r="CG120" s="493"/>
      <c r="CH120" s="493"/>
      <c r="CI120" s="493"/>
      <c r="CJ120" s="493"/>
      <c r="CK120" s="493"/>
      <c r="CL120" s="493"/>
      <c r="CM120" s="493"/>
      <c r="CN120" s="493"/>
      <c r="CO120" s="493"/>
      <c r="CP120" s="493"/>
      <c r="CQ120" s="493"/>
      <c r="CR120" s="493"/>
      <c r="CS120" s="493"/>
      <c r="CT120" s="493"/>
      <c r="CU120" s="493"/>
      <c r="CV120" s="493"/>
      <c r="CW120" s="493"/>
      <c r="CX120" s="493"/>
      <c r="CY120" s="493"/>
      <c r="CZ120" s="493"/>
      <c r="DA120" s="493"/>
      <c r="DB120" s="493"/>
      <c r="DC120" s="493"/>
      <c r="DD120" s="493"/>
      <c r="DE120" s="493"/>
      <c r="DF120" s="493"/>
      <c r="DG120" s="493"/>
      <c r="DH120" s="493"/>
      <c r="DI120" s="493"/>
      <c r="DJ120" s="493"/>
      <c r="DK120" s="493"/>
      <c r="DL120" s="493"/>
      <c r="DM120" s="493"/>
      <c r="DN120" s="493"/>
      <c r="DO120" s="493"/>
      <c r="DP120" s="493"/>
      <c r="DQ120" s="493"/>
      <c r="DR120" s="493"/>
      <c r="DS120" s="493"/>
      <c r="DT120" s="493"/>
      <c r="DU120" s="493"/>
      <c r="DV120" s="493"/>
      <c r="DW120" s="493"/>
      <c r="DX120" s="493"/>
      <c r="DY120" s="493"/>
      <c r="DZ120" s="493"/>
      <c r="EA120" s="493"/>
      <c r="EB120" s="493"/>
      <c r="EC120" s="493"/>
      <c r="ED120" s="493"/>
      <c r="EE120" s="493"/>
      <c r="EF120" s="493"/>
      <c r="EG120" s="493"/>
      <c r="EH120" s="493"/>
      <c r="EI120" s="493"/>
      <c r="EJ120" s="493"/>
      <c r="EK120" s="493"/>
      <c r="EL120" s="493"/>
      <c r="EM120" s="493"/>
      <c r="EN120" s="493"/>
      <c r="EO120" s="493"/>
      <c r="EP120" s="493"/>
      <c r="EQ120" s="493"/>
      <c r="ER120" s="493"/>
      <c r="ES120" s="493"/>
      <c r="ET120" s="493"/>
      <c r="EU120" s="493"/>
      <c r="EV120" s="493"/>
      <c r="EW120" s="493"/>
      <c r="EX120" s="493"/>
      <c r="EY120" s="493"/>
      <c r="EZ120" s="493"/>
      <c r="FA120" s="493"/>
      <c r="FB120" s="493"/>
      <c r="FC120" s="493"/>
      <c r="FD120" s="493"/>
      <c r="FE120" s="493"/>
      <c r="FF120" s="493"/>
      <c r="FG120" s="493"/>
      <c r="FH120" s="493"/>
      <c r="FI120" s="493"/>
      <c r="FJ120" s="493"/>
      <c r="FK120" s="493"/>
      <c r="FL120" s="493"/>
      <c r="FM120" s="493"/>
      <c r="FN120" s="493"/>
      <c r="FO120" s="493"/>
      <c r="FP120" s="493"/>
      <c r="FQ120" s="493"/>
      <c r="FR120" s="493"/>
      <c r="FS120" s="493"/>
      <c r="FT120" s="493"/>
      <c r="FU120" s="493"/>
      <c r="FV120" s="493"/>
      <c r="FW120" s="493"/>
      <c r="FX120" s="493"/>
      <c r="FY120" s="493"/>
      <c r="FZ120" s="493"/>
      <c r="GA120" s="493"/>
      <c r="GB120" s="493"/>
      <c r="GC120" s="493"/>
      <c r="GD120" s="493"/>
      <c r="GE120" s="493"/>
      <c r="GF120" s="493"/>
      <c r="GG120" s="493"/>
      <c r="GH120" s="493"/>
      <c r="GI120" s="493"/>
      <c r="GJ120" s="493"/>
      <c r="GK120" s="493"/>
      <c r="GL120" s="493"/>
      <c r="GM120" s="493"/>
      <c r="GN120" s="493"/>
      <c r="GO120" s="493"/>
      <c r="GP120" s="493"/>
      <c r="GQ120" s="493"/>
      <c r="GR120" s="493"/>
      <c r="GS120" s="493"/>
      <c r="GT120" s="493"/>
      <c r="GU120" s="493"/>
      <c r="GV120" s="493"/>
      <c r="GW120" s="493"/>
      <c r="GX120" s="493"/>
      <c r="GY120" s="493"/>
      <c r="GZ120" s="493"/>
      <c r="HA120" s="493"/>
      <c r="HB120" s="493"/>
      <c r="HC120" s="493"/>
      <c r="HD120" s="493"/>
      <c r="HE120" s="493"/>
      <c r="HF120" s="493"/>
      <c r="HG120" s="493"/>
      <c r="HH120" s="493"/>
      <c r="HI120" s="493"/>
      <c r="HJ120" s="493"/>
      <c r="HK120" s="493"/>
      <c r="HL120" s="493"/>
      <c r="HM120" s="493"/>
      <c r="HN120" s="493"/>
      <c r="HO120" s="493"/>
      <c r="HP120" s="493"/>
      <c r="HQ120" s="493"/>
      <c r="HR120" s="493"/>
      <c r="HS120" s="493"/>
      <c r="HT120" s="493"/>
      <c r="HU120" s="493"/>
      <c r="HV120" s="493"/>
      <c r="HW120" s="493"/>
      <c r="HX120" s="493"/>
      <c r="HY120" s="493"/>
      <c r="HZ120" s="493"/>
      <c r="IA120" s="493"/>
      <c r="IB120" s="493"/>
      <c r="IC120" s="493"/>
      <c r="ID120" s="493"/>
      <c r="IE120" s="493"/>
      <c r="IF120" s="493"/>
      <c r="IG120" s="493"/>
      <c r="IH120" s="493"/>
      <c r="II120" s="493"/>
      <c r="IJ120" s="493"/>
      <c r="IK120" s="493"/>
      <c r="IL120" s="493"/>
      <c r="IM120" s="493"/>
      <c r="IN120" s="493"/>
      <c r="IO120" s="493"/>
      <c r="IP120" s="493"/>
      <c r="IQ120" s="493"/>
      <c r="IR120" s="493"/>
      <c r="IS120" s="493"/>
      <c r="IT120" s="493"/>
      <c r="IU120" s="493"/>
      <c r="IV120" s="493"/>
      <c r="IW120" s="493"/>
      <c r="IX120" s="493"/>
      <c r="IY120" s="493"/>
      <c r="IZ120" s="493"/>
      <c r="JA120" s="493"/>
      <c r="JB120" s="493"/>
      <c r="JC120" s="493"/>
      <c r="JD120" s="493"/>
      <c r="JE120" s="493"/>
      <c r="JF120" s="493"/>
      <c r="JG120" s="493"/>
      <c r="JH120" s="493"/>
      <c r="JI120" s="493"/>
      <c r="JJ120" s="493"/>
      <c r="JK120" s="493"/>
      <c r="JL120" s="493"/>
      <c r="JM120" s="493"/>
      <c r="JN120" s="493"/>
      <c r="JO120" s="493"/>
      <c r="JP120" s="493"/>
      <c r="JQ120" s="493"/>
      <c r="JR120" s="493"/>
      <c r="JS120" s="493"/>
      <c r="JT120" s="493"/>
      <c r="JU120" s="493"/>
      <c r="JV120" s="493"/>
      <c r="JW120" s="493"/>
      <c r="JX120" s="493"/>
      <c r="JY120" s="493"/>
      <c r="JZ120" s="493"/>
      <c r="KA120" s="493"/>
      <c r="KB120" s="493"/>
      <c r="KC120" s="493"/>
      <c r="KD120" s="493"/>
      <c r="KE120" s="493"/>
      <c r="KF120" s="493"/>
      <c r="KG120" s="493"/>
      <c r="KH120" s="493"/>
      <c r="KI120" s="493"/>
      <c r="KJ120" s="493"/>
      <c r="KK120" s="493"/>
      <c r="KL120" s="493"/>
      <c r="KM120" s="493"/>
      <c r="KN120" s="493"/>
      <c r="KO120" s="493"/>
      <c r="KP120" s="493"/>
      <c r="KQ120" s="493"/>
      <c r="KR120" s="493"/>
      <c r="KS120" s="493"/>
      <c r="KT120" s="493"/>
      <c r="KU120" s="493"/>
      <c r="KV120" s="493"/>
      <c r="KW120" s="493"/>
      <c r="KX120" s="493"/>
      <c r="KY120" s="493"/>
      <c r="KZ120" s="493"/>
      <c r="LA120" s="493"/>
      <c r="LB120" s="493"/>
      <c r="LC120" s="493"/>
      <c r="LD120" s="493"/>
      <c r="LE120" s="493"/>
      <c r="LF120" s="493"/>
      <c r="LG120" s="493"/>
      <c r="LH120" s="493"/>
      <c r="LI120" s="493"/>
      <c r="LJ120" s="493"/>
      <c r="LK120" s="493"/>
      <c r="LL120" s="493"/>
      <c r="LM120" s="493"/>
      <c r="LN120" s="493"/>
      <c r="LO120" s="493"/>
      <c r="LP120" s="493"/>
      <c r="LQ120" s="493"/>
      <c r="LR120" s="493"/>
      <c r="LS120" s="493"/>
      <c r="LT120" s="493"/>
      <c r="LU120" s="493"/>
      <c r="LV120" s="493"/>
      <c r="LW120" s="493"/>
      <c r="LX120" s="493"/>
      <c r="LY120" s="493"/>
      <c r="LZ120" s="493"/>
      <c r="MA120" s="493"/>
      <c r="MB120" s="493"/>
      <c r="MC120" s="493"/>
      <c r="MD120" s="493"/>
      <c r="ME120" s="493"/>
      <c r="MF120" s="493"/>
      <c r="MG120" s="493"/>
      <c r="MH120" s="493"/>
      <c r="MI120" s="493"/>
      <c r="MJ120" s="493"/>
      <c r="MK120" s="493"/>
      <c r="ML120" s="493"/>
      <c r="MM120" s="493"/>
      <c r="MN120" s="493"/>
      <c r="MO120" s="493"/>
      <c r="MP120" s="493"/>
      <c r="MQ120" s="493"/>
      <c r="MR120" s="493"/>
      <c r="MS120" s="493"/>
      <c r="MT120" s="493"/>
      <c r="MU120" s="493"/>
      <c r="MV120" s="493"/>
      <c r="MW120" s="493"/>
      <c r="MX120" s="493"/>
      <c r="MY120" s="493"/>
      <c r="MZ120" s="493"/>
      <c r="NA120" s="493"/>
      <c r="NB120" s="493"/>
      <c r="NC120" s="493"/>
      <c r="ND120" s="493"/>
      <c r="NE120" s="493"/>
      <c r="NF120" s="493"/>
      <c r="NG120" s="493"/>
      <c r="NH120" s="493"/>
      <c r="NI120" s="493"/>
      <c r="NJ120" s="493"/>
      <c r="NK120" s="493"/>
      <c r="NL120" s="493"/>
      <c r="NM120" s="493"/>
      <c r="NN120" s="493"/>
      <c r="NO120" s="493"/>
      <c r="NP120" s="493"/>
      <c r="NQ120" s="493"/>
      <c r="NR120" s="493"/>
      <c r="NS120" s="493"/>
      <c r="NT120" s="493"/>
      <c r="NU120" s="493"/>
      <c r="NV120" s="493"/>
      <c r="NW120" s="493"/>
      <c r="NX120" s="493"/>
      <c r="NY120" s="493"/>
      <c r="NZ120" s="493"/>
      <c r="OA120" s="493"/>
      <c r="OB120" s="493"/>
      <c r="OC120" s="493"/>
      <c r="OD120" s="493"/>
      <c r="OE120" s="493"/>
      <c r="OF120" s="493"/>
      <c r="OG120" s="493"/>
      <c r="OH120" s="493"/>
      <c r="OI120" s="493"/>
      <c r="OJ120" s="493"/>
      <c r="OK120" s="493"/>
      <c r="OL120" s="493"/>
      <c r="OM120" s="493"/>
      <c r="ON120" s="493"/>
      <c r="OO120" s="493"/>
      <c r="OP120" s="493"/>
      <c r="OQ120" s="493"/>
      <c r="OR120" s="493"/>
      <c r="OS120" s="493"/>
      <c r="OT120" s="493"/>
      <c r="OU120" s="493"/>
      <c r="OV120" s="493"/>
      <c r="OW120" s="493"/>
      <c r="OX120" s="493"/>
      <c r="OY120" s="493"/>
      <c r="OZ120" s="493"/>
      <c r="PA120" s="493"/>
      <c r="PB120" s="493"/>
      <c r="PC120" s="493"/>
      <c r="PD120" s="493"/>
      <c r="PE120" s="493"/>
      <c r="PF120" s="493"/>
      <c r="PG120" s="493"/>
      <c r="PH120" s="493"/>
      <c r="PI120" s="493"/>
      <c r="PJ120" s="493"/>
      <c r="PK120" s="493"/>
      <c r="PL120" s="493"/>
      <c r="PM120" s="493"/>
      <c r="PN120" s="493"/>
      <c r="PO120" s="493"/>
      <c r="PP120" s="493"/>
      <c r="PQ120" s="493"/>
      <c r="PR120" s="493"/>
      <c r="PS120" s="493"/>
      <c r="PT120" s="493"/>
      <c r="PU120" s="493"/>
      <c r="PV120" s="493"/>
      <c r="PW120" s="493"/>
      <c r="PX120" s="493"/>
      <c r="PY120" s="493"/>
      <c r="PZ120" s="493"/>
      <c r="QA120" s="493"/>
      <c r="QB120" s="493"/>
      <c r="QC120" s="493"/>
      <c r="QD120" s="493"/>
      <c r="QE120" s="493"/>
      <c r="QF120" s="493"/>
      <c r="QG120" s="493"/>
      <c r="QH120" s="493"/>
      <c r="QI120" s="493"/>
      <c r="QJ120" s="493"/>
      <c r="QK120" s="493"/>
      <c r="QL120" s="493"/>
      <c r="QM120" s="493"/>
      <c r="QN120" s="493"/>
      <c r="QO120" s="493"/>
      <c r="QP120" s="493"/>
      <c r="QQ120" s="493"/>
      <c r="QR120" s="493"/>
      <c r="QS120" s="493"/>
      <c r="QT120" s="493"/>
      <c r="QU120" s="493"/>
      <c r="QV120" s="493"/>
      <c r="QW120" s="493"/>
      <c r="QX120" s="493"/>
      <c r="QY120" s="493"/>
      <c r="QZ120" s="493"/>
      <c r="RA120" s="493"/>
      <c r="RB120" s="493"/>
      <c r="RC120" s="493"/>
      <c r="RD120" s="493"/>
      <c r="RE120" s="493"/>
      <c r="RF120" s="493"/>
      <c r="RG120" s="493"/>
      <c r="RH120" s="493"/>
      <c r="RI120" s="493"/>
      <c r="RJ120" s="493"/>
      <c r="RK120" s="493"/>
      <c r="RL120" s="493"/>
      <c r="RM120" s="493"/>
      <c r="RN120" s="493"/>
      <c r="RO120" s="493"/>
      <c r="RP120" s="493"/>
      <c r="RQ120" s="493"/>
      <c r="RR120" s="493"/>
      <c r="RS120" s="493"/>
      <c r="RT120" s="493"/>
      <c r="RU120" s="493"/>
      <c r="RV120" s="493"/>
      <c r="RW120" s="493"/>
      <c r="RX120" s="493"/>
      <c r="RY120" s="493"/>
      <c r="RZ120" s="493"/>
      <c r="SA120" s="493"/>
      <c r="SB120" s="493"/>
      <c r="SC120" s="493"/>
      <c r="SD120" s="493"/>
      <c r="SE120" s="493"/>
      <c r="SF120" s="493"/>
      <c r="SG120" s="493"/>
      <c r="SH120" s="493"/>
      <c r="SI120" s="493" t="s">
        <v>554</v>
      </c>
      <c r="SJ120" s="474"/>
      <c r="SK120" s="462"/>
      <c r="SL120" s="462"/>
      <c r="SM120" s="462"/>
    </row>
    <row r="121" spans="1:507" ht="5.15" customHeight="1" outlineLevel="2" x14ac:dyDescent="0.35">
      <c r="A121" s="462"/>
      <c r="B121" s="471"/>
      <c r="C121" s="690">
        <f>INT($C$40)+2.005</f>
        <v>3.0049999999999999</v>
      </c>
      <c r="D121" s="493"/>
      <c r="E121" s="493"/>
      <c r="F121" s="493"/>
      <c r="G121" s="493"/>
      <c r="H121" s="493"/>
      <c r="I121" s="493"/>
      <c r="J121" s="493"/>
      <c r="K121" s="493"/>
      <c r="L121" s="493"/>
      <c r="M121" s="493"/>
      <c r="N121" s="493"/>
      <c r="O121" s="493"/>
      <c r="P121" s="493"/>
      <c r="Q121" s="493"/>
      <c r="R121" s="493"/>
      <c r="S121" s="493"/>
      <c r="T121" s="493"/>
      <c r="U121" s="493"/>
      <c r="V121" s="493"/>
      <c r="W121" s="493"/>
      <c r="X121" s="493"/>
      <c r="Y121" s="493"/>
      <c r="Z121" s="493"/>
      <c r="AA121" s="493"/>
      <c r="AB121" s="493"/>
      <c r="AC121" s="493"/>
      <c r="AD121" s="493"/>
      <c r="AE121" s="493"/>
      <c r="AF121" s="493"/>
      <c r="AG121" s="493"/>
      <c r="AH121" s="493"/>
      <c r="AI121" s="493"/>
      <c r="AJ121" s="493"/>
      <c r="AK121" s="493"/>
      <c r="AL121" s="493"/>
      <c r="AM121" s="493"/>
      <c r="AN121" s="493"/>
      <c r="AO121" s="493"/>
      <c r="AP121" s="493"/>
      <c r="AQ121" s="493"/>
      <c r="AR121" s="493"/>
      <c r="AS121" s="493"/>
      <c r="AT121" s="493"/>
      <c r="AU121" s="493"/>
      <c r="AV121" s="493"/>
      <c r="AW121" s="493"/>
      <c r="AX121" s="493"/>
      <c r="AY121" s="493"/>
      <c r="AZ121" s="493"/>
      <c r="BA121" s="493"/>
      <c r="BB121" s="493"/>
      <c r="BC121" s="493"/>
      <c r="BD121" s="493"/>
      <c r="BE121" s="493"/>
      <c r="BF121" s="493"/>
      <c r="BG121" s="493"/>
      <c r="BH121" s="493"/>
      <c r="BI121" s="493"/>
      <c r="BJ121" s="493"/>
      <c r="BK121" s="493"/>
      <c r="BL121" s="493"/>
      <c r="BM121" s="493"/>
      <c r="BN121" s="493"/>
      <c r="BO121" s="493"/>
      <c r="BP121" s="493"/>
      <c r="BQ121" s="493"/>
      <c r="BR121" s="493"/>
      <c r="BS121" s="493"/>
      <c r="BT121" s="493"/>
      <c r="BU121" s="493"/>
      <c r="BV121" s="493"/>
      <c r="BW121" s="493"/>
      <c r="BX121" s="493"/>
      <c r="BY121" s="493"/>
      <c r="BZ121" s="493"/>
      <c r="CA121" s="493"/>
      <c r="CB121" s="493"/>
      <c r="CC121" s="493"/>
      <c r="CD121" s="493"/>
      <c r="CE121" s="493"/>
      <c r="CF121" s="493"/>
      <c r="CG121" s="493"/>
      <c r="CH121" s="493"/>
      <c r="CI121" s="493"/>
      <c r="CJ121" s="493"/>
      <c r="CK121" s="493"/>
      <c r="CL121" s="493"/>
      <c r="CM121" s="493"/>
      <c r="CN121" s="493"/>
      <c r="CO121" s="493"/>
      <c r="CP121" s="493"/>
      <c r="CQ121" s="493"/>
      <c r="CR121" s="493"/>
      <c r="CS121" s="493"/>
      <c r="CT121" s="493"/>
      <c r="CU121" s="493"/>
      <c r="CV121" s="493"/>
      <c r="CW121" s="493"/>
      <c r="CX121" s="493"/>
      <c r="CY121" s="493"/>
      <c r="CZ121" s="493"/>
      <c r="DA121" s="493"/>
      <c r="DB121" s="493"/>
      <c r="DC121" s="493"/>
      <c r="DD121" s="493"/>
      <c r="DE121" s="493"/>
      <c r="DF121" s="493"/>
      <c r="DG121" s="493"/>
      <c r="DH121" s="493"/>
      <c r="DI121" s="493"/>
      <c r="DJ121" s="493"/>
      <c r="DK121" s="493"/>
      <c r="DL121" s="493"/>
      <c r="DM121" s="493"/>
      <c r="DN121" s="493"/>
      <c r="DO121" s="493"/>
      <c r="DP121" s="493"/>
      <c r="DQ121" s="493"/>
      <c r="DR121" s="493"/>
      <c r="DS121" s="493"/>
      <c r="DT121" s="493"/>
      <c r="DU121" s="493"/>
      <c r="DV121" s="493"/>
      <c r="DW121" s="493"/>
      <c r="DX121" s="493"/>
      <c r="DY121" s="493"/>
      <c r="DZ121" s="493"/>
      <c r="EA121" s="493"/>
      <c r="EB121" s="493"/>
      <c r="EC121" s="493"/>
      <c r="ED121" s="493"/>
      <c r="EE121" s="493"/>
      <c r="EF121" s="493"/>
      <c r="EG121" s="493"/>
      <c r="EH121" s="493"/>
      <c r="EI121" s="493"/>
      <c r="EJ121" s="493"/>
      <c r="EK121" s="493"/>
      <c r="EL121" s="493"/>
      <c r="EM121" s="493"/>
      <c r="EN121" s="493"/>
      <c r="EO121" s="493"/>
      <c r="EP121" s="493"/>
      <c r="EQ121" s="493"/>
      <c r="ER121" s="493"/>
      <c r="ES121" s="493"/>
      <c r="ET121" s="493"/>
      <c r="EU121" s="493"/>
      <c r="EV121" s="493"/>
      <c r="EW121" s="493"/>
      <c r="EX121" s="493"/>
      <c r="EY121" s="493"/>
      <c r="EZ121" s="493"/>
      <c r="FA121" s="493"/>
      <c r="FB121" s="493"/>
      <c r="FC121" s="493"/>
      <c r="FD121" s="493"/>
      <c r="FE121" s="493"/>
      <c r="FF121" s="493"/>
      <c r="FG121" s="493"/>
      <c r="FH121" s="493"/>
      <c r="FI121" s="493"/>
      <c r="FJ121" s="493"/>
      <c r="FK121" s="493"/>
      <c r="FL121" s="493"/>
      <c r="FM121" s="493"/>
      <c r="FN121" s="493"/>
      <c r="FO121" s="493"/>
      <c r="FP121" s="493"/>
      <c r="FQ121" s="493"/>
      <c r="FR121" s="493"/>
      <c r="FS121" s="493"/>
      <c r="FT121" s="493"/>
      <c r="FU121" s="493"/>
      <c r="FV121" s="493"/>
      <c r="FW121" s="493"/>
      <c r="FX121" s="493"/>
      <c r="FY121" s="493"/>
      <c r="FZ121" s="493"/>
      <c r="GA121" s="493"/>
      <c r="GB121" s="493"/>
      <c r="GC121" s="493"/>
      <c r="GD121" s="493"/>
      <c r="GE121" s="493"/>
      <c r="GF121" s="493"/>
      <c r="GG121" s="493"/>
      <c r="GH121" s="493"/>
      <c r="GI121" s="493"/>
      <c r="GJ121" s="493"/>
      <c r="GK121" s="493"/>
      <c r="GL121" s="493"/>
      <c r="GM121" s="493"/>
      <c r="GN121" s="493"/>
      <c r="GO121" s="493"/>
      <c r="GP121" s="493"/>
      <c r="GQ121" s="493"/>
      <c r="GR121" s="493"/>
      <c r="GS121" s="493"/>
      <c r="GT121" s="493"/>
      <c r="GU121" s="493"/>
      <c r="GV121" s="493"/>
      <c r="GW121" s="493"/>
      <c r="GX121" s="493"/>
      <c r="GY121" s="493"/>
      <c r="GZ121" s="493"/>
      <c r="HA121" s="493"/>
      <c r="HB121" s="493"/>
      <c r="HC121" s="493"/>
      <c r="HD121" s="493"/>
      <c r="HE121" s="493"/>
      <c r="HF121" s="493"/>
      <c r="HG121" s="493"/>
      <c r="HH121" s="493"/>
      <c r="HI121" s="493"/>
      <c r="HJ121" s="493"/>
      <c r="HK121" s="493"/>
      <c r="HL121" s="493"/>
      <c r="HM121" s="493"/>
      <c r="HN121" s="493"/>
      <c r="HO121" s="493"/>
      <c r="HP121" s="493"/>
      <c r="HQ121" s="493"/>
      <c r="HR121" s="493"/>
      <c r="HS121" s="493"/>
      <c r="HT121" s="493"/>
      <c r="HU121" s="493"/>
      <c r="HV121" s="493"/>
      <c r="HW121" s="493"/>
      <c r="HX121" s="493"/>
      <c r="HY121" s="493"/>
      <c r="HZ121" s="493"/>
      <c r="IA121" s="493"/>
      <c r="IB121" s="493"/>
      <c r="IC121" s="493"/>
      <c r="ID121" s="493"/>
      <c r="IE121" s="493"/>
      <c r="IF121" s="493"/>
      <c r="IG121" s="493"/>
      <c r="IH121" s="493"/>
      <c r="II121" s="493"/>
      <c r="IJ121" s="493"/>
      <c r="IK121" s="493"/>
      <c r="IL121" s="493"/>
      <c r="IM121" s="493"/>
      <c r="IN121" s="493"/>
      <c r="IO121" s="493"/>
      <c r="IP121" s="493"/>
      <c r="IQ121" s="493"/>
      <c r="IR121" s="493"/>
      <c r="IS121" s="493"/>
      <c r="IT121" s="493"/>
      <c r="IU121" s="493"/>
      <c r="IV121" s="493"/>
      <c r="IW121" s="493"/>
      <c r="IX121" s="493"/>
      <c r="IY121" s="493"/>
      <c r="IZ121" s="493"/>
      <c r="JA121" s="493"/>
      <c r="JB121" s="493"/>
      <c r="JC121" s="493"/>
      <c r="JD121" s="493"/>
      <c r="JE121" s="493"/>
      <c r="JF121" s="493"/>
      <c r="JG121" s="493"/>
      <c r="JH121" s="493"/>
      <c r="JI121" s="493"/>
      <c r="JJ121" s="493"/>
      <c r="JK121" s="493"/>
      <c r="JL121" s="493"/>
      <c r="JM121" s="493"/>
      <c r="JN121" s="493"/>
      <c r="JO121" s="493"/>
      <c r="JP121" s="493"/>
      <c r="JQ121" s="493"/>
      <c r="JR121" s="493"/>
      <c r="JS121" s="493"/>
      <c r="JT121" s="493"/>
      <c r="JU121" s="493"/>
      <c r="JV121" s="493"/>
      <c r="JW121" s="493"/>
      <c r="JX121" s="493"/>
      <c r="JY121" s="493"/>
      <c r="JZ121" s="493"/>
      <c r="KA121" s="493"/>
      <c r="KB121" s="493"/>
      <c r="KC121" s="493"/>
      <c r="KD121" s="493"/>
      <c r="KE121" s="493"/>
      <c r="KF121" s="493"/>
      <c r="KG121" s="493"/>
      <c r="KH121" s="493"/>
      <c r="KI121" s="493"/>
      <c r="KJ121" s="493"/>
      <c r="KK121" s="493"/>
      <c r="KL121" s="493"/>
      <c r="KM121" s="493"/>
      <c r="KN121" s="493"/>
      <c r="KO121" s="493"/>
      <c r="KP121" s="493"/>
      <c r="KQ121" s="493"/>
      <c r="KR121" s="493"/>
      <c r="KS121" s="493"/>
      <c r="KT121" s="493"/>
      <c r="KU121" s="493"/>
      <c r="KV121" s="493"/>
      <c r="KW121" s="493"/>
      <c r="KX121" s="493"/>
      <c r="KY121" s="493"/>
      <c r="KZ121" s="493"/>
      <c r="LA121" s="493"/>
      <c r="LB121" s="493"/>
      <c r="LC121" s="493"/>
      <c r="LD121" s="493"/>
      <c r="LE121" s="493"/>
      <c r="LF121" s="493"/>
      <c r="LG121" s="493"/>
      <c r="LH121" s="493"/>
      <c r="LI121" s="493"/>
      <c r="LJ121" s="493"/>
      <c r="LK121" s="493"/>
      <c r="LL121" s="493"/>
      <c r="LM121" s="493"/>
      <c r="LN121" s="493"/>
      <c r="LO121" s="493"/>
      <c r="LP121" s="493"/>
      <c r="LQ121" s="493"/>
      <c r="LR121" s="493"/>
      <c r="LS121" s="493"/>
      <c r="LT121" s="493"/>
      <c r="LU121" s="493"/>
      <c r="LV121" s="493"/>
      <c r="LW121" s="493"/>
      <c r="LX121" s="493"/>
      <c r="LY121" s="493"/>
      <c r="LZ121" s="493"/>
      <c r="MA121" s="493"/>
      <c r="MB121" s="493"/>
      <c r="MC121" s="493"/>
      <c r="MD121" s="493"/>
      <c r="ME121" s="493"/>
      <c r="MF121" s="493"/>
      <c r="MG121" s="493"/>
      <c r="MH121" s="493"/>
      <c r="MI121" s="493"/>
      <c r="MJ121" s="493"/>
      <c r="MK121" s="493"/>
      <c r="ML121" s="493"/>
      <c r="MM121" s="493"/>
      <c r="MN121" s="493"/>
      <c r="MO121" s="493"/>
      <c r="MP121" s="493"/>
      <c r="MQ121" s="493"/>
      <c r="MR121" s="493"/>
      <c r="MS121" s="493"/>
      <c r="MT121" s="493"/>
      <c r="MU121" s="493"/>
      <c r="MV121" s="493"/>
      <c r="MW121" s="493"/>
      <c r="MX121" s="493"/>
      <c r="MY121" s="493"/>
      <c r="MZ121" s="493"/>
      <c r="NA121" s="493"/>
      <c r="NB121" s="493"/>
      <c r="NC121" s="493"/>
      <c r="ND121" s="493"/>
      <c r="NE121" s="493"/>
      <c r="NF121" s="493"/>
      <c r="NG121" s="493"/>
      <c r="NH121" s="493"/>
      <c r="NI121" s="493"/>
      <c r="NJ121" s="493"/>
      <c r="NK121" s="493"/>
      <c r="NL121" s="493"/>
      <c r="NM121" s="493"/>
      <c r="NN121" s="493"/>
      <c r="NO121" s="493"/>
      <c r="NP121" s="493"/>
      <c r="NQ121" s="493"/>
      <c r="NR121" s="493"/>
      <c r="NS121" s="493"/>
      <c r="NT121" s="493"/>
      <c r="NU121" s="493"/>
      <c r="NV121" s="493"/>
      <c r="NW121" s="493"/>
      <c r="NX121" s="493"/>
      <c r="NY121" s="493"/>
      <c r="NZ121" s="493"/>
      <c r="OA121" s="493"/>
      <c r="OB121" s="493"/>
      <c r="OC121" s="493"/>
      <c r="OD121" s="493"/>
      <c r="OE121" s="493"/>
      <c r="OF121" s="493"/>
      <c r="OG121" s="493"/>
      <c r="OH121" s="493"/>
      <c r="OI121" s="493"/>
      <c r="OJ121" s="493"/>
      <c r="OK121" s="493"/>
      <c r="OL121" s="493"/>
      <c r="OM121" s="493"/>
      <c r="ON121" s="493"/>
      <c r="OO121" s="493"/>
      <c r="OP121" s="493"/>
      <c r="OQ121" s="493"/>
      <c r="OR121" s="493"/>
      <c r="OS121" s="493"/>
      <c r="OT121" s="493"/>
      <c r="OU121" s="493"/>
      <c r="OV121" s="493"/>
      <c r="OW121" s="493"/>
      <c r="OX121" s="493"/>
      <c r="OY121" s="493"/>
      <c r="OZ121" s="493"/>
      <c r="PA121" s="493"/>
      <c r="PB121" s="493"/>
      <c r="PC121" s="493"/>
      <c r="PD121" s="493"/>
      <c r="PE121" s="493"/>
      <c r="PF121" s="493"/>
      <c r="PG121" s="493"/>
      <c r="PH121" s="493"/>
      <c r="PI121" s="493"/>
      <c r="PJ121" s="493"/>
      <c r="PK121" s="493"/>
      <c r="PL121" s="493"/>
      <c r="PM121" s="493"/>
      <c r="PN121" s="493"/>
      <c r="PO121" s="493"/>
      <c r="PP121" s="493"/>
      <c r="PQ121" s="493"/>
      <c r="PR121" s="493"/>
      <c r="PS121" s="493"/>
      <c r="PT121" s="493"/>
      <c r="PU121" s="493"/>
      <c r="PV121" s="493"/>
      <c r="PW121" s="493"/>
      <c r="PX121" s="493"/>
      <c r="PY121" s="493"/>
      <c r="PZ121" s="493"/>
      <c r="QA121" s="493"/>
      <c r="QB121" s="493"/>
      <c r="QC121" s="493"/>
      <c r="QD121" s="493"/>
      <c r="QE121" s="493"/>
      <c r="QF121" s="493"/>
      <c r="QG121" s="493"/>
      <c r="QH121" s="493"/>
      <c r="QI121" s="493"/>
      <c r="QJ121" s="493"/>
      <c r="QK121" s="493"/>
      <c r="QL121" s="493"/>
      <c r="QM121" s="493"/>
      <c r="QN121" s="493"/>
      <c r="QO121" s="493"/>
      <c r="QP121" s="493"/>
      <c r="QQ121" s="493"/>
      <c r="QR121" s="493"/>
      <c r="QS121" s="493"/>
      <c r="QT121" s="493"/>
      <c r="QU121" s="493"/>
      <c r="QV121" s="493"/>
      <c r="QW121" s="493"/>
      <c r="QX121" s="493"/>
      <c r="QY121" s="493"/>
      <c r="QZ121" s="493"/>
      <c r="RA121" s="493"/>
      <c r="RB121" s="493"/>
      <c r="RC121" s="493"/>
      <c r="RD121" s="493"/>
      <c r="RE121" s="493"/>
      <c r="RF121" s="493"/>
      <c r="RG121" s="493"/>
      <c r="RH121" s="493"/>
      <c r="RI121" s="493"/>
      <c r="RJ121" s="493"/>
      <c r="RK121" s="493"/>
      <c r="RL121" s="493"/>
      <c r="RM121" s="493"/>
      <c r="RN121" s="493"/>
      <c r="RO121" s="493"/>
      <c r="RP121" s="493"/>
      <c r="RQ121" s="493"/>
      <c r="RR121" s="493"/>
      <c r="RS121" s="493"/>
      <c r="RT121" s="493"/>
      <c r="RU121" s="493"/>
      <c r="RV121" s="493"/>
      <c r="RW121" s="493"/>
      <c r="RX121" s="493"/>
      <c r="RY121" s="493"/>
      <c r="RZ121" s="493"/>
      <c r="SA121" s="493"/>
      <c r="SB121" s="493"/>
      <c r="SC121" s="493"/>
      <c r="SD121" s="493"/>
      <c r="SE121" s="493"/>
      <c r="SF121" s="493"/>
      <c r="SG121" s="493"/>
      <c r="SH121" s="493"/>
      <c r="SI121" s="493"/>
      <c r="SJ121" s="474"/>
      <c r="SK121" s="462"/>
      <c r="SL121" s="462"/>
      <c r="SM121" s="462"/>
    </row>
    <row r="122" spans="1:507" ht="5.15" customHeight="1" outlineLevel="1" x14ac:dyDescent="0.35">
      <c r="A122" s="462"/>
      <c r="B122" s="504"/>
      <c r="C122" s="699">
        <f>INT($C$40)+1.005</f>
        <v>2.0049999999999999</v>
      </c>
      <c r="D122" s="506"/>
      <c r="E122" s="506"/>
      <c r="F122" s="506"/>
      <c r="G122" s="506"/>
      <c r="H122" s="506"/>
      <c r="I122" s="506"/>
      <c r="J122" s="506"/>
      <c r="K122" s="506"/>
      <c r="L122" s="506"/>
      <c r="M122" s="506"/>
      <c r="N122" s="506"/>
      <c r="O122" s="506"/>
      <c r="P122" s="506"/>
      <c r="Q122" s="506"/>
      <c r="R122" s="506"/>
      <c r="S122" s="506"/>
      <c r="T122" s="506"/>
      <c r="U122" s="506"/>
      <c r="V122" s="506"/>
      <c r="W122" s="506"/>
      <c r="X122" s="506"/>
      <c r="Y122" s="506"/>
      <c r="Z122" s="506"/>
      <c r="AA122" s="506"/>
      <c r="AB122" s="506"/>
      <c r="AC122" s="506"/>
      <c r="AD122" s="506"/>
      <c r="AE122" s="506"/>
      <c r="AF122" s="506"/>
      <c r="AG122" s="506"/>
      <c r="AH122" s="506"/>
      <c r="AI122" s="506"/>
      <c r="AJ122" s="506"/>
      <c r="AK122" s="506"/>
      <c r="AL122" s="506"/>
      <c r="AM122" s="506"/>
      <c r="AN122" s="506"/>
      <c r="AO122" s="506"/>
      <c r="AP122" s="506"/>
      <c r="AQ122" s="506"/>
      <c r="AR122" s="506"/>
      <c r="AS122" s="506"/>
      <c r="AT122" s="506"/>
      <c r="AU122" s="506"/>
      <c r="AV122" s="506"/>
      <c r="AW122" s="506"/>
      <c r="AX122" s="506"/>
      <c r="AY122" s="506"/>
      <c r="AZ122" s="506"/>
      <c r="BA122" s="506"/>
      <c r="BB122" s="506"/>
      <c r="BC122" s="506"/>
      <c r="BD122" s="506"/>
      <c r="BE122" s="506"/>
      <c r="BF122" s="506"/>
      <c r="BG122" s="506"/>
      <c r="BH122" s="506"/>
      <c r="BI122" s="506"/>
      <c r="BJ122" s="506"/>
      <c r="BK122" s="506"/>
      <c r="BL122" s="506"/>
      <c r="BM122" s="506"/>
      <c r="BN122" s="506"/>
      <c r="BO122" s="506"/>
      <c r="BP122" s="506"/>
      <c r="BQ122" s="506"/>
      <c r="BR122" s="506"/>
      <c r="BS122" s="506"/>
      <c r="BT122" s="506"/>
      <c r="BU122" s="506"/>
      <c r="BV122" s="506"/>
      <c r="BW122" s="506"/>
      <c r="BX122" s="506"/>
      <c r="BY122" s="506"/>
      <c r="BZ122" s="506"/>
      <c r="CA122" s="506"/>
      <c r="CB122" s="506"/>
      <c r="CC122" s="506"/>
      <c r="CD122" s="506"/>
      <c r="CE122" s="506"/>
      <c r="CF122" s="506"/>
      <c r="CG122" s="506"/>
      <c r="CH122" s="506"/>
      <c r="CI122" s="506"/>
      <c r="CJ122" s="506"/>
      <c r="CK122" s="506"/>
      <c r="CL122" s="506"/>
      <c r="CM122" s="506"/>
      <c r="CN122" s="506"/>
      <c r="CO122" s="506"/>
      <c r="CP122" s="506"/>
      <c r="CQ122" s="506"/>
      <c r="CR122" s="506"/>
      <c r="CS122" s="506"/>
      <c r="CT122" s="506"/>
      <c r="CU122" s="506"/>
      <c r="CV122" s="506"/>
      <c r="CW122" s="506"/>
      <c r="CX122" s="506"/>
      <c r="CY122" s="506"/>
      <c r="CZ122" s="506"/>
      <c r="DA122" s="506"/>
      <c r="DB122" s="506"/>
      <c r="DC122" s="506"/>
      <c r="DD122" s="506"/>
      <c r="DE122" s="506"/>
      <c r="DF122" s="506"/>
      <c r="DG122" s="506"/>
      <c r="DH122" s="506"/>
      <c r="DI122" s="506"/>
      <c r="DJ122" s="506"/>
      <c r="DK122" s="506"/>
      <c r="DL122" s="506"/>
      <c r="DM122" s="506"/>
      <c r="DN122" s="506"/>
      <c r="DO122" s="506"/>
      <c r="DP122" s="506"/>
      <c r="DQ122" s="506"/>
      <c r="DR122" s="506"/>
      <c r="DS122" s="506"/>
      <c r="DT122" s="506"/>
      <c r="DU122" s="506"/>
      <c r="DV122" s="506"/>
      <c r="DW122" s="506"/>
      <c r="DX122" s="506"/>
      <c r="DY122" s="506"/>
      <c r="DZ122" s="506"/>
      <c r="EA122" s="506"/>
      <c r="EB122" s="506"/>
      <c r="EC122" s="506"/>
      <c r="ED122" s="506"/>
      <c r="EE122" s="506"/>
      <c r="EF122" s="506"/>
      <c r="EG122" s="506"/>
      <c r="EH122" s="506"/>
      <c r="EI122" s="506"/>
      <c r="EJ122" s="506"/>
      <c r="EK122" s="506"/>
      <c r="EL122" s="506"/>
      <c r="EM122" s="506"/>
      <c r="EN122" s="506"/>
      <c r="EO122" s="506"/>
      <c r="EP122" s="506"/>
      <c r="EQ122" s="506"/>
      <c r="ER122" s="506"/>
      <c r="ES122" s="506"/>
      <c r="ET122" s="506"/>
      <c r="EU122" s="506"/>
      <c r="EV122" s="506"/>
      <c r="EW122" s="506"/>
      <c r="EX122" s="506"/>
      <c r="EY122" s="506"/>
      <c r="EZ122" s="506"/>
      <c r="FA122" s="506"/>
      <c r="FB122" s="506"/>
      <c r="FC122" s="506"/>
      <c r="FD122" s="506"/>
      <c r="FE122" s="506"/>
      <c r="FF122" s="506"/>
      <c r="FG122" s="506"/>
      <c r="FH122" s="506"/>
      <c r="FI122" s="506"/>
      <c r="FJ122" s="506"/>
      <c r="FK122" s="506"/>
      <c r="FL122" s="506"/>
      <c r="FM122" s="506"/>
      <c r="FN122" s="506"/>
      <c r="FO122" s="506"/>
      <c r="FP122" s="506"/>
      <c r="FQ122" s="506"/>
      <c r="FR122" s="506"/>
      <c r="FS122" s="506"/>
      <c r="FT122" s="506"/>
      <c r="FU122" s="506"/>
      <c r="FV122" s="506"/>
      <c r="FW122" s="506"/>
      <c r="FX122" s="506"/>
      <c r="FY122" s="506"/>
      <c r="FZ122" s="506"/>
      <c r="GA122" s="506"/>
      <c r="GB122" s="506"/>
      <c r="GC122" s="506"/>
      <c r="GD122" s="506"/>
      <c r="GE122" s="506"/>
      <c r="GF122" s="506"/>
      <c r="GG122" s="506"/>
      <c r="GH122" s="506"/>
      <c r="GI122" s="506"/>
      <c r="GJ122" s="506"/>
      <c r="GK122" s="506"/>
      <c r="GL122" s="506"/>
      <c r="GM122" s="506"/>
      <c r="GN122" s="506"/>
      <c r="GO122" s="506"/>
      <c r="GP122" s="506"/>
      <c r="GQ122" s="506"/>
      <c r="GR122" s="506"/>
      <c r="GS122" s="506"/>
      <c r="GT122" s="506"/>
      <c r="GU122" s="506"/>
      <c r="GV122" s="506"/>
      <c r="GW122" s="506"/>
      <c r="GX122" s="506"/>
      <c r="GY122" s="506"/>
      <c r="GZ122" s="506"/>
      <c r="HA122" s="506"/>
      <c r="HB122" s="506"/>
      <c r="HC122" s="506"/>
      <c r="HD122" s="506"/>
      <c r="HE122" s="506"/>
      <c r="HF122" s="506"/>
      <c r="HG122" s="506"/>
      <c r="HH122" s="506"/>
      <c r="HI122" s="506"/>
      <c r="HJ122" s="506"/>
      <c r="HK122" s="506"/>
      <c r="HL122" s="506"/>
      <c r="HM122" s="506"/>
      <c r="HN122" s="506"/>
      <c r="HO122" s="506"/>
      <c r="HP122" s="506"/>
      <c r="HQ122" s="506"/>
      <c r="HR122" s="506"/>
      <c r="HS122" s="506"/>
      <c r="HT122" s="506"/>
      <c r="HU122" s="506"/>
      <c r="HV122" s="506"/>
      <c r="HW122" s="506"/>
      <c r="HX122" s="506"/>
      <c r="HY122" s="506"/>
      <c r="HZ122" s="506"/>
      <c r="IA122" s="506"/>
      <c r="IB122" s="506"/>
      <c r="IC122" s="506"/>
      <c r="ID122" s="506"/>
      <c r="IE122" s="506"/>
      <c r="IF122" s="506"/>
      <c r="IG122" s="506"/>
      <c r="IH122" s="506"/>
      <c r="II122" s="506"/>
      <c r="IJ122" s="506"/>
      <c r="IK122" s="506"/>
      <c r="IL122" s="506"/>
      <c r="IM122" s="506"/>
      <c r="IN122" s="506"/>
      <c r="IO122" s="506"/>
      <c r="IP122" s="506"/>
      <c r="IQ122" s="506"/>
      <c r="IR122" s="506"/>
      <c r="IS122" s="506"/>
      <c r="IT122" s="506"/>
      <c r="IU122" s="506"/>
      <c r="IV122" s="506"/>
      <c r="IW122" s="506"/>
      <c r="IX122" s="506"/>
      <c r="IY122" s="506"/>
      <c r="IZ122" s="506"/>
      <c r="JA122" s="506"/>
      <c r="JB122" s="506"/>
      <c r="JC122" s="506"/>
      <c r="JD122" s="506"/>
      <c r="JE122" s="506"/>
      <c r="JF122" s="506"/>
      <c r="JG122" s="506"/>
      <c r="JH122" s="506"/>
      <c r="JI122" s="506"/>
      <c r="JJ122" s="506"/>
      <c r="JK122" s="506"/>
      <c r="JL122" s="506"/>
      <c r="JM122" s="506"/>
      <c r="JN122" s="506"/>
      <c r="JO122" s="506"/>
      <c r="JP122" s="506"/>
      <c r="JQ122" s="506"/>
      <c r="JR122" s="506"/>
      <c r="JS122" s="506"/>
      <c r="JT122" s="506"/>
      <c r="JU122" s="506"/>
      <c r="JV122" s="506"/>
      <c r="JW122" s="506"/>
      <c r="JX122" s="506"/>
      <c r="JY122" s="506"/>
      <c r="JZ122" s="506"/>
      <c r="KA122" s="506"/>
      <c r="KB122" s="506"/>
      <c r="KC122" s="506"/>
      <c r="KD122" s="506"/>
      <c r="KE122" s="506"/>
      <c r="KF122" s="506"/>
      <c r="KG122" s="506"/>
      <c r="KH122" s="506"/>
      <c r="KI122" s="506"/>
      <c r="KJ122" s="506"/>
      <c r="KK122" s="506"/>
      <c r="KL122" s="506"/>
      <c r="KM122" s="506"/>
      <c r="KN122" s="506"/>
      <c r="KO122" s="506"/>
      <c r="KP122" s="506"/>
      <c r="KQ122" s="506"/>
      <c r="KR122" s="506"/>
      <c r="KS122" s="506"/>
      <c r="KT122" s="506"/>
      <c r="KU122" s="506"/>
      <c r="KV122" s="506"/>
      <c r="KW122" s="506"/>
      <c r="KX122" s="506"/>
      <c r="KY122" s="506"/>
      <c r="KZ122" s="506"/>
      <c r="LA122" s="506"/>
      <c r="LB122" s="506"/>
      <c r="LC122" s="506"/>
      <c r="LD122" s="506"/>
      <c r="LE122" s="506"/>
      <c r="LF122" s="506"/>
      <c r="LG122" s="506"/>
      <c r="LH122" s="506"/>
      <c r="LI122" s="506"/>
      <c r="LJ122" s="506"/>
      <c r="LK122" s="506"/>
      <c r="LL122" s="506"/>
      <c r="LM122" s="506"/>
      <c r="LN122" s="506"/>
      <c r="LO122" s="506"/>
      <c r="LP122" s="506"/>
      <c r="LQ122" s="506"/>
      <c r="LR122" s="506"/>
      <c r="LS122" s="506"/>
      <c r="LT122" s="506"/>
      <c r="LU122" s="506"/>
      <c r="LV122" s="506"/>
      <c r="LW122" s="506"/>
      <c r="LX122" s="506"/>
      <c r="LY122" s="506"/>
      <c r="LZ122" s="506"/>
      <c r="MA122" s="506"/>
      <c r="MB122" s="506"/>
      <c r="MC122" s="506"/>
      <c r="MD122" s="506"/>
      <c r="ME122" s="506"/>
      <c r="MF122" s="506"/>
      <c r="MG122" s="506"/>
      <c r="MH122" s="506"/>
      <c r="MI122" s="506"/>
      <c r="MJ122" s="506"/>
      <c r="MK122" s="506"/>
      <c r="ML122" s="506"/>
      <c r="MM122" s="506"/>
      <c r="MN122" s="506"/>
      <c r="MO122" s="506"/>
      <c r="MP122" s="506"/>
      <c r="MQ122" s="506"/>
      <c r="MR122" s="506"/>
      <c r="MS122" s="506"/>
      <c r="MT122" s="506"/>
      <c r="MU122" s="506"/>
      <c r="MV122" s="506"/>
      <c r="MW122" s="506"/>
      <c r="MX122" s="506"/>
      <c r="MY122" s="506"/>
      <c r="MZ122" s="506"/>
      <c r="NA122" s="506"/>
      <c r="NB122" s="506"/>
      <c r="NC122" s="506"/>
      <c r="ND122" s="506"/>
      <c r="NE122" s="506"/>
      <c r="NF122" s="506"/>
      <c r="NG122" s="506"/>
      <c r="NH122" s="506"/>
      <c r="NI122" s="506"/>
      <c r="NJ122" s="506"/>
      <c r="NK122" s="506"/>
      <c r="NL122" s="506"/>
      <c r="NM122" s="506"/>
      <c r="NN122" s="506"/>
      <c r="NO122" s="506"/>
      <c r="NP122" s="506"/>
      <c r="NQ122" s="506"/>
      <c r="NR122" s="506"/>
      <c r="NS122" s="506"/>
      <c r="NT122" s="506"/>
      <c r="NU122" s="506"/>
      <c r="NV122" s="506"/>
      <c r="NW122" s="506"/>
      <c r="NX122" s="506"/>
      <c r="NY122" s="506"/>
      <c r="NZ122" s="506"/>
      <c r="OA122" s="506"/>
      <c r="OB122" s="506"/>
      <c r="OC122" s="506"/>
      <c r="OD122" s="506"/>
      <c r="OE122" s="506"/>
      <c r="OF122" s="506"/>
      <c r="OG122" s="506"/>
      <c r="OH122" s="506"/>
      <c r="OI122" s="506"/>
      <c r="OJ122" s="506"/>
      <c r="OK122" s="506"/>
      <c r="OL122" s="506"/>
      <c r="OM122" s="506"/>
      <c r="ON122" s="506"/>
      <c r="OO122" s="506"/>
      <c r="OP122" s="506"/>
      <c r="OQ122" s="506"/>
      <c r="OR122" s="506"/>
      <c r="OS122" s="506"/>
      <c r="OT122" s="506"/>
      <c r="OU122" s="506"/>
      <c r="OV122" s="506"/>
      <c r="OW122" s="506"/>
      <c r="OX122" s="506"/>
      <c r="OY122" s="506"/>
      <c r="OZ122" s="506"/>
      <c r="PA122" s="506"/>
      <c r="PB122" s="506"/>
      <c r="PC122" s="506"/>
      <c r="PD122" s="506"/>
      <c r="PE122" s="506"/>
      <c r="PF122" s="506"/>
      <c r="PG122" s="506"/>
      <c r="PH122" s="506"/>
      <c r="PI122" s="506"/>
      <c r="PJ122" s="506"/>
      <c r="PK122" s="506"/>
      <c r="PL122" s="506"/>
      <c r="PM122" s="506"/>
      <c r="PN122" s="506"/>
      <c r="PO122" s="506"/>
      <c r="PP122" s="506"/>
      <c r="PQ122" s="506"/>
      <c r="PR122" s="506"/>
      <c r="PS122" s="506"/>
      <c r="PT122" s="506"/>
      <c r="PU122" s="506"/>
      <c r="PV122" s="506"/>
      <c r="PW122" s="506"/>
      <c r="PX122" s="506"/>
      <c r="PY122" s="506"/>
      <c r="PZ122" s="506"/>
      <c r="QA122" s="506"/>
      <c r="QB122" s="506"/>
      <c r="QC122" s="506"/>
      <c r="QD122" s="506"/>
      <c r="QE122" s="506"/>
      <c r="QF122" s="506"/>
      <c r="QG122" s="506"/>
      <c r="QH122" s="506"/>
      <c r="QI122" s="506"/>
      <c r="QJ122" s="506"/>
      <c r="QK122" s="506"/>
      <c r="QL122" s="506"/>
      <c r="QM122" s="506"/>
      <c r="QN122" s="506"/>
      <c r="QO122" s="506"/>
      <c r="QP122" s="506"/>
      <c r="QQ122" s="506"/>
      <c r="QR122" s="506"/>
      <c r="QS122" s="506"/>
      <c r="QT122" s="506"/>
      <c r="QU122" s="506"/>
      <c r="QV122" s="506"/>
      <c r="QW122" s="506"/>
      <c r="QX122" s="506"/>
      <c r="QY122" s="506"/>
      <c r="QZ122" s="506"/>
      <c r="RA122" s="506"/>
      <c r="RB122" s="506"/>
      <c r="RC122" s="506"/>
      <c r="RD122" s="506"/>
      <c r="RE122" s="506"/>
      <c r="RF122" s="506"/>
      <c r="RG122" s="506"/>
      <c r="RH122" s="506"/>
      <c r="RI122" s="506"/>
      <c r="RJ122" s="506"/>
      <c r="RK122" s="506"/>
      <c r="RL122" s="506"/>
      <c r="RM122" s="506"/>
      <c r="RN122" s="506"/>
      <c r="RO122" s="506"/>
      <c r="RP122" s="506"/>
      <c r="RQ122" s="506"/>
      <c r="RR122" s="506"/>
      <c r="RS122" s="506"/>
      <c r="RT122" s="506"/>
      <c r="RU122" s="506"/>
      <c r="RV122" s="506"/>
      <c r="RW122" s="506"/>
      <c r="RX122" s="506"/>
      <c r="RY122" s="506"/>
      <c r="RZ122" s="506"/>
      <c r="SA122" s="506"/>
      <c r="SB122" s="506"/>
      <c r="SC122" s="506"/>
      <c r="SD122" s="506"/>
      <c r="SE122" s="506"/>
      <c r="SF122" s="506"/>
      <c r="SG122" s="506"/>
      <c r="SH122" s="506"/>
      <c r="SI122" s="506"/>
      <c r="SJ122" s="507" t="s">
        <v>144</v>
      </c>
      <c r="SK122" s="462"/>
      <c r="SL122" s="462"/>
      <c r="SM122" s="462"/>
    </row>
    <row r="123" spans="1:507" ht="5.15" customHeight="1" x14ac:dyDescent="0.35">
      <c r="A123" s="462"/>
      <c r="B123" s="508"/>
      <c r="C123" s="700">
        <f>INT($C$40)+0.005</f>
        <v>1.0049999999999999</v>
      </c>
      <c r="D123" s="508"/>
      <c r="E123" s="508"/>
      <c r="F123" s="508"/>
      <c r="G123" s="508"/>
      <c r="H123" s="508"/>
      <c r="I123" s="508"/>
      <c r="J123" s="508"/>
      <c r="K123" s="508"/>
      <c r="L123" s="508"/>
      <c r="M123" s="508"/>
      <c r="N123" s="508"/>
      <c r="O123" s="508"/>
      <c r="P123" s="508"/>
      <c r="Q123" s="508"/>
      <c r="R123" s="508"/>
      <c r="S123" s="508"/>
      <c r="T123" s="508"/>
      <c r="U123" s="508"/>
      <c r="V123" s="508"/>
      <c r="W123" s="508"/>
      <c r="X123" s="508"/>
      <c r="Y123" s="508"/>
      <c r="Z123" s="508"/>
      <c r="AA123" s="508"/>
      <c r="AB123" s="508"/>
      <c r="AC123" s="508"/>
      <c r="AD123" s="508"/>
      <c r="AE123" s="508"/>
      <c r="AF123" s="508"/>
      <c r="AG123" s="508"/>
      <c r="AH123" s="508"/>
      <c r="AI123" s="508"/>
      <c r="AJ123" s="508"/>
      <c r="AK123" s="508"/>
      <c r="AL123" s="508"/>
      <c r="AM123" s="508"/>
      <c r="AN123" s="508"/>
      <c r="AO123" s="508"/>
      <c r="AP123" s="508"/>
      <c r="AQ123" s="508"/>
      <c r="AR123" s="508"/>
      <c r="AS123" s="508"/>
      <c r="AT123" s="508"/>
      <c r="AU123" s="508"/>
      <c r="AV123" s="508"/>
      <c r="AW123" s="508"/>
      <c r="AX123" s="508"/>
      <c r="AY123" s="508"/>
      <c r="AZ123" s="508"/>
      <c r="BA123" s="508"/>
      <c r="BB123" s="508"/>
      <c r="BC123" s="508"/>
      <c r="BD123" s="508"/>
      <c r="BE123" s="508"/>
      <c r="BF123" s="508"/>
      <c r="BG123" s="508"/>
      <c r="BH123" s="508"/>
      <c r="BI123" s="508"/>
      <c r="BJ123" s="508"/>
      <c r="BK123" s="508"/>
      <c r="BL123" s="508"/>
      <c r="BM123" s="508"/>
      <c r="BN123" s="508"/>
      <c r="BO123" s="508"/>
      <c r="BP123" s="508"/>
      <c r="BQ123" s="508"/>
      <c r="BR123" s="508"/>
      <c r="BS123" s="508"/>
      <c r="BT123" s="508"/>
      <c r="BU123" s="508"/>
      <c r="BV123" s="508"/>
      <c r="BW123" s="508"/>
      <c r="BX123" s="508"/>
      <c r="BY123" s="508"/>
      <c r="BZ123" s="508"/>
      <c r="CA123" s="508"/>
      <c r="CB123" s="508"/>
      <c r="CC123" s="508"/>
      <c r="CD123" s="508"/>
      <c r="CE123" s="508"/>
      <c r="CF123" s="508"/>
      <c r="CG123" s="508"/>
      <c r="CH123" s="508"/>
      <c r="CI123" s="508"/>
      <c r="CJ123" s="508"/>
      <c r="CK123" s="508"/>
      <c r="CL123" s="508"/>
      <c r="CM123" s="508"/>
      <c r="CN123" s="508"/>
      <c r="CO123" s="508"/>
      <c r="CP123" s="508"/>
      <c r="CQ123" s="508"/>
      <c r="CR123" s="508"/>
      <c r="CS123" s="508"/>
      <c r="CT123" s="508"/>
      <c r="CU123" s="508"/>
      <c r="CV123" s="508"/>
      <c r="CW123" s="508"/>
      <c r="CX123" s="508"/>
      <c r="CY123" s="508"/>
      <c r="CZ123" s="508"/>
      <c r="DA123" s="508"/>
      <c r="DB123" s="508"/>
      <c r="DC123" s="508"/>
      <c r="DD123" s="508"/>
      <c r="DE123" s="508"/>
      <c r="DF123" s="508"/>
      <c r="DG123" s="508"/>
      <c r="DH123" s="508"/>
      <c r="DI123" s="508"/>
      <c r="DJ123" s="508"/>
      <c r="DK123" s="508"/>
      <c r="DL123" s="508"/>
      <c r="DM123" s="508"/>
      <c r="DN123" s="508"/>
      <c r="DO123" s="508"/>
      <c r="DP123" s="508"/>
      <c r="DQ123" s="508"/>
      <c r="DR123" s="508"/>
      <c r="DS123" s="508"/>
      <c r="DT123" s="508"/>
      <c r="DU123" s="508"/>
      <c r="DV123" s="508"/>
      <c r="DW123" s="508"/>
      <c r="DX123" s="508"/>
      <c r="DY123" s="508"/>
      <c r="DZ123" s="508"/>
      <c r="EA123" s="508"/>
      <c r="EB123" s="508"/>
      <c r="EC123" s="508"/>
      <c r="ED123" s="508"/>
      <c r="EE123" s="508"/>
      <c r="EF123" s="508"/>
      <c r="EG123" s="508"/>
      <c r="EH123" s="508"/>
      <c r="EI123" s="508"/>
      <c r="EJ123" s="508"/>
      <c r="EK123" s="508"/>
      <c r="EL123" s="508"/>
      <c r="EM123" s="508"/>
      <c r="EN123" s="508"/>
      <c r="EO123" s="508"/>
      <c r="EP123" s="508"/>
      <c r="EQ123" s="508"/>
      <c r="ER123" s="508"/>
      <c r="ES123" s="508"/>
      <c r="ET123" s="508"/>
      <c r="EU123" s="508"/>
      <c r="EV123" s="508"/>
      <c r="EW123" s="508"/>
      <c r="EX123" s="508"/>
      <c r="EY123" s="508"/>
      <c r="EZ123" s="508"/>
      <c r="FA123" s="508"/>
      <c r="FB123" s="508"/>
      <c r="FC123" s="508"/>
      <c r="FD123" s="508"/>
      <c r="FE123" s="508"/>
      <c r="FF123" s="508"/>
      <c r="FG123" s="508"/>
      <c r="FH123" s="508"/>
      <c r="FI123" s="508"/>
      <c r="FJ123" s="508"/>
      <c r="FK123" s="508"/>
      <c r="FL123" s="508"/>
      <c r="FM123" s="508"/>
      <c r="FN123" s="508"/>
      <c r="FO123" s="508"/>
      <c r="FP123" s="508"/>
      <c r="FQ123" s="508"/>
      <c r="FR123" s="508"/>
      <c r="FS123" s="508"/>
      <c r="FT123" s="508"/>
      <c r="FU123" s="508"/>
      <c r="FV123" s="508"/>
      <c r="FW123" s="508"/>
      <c r="FX123" s="508"/>
      <c r="FY123" s="508"/>
      <c r="FZ123" s="508"/>
      <c r="GA123" s="508"/>
      <c r="GB123" s="508"/>
      <c r="GC123" s="508"/>
      <c r="GD123" s="508"/>
      <c r="GE123" s="508"/>
      <c r="GF123" s="508"/>
      <c r="GG123" s="508"/>
      <c r="GH123" s="508"/>
      <c r="GI123" s="508"/>
      <c r="GJ123" s="508"/>
      <c r="GK123" s="508"/>
      <c r="GL123" s="508"/>
      <c r="GM123" s="508"/>
      <c r="GN123" s="508"/>
      <c r="GO123" s="508"/>
      <c r="GP123" s="508"/>
      <c r="GQ123" s="508"/>
      <c r="GR123" s="508"/>
      <c r="GS123" s="508"/>
      <c r="GT123" s="508"/>
      <c r="GU123" s="508"/>
      <c r="GV123" s="508"/>
      <c r="GW123" s="508"/>
      <c r="GX123" s="508"/>
      <c r="GY123" s="508"/>
      <c r="GZ123" s="508"/>
      <c r="HA123" s="508"/>
      <c r="HB123" s="508"/>
      <c r="HC123" s="508"/>
      <c r="HD123" s="508"/>
      <c r="HE123" s="508"/>
      <c r="HF123" s="508"/>
      <c r="HG123" s="508"/>
      <c r="HH123" s="508"/>
      <c r="HI123" s="508"/>
      <c r="HJ123" s="508"/>
      <c r="HK123" s="508"/>
      <c r="HL123" s="508"/>
      <c r="HM123" s="508"/>
      <c r="HN123" s="508"/>
      <c r="HO123" s="508"/>
      <c r="HP123" s="508"/>
      <c r="HQ123" s="508"/>
      <c r="HR123" s="508"/>
      <c r="HS123" s="508"/>
      <c r="HT123" s="508"/>
      <c r="HU123" s="508"/>
      <c r="HV123" s="508"/>
      <c r="HW123" s="508"/>
      <c r="HX123" s="508"/>
      <c r="HY123" s="508"/>
      <c r="HZ123" s="508"/>
      <c r="IA123" s="508"/>
      <c r="IB123" s="508"/>
      <c r="IC123" s="508"/>
      <c r="ID123" s="508"/>
      <c r="IE123" s="508"/>
      <c r="IF123" s="508"/>
      <c r="IG123" s="508"/>
      <c r="IH123" s="508"/>
      <c r="II123" s="508"/>
      <c r="IJ123" s="508"/>
      <c r="IK123" s="508"/>
      <c r="IL123" s="508"/>
      <c r="IM123" s="508"/>
      <c r="IN123" s="508"/>
      <c r="IO123" s="508"/>
      <c r="IP123" s="508"/>
      <c r="IQ123" s="508"/>
      <c r="IR123" s="508"/>
      <c r="IS123" s="508"/>
      <c r="IT123" s="508"/>
      <c r="IU123" s="508"/>
      <c r="IV123" s="508"/>
      <c r="IW123" s="508"/>
      <c r="IX123" s="508"/>
      <c r="IY123" s="508"/>
      <c r="IZ123" s="508"/>
      <c r="JA123" s="508"/>
      <c r="JB123" s="508"/>
      <c r="JC123" s="508"/>
      <c r="JD123" s="508"/>
      <c r="JE123" s="508"/>
      <c r="JF123" s="508"/>
      <c r="JG123" s="508"/>
      <c r="JH123" s="508"/>
      <c r="JI123" s="508"/>
      <c r="JJ123" s="508"/>
      <c r="JK123" s="508"/>
      <c r="JL123" s="508"/>
      <c r="JM123" s="508"/>
      <c r="JN123" s="508"/>
      <c r="JO123" s="508"/>
      <c r="JP123" s="508"/>
      <c r="JQ123" s="508"/>
      <c r="JR123" s="508"/>
      <c r="JS123" s="508"/>
      <c r="JT123" s="508"/>
      <c r="JU123" s="508"/>
      <c r="JV123" s="508"/>
      <c r="JW123" s="508"/>
      <c r="JX123" s="508"/>
      <c r="JY123" s="508"/>
      <c r="JZ123" s="508"/>
      <c r="KA123" s="508"/>
      <c r="KB123" s="508"/>
      <c r="KC123" s="508"/>
      <c r="KD123" s="508"/>
      <c r="KE123" s="508"/>
      <c r="KF123" s="508"/>
      <c r="KG123" s="508"/>
      <c r="KH123" s="508"/>
      <c r="KI123" s="508"/>
      <c r="KJ123" s="508"/>
      <c r="KK123" s="508"/>
      <c r="KL123" s="508"/>
      <c r="KM123" s="508"/>
      <c r="KN123" s="508"/>
      <c r="KO123" s="508"/>
      <c r="KP123" s="508"/>
      <c r="KQ123" s="508"/>
      <c r="KR123" s="508"/>
      <c r="KS123" s="508"/>
      <c r="KT123" s="508"/>
      <c r="KU123" s="508"/>
      <c r="KV123" s="508"/>
      <c r="KW123" s="508"/>
      <c r="KX123" s="508"/>
      <c r="KY123" s="508"/>
      <c r="KZ123" s="508"/>
      <c r="LA123" s="508"/>
      <c r="LB123" s="508"/>
      <c r="LC123" s="508"/>
      <c r="LD123" s="508"/>
      <c r="LE123" s="508"/>
      <c r="LF123" s="508"/>
      <c r="LG123" s="508"/>
      <c r="LH123" s="508"/>
      <c r="LI123" s="508"/>
      <c r="LJ123" s="508"/>
      <c r="LK123" s="508"/>
      <c r="LL123" s="508"/>
      <c r="LM123" s="508"/>
      <c r="LN123" s="508"/>
      <c r="LO123" s="508"/>
      <c r="LP123" s="508"/>
      <c r="LQ123" s="508"/>
      <c r="LR123" s="508"/>
      <c r="LS123" s="508"/>
      <c r="LT123" s="508"/>
      <c r="LU123" s="508"/>
      <c r="LV123" s="508"/>
      <c r="LW123" s="508"/>
      <c r="LX123" s="508"/>
      <c r="LY123" s="508"/>
      <c r="LZ123" s="508"/>
      <c r="MA123" s="508"/>
      <c r="MB123" s="508"/>
      <c r="MC123" s="508"/>
      <c r="MD123" s="508"/>
      <c r="ME123" s="508"/>
      <c r="MF123" s="508"/>
      <c r="MG123" s="508"/>
      <c r="MH123" s="508"/>
      <c r="MI123" s="508"/>
      <c r="MJ123" s="508"/>
      <c r="MK123" s="508"/>
      <c r="ML123" s="508"/>
      <c r="MM123" s="508"/>
      <c r="MN123" s="508"/>
      <c r="MO123" s="508"/>
      <c r="MP123" s="508"/>
      <c r="MQ123" s="508"/>
      <c r="MR123" s="508"/>
      <c r="MS123" s="508"/>
      <c r="MT123" s="508"/>
      <c r="MU123" s="508"/>
      <c r="MV123" s="508"/>
      <c r="MW123" s="508"/>
      <c r="MX123" s="508"/>
      <c r="MY123" s="508"/>
      <c r="MZ123" s="508"/>
      <c r="NA123" s="508"/>
      <c r="NB123" s="508"/>
      <c r="NC123" s="508"/>
      <c r="ND123" s="508"/>
      <c r="NE123" s="508"/>
      <c r="NF123" s="508"/>
      <c r="NG123" s="508"/>
      <c r="NH123" s="508"/>
      <c r="NI123" s="508"/>
      <c r="NJ123" s="508"/>
      <c r="NK123" s="508"/>
      <c r="NL123" s="508"/>
      <c r="NM123" s="508"/>
      <c r="NN123" s="508"/>
      <c r="NO123" s="508"/>
      <c r="NP123" s="508"/>
      <c r="NQ123" s="508"/>
      <c r="NR123" s="508"/>
      <c r="NS123" s="508"/>
      <c r="NT123" s="508"/>
      <c r="NU123" s="508"/>
      <c r="NV123" s="508"/>
      <c r="NW123" s="508"/>
      <c r="NX123" s="508"/>
      <c r="NY123" s="508"/>
      <c r="NZ123" s="508"/>
      <c r="OA123" s="508"/>
      <c r="OB123" s="508"/>
      <c r="OC123" s="508"/>
      <c r="OD123" s="508"/>
      <c r="OE123" s="508"/>
      <c r="OF123" s="508"/>
      <c r="OG123" s="508"/>
      <c r="OH123" s="508"/>
      <c r="OI123" s="508"/>
      <c r="OJ123" s="508"/>
      <c r="OK123" s="508"/>
      <c r="OL123" s="508"/>
      <c r="OM123" s="508"/>
      <c r="ON123" s="508"/>
      <c r="OO123" s="508"/>
      <c r="OP123" s="508"/>
      <c r="OQ123" s="508"/>
      <c r="OR123" s="508"/>
      <c r="OS123" s="508"/>
      <c r="OT123" s="508"/>
      <c r="OU123" s="508"/>
      <c r="OV123" s="508"/>
      <c r="OW123" s="508"/>
      <c r="OX123" s="508"/>
      <c r="OY123" s="508"/>
      <c r="OZ123" s="508"/>
      <c r="PA123" s="508"/>
      <c r="PB123" s="508"/>
      <c r="PC123" s="508"/>
      <c r="PD123" s="508"/>
      <c r="PE123" s="508"/>
      <c r="PF123" s="508"/>
      <c r="PG123" s="508"/>
      <c r="PH123" s="508"/>
      <c r="PI123" s="508"/>
      <c r="PJ123" s="508"/>
      <c r="PK123" s="508"/>
      <c r="PL123" s="508"/>
      <c r="PM123" s="508"/>
      <c r="PN123" s="508"/>
      <c r="PO123" s="508"/>
      <c r="PP123" s="508"/>
      <c r="PQ123" s="508"/>
      <c r="PR123" s="508"/>
      <c r="PS123" s="508"/>
      <c r="PT123" s="508"/>
      <c r="PU123" s="508"/>
      <c r="PV123" s="508"/>
      <c r="PW123" s="508"/>
      <c r="PX123" s="508"/>
      <c r="PY123" s="508"/>
      <c r="PZ123" s="508"/>
      <c r="QA123" s="508"/>
      <c r="QB123" s="508"/>
      <c r="QC123" s="508"/>
      <c r="QD123" s="508"/>
      <c r="QE123" s="508"/>
      <c r="QF123" s="508"/>
      <c r="QG123" s="508"/>
      <c r="QH123" s="508"/>
      <c r="QI123" s="508"/>
      <c r="QJ123" s="508"/>
      <c r="QK123" s="508"/>
      <c r="QL123" s="508"/>
      <c r="QM123" s="508"/>
      <c r="QN123" s="508"/>
      <c r="QO123" s="508"/>
      <c r="QP123" s="508"/>
      <c r="QQ123" s="508"/>
      <c r="QR123" s="508"/>
      <c r="QS123" s="508"/>
      <c r="QT123" s="508"/>
      <c r="QU123" s="508"/>
      <c r="QV123" s="508"/>
      <c r="QW123" s="508"/>
      <c r="QX123" s="508"/>
      <c r="QY123" s="508"/>
      <c r="QZ123" s="508"/>
      <c r="RA123" s="508"/>
      <c r="RB123" s="508"/>
      <c r="RC123" s="508"/>
      <c r="RD123" s="508"/>
      <c r="RE123" s="508"/>
      <c r="RF123" s="508"/>
      <c r="RG123" s="508"/>
      <c r="RH123" s="508"/>
      <c r="RI123" s="508"/>
      <c r="RJ123" s="508"/>
      <c r="RK123" s="508"/>
      <c r="RL123" s="508"/>
      <c r="RM123" s="508"/>
      <c r="RN123" s="508"/>
      <c r="RO123" s="508"/>
      <c r="RP123" s="508"/>
      <c r="RQ123" s="508"/>
      <c r="RR123" s="508"/>
      <c r="RS123" s="508"/>
      <c r="RT123" s="508"/>
      <c r="RU123" s="508"/>
      <c r="RV123" s="508"/>
      <c r="RW123" s="508"/>
      <c r="RX123" s="508"/>
      <c r="RY123" s="508"/>
      <c r="RZ123" s="508"/>
      <c r="SA123" s="508"/>
      <c r="SB123" s="508"/>
      <c r="SC123" s="508"/>
      <c r="SD123" s="508"/>
      <c r="SE123" s="508"/>
      <c r="SF123" s="508"/>
      <c r="SG123" s="508"/>
      <c r="SH123" s="508"/>
      <c r="SI123" s="508"/>
      <c r="SJ123" s="508"/>
      <c r="SK123" s="462"/>
      <c r="SL123" s="462"/>
      <c r="SM123" s="462"/>
    </row>
    <row r="124" spans="1:507" outlineLevel="2" x14ac:dyDescent="0.35">
      <c r="A124" s="462"/>
      <c r="B124" s="462"/>
      <c r="C124" s="690">
        <f>INT($C$40)+2</f>
        <v>3</v>
      </c>
      <c r="D124" s="462"/>
      <c r="E124" s="462"/>
      <c r="F124" s="462"/>
      <c r="G124" s="462"/>
      <c r="H124" s="462"/>
      <c r="I124" s="462"/>
      <c r="J124" s="462"/>
      <c r="K124" s="462"/>
      <c r="L124" s="462"/>
      <c r="M124" s="462"/>
      <c r="N124" s="462"/>
      <c r="O124" s="462"/>
      <c r="P124" s="462"/>
      <c r="Q124" s="462"/>
      <c r="R124" s="462"/>
      <c r="S124" s="462"/>
      <c r="T124" s="462"/>
      <c r="U124" s="462"/>
      <c r="V124" s="462"/>
      <c r="W124" s="462"/>
      <c r="X124" s="462"/>
      <c r="Y124" s="462"/>
      <c r="Z124" s="462"/>
      <c r="AA124" s="462"/>
      <c r="AB124" s="462"/>
      <c r="AC124" s="462"/>
      <c r="AD124" s="462"/>
      <c r="AE124" s="462"/>
      <c r="AF124" s="462"/>
      <c r="AG124" s="462"/>
      <c r="AH124" s="462"/>
      <c r="AI124" s="462"/>
      <c r="AJ124" s="462"/>
      <c r="AK124" s="462"/>
      <c r="AL124" s="462"/>
      <c r="AM124" s="462"/>
      <c r="AN124" s="462"/>
      <c r="AO124" s="462"/>
      <c r="AP124" s="462"/>
      <c r="AQ124" s="462"/>
      <c r="AR124" s="462"/>
      <c r="AS124" s="462"/>
      <c r="AT124" s="462"/>
      <c r="AU124" s="462"/>
      <c r="AV124" s="462"/>
      <c r="AW124" s="462"/>
      <c r="AX124" s="462"/>
      <c r="AY124" s="462"/>
      <c r="AZ124" s="462"/>
      <c r="BA124" s="462"/>
      <c r="BB124" s="462"/>
      <c r="BC124" s="462"/>
      <c r="BD124" s="462"/>
      <c r="BE124" s="462"/>
      <c r="BF124" s="462"/>
      <c r="BG124" s="462"/>
      <c r="BH124" s="462"/>
      <c r="BI124" s="462"/>
      <c r="BJ124" s="462"/>
      <c r="BK124" s="462"/>
      <c r="BL124" s="462"/>
      <c r="BM124" s="462"/>
      <c r="BN124" s="462"/>
      <c r="BO124" s="462"/>
      <c r="BP124" s="462"/>
      <c r="BQ124" s="462"/>
      <c r="BR124" s="462"/>
      <c r="BS124" s="462"/>
      <c r="BT124" s="462"/>
      <c r="BU124" s="462"/>
      <c r="BV124" s="462"/>
      <c r="BW124" s="462"/>
      <c r="BX124" s="462"/>
      <c r="BY124" s="462"/>
      <c r="BZ124" s="462"/>
      <c r="CA124" s="462"/>
      <c r="CB124" s="462"/>
      <c r="CC124" s="462"/>
      <c r="CD124" s="462"/>
      <c r="CE124" s="462"/>
      <c r="CF124" s="462"/>
      <c r="CG124" s="462"/>
      <c r="CH124" s="462"/>
      <c r="CI124" s="462"/>
      <c r="CJ124" s="462"/>
      <c r="CK124" s="462"/>
      <c r="CL124" s="462"/>
      <c r="CM124" s="462"/>
      <c r="CN124" s="462"/>
      <c r="CO124" s="462"/>
      <c r="CP124" s="462"/>
      <c r="CQ124" s="462"/>
      <c r="CR124" s="462"/>
      <c r="CS124" s="462"/>
      <c r="CT124" s="462"/>
      <c r="CU124" s="462"/>
      <c r="CV124" s="462"/>
      <c r="CW124" s="462"/>
      <c r="CX124" s="462"/>
      <c r="CY124" s="462"/>
      <c r="CZ124" s="462"/>
      <c r="DA124" s="462"/>
      <c r="DB124" s="462"/>
      <c r="DC124" s="462"/>
      <c r="DD124" s="462"/>
      <c r="DE124" s="462"/>
      <c r="DF124" s="462"/>
      <c r="DG124" s="462"/>
      <c r="DH124" s="462"/>
      <c r="DI124" s="462"/>
      <c r="DJ124" s="462"/>
      <c r="DK124" s="462"/>
      <c r="DL124" s="462"/>
      <c r="DM124" s="462"/>
      <c r="DN124" s="462"/>
      <c r="DO124" s="462"/>
      <c r="DP124" s="462"/>
      <c r="DQ124" s="462"/>
      <c r="DR124" s="462"/>
      <c r="DS124" s="462"/>
      <c r="DT124" s="462"/>
      <c r="DU124" s="462"/>
      <c r="DV124" s="462"/>
      <c r="DW124" s="462"/>
      <c r="DX124" s="462"/>
      <c r="DY124" s="462"/>
      <c r="DZ124" s="462"/>
      <c r="EA124" s="462"/>
      <c r="EB124" s="462"/>
      <c r="EC124" s="462"/>
      <c r="ED124" s="462"/>
      <c r="EE124" s="462"/>
      <c r="EF124" s="462"/>
      <c r="EG124" s="462"/>
      <c r="EH124" s="462"/>
      <c r="EI124" s="462"/>
      <c r="EJ124" s="462"/>
      <c r="EK124" s="462"/>
      <c r="EL124" s="462"/>
      <c r="EM124" s="462"/>
      <c r="EN124" s="462"/>
      <c r="EO124" s="462"/>
      <c r="EP124" s="462"/>
      <c r="EQ124" s="462"/>
      <c r="ER124" s="462"/>
      <c r="ES124" s="462"/>
      <c r="ET124" s="462"/>
      <c r="EU124" s="462"/>
      <c r="EV124" s="462"/>
      <c r="EW124" s="462"/>
      <c r="EX124" s="462"/>
      <c r="EY124" s="462"/>
      <c r="EZ124" s="462"/>
      <c r="FA124" s="462"/>
      <c r="FB124" s="462"/>
      <c r="FC124" s="462"/>
      <c r="FD124" s="462"/>
      <c r="FE124" s="462"/>
      <c r="FF124" s="462"/>
      <c r="FG124" s="462"/>
      <c r="FH124" s="462"/>
      <c r="FI124" s="462"/>
      <c r="FJ124" s="462"/>
      <c r="FK124" s="462"/>
      <c r="FL124" s="462"/>
      <c r="FM124" s="462"/>
      <c r="FN124" s="462"/>
      <c r="FO124" s="462"/>
      <c r="FP124" s="462"/>
      <c r="FQ124" s="462"/>
      <c r="FR124" s="462"/>
      <c r="FS124" s="462"/>
      <c r="FT124" s="462"/>
      <c r="FU124" s="462"/>
      <c r="FV124" s="462"/>
      <c r="FW124" s="462"/>
      <c r="FX124" s="462"/>
      <c r="FY124" s="462"/>
      <c r="FZ124" s="462"/>
      <c r="GA124" s="462"/>
      <c r="GB124" s="462"/>
      <c r="GC124" s="462"/>
      <c r="GD124" s="462"/>
      <c r="GE124" s="462"/>
      <c r="GF124" s="462"/>
      <c r="GG124" s="462"/>
      <c r="GH124" s="462"/>
      <c r="GI124" s="462"/>
      <c r="GJ124" s="462"/>
      <c r="GK124" s="462"/>
      <c r="GL124" s="462"/>
      <c r="GM124" s="462"/>
      <c r="GN124" s="462"/>
      <c r="GO124" s="462"/>
      <c r="GP124" s="462"/>
      <c r="GQ124" s="462"/>
      <c r="GR124" s="462"/>
      <c r="GS124" s="462"/>
      <c r="GT124" s="462"/>
      <c r="GU124" s="462"/>
      <c r="GV124" s="462"/>
      <c r="GW124" s="462"/>
      <c r="GX124" s="462"/>
      <c r="GY124" s="462"/>
      <c r="GZ124" s="462"/>
      <c r="HA124" s="462"/>
      <c r="HB124" s="462"/>
      <c r="HC124" s="462"/>
      <c r="HD124" s="462"/>
      <c r="HE124" s="462"/>
      <c r="HF124" s="462"/>
      <c r="HG124" s="462"/>
      <c r="HH124" s="462"/>
      <c r="HI124" s="462"/>
      <c r="HJ124" s="462"/>
      <c r="HK124" s="462"/>
      <c r="HL124" s="462"/>
      <c r="HM124" s="462"/>
      <c r="HN124" s="462"/>
      <c r="HO124" s="462"/>
      <c r="HP124" s="462"/>
      <c r="HQ124" s="462"/>
      <c r="HR124" s="462"/>
      <c r="HS124" s="462"/>
      <c r="HT124" s="462"/>
      <c r="HU124" s="462"/>
      <c r="HV124" s="462"/>
      <c r="HW124" s="462"/>
      <c r="HX124" s="462"/>
      <c r="HY124" s="462"/>
      <c r="HZ124" s="462"/>
      <c r="IA124" s="462"/>
      <c r="IB124" s="462"/>
      <c r="IC124" s="462"/>
      <c r="ID124" s="462"/>
      <c r="IE124" s="462"/>
      <c r="IF124" s="462"/>
      <c r="IG124" s="462"/>
      <c r="IH124" s="462"/>
      <c r="II124" s="462"/>
      <c r="IJ124" s="462"/>
      <c r="IK124" s="462"/>
      <c r="IL124" s="462"/>
      <c r="IM124" s="462"/>
      <c r="IN124" s="462"/>
      <c r="IO124" s="462"/>
      <c r="IP124" s="462"/>
      <c r="IQ124" s="462"/>
      <c r="IR124" s="462"/>
      <c r="IS124" s="462"/>
      <c r="IT124" s="462"/>
      <c r="IU124" s="462"/>
      <c r="IV124" s="462"/>
      <c r="IW124" s="462"/>
      <c r="IX124" s="462"/>
      <c r="IY124" s="462"/>
      <c r="IZ124" s="462"/>
      <c r="JA124" s="462"/>
      <c r="JB124" s="462"/>
      <c r="JC124" s="462"/>
      <c r="JD124" s="462"/>
      <c r="JE124" s="462"/>
      <c r="JF124" s="462"/>
      <c r="JG124" s="462"/>
      <c r="JH124" s="462"/>
      <c r="JI124" s="462"/>
      <c r="JJ124" s="462"/>
      <c r="JK124" s="462"/>
      <c r="JL124" s="462"/>
      <c r="JM124" s="462"/>
      <c r="JN124" s="462"/>
      <c r="JO124" s="462"/>
      <c r="JP124" s="462"/>
      <c r="JQ124" s="462"/>
      <c r="JR124" s="462"/>
      <c r="JS124" s="462"/>
      <c r="JT124" s="462"/>
      <c r="JU124" s="462"/>
      <c r="JV124" s="462"/>
      <c r="JW124" s="462"/>
      <c r="JX124" s="462"/>
      <c r="JY124" s="462"/>
      <c r="JZ124" s="462"/>
      <c r="KA124" s="462"/>
      <c r="KB124" s="462"/>
      <c r="KC124" s="462"/>
      <c r="KD124" s="462"/>
      <c r="KE124" s="462"/>
      <c r="KF124" s="462"/>
      <c r="KG124" s="462"/>
      <c r="KH124" s="462"/>
      <c r="KI124" s="462"/>
      <c r="KJ124" s="462"/>
      <c r="KK124" s="462"/>
      <c r="KL124" s="462"/>
      <c r="KM124" s="462"/>
      <c r="KN124" s="462"/>
      <c r="KO124" s="462"/>
      <c r="KP124" s="462"/>
      <c r="KQ124" s="462"/>
      <c r="KR124" s="462"/>
      <c r="KS124" s="462"/>
      <c r="KT124" s="462"/>
      <c r="KU124" s="462"/>
      <c r="KV124" s="462"/>
      <c r="KW124" s="462"/>
      <c r="KX124" s="462"/>
      <c r="KY124" s="462"/>
      <c r="KZ124" s="462"/>
      <c r="LA124" s="462"/>
      <c r="LB124" s="462"/>
      <c r="LC124" s="462"/>
      <c r="LD124" s="462"/>
      <c r="LE124" s="462"/>
      <c r="LF124" s="462"/>
      <c r="LG124" s="462"/>
      <c r="LH124" s="462"/>
      <c r="LI124" s="462"/>
      <c r="LJ124" s="462"/>
      <c r="LK124" s="462"/>
      <c r="LL124" s="462"/>
      <c r="LM124" s="462"/>
      <c r="LN124" s="462"/>
      <c r="LO124" s="462"/>
      <c r="LP124" s="462"/>
      <c r="LQ124" s="462"/>
      <c r="LR124" s="462"/>
      <c r="LS124" s="462"/>
      <c r="LT124" s="462"/>
      <c r="LU124" s="462"/>
      <c r="LV124" s="462"/>
      <c r="LW124" s="462"/>
      <c r="LX124" s="462"/>
      <c r="LY124" s="462"/>
      <c r="LZ124" s="462"/>
      <c r="MA124" s="462"/>
      <c r="MB124" s="462"/>
      <c r="MC124" s="462"/>
      <c r="MD124" s="462"/>
      <c r="ME124" s="462"/>
      <c r="MF124" s="462"/>
      <c r="MG124" s="462"/>
      <c r="MH124" s="462"/>
      <c r="MI124" s="462"/>
      <c r="MJ124" s="462"/>
      <c r="MK124" s="462"/>
      <c r="ML124" s="462"/>
      <c r="MM124" s="462"/>
      <c r="MN124" s="462"/>
      <c r="MO124" s="462"/>
      <c r="MP124" s="462"/>
      <c r="MQ124" s="462"/>
      <c r="MR124" s="462"/>
      <c r="MS124" s="462"/>
      <c r="MT124" s="462"/>
      <c r="MU124" s="462"/>
      <c r="MV124" s="462"/>
      <c r="MW124" s="462"/>
      <c r="MX124" s="462"/>
      <c r="MY124" s="462"/>
      <c r="MZ124" s="462"/>
      <c r="NA124" s="462"/>
      <c r="NB124" s="462"/>
      <c r="NC124" s="462"/>
      <c r="ND124" s="462"/>
      <c r="NE124" s="462"/>
      <c r="NF124" s="462"/>
      <c r="NG124" s="462"/>
      <c r="NH124" s="462"/>
      <c r="NI124" s="462"/>
      <c r="NJ124" s="462"/>
      <c r="NK124" s="462"/>
      <c r="NL124" s="462"/>
      <c r="NM124" s="462"/>
      <c r="NN124" s="462"/>
      <c r="NO124" s="462"/>
      <c r="NP124" s="462"/>
      <c r="NQ124" s="462"/>
      <c r="NR124" s="462"/>
      <c r="NS124" s="462"/>
      <c r="NT124" s="462"/>
      <c r="NU124" s="462"/>
      <c r="NV124" s="462"/>
      <c r="NW124" s="462"/>
      <c r="NX124" s="462"/>
      <c r="NY124" s="462"/>
      <c r="NZ124" s="462"/>
      <c r="OA124" s="462"/>
      <c r="OB124" s="462"/>
      <c r="OC124" s="462"/>
      <c r="OD124" s="462"/>
      <c r="OE124" s="462"/>
      <c r="OF124" s="462"/>
      <c r="OG124" s="462"/>
      <c r="OH124" s="462"/>
      <c r="OI124" s="462"/>
      <c r="OJ124" s="462"/>
      <c r="OK124" s="462"/>
      <c r="OL124" s="462"/>
      <c r="OM124" s="462"/>
      <c r="ON124" s="462"/>
      <c r="OO124" s="462"/>
      <c r="OP124" s="462"/>
      <c r="OQ124" s="462"/>
      <c r="OR124" s="462"/>
      <c r="OS124" s="462"/>
      <c r="OT124" s="462"/>
      <c r="OU124" s="462"/>
      <c r="OV124" s="462"/>
      <c r="OW124" s="462"/>
      <c r="OX124" s="462"/>
      <c r="OY124" s="462"/>
      <c r="OZ124" s="462"/>
      <c r="PA124" s="462"/>
      <c r="PB124" s="462"/>
      <c r="PC124" s="462"/>
      <c r="PD124" s="462"/>
      <c r="PE124" s="462"/>
      <c r="PF124" s="462"/>
      <c r="PG124" s="462"/>
      <c r="PH124" s="462"/>
      <c r="PI124" s="462"/>
      <c r="PJ124" s="462"/>
      <c r="PK124" s="462"/>
      <c r="PL124" s="462"/>
      <c r="PM124" s="462"/>
      <c r="PN124" s="462"/>
      <c r="PO124" s="462"/>
      <c r="PP124" s="462"/>
      <c r="PQ124" s="462"/>
      <c r="PR124" s="462"/>
      <c r="PS124" s="462"/>
      <c r="PT124" s="462"/>
      <c r="PU124" s="462"/>
      <c r="PV124" s="462"/>
      <c r="PW124" s="462"/>
      <c r="PX124" s="462"/>
      <c r="PY124" s="462"/>
      <c r="PZ124" s="462"/>
      <c r="QA124" s="462"/>
      <c r="QB124" s="462"/>
      <c r="QC124" s="462"/>
      <c r="QD124" s="462"/>
      <c r="QE124" s="462"/>
      <c r="QF124" s="462"/>
      <c r="QG124" s="462"/>
      <c r="QH124" s="462"/>
      <c r="QI124" s="462"/>
      <c r="QJ124" s="462"/>
      <c r="QK124" s="462"/>
      <c r="QL124" s="462"/>
      <c r="QM124" s="462"/>
      <c r="QN124" s="462"/>
      <c r="QO124" s="462"/>
      <c r="QP124" s="462"/>
      <c r="QQ124" s="462"/>
      <c r="QR124" s="462"/>
      <c r="QS124" s="462"/>
      <c r="QT124" s="462"/>
      <c r="QU124" s="462"/>
      <c r="QV124" s="462"/>
      <c r="QW124" s="462"/>
      <c r="QX124" s="462"/>
      <c r="QY124" s="462"/>
      <c r="QZ124" s="462"/>
      <c r="RA124" s="462"/>
      <c r="RB124" s="462"/>
      <c r="RC124" s="462"/>
      <c r="RD124" s="462"/>
      <c r="RE124" s="462"/>
      <c r="RF124" s="462"/>
      <c r="RG124" s="462"/>
      <c r="RH124" s="462"/>
      <c r="RI124" s="462"/>
      <c r="RJ124" s="462"/>
      <c r="RK124" s="462"/>
      <c r="RL124" s="462"/>
      <c r="RM124" s="462"/>
      <c r="RN124" s="462"/>
      <c r="RO124" s="462"/>
      <c r="RP124" s="462"/>
      <c r="RQ124" s="462"/>
      <c r="RR124" s="462"/>
      <c r="RS124" s="462"/>
      <c r="RT124" s="462"/>
      <c r="RU124" s="462"/>
      <c r="RV124" s="462"/>
      <c r="RW124" s="462"/>
      <c r="RX124" s="462"/>
      <c r="RY124" s="462"/>
      <c r="RZ124" s="462"/>
      <c r="SA124" s="462"/>
      <c r="SB124" s="462"/>
      <c r="SC124" s="462"/>
      <c r="SD124" s="462"/>
      <c r="SE124" s="462"/>
      <c r="SF124" s="462"/>
      <c r="SG124" s="462"/>
      <c r="SH124" s="462"/>
      <c r="SI124" s="462"/>
      <c r="SJ124" s="462"/>
      <c r="SK124" s="462"/>
      <c r="SL124" s="462"/>
      <c r="SM124" s="462"/>
    </row>
    <row r="125" spans="1:507" x14ac:dyDescent="0.35">
      <c r="A125" s="462"/>
      <c r="B125" s="462"/>
      <c r="C125" s="463"/>
      <c r="D125" s="462"/>
      <c r="E125" s="462"/>
      <c r="F125" s="462"/>
      <c r="G125" s="462"/>
      <c r="H125" s="462"/>
      <c r="I125" s="462"/>
      <c r="J125" s="462"/>
      <c r="K125" s="462"/>
      <c r="L125" s="462"/>
      <c r="M125" s="462"/>
      <c r="N125" s="462"/>
      <c r="O125" s="462"/>
      <c r="P125" s="462"/>
      <c r="Q125" s="462"/>
      <c r="R125" s="462"/>
      <c r="S125" s="462"/>
      <c r="T125" s="462"/>
      <c r="U125" s="462"/>
      <c r="V125" s="462"/>
      <c r="W125" s="462"/>
      <c r="X125" s="462"/>
      <c r="Y125" s="462"/>
      <c r="Z125" s="462"/>
      <c r="AA125" s="462"/>
      <c r="AB125" s="462"/>
      <c r="AC125" s="462"/>
      <c r="AD125" s="462"/>
      <c r="AE125" s="462"/>
      <c r="AF125" s="462"/>
      <c r="AG125" s="462"/>
      <c r="AH125" s="462"/>
      <c r="AI125" s="462"/>
      <c r="AJ125" s="462"/>
      <c r="AK125" s="462"/>
      <c r="AL125" s="462"/>
      <c r="AM125" s="462"/>
      <c r="AN125" s="462"/>
      <c r="AO125" s="462"/>
      <c r="AP125" s="462"/>
      <c r="AQ125" s="462"/>
      <c r="AR125" s="462"/>
      <c r="AS125" s="462"/>
      <c r="AT125" s="462"/>
      <c r="AU125" s="462"/>
      <c r="AV125" s="462"/>
      <c r="AW125" s="462"/>
      <c r="AX125" s="462"/>
      <c r="AY125" s="462"/>
      <c r="AZ125" s="462"/>
      <c r="BA125" s="462"/>
      <c r="BB125" s="462"/>
      <c r="BC125" s="462"/>
      <c r="BD125" s="462"/>
      <c r="BE125" s="462"/>
      <c r="BF125" s="462"/>
      <c r="BG125" s="462"/>
      <c r="BH125" s="462"/>
      <c r="BI125" s="462"/>
      <c r="BJ125" s="462"/>
      <c r="BK125" s="462"/>
      <c r="BL125" s="462"/>
      <c r="BM125" s="462"/>
      <c r="BN125" s="462"/>
      <c r="BO125" s="462"/>
      <c r="BP125" s="462"/>
      <c r="BQ125" s="462"/>
      <c r="BR125" s="462"/>
      <c r="BS125" s="462"/>
      <c r="BT125" s="462"/>
      <c r="BU125" s="462"/>
      <c r="BV125" s="462"/>
      <c r="BW125" s="462"/>
      <c r="BX125" s="462"/>
      <c r="BY125" s="462"/>
      <c r="BZ125" s="462"/>
      <c r="CA125" s="462"/>
      <c r="CB125" s="462"/>
      <c r="CC125" s="462"/>
      <c r="CD125" s="462"/>
      <c r="CE125" s="462"/>
      <c r="CF125" s="462"/>
      <c r="CG125" s="462"/>
      <c r="CH125" s="462"/>
      <c r="CI125" s="462"/>
      <c r="CJ125" s="462"/>
      <c r="CK125" s="462"/>
      <c r="CL125" s="462"/>
      <c r="CM125" s="462"/>
      <c r="CN125" s="462"/>
      <c r="CO125" s="462"/>
      <c r="CP125" s="462"/>
      <c r="CQ125" s="462"/>
      <c r="CR125" s="462"/>
      <c r="CS125" s="462"/>
      <c r="CT125" s="462"/>
      <c r="CU125" s="462"/>
      <c r="CV125" s="462"/>
      <c r="CW125" s="462"/>
      <c r="CX125" s="462"/>
      <c r="CY125" s="462"/>
      <c r="CZ125" s="462"/>
      <c r="DA125" s="462"/>
      <c r="DB125" s="462"/>
      <c r="DC125" s="462"/>
      <c r="DD125" s="462"/>
      <c r="DE125" s="462"/>
      <c r="DF125" s="462"/>
      <c r="DG125" s="462"/>
      <c r="DH125" s="462"/>
      <c r="DI125" s="462"/>
      <c r="DJ125" s="462"/>
      <c r="DK125" s="462"/>
      <c r="DL125" s="462"/>
      <c r="DM125" s="462"/>
      <c r="DN125" s="462"/>
      <c r="DO125" s="462"/>
      <c r="DP125" s="462"/>
      <c r="DQ125" s="462"/>
      <c r="DR125" s="462"/>
      <c r="DS125" s="462"/>
      <c r="DT125" s="462"/>
      <c r="DU125" s="462"/>
      <c r="DV125" s="462"/>
      <c r="DW125" s="462"/>
      <c r="DX125" s="462"/>
      <c r="DY125" s="462"/>
      <c r="DZ125" s="462"/>
      <c r="EA125" s="462"/>
      <c r="EB125" s="462"/>
      <c r="EC125" s="462"/>
      <c r="ED125" s="462"/>
      <c r="EE125" s="462"/>
      <c r="EF125" s="462"/>
      <c r="EG125" s="462"/>
      <c r="EH125" s="462"/>
      <c r="EI125" s="462"/>
      <c r="EJ125" s="462"/>
      <c r="EK125" s="462"/>
      <c r="EL125" s="462"/>
      <c r="EM125" s="462"/>
      <c r="EN125" s="462"/>
      <c r="EO125" s="462"/>
      <c r="EP125" s="462"/>
      <c r="EQ125" s="462"/>
      <c r="ER125" s="462"/>
      <c r="ES125" s="462"/>
      <c r="ET125" s="462"/>
      <c r="EU125" s="462"/>
      <c r="EV125" s="462"/>
      <c r="EW125" s="462"/>
      <c r="EX125" s="462"/>
      <c r="EY125" s="462"/>
      <c r="EZ125" s="462"/>
      <c r="FA125" s="462"/>
      <c r="FB125" s="462"/>
      <c r="FC125" s="462"/>
      <c r="FD125" s="462"/>
      <c r="FE125" s="462"/>
      <c r="FF125" s="462"/>
      <c r="FG125" s="462"/>
      <c r="FH125" s="462"/>
      <c r="FI125" s="462"/>
      <c r="FJ125" s="462"/>
      <c r="FK125" s="462"/>
      <c r="FL125" s="462"/>
      <c r="FM125" s="462"/>
      <c r="FN125" s="462"/>
      <c r="FO125" s="462"/>
      <c r="FP125" s="462"/>
      <c r="FQ125" s="462"/>
      <c r="FR125" s="462"/>
      <c r="FS125" s="462"/>
      <c r="FT125" s="462"/>
      <c r="FU125" s="462"/>
      <c r="FV125" s="462"/>
      <c r="FW125" s="462"/>
      <c r="FX125" s="462"/>
      <c r="FY125" s="462"/>
      <c r="FZ125" s="462"/>
      <c r="GA125" s="462"/>
      <c r="GB125" s="462"/>
      <c r="GC125" s="462"/>
      <c r="GD125" s="462"/>
      <c r="GE125" s="462"/>
      <c r="GF125" s="462"/>
      <c r="GG125" s="462"/>
      <c r="GH125" s="462"/>
      <c r="GI125" s="462"/>
      <c r="GJ125" s="462"/>
      <c r="GK125" s="462"/>
      <c r="GL125" s="462"/>
      <c r="GM125" s="462"/>
      <c r="GN125" s="462"/>
      <c r="GO125" s="462"/>
      <c r="GP125" s="462"/>
      <c r="GQ125" s="462"/>
      <c r="GR125" s="462"/>
      <c r="GS125" s="462"/>
      <c r="GT125" s="462"/>
      <c r="GU125" s="462"/>
      <c r="GV125" s="462"/>
      <c r="GW125" s="462"/>
      <c r="GX125" s="462"/>
      <c r="GY125" s="462"/>
      <c r="GZ125" s="462"/>
      <c r="HA125" s="462"/>
      <c r="HB125" s="462"/>
      <c r="HC125" s="462"/>
      <c r="HD125" s="462"/>
      <c r="HE125" s="462"/>
      <c r="HF125" s="462"/>
      <c r="HG125" s="462"/>
      <c r="HH125" s="462"/>
      <c r="HI125" s="462"/>
      <c r="HJ125" s="462"/>
      <c r="HK125" s="462"/>
      <c r="HL125" s="462"/>
      <c r="HM125" s="462"/>
      <c r="HN125" s="462"/>
      <c r="HO125" s="462"/>
      <c r="HP125" s="462"/>
      <c r="HQ125" s="462"/>
      <c r="HR125" s="462"/>
      <c r="HS125" s="462"/>
      <c r="HT125" s="462"/>
      <c r="HU125" s="462"/>
      <c r="HV125" s="462"/>
      <c r="HW125" s="462"/>
      <c r="HX125" s="462"/>
      <c r="HY125" s="462"/>
      <c r="HZ125" s="462"/>
      <c r="IA125" s="462"/>
      <c r="IB125" s="462"/>
      <c r="IC125" s="462"/>
      <c r="ID125" s="462"/>
      <c r="IE125" s="462"/>
      <c r="IF125" s="462"/>
      <c r="IG125" s="462"/>
      <c r="IH125" s="462"/>
      <c r="II125" s="462"/>
      <c r="IJ125" s="462"/>
      <c r="IK125" s="462"/>
      <c r="IL125" s="462"/>
      <c r="IM125" s="462"/>
      <c r="IN125" s="462"/>
      <c r="IO125" s="462"/>
      <c r="IP125" s="462"/>
      <c r="IQ125" s="462"/>
      <c r="IR125" s="462"/>
      <c r="IS125" s="462"/>
      <c r="IT125" s="462"/>
      <c r="IU125" s="462"/>
      <c r="IV125" s="462"/>
      <c r="IW125" s="462"/>
      <c r="IX125" s="462"/>
      <c r="IY125" s="462"/>
      <c r="IZ125" s="462"/>
      <c r="JA125" s="462"/>
      <c r="JB125" s="462"/>
      <c r="JC125" s="462"/>
      <c r="JD125" s="462"/>
      <c r="JE125" s="462"/>
      <c r="JF125" s="462"/>
      <c r="JG125" s="462"/>
      <c r="JH125" s="462"/>
      <c r="JI125" s="462"/>
      <c r="JJ125" s="462"/>
      <c r="JK125" s="462"/>
      <c r="JL125" s="462"/>
      <c r="JM125" s="462"/>
      <c r="JN125" s="462"/>
      <c r="JO125" s="462"/>
      <c r="JP125" s="462"/>
      <c r="JQ125" s="462"/>
      <c r="JR125" s="462"/>
      <c r="JS125" s="462"/>
      <c r="JT125" s="462"/>
      <c r="JU125" s="462"/>
      <c r="JV125" s="462"/>
      <c r="JW125" s="462"/>
      <c r="JX125" s="462"/>
      <c r="JY125" s="462"/>
      <c r="JZ125" s="462"/>
      <c r="KA125" s="462"/>
      <c r="KB125" s="462"/>
      <c r="KC125" s="462"/>
      <c r="KD125" s="462"/>
      <c r="KE125" s="462"/>
      <c r="KF125" s="462"/>
      <c r="KG125" s="462"/>
      <c r="KH125" s="462"/>
      <c r="KI125" s="462"/>
      <c r="KJ125" s="462"/>
      <c r="KK125" s="462"/>
      <c r="KL125" s="462"/>
      <c r="KM125" s="462"/>
      <c r="KN125" s="462"/>
      <c r="KO125" s="462"/>
      <c r="KP125" s="462"/>
      <c r="KQ125" s="462"/>
      <c r="KR125" s="462"/>
      <c r="KS125" s="462"/>
      <c r="KT125" s="462"/>
      <c r="KU125" s="462"/>
      <c r="KV125" s="462"/>
      <c r="KW125" s="462"/>
      <c r="KX125" s="462"/>
      <c r="KY125" s="462"/>
      <c r="KZ125" s="462"/>
      <c r="LA125" s="462"/>
      <c r="LB125" s="462"/>
      <c r="LC125" s="462"/>
      <c r="LD125" s="462"/>
      <c r="LE125" s="462"/>
      <c r="LF125" s="462"/>
      <c r="LG125" s="462"/>
      <c r="LH125" s="462"/>
      <c r="LI125" s="462"/>
      <c r="LJ125" s="462"/>
      <c r="LK125" s="462"/>
      <c r="LL125" s="462"/>
      <c r="LM125" s="462"/>
      <c r="LN125" s="462"/>
      <c r="LO125" s="462"/>
      <c r="LP125" s="462"/>
      <c r="LQ125" s="462"/>
      <c r="LR125" s="462"/>
      <c r="LS125" s="462"/>
      <c r="LT125" s="462"/>
      <c r="LU125" s="462"/>
      <c r="LV125" s="462"/>
      <c r="LW125" s="462"/>
      <c r="LX125" s="462"/>
      <c r="LY125" s="462"/>
      <c r="LZ125" s="462"/>
      <c r="MA125" s="462"/>
      <c r="MB125" s="462"/>
      <c r="MC125" s="462"/>
      <c r="MD125" s="462"/>
      <c r="ME125" s="462"/>
      <c r="MF125" s="462"/>
      <c r="MG125" s="462"/>
      <c r="MH125" s="462"/>
      <c r="MI125" s="462"/>
      <c r="MJ125" s="462"/>
      <c r="MK125" s="462"/>
      <c r="ML125" s="462"/>
      <c r="MM125" s="462"/>
      <c r="MN125" s="462"/>
      <c r="MO125" s="462"/>
      <c r="MP125" s="462"/>
      <c r="MQ125" s="462"/>
      <c r="MR125" s="462"/>
      <c r="MS125" s="462"/>
      <c r="MT125" s="462"/>
      <c r="MU125" s="462"/>
      <c r="MV125" s="462"/>
      <c r="MW125" s="462"/>
      <c r="MX125" s="462"/>
      <c r="MY125" s="462"/>
      <c r="MZ125" s="462"/>
      <c r="NA125" s="462"/>
      <c r="NB125" s="462"/>
      <c r="NC125" s="462"/>
      <c r="ND125" s="462"/>
      <c r="NE125" s="462"/>
      <c r="NF125" s="462"/>
      <c r="NG125" s="462"/>
      <c r="NH125" s="462"/>
      <c r="NI125" s="462"/>
      <c r="NJ125" s="462"/>
      <c r="NK125" s="462"/>
      <c r="NL125" s="462"/>
      <c r="NM125" s="462"/>
      <c r="NN125" s="462"/>
      <c r="NO125" s="462"/>
      <c r="NP125" s="462"/>
      <c r="NQ125" s="462"/>
      <c r="NR125" s="462"/>
      <c r="NS125" s="462"/>
      <c r="NT125" s="462"/>
      <c r="NU125" s="462"/>
      <c r="NV125" s="462"/>
      <c r="NW125" s="462"/>
      <c r="NX125" s="462"/>
      <c r="NY125" s="462"/>
      <c r="NZ125" s="462"/>
      <c r="OA125" s="462"/>
      <c r="OB125" s="462"/>
      <c r="OC125" s="462"/>
      <c r="OD125" s="462"/>
      <c r="OE125" s="462"/>
      <c r="OF125" s="462"/>
      <c r="OG125" s="462"/>
      <c r="OH125" s="462"/>
      <c r="OI125" s="462"/>
      <c r="OJ125" s="462"/>
      <c r="OK125" s="462"/>
      <c r="OL125" s="462"/>
      <c r="OM125" s="462"/>
      <c r="ON125" s="462"/>
      <c r="OO125" s="462"/>
      <c r="OP125" s="462"/>
      <c r="OQ125" s="462"/>
      <c r="OR125" s="462"/>
      <c r="OS125" s="462"/>
      <c r="OT125" s="462"/>
      <c r="OU125" s="462"/>
      <c r="OV125" s="462"/>
      <c r="OW125" s="462"/>
      <c r="OX125" s="462"/>
      <c r="OY125" s="462"/>
      <c r="OZ125" s="462"/>
      <c r="PA125" s="462"/>
      <c r="PB125" s="462"/>
      <c r="PC125" s="462"/>
      <c r="PD125" s="462"/>
      <c r="PE125" s="462"/>
      <c r="PF125" s="462"/>
      <c r="PG125" s="462"/>
      <c r="PH125" s="462"/>
      <c r="PI125" s="462"/>
      <c r="PJ125" s="462"/>
      <c r="PK125" s="462"/>
      <c r="PL125" s="462"/>
      <c r="PM125" s="462"/>
      <c r="PN125" s="462"/>
      <c r="PO125" s="462"/>
      <c r="PP125" s="462"/>
      <c r="PQ125" s="462"/>
      <c r="PR125" s="462"/>
      <c r="PS125" s="462"/>
      <c r="PT125" s="462"/>
      <c r="PU125" s="462"/>
      <c r="PV125" s="462"/>
      <c r="PW125" s="462"/>
      <c r="PX125" s="462"/>
      <c r="PY125" s="462"/>
      <c r="PZ125" s="462"/>
      <c r="QA125" s="462"/>
      <c r="QB125" s="462"/>
      <c r="QC125" s="462"/>
      <c r="QD125" s="462"/>
      <c r="QE125" s="462"/>
      <c r="QF125" s="462"/>
      <c r="QG125" s="462"/>
      <c r="QH125" s="462"/>
      <c r="QI125" s="462"/>
      <c r="QJ125" s="462"/>
      <c r="QK125" s="462"/>
      <c r="QL125" s="462"/>
      <c r="QM125" s="462"/>
      <c r="QN125" s="462"/>
      <c r="QO125" s="462"/>
      <c r="QP125" s="462"/>
      <c r="QQ125" s="462"/>
      <c r="QR125" s="462"/>
      <c r="QS125" s="462"/>
      <c r="QT125" s="462"/>
      <c r="QU125" s="462"/>
      <c r="QV125" s="462"/>
      <c r="QW125" s="462"/>
      <c r="QX125" s="462"/>
      <c r="QY125" s="462"/>
      <c r="QZ125" s="462"/>
      <c r="RA125" s="462"/>
      <c r="RB125" s="462"/>
      <c r="RC125" s="462"/>
      <c r="RD125" s="462"/>
      <c r="RE125" s="462"/>
      <c r="RF125" s="462"/>
      <c r="RG125" s="462"/>
      <c r="RH125" s="462"/>
      <c r="RI125" s="462"/>
      <c r="RJ125" s="462"/>
      <c r="RK125" s="462"/>
      <c r="RL125" s="462"/>
      <c r="RM125" s="462"/>
      <c r="RN125" s="462"/>
      <c r="RO125" s="462"/>
      <c r="RP125" s="462"/>
      <c r="RQ125" s="462"/>
      <c r="RR125" s="462"/>
      <c r="RS125" s="462"/>
      <c r="RT125" s="462"/>
      <c r="RU125" s="462"/>
      <c r="RV125" s="462"/>
      <c r="RW125" s="462"/>
      <c r="RX125" s="462"/>
      <c r="RY125" s="462"/>
      <c r="RZ125" s="462"/>
      <c r="SA125" s="462"/>
      <c r="SB125" s="462"/>
      <c r="SC125" s="462"/>
      <c r="SD125" s="462"/>
      <c r="SE125" s="462"/>
      <c r="SF125" s="462"/>
      <c r="SG125" s="462"/>
      <c r="SH125" s="462"/>
      <c r="SI125" s="462"/>
      <c r="SJ125" s="462"/>
      <c r="SK125" s="462"/>
      <c r="SL125" s="462"/>
      <c r="SM125" s="462"/>
    </row>
    <row r="126" spans="1:507" x14ac:dyDescent="0.35">
      <c r="A126" s="462"/>
      <c r="B126" s="462"/>
      <c r="C126" s="463"/>
      <c r="D126" s="462"/>
      <c r="E126" s="462"/>
      <c r="F126" s="462"/>
      <c r="G126" s="462"/>
      <c r="H126" s="462"/>
      <c r="I126" s="462"/>
      <c r="J126" s="462"/>
      <c r="K126" s="462"/>
      <c r="L126" s="462"/>
      <c r="M126" s="462"/>
      <c r="N126" s="462"/>
      <c r="O126" s="462"/>
      <c r="P126" s="462"/>
      <c r="Q126" s="462"/>
      <c r="R126" s="462"/>
      <c r="S126" s="462"/>
      <c r="T126" s="462"/>
      <c r="U126" s="462"/>
      <c r="V126" s="462"/>
      <c r="W126" s="462"/>
      <c r="X126" s="462"/>
      <c r="Y126" s="462"/>
      <c r="Z126" s="462"/>
      <c r="AA126" s="462"/>
      <c r="AB126" s="462"/>
      <c r="AC126" s="462"/>
      <c r="AD126" s="462"/>
      <c r="AE126" s="462"/>
      <c r="AF126" s="462"/>
      <c r="AG126" s="462"/>
      <c r="AH126" s="462"/>
      <c r="AI126" s="462"/>
      <c r="AJ126" s="462"/>
      <c r="AK126" s="462"/>
      <c r="AL126" s="462"/>
      <c r="AM126" s="462"/>
      <c r="AN126" s="462"/>
      <c r="AO126" s="462"/>
      <c r="AP126" s="462"/>
      <c r="AQ126" s="462"/>
      <c r="AR126" s="462"/>
      <c r="AS126" s="462"/>
      <c r="AT126" s="462"/>
      <c r="AU126" s="462"/>
      <c r="AV126" s="462"/>
      <c r="AW126" s="462"/>
      <c r="AX126" s="462"/>
      <c r="AY126" s="462"/>
      <c r="AZ126" s="462"/>
      <c r="BA126" s="462"/>
      <c r="BB126" s="462"/>
      <c r="BC126" s="462"/>
      <c r="BD126" s="462"/>
      <c r="BE126" s="462"/>
      <c r="BF126" s="462"/>
      <c r="BG126" s="462"/>
      <c r="BH126" s="462"/>
      <c r="BI126" s="462"/>
      <c r="BJ126" s="462"/>
      <c r="BK126" s="462"/>
      <c r="BL126" s="462"/>
      <c r="BM126" s="462"/>
      <c r="BN126" s="462"/>
      <c r="BO126" s="462"/>
      <c r="BP126" s="462"/>
      <c r="BQ126" s="462"/>
      <c r="BR126" s="462"/>
      <c r="BS126" s="462"/>
      <c r="BT126" s="462"/>
      <c r="BU126" s="462"/>
      <c r="BV126" s="462"/>
      <c r="BW126" s="462"/>
      <c r="BX126" s="462"/>
      <c r="BY126" s="462"/>
      <c r="BZ126" s="462"/>
      <c r="CA126" s="462"/>
      <c r="CB126" s="462"/>
      <c r="CC126" s="462"/>
      <c r="CD126" s="462"/>
      <c r="CE126" s="462"/>
      <c r="CF126" s="462"/>
      <c r="CG126" s="462"/>
      <c r="CH126" s="462"/>
      <c r="CI126" s="462"/>
      <c r="CJ126" s="462"/>
      <c r="CK126" s="462"/>
      <c r="CL126" s="462"/>
      <c r="CM126" s="462"/>
      <c r="CN126" s="462"/>
      <c r="CO126" s="462"/>
      <c r="CP126" s="462"/>
      <c r="CQ126" s="462"/>
      <c r="CR126" s="462"/>
      <c r="CS126" s="462"/>
      <c r="CT126" s="462"/>
      <c r="CU126" s="462"/>
      <c r="CV126" s="462"/>
      <c r="CW126" s="462"/>
      <c r="CX126" s="462"/>
      <c r="CY126" s="462"/>
      <c r="CZ126" s="462"/>
      <c r="DA126" s="462"/>
      <c r="DB126" s="462"/>
      <c r="DC126" s="462"/>
      <c r="DD126" s="462"/>
      <c r="DE126" s="462"/>
      <c r="DF126" s="462"/>
      <c r="DG126" s="462"/>
      <c r="DH126" s="462"/>
      <c r="DI126" s="462"/>
      <c r="DJ126" s="462"/>
      <c r="DK126" s="462"/>
      <c r="DL126" s="462"/>
      <c r="DM126" s="462"/>
      <c r="DN126" s="462"/>
      <c r="DO126" s="462"/>
      <c r="DP126" s="462"/>
      <c r="DQ126" s="462"/>
      <c r="DR126" s="462"/>
      <c r="DS126" s="462"/>
      <c r="DT126" s="462"/>
      <c r="DU126" s="462"/>
      <c r="DV126" s="462"/>
      <c r="DW126" s="462"/>
      <c r="DX126" s="462"/>
      <c r="DY126" s="462"/>
      <c r="DZ126" s="462"/>
      <c r="EA126" s="462"/>
      <c r="EB126" s="462"/>
      <c r="EC126" s="462"/>
      <c r="ED126" s="462"/>
      <c r="EE126" s="462"/>
      <c r="EF126" s="462"/>
      <c r="EG126" s="462"/>
      <c r="EH126" s="462"/>
      <c r="EI126" s="462"/>
      <c r="EJ126" s="462"/>
      <c r="EK126" s="462"/>
      <c r="EL126" s="462"/>
      <c r="EM126" s="462"/>
      <c r="EN126" s="462"/>
      <c r="EO126" s="462"/>
      <c r="EP126" s="462"/>
      <c r="EQ126" s="462"/>
      <c r="ER126" s="462"/>
      <c r="ES126" s="462"/>
      <c r="ET126" s="462"/>
      <c r="EU126" s="462"/>
      <c r="EV126" s="462"/>
      <c r="EW126" s="462"/>
      <c r="EX126" s="462"/>
      <c r="EY126" s="462"/>
      <c r="EZ126" s="462"/>
      <c r="FA126" s="462"/>
      <c r="FB126" s="462"/>
      <c r="FC126" s="462"/>
      <c r="FD126" s="462"/>
      <c r="FE126" s="462"/>
      <c r="FF126" s="462"/>
      <c r="FG126" s="462"/>
      <c r="FH126" s="462"/>
      <c r="FI126" s="462"/>
      <c r="FJ126" s="462"/>
      <c r="FK126" s="462"/>
      <c r="FL126" s="462"/>
      <c r="FM126" s="462"/>
      <c r="FN126" s="462"/>
      <c r="FO126" s="462"/>
      <c r="FP126" s="462"/>
      <c r="FQ126" s="462"/>
      <c r="FR126" s="462"/>
      <c r="FS126" s="462"/>
      <c r="FT126" s="462"/>
      <c r="FU126" s="462"/>
      <c r="FV126" s="462"/>
      <c r="FW126" s="462"/>
      <c r="FX126" s="462"/>
      <c r="FY126" s="462"/>
      <c r="FZ126" s="462"/>
      <c r="GA126" s="462"/>
      <c r="GB126" s="462"/>
      <c r="GC126" s="462"/>
      <c r="GD126" s="462"/>
      <c r="GE126" s="462"/>
      <c r="GF126" s="462"/>
      <c r="GG126" s="462"/>
      <c r="GH126" s="462"/>
      <c r="GI126" s="462"/>
      <c r="GJ126" s="462"/>
      <c r="GK126" s="462"/>
      <c r="GL126" s="462"/>
      <c r="GM126" s="462"/>
      <c r="GN126" s="462"/>
      <c r="GO126" s="462"/>
      <c r="GP126" s="462"/>
      <c r="GQ126" s="462"/>
      <c r="GR126" s="462"/>
      <c r="GS126" s="462"/>
      <c r="GT126" s="462"/>
      <c r="GU126" s="462"/>
      <c r="GV126" s="462"/>
      <c r="GW126" s="462"/>
      <c r="GX126" s="462"/>
      <c r="GY126" s="462"/>
      <c r="GZ126" s="462"/>
      <c r="HA126" s="462"/>
      <c r="HB126" s="462"/>
      <c r="HC126" s="462"/>
      <c r="HD126" s="462"/>
      <c r="HE126" s="462"/>
      <c r="HF126" s="462"/>
      <c r="HG126" s="462"/>
      <c r="HH126" s="462"/>
      <c r="HI126" s="462"/>
      <c r="HJ126" s="462"/>
      <c r="HK126" s="462"/>
      <c r="HL126" s="462"/>
      <c r="HM126" s="462"/>
      <c r="HN126" s="462"/>
      <c r="HO126" s="462"/>
      <c r="HP126" s="462"/>
      <c r="HQ126" s="462"/>
      <c r="HR126" s="462"/>
      <c r="HS126" s="462"/>
      <c r="HT126" s="462"/>
      <c r="HU126" s="462"/>
      <c r="HV126" s="462"/>
      <c r="HW126" s="462"/>
      <c r="HX126" s="462"/>
      <c r="HY126" s="462"/>
      <c r="HZ126" s="462"/>
      <c r="IA126" s="462"/>
      <c r="IB126" s="462"/>
      <c r="IC126" s="462"/>
      <c r="ID126" s="462"/>
      <c r="IE126" s="462"/>
      <c r="IF126" s="462"/>
      <c r="IG126" s="462"/>
      <c r="IH126" s="462"/>
      <c r="II126" s="462"/>
      <c r="IJ126" s="462"/>
      <c r="IK126" s="462"/>
      <c r="IL126" s="462"/>
      <c r="IM126" s="462"/>
      <c r="IN126" s="462"/>
      <c r="IO126" s="462"/>
      <c r="IP126" s="462"/>
      <c r="IQ126" s="462"/>
      <c r="IR126" s="462"/>
      <c r="IS126" s="462"/>
      <c r="IT126" s="462"/>
      <c r="IU126" s="462"/>
      <c r="IV126" s="462"/>
      <c r="IW126" s="462"/>
      <c r="IX126" s="462"/>
      <c r="IY126" s="462"/>
      <c r="IZ126" s="462"/>
      <c r="JA126" s="462"/>
      <c r="JB126" s="462"/>
      <c r="JC126" s="462"/>
      <c r="JD126" s="462"/>
      <c r="JE126" s="462"/>
      <c r="JF126" s="462"/>
      <c r="JG126" s="462"/>
      <c r="JH126" s="462"/>
      <c r="JI126" s="462"/>
      <c r="JJ126" s="462"/>
      <c r="JK126" s="462"/>
      <c r="JL126" s="462"/>
      <c r="JM126" s="462"/>
      <c r="JN126" s="462"/>
      <c r="JO126" s="462"/>
      <c r="JP126" s="462"/>
      <c r="JQ126" s="462"/>
      <c r="JR126" s="462"/>
      <c r="JS126" s="462"/>
      <c r="JT126" s="462"/>
      <c r="JU126" s="462"/>
      <c r="JV126" s="462"/>
      <c r="JW126" s="462"/>
      <c r="JX126" s="462"/>
      <c r="JY126" s="462"/>
      <c r="JZ126" s="462"/>
      <c r="KA126" s="462"/>
      <c r="KB126" s="462"/>
      <c r="KC126" s="462"/>
      <c r="KD126" s="462"/>
      <c r="KE126" s="462"/>
      <c r="KF126" s="462"/>
      <c r="KG126" s="462"/>
      <c r="KH126" s="462"/>
      <c r="KI126" s="462"/>
      <c r="KJ126" s="462"/>
      <c r="KK126" s="462"/>
      <c r="KL126" s="462"/>
      <c r="KM126" s="462"/>
      <c r="KN126" s="462"/>
      <c r="KO126" s="462"/>
      <c r="KP126" s="462"/>
      <c r="KQ126" s="462"/>
      <c r="KR126" s="462"/>
      <c r="KS126" s="462"/>
      <c r="KT126" s="462"/>
      <c r="KU126" s="462"/>
      <c r="KV126" s="462"/>
      <c r="KW126" s="462"/>
      <c r="KX126" s="462"/>
      <c r="KY126" s="462"/>
      <c r="KZ126" s="462"/>
      <c r="LA126" s="462"/>
      <c r="LB126" s="462"/>
      <c r="LC126" s="462"/>
      <c r="LD126" s="462"/>
      <c r="LE126" s="462"/>
      <c r="LF126" s="462"/>
      <c r="LG126" s="462"/>
      <c r="LH126" s="462"/>
      <c r="LI126" s="462"/>
      <c r="LJ126" s="462"/>
      <c r="LK126" s="462"/>
      <c r="LL126" s="462"/>
      <c r="LM126" s="462"/>
      <c r="LN126" s="462"/>
      <c r="LO126" s="462"/>
      <c r="LP126" s="462"/>
      <c r="LQ126" s="462"/>
      <c r="LR126" s="462"/>
      <c r="LS126" s="462"/>
      <c r="LT126" s="462"/>
      <c r="LU126" s="462"/>
      <c r="LV126" s="462"/>
      <c r="LW126" s="462"/>
      <c r="LX126" s="462"/>
      <c r="LY126" s="462"/>
      <c r="LZ126" s="462"/>
      <c r="MA126" s="462"/>
      <c r="MB126" s="462"/>
      <c r="MC126" s="462"/>
      <c r="MD126" s="462"/>
      <c r="ME126" s="462"/>
      <c r="MF126" s="462"/>
      <c r="MG126" s="462"/>
      <c r="MH126" s="462"/>
      <c r="MI126" s="462"/>
      <c r="MJ126" s="462"/>
      <c r="MK126" s="462"/>
      <c r="ML126" s="462"/>
      <c r="MM126" s="462"/>
      <c r="MN126" s="462"/>
      <c r="MO126" s="462"/>
      <c r="MP126" s="462"/>
      <c r="MQ126" s="462"/>
      <c r="MR126" s="462"/>
      <c r="MS126" s="462"/>
      <c r="MT126" s="462"/>
      <c r="MU126" s="462"/>
      <c r="MV126" s="462"/>
      <c r="MW126" s="462"/>
      <c r="MX126" s="462"/>
      <c r="MY126" s="462"/>
      <c r="MZ126" s="462"/>
      <c r="NA126" s="462"/>
      <c r="NB126" s="462"/>
      <c r="NC126" s="462"/>
      <c r="ND126" s="462"/>
      <c r="NE126" s="462"/>
      <c r="NF126" s="462"/>
      <c r="NG126" s="462"/>
      <c r="NH126" s="462"/>
      <c r="NI126" s="462"/>
      <c r="NJ126" s="462"/>
      <c r="NK126" s="462"/>
      <c r="NL126" s="462"/>
      <c r="NM126" s="462"/>
      <c r="NN126" s="462"/>
      <c r="NO126" s="462"/>
      <c r="NP126" s="462"/>
      <c r="NQ126" s="462"/>
      <c r="NR126" s="462"/>
      <c r="NS126" s="462"/>
      <c r="NT126" s="462"/>
      <c r="NU126" s="462"/>
      <c r="NV126" s="462"/>
      <c r="NW126" s="462"/>
      <c r="NX126" s="462"/>
      <c r="NY126" s="462"/>
      <c r="NZ126" s="462"/>
      <c r="OA126" s="462"/>
      <c r="OB126" s="462"/>
      <c r="OC126" s="462"/>
      <c r="OD126" s="462"/>
      <c r="OE126" s="462"/>
      <c r="OF126" s="462"/>
      <c r="OG126" s="462"/>
      <c r="OH126" s="462"/>
      <c r="OI126" s="462"/>
      <c r="OJ126" s="462"/>
      <c r="OK126" s="462"/>
      <c r="OL126" s="462"/>
      <c r="OM126" s="462"/>
      <c r="ON126" s="462"/>
      <c r="OO126" s="462"/>
      <c r="OP126" s="462"/>
      <c r="OQ126" s="462"/>
      <c r="OR126" s="462"/>
      <c r="OS126" s="462"/>
      <c r="OT126" s="462"/>
      <c r="OU126" s="462"/>
      <c r="OV126" s="462"/>
      <c r="OW126" s="462"/>
      <c r="OX126" s="462"/>
      <c r="OY126" s="462"/>
      <c r="OZ126" s="462"/>
      <c r="PA126" s="462"/>
      <c r="PB126" s="462"/>
      <c r="PC126" s="462"/>
      <c r="PD126" s="462"/>
      <c r="PE126" s="462"/>
      <c r="PF126" s="462"/>
      <c r="PG126" s="462"/>
      <c r="PH126" s="462"/>
      <c r="PI126" s="462"/>
      <c r="PJ126" s="462"/>
      <c r="PK126" s="462"/>
      <c r="PL126" s="462"/>
      <c r="PM126" s="462"/>
      <c r="PN126" s="462"/>
      <c r="PO126" s="462"/>
      <c r="PP126" s="462"/>
      <c r="PQ126" s="462"/>
      <c r="PR126" s="462"/>
      <c r="PS126" s="462"/>
      <c r="PT126" s="462"/>
      <c r="PU126" s="462"/>
      <c r="PV126" s="462"/>
      <c r="PW126" s="462"/>
      <c r="PX126" s="462"/>
      <c r="PY126" s="462"/>
      <c r="PZ126" s="462"/>
      <c r="QA126" s="462"/>
      <c r="QB126" s="462"/>
      <c r="QC126" s="462"/>
      <c r="QD126" s="462"/>
      <c r="QE126" s="462"/>
      <c r="QF126" s="462"/>
      <c r="QG126" s="462"/>
      <c r="QH126" s="462"/>
      <c r="QI126" s="462"/>
      <c r="QJ126" s="462"/>
      <c r="QK126" s="462"/>
      <c r="QL126" s="462"/>
      <c r="QM126" s="462"/>
      <c r="QN126" s="462"/>
      <c r="QO126" s="462"/>
      <c r="QP126" s="462"/>
      <c r="QQ126" s="462"/>
      <c r="QR126" s="462"/>
      <c r="QS126" s="462"/>
      <c r="QT126" s="462"/>
      <c r="QU126" s="462"/>
      <c r="QV126" s="462"/>
      <c r="QW126" s="462"/>
      <c r="QX126" s="462"/>
      <c r="QY126" s="462"/>
      <c r="QZ126" s="462"/>
      <c r="RA126" s="462"/>
      <c r="RB126" s="462"/>
      <c r="RC126" s="462"/>
      <c r="RD126" s="462"/>
      <c r="RE126" s="462"/>
      <c r="RF126" s="462"/>
      <c r="RG126" s="462"/>
      <c r="RH126" s="462"/>
      <c r="RI126" s="462"/>
      <c r="RJ126" s="462"/>
      <c r="RK126" s="462"/>
      <c r="RL126" s="462"/>
      <c r="RM126" s="462"/>
      <c r="RN126" s="462"/>
      <c r="RO126" s="462"/>
      <c r="RP126" s="462"/>
      <c r="RQ126" s="462"/>
      <c r="RR126" s="462"/>
      <c r="RS126" s="462"/>
      <c r="RT126" s="462"/>
      <c r="RU126" s="462"/>
      <c r="RV126" s="462"/>
      <c r="RW126" s="462"/>
      <c r="RX126" s="462"/>
      <c r="RY126" s="462"/>
      <c r="RZ126" s="462"/>
      <c r="SA126" s="462"/>
      <c r="SB126" s="462"/>
      <c r="SC126" s="462"/>
      <c r="SD126" s="462"/>
      <c r="SE126" s="462"/>
      <c r="SF126" s="462"/>
      <c r="SG126" s="462"/>
      <c r="SH126" s="462"/>
      <c r="SI126" s="462"/>
      <c r="SJ126" s="462"/>
      <c r="SK126" s="462"/>
      <c r="SL126" s="462"/>
      <c r="SM126" s="462"/>
    </row>
    <row r="127" spans="1:507" x14ac:dyDescent="0.35">
      <c r="A127" s="462"/>
      <c r="B127" s="462"/>
      <c r="C127" s="463"/>
      <c r="D127" s="462"/>
      <c r="E127" s="462"/>
      <c r="F127" s="462"/>
      <c r="G127" s="462"/>
      <c r="H127" s="462"/>
      <c r="I127" s="462"/>
      <c r="J127" s="462"/>
      <c r="K127" s="462"/>
      <c r="L127" s="462"/>
      <c r="M127" s="462"/>
      <c r="N127" s="462"/>
      <c r="O127" s="462"/>
      <c r="P127" s="462"/>
      <c r="Q127" s="462"/>
      <c r="R127" s="462"/>
      <c r="S127" s="462"/>
      <c r="T127" s="462"/>
      <c r="U127" s="462"/>
      <c r="V127" s="462"/>
      <c r="W127" s="462"/>
      <c r="X127" s="462"/>
      <c r="Y127" s="462"/>
      <c r="Z127" s="462"/>
      <c r="AA127" s="462"/>
      <c r="AB127" s="462"/>
      <c r="AC127" s="462"/>
      <c r="AD127" s="462"/>
      <c r="AE127" s="462"/>
      <c r="AF127" s="462"/>
      <c r="AG127" s="462"/>
      <c r="AH127" s="462"/>
      <c r="AI127" s="462"/>
      <c r="AJ127" s="462"/>
      <c r="AK127" s="462"/>
      <c r="AL127" s="462"/>
      <c r="AM127" s="462"/>
      <c r="AN127" s="462"/>
      <c r="AO127" s="462"/>
      <c r="AP127" s="462"/>
      <c r="AQ127" s="462"/>
      <c r="AR127" s="462"/>
      <c r="AS127" s="462"/>
      <c r="AT127" s="462"/>
      <c r="AU127" s="462"/>
      <c r="AV127" s="462"/>
      <c r="AW127" s="462"/>
      <c r="AX127" s="462"/>
      <c r="AY127" s="462"/>
      <c r="AZ127" s="462"/>
      <c r="BA127" s="462"/>
      <c r="BB127" s="462"/>
      <c r="BC127" s="462"/>
      <c r="BD127" s="462"/>
      <c r="BE127" s="462"/>
      <c r="BF127" s="462"/>
      <c r="BG127" s="462"/>
      <c r="BH127" s="462"/>
      <c r="BI127" s="462"/>
      <c r="BJ127" s="462"/>
      <c r="BK127" s="462"/>
      <c r="BL127" s="462"/>
      <c r="BM127" s="462"/>
      <c r="BN127" s="462"/>
      <c r="BO127" s="462"/>
      <c r="BP127" s="462"/>
      <c r="BQ127" s="462"/>
      <c r="BR127" s="462"/>
      <c r="BS127" s="462"/>
      <c r="BT127" s="462"/>
      <c r="BU127" s="462"/>
      <c r="BV127" s="462"/>
      <c r="BW127" s="462"/>
      <c r="BX127" s="462"/>
      <c r="BY127" s="462"/>
      <c r="BZ127" s="462"/>
      <c r="CA127" s="462"/>
      <c r="CB127" s="462"/>
      <c r="CC127" s="462"/>
      <c r="CD127" s="462"/>
      <c r="CE127" s="462"/>
      <c r="CF127" s="462"/>
      <c r="CG127" s="462"/>
      <c r="CH127" s="462"/>
      <c r="CI127" s="462"/>
      <c r="CJ127" s="462"/>
      <c r="CK127" s="462"/>
      <c r="CL127" s="462"/>
      <c r="CM127" s="462"/>
      <c r="CN127" s="462"/>
      <c r="CO127" s="462"/>
      <c r="CP127" s="462"/>
      <c r="CQ127" s="462"/>
      <c r="CR127" s="462"/>
      <c r="CS127" s="462"/>
      <c r="CT127" s="462"/>
      <c r="CU127" s="462"/>
      <c r="CV127" s="462"/>
      <c r="CW127" s="462"/>
      <c r="CX127" s="462"/>
      <c r="CY127" s="462"/>
      <c r="CZ127" s="462"/>
      <c r="DA127" s="462"/>
      <c r="DB127" s="462"/>
      <c r="DC127" s="462"/>
      <c r="DD127" s="462"/>
      <c r="DE127" s="462"/>
      <c r="DF127" s="462"/>
      <c r="DG127" s="462"/>
      <c r="DH127" s="462"/>
      <c r="DI127" s="462"/>
      <c r="DJ127" s="462"/>
      <c r="DK127" s="462"/>
      <c r="DL127" s="462"/>
      <c r="DM127" s="462"/>
      <c r="DN127" s="462"/>
      <c r="DO127" s="462"/>
      <c r="DP127" s="462"/>
      <c r="DQ127" s="462"/>
      <c r="DR127" s="462"/>
      <c r="DS127" s="462"/>
      <c r="DT127" s="462"/>
      <c r="DU127" s="462"/>
      <c r="DV127" s="462"/>
      <c r="DW127" s="462"/>
      <c r="DX127" s="462"/>
      <c r="DY127" s="462"/>
      <c r="DZ127" s="462"/>
      <c r="EA127" s="462"/>
      <c r="EB127" s="462"/>
      <c r="EC127" s="462"/>
      <c r="ED127" s="462"/>
      <c r="EE127" s="462"/>
      <c r="EF127" s="462"/>
      <c r="EG127" s="462"/>
      <c r="EH127" s="462"/>
      <c r="EI127" s="462"/>
      <c r="EJ127" s="462"/>
      <c r="EK127" s="462"/>
      <c r="EL127" s="462"/>
      <c r="EM127" s="462"/>
      <c r="EN127" s="462"/>
      <c r="EO127" s="462"/>
      <c r="EP127" s="462"/>
      <c r="EQ127" s="462"/>
      <c r="ER127" s="462"/>
      <c r="ES127" s="462"/>
      <c r="ET127" s="462"/>
      <c r="EU127" s="462"/>
      <c r="EV127" s="462"/>
      <c r="EW127" s="462"/>
      <c r="EX127" s="462"/>
      <c r="EY127" s="462"/>
      <c r="EZ127" s="462"/>
      <c r="FA127" s="462"/>
      <c r="FB127" s="462"/>
      <c r="FC127" s="462"/>
      <c r="FD127" s="462"/>
      <c r="FE127" s="462"/>
      <c r="FF127" s="462"/>
      <c r="FG127" s="462"/>
      <c r="FH127" s="462"/>
      <c r="FI127" s="462"/>
      <c r="FJ127" s="462"/>
      <c r="FK127" s="462"/>
      <c r="FL127" s="462"/>
      <c r="FM127" s="462"/>
      <c r="FN127" s="462"/>
      <c r="FO127" s="462"/>
      <c r="FP127" s="462"/>
      <c r="FQ127" s="462"/>
      <c r="FR127" s="462"/>
      <c r="FS127" s="462"/>
      <c r="FT127" s="462"/>
      <c r="FU127" s="462"/>
      <c r="FV127" s="462"/>
      <c r="FW127" s="462"/>
      <c r="FX127" s="462"/>
      <c r="FY127" s="462"/>
      <c r="FZ127" s="462"/>
      <c r="GA127" s="462"/>
      <c r="GB127" s="462"/>
      <c r="GC127" s="462"/>
      <c r="GD127" s="462"/>
      <c r="GE127" s="462"/>
      <c r="GF127" s="462"/>
      <c r="GG127" s="462"/>
      <c r="GH127" s="462"/>
      <c r="GI127" s="462"/>
      <c r="GJ127" s="462"/>
      <c r="GK127" s="462"/>
      <c r="GL127" s="462"/>
      <c r="GM127" s="462"/>
      <c r="GN127" s="462"/>
      <c r="GO127" s="462"/>
      <c r="GP127" s="462"/>
      <c r="GQ127" s="462"/>
      <c r="GR127" s="462"/>
      <c r="GS127" s="462"/>
      <c r="GT127" s="462"/>
      <c r="GU127" s="462"/>
      <c r="GV127" s="462"/>
      <c r="GW127" s="462"/>
      <c r="GX127" s="462"/>
      <c r="GY127" s="462"/>
      <c r="GZ127" s="462"/>
      <c r="HA127" s="462"/>
      <c r="HB127" s="462"/>
      <c r="HC127" s="462"/>
      <c r="HD127" s="462"/>
      <c r="HE127" s="462"/>
      <c r="HF127" s="462"/>
      <c r="HG127" s="462"/>
      <c r="HH127" s="462"/>
      <c r="HI127" s="462"/>
      <c r="HJ127" s="462"/>
      <c r="HK127" s="462"/>
      <c r="HL127" s="462"/>
      <c r="HM127" s="462"/>
      <c r="HN127" s="462"/>
      <c r="HO127" s="462"/>
      <c r="HP127" s="462"/>
      <c r="HQ127" s="462"/>
      <c r="HR127" s="462"/>
      <c r="HS127" s="462"/>
      <c r="HT127" s="462"/>
      <c r="HU127" s="462"/>
      <c r="HV127" s="462"/>
      <c r="HW127" s="462"/>
      <c r="HX127" s="462"/>
      <c r="HY127" s="462"/>
      <c r="HZ127" s="462"/>
      <c r="IA127" s="462"/>
      <c r="IB127" s="462"/>
      <c r="IC127" s="462"/>
      <c r="ID127" s="462"/>
      <c r="IE127" s="462"/>
      <c r="IF127" s="462"/>
      <c r="IG127" s="462"/>
      <c r="IH127" s="462"/>
      <c r="II127" s="462"/>
      <c r="IJ127" s="462"/>
      <c r="IK127" s="462"/>
      <c r="IL127" s="462"/>
      <c r="IM127" s="462"/>
      <c r="IN127" s="462"/>
      <c r="IO127" s="462"/>
      <c r="IP127" s="462"/>
      <c r="IQ127" s="462"/>
      <c r="IR127" s="462"/>
      <c r="IS127" s="462"/>
      <c r="IT127" s="462"/>
      <c r="IU127" s="462"/>
      <c r="IV127" s="462"/>
      <c r="IW127" s="462"/>
      <c r="IX127" s="462"/>
      <c r="IY127" s="462"/>
      <c r="IZ127" s="462"/>
      <c r="JA127" s="462"/>
      <c r="JB127" s="462"/>
      <c r="JC127" s="462"/>
      <c r="JD127" s="462"/>
      <c r="JE127" s="462"/>
      <c r="JF127" s="462"/>
      <c r="JG127" s="462"/>
      <c r="JH127" s="462"/>
      <c r="JI127" s="462"/>
      <c r="JJ127" s="462"/>
      <c r="JK127" s="462"/>
      <c r="JL127" s="462"/>
      <c r="JM127" s="462"/>
      <c r="JN127" s="462"/>
      <c r="JO127" s="462"/>
      <c r="JP127" s="462"/>
      <c r="JQ127" s="462"/>
      <c r="JR127" s="462"/>
      <c r="JS127" s="462"/>
      <c r="JT127" s="462"/>
      <c r="JU127" s="462"/>
      <c r="JV127" s="462"/>
      <c r="JW127" s="462"/>
      <c r="JX127" s="462"/>
      <c r="JY127" s="462"/>
      <c r="JZ127" s="462"/>
      <c r="KA127" s="462"/>
      <c r="KB127" s="462"/>
      <c r="KC127" s="462"/>
      <c r="KD127" s="462"/>
      <c r="KE127" s="462"/>
      <c r="KF127" s="462"/>
      <c r="KG127" s="462"/>
      <c r="KH127" s="462"/>
      <c r="KI127" s="462"/>
      <c r="KJ127" s="462"/>
      <c r="KK127" s="462"/>
      <c r="KL127" s="462"/>
      <c r="KM127" s="462"/>
      <c r="KN127" s="462"/>
      <c r="KO127" s="462"/>
      <c r="KP127" s="462"/>
      <c r="KQ127" s="462"/>
      <c r="KR127" s="462"/>
      <c r="KS127" s="462"/>
      <c r="KT127" s="462"/>
      <c r="KU127" s="462"/>
      <c r="KV127" s="462"/>
      <c r="KW127" s="462"/>
      <c r="KX127" s="462"/>
      <c r="KY127" s="462"/>
      <c r="KZ127" s="462"/>
      <c r="LA127" s="462"/>
      <c r="LB127" s="462"/>
      <c r="LC127" s="462"/>
      <c r="LD127" s="462"/>
      <c r="LE127" s="462"/>
      <c r="LF127" s="462"/>
      <c r="LG127" s="462"/>
      <c r="LH127" s="462"/>
      <c r="LI127" s="462"/>
      <c r="LJ127" s="462"/>
      <c r="LK127" s="462"/>
      <c r="LL127" s="462"/>
      <c r="LM127" s="462"/>
      <c r="LN127" s="462"/>
      <c r="LO127" s="462"/>
      <c r="LP127" s="462"/>
      <c r="LQ127" s="462"/>
      <c r="LR127" s="462"/>
      <c r="LS127" s="462"/>
      <c r="LT127" s="462"/>
      <c r="LU127" s="462"/>
      <c r="LV127" s="462"/>
      <c r="LW127" s="462"/>
      <c r="LX127" s="462"/>
      <c r="LY127" s="462"/>
      <c r="LZ127" s="462"/>
      <c r="MA127" s="462"/>
      <c r="MB127" s="462"/>
      <c r="MC127" s="462"/>
      <c r="MD127" s="462"/>
      <c r="ME127" s="462"/>
      <c r="MF127" s="462"/>
      <c r="MG127" s="462"/>
      <c r="MH127" s="462"/>
      <c r="MI127" s="462"/>
      <c r="MJ127" s="462"/>
      <c r="MK127" s="462"/>
      <c r="ML127" s="462"/>
      <c r="MM127" s="462"/>
      <c r="MN127" s="462"/>
      <c r="MO127" s="462"/>
      <c r="MP127" s="462"/>
      <c r="MQ127" s="462"/>
      <c r="MR127" s="462"/>
      <c r="MS127" s="462"/>
      <c r="MT127" s="462"/>
      <c r="MU127" s="462"/>
      <c r="MV127" s="462"/>
      <c r="MW127" s="462"/>
      <c r="MX127" s="462"/>
      <c r="MY127" s="462"/>
      <c r="MZ127" s="462"/>
      <c r="NA127" s="462"/>
      <c r="NB127" s="462"/>
      <c r="NC127" s="462"/>
      <c r="ND127" s="462"/>
      <c r="NE127" s="462"/>
      <c r="NF127" s="462"/>
      <c r="NG127" s="462"/>
      <c r="NH127" s="462"/>
      <c r="NI127" s="462"/>
      <c r="NJ127" s="462"/>
      <c r="NK127" s="462"/>
      <c r="NL127" s="462"/>
      <c r="NM127" s="462"/>
      <c r="NN127" s="462"/>
      <c r="NO127" s="462"/>
      <c r="NP127" s="462"/>
      <c r="NQ127" s="462"/>
      <c r="NR127" s="462"/>
      <c r="NS127" s="462"/>
      <c r="NT127" s="462"/>
      <c r="NU127" s="462"/>
      <c r="NV127" s="462"/>
      <c r="NW127" s="462"/>
      <c r="NX127" s="462"/>
      <c r="NY127" s="462"/>
      <c r="NZ127" s="462"/>
      <c r="OA127" s="462"/>
      <c r="OB127" s="462"/>
      <c r="OC127" s="462"/>
      <c r="OD127" s="462"/>
      <c r="OE127" s="462"/>
      <c r="OF127" s="462"/>
      <c r="OG127" s="462"/>
      <c r="OH127" s="462"/>
      <c r="OI127" s="462"/>
      <c r="OJ127" s="462"/>
      <c r="OK127" s="462"/>
      <c r="OL127" s="462"/>
      <c r="OM127" s="462"/>
      <c r="ON127" s="462"/>
      <c r="OO127" s="462"/>
      <c r="OP127" s="462"/>
      <c r="OQ127" s="462"/>
      <c r="OR127" s="462"/>
      <c r="OS127" s="462"/>
      <c r="OT127" s="462"/>
      <c r="OU127" s="462"/>
      <c r="OV127" s="462"/>
      <c r="OW127" s="462"/>
      <c r="OX127" s="462"/>
      <c r="OY127" s="462"/>
      <c r="OZ127" s="462"/>
      <c r="PA127" s="462"/>
      <c r="PB127" s="462"/>
      <c r="PC127" s="462"/>
      <c r="PD127" s="462"/>
      <c r="PE127" s="462"/>
      <c r="PF127" s="462"/>
      <c r="PG127" s="462"/>
      <c r="PH127" s="462"/>
      <c r="PI127" s="462"/>
      <c r="PJ127" s="462"/>
      <c r="PK127" s="462"/>
      <c r="PL127" s="462"/>
      <c r="PM127" s="462"/>
      <c r="PN127" s="462"/>
      <c r="PO127" s="462"/>
      <c r="PP127" s="462"/>
      <c r="PQ127" s="462"/>
      <c r="PR127" s="462"/>
      <c r="PS127" s="462"/>
      <c r="PT127" s="462"/>
      <c r="PU127" s="462"/>
      <c r="PV127" s="462"/>
      <c r="PW127" s="462"/>
      <c r="PX127" s="462"/>
      <c r="PY127" s="462"/>
      <c r="PZ127" s="462"/>
      <c r="QA127" s="462"/>
      <c r="QB127" s="462"/>
      <c r="QC127" s="462"/>
      <c r="QD127" s="462"/>
      <c r="QE127" s="462"/>
      <c r="QF127" s="462"/>
      <c r="QG127" s="462"/>
      <c r="QH127" s="462"/>
      <c r="QI127" s="462"/>
      <c r="QJ127" s="462"/>
      <c r="QK127" s="462"/>
      <c r="QL127" s="462"/>
      <c r="QM127" s="462"/>
      <c r="QN127" s="462"/>
      <c r="QO127" s="462"/>
      <c r="QP127" s="462"/>
      <c r="QQ127" s="462"/>
      <c r="QR127" s="462"/>
      <c r="QS127" s="462"/>
      <c r="QT127" s="462"/>
      <c r="QU127" s="462"/>
      <c r="QV127" s="462"/>
      <c r="QW127" s="462"/>
      <c r="QX127" s="462"/>
      <c r="QY127" s="462"/>
      <c r="QZ127" s="462"/>
      <c r="RA127" s="462"/>
      <c r="RB127" s="462"/>
      <c r="RC127" s="462"/>
      <c r="RD127" s="462"/>
      <c r="RE127" s="462"/>
      <c r="RF127" s="462"/>
      <c r="RG127" s="462"/>
      <c r="RH127" s="462"/>
      <c r="RI127" s="462"/>
      <c r="RJ127" s="462"/>
      <c r="RK127" s="462"/>
      <c r="RL127" s="462"/>
      <c r="RM127" s="462"/>
      <c r="RN127" s="462"/>
      <c r="RO127" s="462"/>
      <c r="RP127" s="462"/>
      <c r="RQ127" s="462"/>
      <c r="RR127" s="462"/>
      <c r="RS127" s="462"/>
      <c r="RT127" s="462"/>
      <c r="RU127" s="462"/>
      <c r="RV127" s="462"/>
      <c r="RW127" s="462"/>
      <c r="RX127" s="462"/>
      <c r="RY127" s="462"/>
      <c r="RZ127" s="462"/>
      <c r="SA127" s="462"/>
      <c r="SB127" s="462"/>
      <c r="SC127" s="462"/>
      <c r="SD127" s="462"/>
      <c r="SE127" s="462"/>
      <c r="SF127" s="462"/>
      <c r="SG127" s="462"/>
      <c r="SH127" s="462"/>
      <c r="SI127" s="462"/>
      <c r="SJ127" s="462"/>
      <c r="SK127" s="462"/>
      <c r="SL127" s="462"/>
      <c r="SM127" s="462"/>
    </row>
    <row r="128" spans="1:507" x14ac:dyDescent="0.35">
      <c r="A128" s="462"/>
      <c r="B128" s="462"/>
      <c r="C128" s="463"/>
      <c r="D128" s="462"/>
      <c r="E128" s="462"/>
      <c r="F128" s="462"/>
      <c r="G128" s="462"/>
      <c r="H128" s="462"/>
      <c r="I128" s="462"/>
      <c r="J128" s="462"/>
      <c r="K128" s="462"/>
      <c r="L128" s="462"/>
      <c r="M128" s="462"/>
      <c r="N128" s="462"/>
      <c r="O128" s="462"/>
      <c r="P128" s="462"/>
      <c r="Q128" s="462"/>
      <c r="R128" s="462"/>
      <c r="S128" s="462"/>
      <c r="T128" s="462"/>
      <c r="U128" s="462"/>
      <c r="V128" s="462"/>
      <c r="W128" s="462"/>
      <c r="X128" s="462"/>
      <c r="Y128" s="462"/>
      <c r="Z128" s="462"/>
      <c r="AA128" s="462"/>
      <c r="AB128" s="462"/>
      <c r="AC128" s="462"/>
      <c r="AD128" s="462"/>
      <c r="AE128" s="462"/>
      <c r="AF128" s="462"/>
      <c r="AG128" s="462"/>
      <c r="AH128" s="462"/>
      <c r="AI128" s="462"/>
      <c r="AJ128" s="462"/>
      <c r="AK128" s="462"/>
      <c r="AL128" s="462"/>
      <c r="AM128" s="462"/>
      <c r="AN128" s="462"/>
      <c r="AO128" s="462"/>
      <c r="AP128" s="462"/>
      <c r="AQ128" s="462"/>
      <c r="AR128" s="462"/>
      <c r="AS128" s="462"/>
      <c r="AT128" s="462"/>
      <c r="AU128" s="462"/>
      <c r="AV128" s="462"/>
      <c r="AW128" s="462"/>
      <c r="AX128" s="462"/>
      <c r="AY128" s="462"/>
      <c r="AZ128" s="462"/>
      <c r="BA128" s="462"/>
      <c r="BB128" s="462"/>
      <c r="BC128" s="462"/>
      <c r="BD128" s="462"/>
      <c r="BE128" s="462"/>
      <c r="BF128" s="462"/>
      <c r="BG128" s="462"/>
      <c r="BH128" s="462"/>
      <c r="BI128" s="462"/>
      <c r="BJ128" s="462"/>
      <c r="BK128" s="462"/>
      <c r="BL128" s="462"/>
      <c r="BM128" s="462"/>
      <c r="BN128" s="462"/>
      <c r="BO128" s="462"/>
      <c r="BP128" s="462"/>
      <c r="BQ128" s="462"/>
      <c r="BR128" s="462"/>
      <c r="BS128" s="462"/>
      <c r="BT128" s="462"/>
      <c r="BU128" s="462"/>
      <c r="BV128" s="462"/>
      <c r="BW128" s="462"/>
      <c r="BX128" s="462"/>
      <c r="BY128" s="462"/>
      <c r="BZ128" s="462"/>
      <c r="CA128" s="462"/>
      <c r="CB128" s="462"/>
      <c r="CC128" s="462"/>
      <c r="CD128" s="462"/>
      <c r="CE128" s="462"/>
      <c r="CF128" s="462"/>
      <c r="CG128" s="462"/>
      <c r="CH128" s="462"/>
      <c r="CI128" s="462"/>
      <c r="CJ128" s="462"/>
      <c r="CK128" s="462"/>
      <c r="CL128" s="462"/>
      <c r="CM128" s="462"/>
      <c r="CN128" s="462"/>
      <c r="CO128" s="462"/>
      <c r="CP128" s="462"/>
      <c r="CQ128" s="462"/>
      <c r="CR128" s="462"/>
      <c r="CS128" s="462"/>
      <c r="CT128" s="462"/>
      <c r="CU128" s="462"/>
      <c r="CV128" s="462"/>
      <c r="CW128" s="462"/>
      <c r="CX128" s="462"/>
      <c r="CY128" s="462"/>
      <c r="CZ128" s="462"/>
      <c r="DA128" s="462"/>
      <c r="DB128" s="462"/>
      <c r="DC128" s="462"/>
      <c r="DD128" s="462"/>
      <c r="DE128" s="462"/>
      <c r="DF128" s="462"/>
      <c r="DG128" s="462"/>
      <c r="DH128" s="462"/>
      <c r="DI128" s="462"/>
      <c r="DJ128" s="462"/>
      <c r="DK128" s="462"/>
      <c r="DL128" s="462"/>
      <c r="DM128" s="462"/>
      <c r="DN128" s="462"/>
      <c r="DO128" s="462"/>
      <c r="DP128" s="462"/>
      <c r="DQ128" s="462"/>
      <c r="DR128" s="462"/>
      <c r="DS128" s="462"/>
      <c r="DT128" s="462"/>
      <c r="DU128" s="462"/>
      <c r="DV128" s="462"/>
      <c r="DW128" s="462"/>
      <c r="DX128" s="462"/>
      <c r="DY128" s="462"/>
      <c r="DZ128" s="462"/>
      <c r="EA128" s="462"/>
      <c r="EB128" s="462"/>
      <c r="EC128" s="462"/>
      <c r="ED128" s="462"/>
      <c r="EE128" s="462"/>
      <c r="EF128" s="462"/>
      <c r="EG128" s="462"/>
      <c r="EH128" s="462"/>
      <c r="EI128" s="462"/>
      <c r="EJ128" s="462"/>
      <c r="EK128" s="462"/>
      <c r="EL128" s="462"/>
      <c r="EM128" s="462"/>
      <c r="EN128" s="462"/>
      <c r="EO128" s="462"/>
      <c r="EP128" s="462"/>
      <c r="EQ128" s="462"/>
      <c r="ER128" s="462"/>
      <c r="ES128" s="462"/>
      <c r="ET128" s="462"/>
      <c r="EU128" s="462"/>
      <c r="EV128" s="462"/>
      <c r="EW128" s="462"/>
      <c r="EX128" s="462"/>
      <c r="EY128" s="462"/>
      <c r="EZ128" s="462"/>
      <c r="FA128" s="462"/>
      <c r="FB128" s="462"/>
      <c r="FC128" s="462"/>
      <c r="FD128" s="462"/>
      <c r="FE128" s="462"/>
      <c r="FF128" s="462"/>
      <c r="FG128" s="462"/>
      <c r="FH128" s="462"/>
      <c r="FI128" s="462"/>
      <c r="FJ128" s="462"/>
      <c r="FK128" s="462"/>
      <c r="FL128" s="462"/>
      <c r="FM128" s="462"/>
      <c r="FN128" s="462"/>
      <c r="FO128" s="462"/>
      <c r="FP128" s="462"/>
      <c r="FQ128" s="462"/>
      <c r="FR128" s="462"/>
      <c r="FS128" s="462"/>
      <c r="FT128" s="462"/>
      <c r="FU128" s="462"/>
      <c r="FV128" s="462"/>
      <c r="FW128" s="462"/>
      <c r="FX128" s="462"/>
      <c r="FY128" s="462"/>
      <c r="FZ128" s="462"/>
      <c r="GA128" s="462"/>
      <c r="GB128" s="462"/>
      <c r="GC128" s="462"/>
      <c r="GD128" s="462"/>
      <c r="GE128" s="462"/>
      <c r="GF128" s="462"/>
      <c r="GG128" s="462"/>
      <c r="GH128" s="462"/>
      <c r="GI128" s="462"/>
      <c r="GJ128" s="462"/>
      <c r="GK128" s="462"/>
      <c r="GL128" s="462"/>
      <c r="GM128" s="462"/>
      <c r="GN128" s="462"/>
      <c r="GO128" s="462"/>
      <c r="GP128" s="462"/>
      <c r="GQ128" s="462"/>
      <c r="GR128" s="462"/>
      <c r="GS128" s="462"/>
      <c r="GT128" s="462"/>
      <c r="GU128" s="462"/>
      <c r="GV128" s="462"/>
      <c r="GW128" s="462"/>
      <c r="GX128" s="462"/>
      <c r="GY128" s="462"/>
      <c r="GZ128" s="462"/>
      <c r="HA128" s="462"/>
      <c r="HB128" s="462"/>
      <c r="HC128" s="462"/>
      <c r="HD128" s="462"/>
      <c r="HE128" s="462"/>
      <c r="HF128" s="462"/>
      <c r="HG128" s="462"/>
      <c r="HH128" s="462"/>
      <c r="HI128" s="462"/>
      <c r="HJ128" s="462"/>
      <c r="HK128" s="462"/>
      <c r="HL128" s="462"/>
      <c r="HM128" s="462"/>
      <c r="HN128" s="462"/>
      <c r="HO128" s="462"/>
      <c r="HP128" s="462"/>
      <c r="HQ128" s="462"/>
      <c r="HR128" s="462"/>
      <c r="HS128" s="462"/>
      <c r="HT128" s="462"/>
      <c r="HU128" s="462"/>
      <c r="HV128" s="462"/>
      <c r="HW128" s="462"/>
      <c r="HX128" s="462"/>
      <c r="HY128" s="462"/>
      <c r="HZ128" s="462"/>
      <c r="IA128" s="462"/>
      <c r="IB128" s="462"/>
      <c r="IC128" s="462"/>
      <c r="ID128" s="462"/>
      <c r="IE128" s="462"/>
      <c r="IF128" s="462"/>
      <c r="IG128" s="462"/>
      <c r="IH128" s="462"/>
      <c r="II128" s="462"/>
      <c r="IJ128" s="462"/>
      <c r="IK128" s="462"/>
      <c r="IL128" s="462"/>
      <c r="IM128" s="462"/>
      <c r="IN128" s="462"/>
      <c r="IO128" s="462"/>
      <c r="IP128" s="462"/>
      <c r="IQ128" s="462"/>
      <c r="IR128" s="462"/>
      <c r="IS128" s="462"/>
      <c r="IT128" s="462"/>
      <c r="IU128" s="462"/>
      <c r="IV128" s="462"/>
      <c r="IW128" s="462"/>
      <c r="IX128" s="462"/>
      <c r="IY128" s="462"/>
      <c r="IZ128" s="462"/>
      <c r="JA128" s="462"/>
      <c r="JB128" s="462"/>
      <c r="JC128" s="462"/>
      <c r="JD128" s="462"/>
      <c r="JE128" s="462"/>
      <c r="JF128" s="462"/>
      <c r="JG128" s="462"/>
      <c r="JH128" s="462"/>
      <c r="JI128" s="462"/>
      <c r="JJ128" s="462"/>
      <c r="JK128" s="462"/>
      <c r="JL128" s="462"/>
      <c r="JM128" s="462"/>
      <c r="JN128" s="462"/>
      <c r="JO128" s="462"/>
      <c r="JP128" s="462"/>
      <c r="JQ128" s="462"/>
      <c r="JR128" s="462"/>
      <c r="JS128" s="462"/>
      <c r="JT128" s="462"/>
      <c r="JU128" s="462"/>
      <c r="JV128" s="462"/>
      <c r="JW128" s="462"/>
      <c r="JX128" s="462"/>
      <c r="JY128" s="462"/>
      <c r="JZ128" s="462"/>
      <c r="KA128" s="462"/>
      <c r="KB128" s="462"/>
      <c r="KC128" s="462"/>
      <c r="KD128" s="462"/>
      <c r="KE128" s="462"/>
      <c r="KF128" s="462"/>
      <c r="KG128" s="462"/>
      <c r="KH128" s="462"/>
      <c r="KI128" s="462"/>
      <c r="KJ128" s="462"/>
      <c r="KK128" s="462"/>
      <c r="KL128" s="462"/>
      <c r="KM128" s="462"/>
      <c r="KN128" s="462"/>
      <c r="KO128" s="462"/>
      <c r="KP128" s="462"/>
      <c r="KQ128" s="462"/>
      <c r="KR128" s="462"/>
      <c r="KS128" s="462"/>
      <c r="KT128" s="462"/>
      <c r="KU128" s="462"/>
      <c r="KV128" s="462"/>
      <c r="KW128" s="462"/>
      <c r="KX128" s="462"/>
      <c r="KY128" s="462"/>
      <c r="KZ128" s="462"/>
      <c r="LA128" s="462"/>
      <c r="LB128" s="462"/>
      <c r="LC128" s="462"/>
      <c r="LD128" s="462"/>
      <c r="LE128" s="462"/>
      <c r="LF128" s="462"/>
      <c r="LG128" s="462"/>
      <c r="LH128" s="462"/>
      <c r="LI128" s="462"/>
      <c r="LJ128" s="462"/>
      <c r="LK128" s="462"/>
      <c r="LL128" s="462"/>
      <c r="LM128" s="462"/>
      <c r="LN128" s="462"/>
      <c r="LO128" s="462"/>
      <c r="LP128" s="462"/>
      <c r="LQ128" s="462"/>
      <c r="LR128" s="462"/>
      <c r="LS128" s="462"/>
      <c r="LT128" s="462"/>
      <c r="LU128" s="462"/>
      <c r="LV128" s="462"/>
      <c r="LW128" s="462"/>
      <c r="LX128" s="462"/>
      <c r="LY128" s="462"/>
      <c r="LZ128" s="462"/>
      <c r="MA128" s="462"/>
      <c r="MB128" s="462"/>
      <c r="MC128" s="462"/>
      <c r="MD128" s="462"/>
      <c r="ME128" s="462"/>
      <c r="MF128" s="462"/>
      <c r="MG128" s="462"/>
      <c r="MH128" s="462"/>
      <c r="MI128" s="462"/>
      <c r="MJ128" s="462"/>
      <c r="MK128" s="462"/>
      <c r="ML128" s="462"/>
      <c r="MM128" s="462"/>
      <c r="MN128" s="462"/>
      <c r="MO128" s="462"/>
      <c r="MP128" s="462"/>
      <c r="MQ128" s="462"/>
      <c r="MR128" s="462"/>
      <c r="MS128" s="462"/>
      <c r="MT128" s="462"/>
      <c r="MU128" s="462"/>
      <c r="MV128" s="462"/>
      <c r="MW128" s="462"/>
      <c r="MX128" s="462"/>
      <c r="MY128" s="462"/>
      <c r="MZ128" s="462"/>
      <c r="NA128" s="462"/>
      <c r="NB128" s="462"/>
      <c r="NC128" s="462"/>
      <c r="ND128" s="462"/>
      <c r="NE128" s="462"/>
      <c r="NF128" s="462"/>
      <c r="NG128" s="462"/>
      <c r="NH128" s="462"/>
      <c r="NI128" s="462"/>
      <c r="NJ128" s="462"/>
      <c r="NK128" s="462"/>
      <c r="NL128" s="462"/>
      <c r="NM128" s="462"/>
      <c r="NN128" s="462"/>
      <c r="NO128" s="462"/>
      <c r="NP128" s="462"/>
      <c r="NQ128" s="462"/>
      <c r="NR128" s="462"/>
      <c r="NS128" s="462"/>
      <c r="NT128" s="462"/>
      <c r="NU128" s="462"/>
      <c r="NV128" s="462"/>
      <c r="NW128" s="462"/>
      <c r="NX128" s="462"/>
      <c r="NY128" s="462"/>
      <c r="NZ128" s="462"/>
      <c r="OA128" s="462"/>
      <c r="OB128" s="462"/>
      <c r="OC128" s="462"/>
      <c r="OD128" s="462"/>
      <c r="OE128" s="462"/>
      <c r="OF128" s="462"/>
      <c r="OG128" s="462"/>
      <c r="OH128" s="462"/>
      <c r="OI128" s="462"/>
      <c r="OJ128" s="462"/>
      <c r="OK128" s="462"/>
      <c r="OL128" s="462"/>
      <c r="OM128" s="462"/>
      <c r="ON128" s="462"/>
      <c r="OO128" s="462"/>
      <c r="OP128" s="462"/>
      <c r="OQ128" s="462"/>
      <c r="OR128" s="462"/>
      <c r="OS128" s="462"/>
      <c r="OT128" s="462"/>
      <c r="OU128" s="462"/>
      <c r="OV128" s="462"/>
      <c r="OW128" s="462"/>
      <c r="OX128" s="462"/>
      <c r="OY128" s="462"/>
      <c r="OZ128" s="462"/>
      <c r="PA128" s="462"/>
      <c r="PB128" s="462"/>
      <c r="PC128" s="462"/>
      <c r="PD128" s="462"/>
      <c r="PE128" s="462"/>
      <c r="PF128" s="462"/>
      <c r="PG128" s="462"/>
      <c r="PH128" s="462"/>
      <c r="PI128" s="462"/>
      <c r="PJ128" s="462"/>
      <c r="PK128" s="462"/>
      <c r="PL128" s="462"/>
      <c r="PM128" s="462"/>
      <c r="PN128" s="462"/>
      <c r="PO128" s="462"/>
      <c r="PP128" s="462"/>
      <c r="PQ128" s="462"/>
      <c r="PR128" s="462"/>
      <c r="PS128" s="462"/>
      <c r="PT128" s="462"/>
      <c r="PU128" s="462"/>
      <c r="PV128" s="462"/>
      <c r="PW128" s="462"/>
      <c r="PX128" s="462"/>
      <c r="PY128" s="462"/>
      <c r="PZ128" s="462"/>
      <c r="QA128" s="462"/>
      <c r="QB128" s="462"/>
      <c r="QC128" s="462"/>
      <c r="QD128" s="462"/>
      <c r="QE128" s="462"/>
      <c r="QF128" s="462"/>
      <c r="QG128" s="462"/>
      <c r="QH128" s="462"/>
      <c r="QI128" s="462"/>
      <c r="QJ128" s="462"/>
      <c r="QK128" s="462"/>
      <c r="QL128" s="462"/>
      <c r="QM128" s="462"/>
      <c r="QN128" s="462"/>
      <c r="QO128" s="462"/>
      <c r="QP128" s="462"/>
      <c r="QQ128" s="462"/>
      <c r="QR128" s="462"/>
      <c r="QS128" s="462"/>
      <c r="QT128" s="462"/>
      <c r="QU128" s="462"/>
      <c r="QV128" s="462"/>
      <c r="QW128" s="462"/>
      <c r="QX128" s="462"/>
      <c r="QY128" s="462"/>
      <c r="QZ128" s="462"/>
      <c r="RA128" s="462"/>
      <c r="RB128" s="462"/>
      <c r="RC128" s="462"/>
      <c r="RD128" s="462"/>
      <c r="RE128" s="462"/>
      <c r="RF128" s="462"/>
      <c r="RG128" s="462"/>
      <c r="RH128" s="462"/>
      <c r="RI128" s="462"/>
      <c r="RJ128" s="462"/>
      <c r="RK128" s="462"/>
      <c r="RL128" s="462"/>
      <c r="RM128" s="462"/>
      <c r="RN128" s="462"/>
      <c r="RO128" s="462"/>
      <c r="RP128" s="462"/>
      <c r="RQ128" s="462"/>
      <c r="RR128" s="462"/>
      <c r="RS128" s="462"/>
      <c r="RT128" s="462"/>
      <c r="RU128" s="462"/>
      <c r="RV128" s="462"/>
      <c r="RW128" s="462"/>
      <c r="RX128" s="462"/>
      <c r="RY128" s="462"/>
      <c r="RZ128" s="462"/>
      <c r="SA128" s="462"/>
      <c r="SB128" s="462"/>
      <c r="SC128" s="462"/>
      <c r="SD128" s="462"/>
      <c r="SE128" s="462"/>
      <c r="SF128" s="462"/>
      <c r="SG128" s="462"/>
      <c r="SH128" s="462"/>
      <c r="SI128" s="462"/>
      <c r="SJ128" s="462"/>
      <c r="SK128" s="462"/>
      <c r="SL128" s="462"/>
      <c r="SM128" s="462"/>
    </row>
    <row r="129" spans="1:507" x14ac:dyDescent="0.35">
      <c r="A129" s="462"/>
      <c r="B129" s="462"/>
      <c r="C129" s="463"/>
      <c r="D129" s="462"/>
      <c r="E129" s="462"/>
      <c r="F129" s="462"/>
      <c r="G129" s="462"/>
      <c r="H129" s="462"/>
      <c r="I129" s="462"/>
      <c r="J129" s="462"/>
      <c r="K129" s="462"/>
      <c r="L129" s="462"/>
      <c r="M129" s="462"/>
      <c r="N129" s="462"/>
      <c r="O129" s="462"/>
      <c r="P129" s="462"/>
      <c r="Q129" s="462"/>
      <c r="R129" s="462"/>
      <c r="S129" s="462"/>
      <c r="T129" s="462"/>
      <c r="U129" s="462"/>
      <c r="V129" s="462"/>
      <c r="W129" s="462"/>
      <c r="X129" s="462"/>
      <c r="Y129" s="462"/>
      <c r="Z129" s="462"/>
      <c r="AA129" s="462"/>
      <c r="AB129" s="462"/>
      <c r="AC129" s="462"/>
      <c r="AD129" s="462"/>
      <c r="AE129" s="462"/>
      <c r="AF129" s="462"/>
      <c r="AG129" s="462"/>
      <c r="AH129" s="462"/>
      <c r="AI129" s="462"/>
      <c r="AJ129" s="462"/>
      <c r="AK129" s="462"/>
      <c r="AL129" s="462"/>
      <c r="AM129" s="462"/>
      <c r="AN129" s="462"/>
      <c r="AO129" s="462"/>
      <c r="AP129" s="462"/>
      <c r="AQ129" s="462"/>
      <c r="AR129" s="462"/>
      <c r="AS129" s="462"/>
      <c r="AT129" s="462"/>
      <c r="AU129" s="462"/>
      <c r="AV129" s="462"/>
      <c r="AW129" s="462"/>
      <c r="AX129" s="462"/>
      <c r="AY129" s="462"/>
      <c r="AZ129" s="462"/>
      <c r="BA129" s="462"/>
      <c r="BB129" s="462"/>
      <c r="BC129" s="462"/>
      <c r="BD129" s="462"/>
      <c r="BE129" s="462"/>
      <c r="BF129" s="462"/>
      <c r="BG129" s="462"/>
      <c r="BH129" s="462"/>
      <c r="BI129" s="462"/>
      <c r="BJ129" s="462"/>
      <c r="BK129" s="462"/>
      <c r="BL129" s="462"/>
      <c r="BM129" s="462"/>
      <c r="BN129" s="462"/>
      <c r="BO129" s="462"/>
      <c r="BP129" s="462"/>
      <c r="BQ129" s="462"/>
      <c r="BR129" s="462"/>
      <c r="BS129" s="462"/>
      <c r="BT129" s="462"/>
      <c r="BU129" s="462"/>
      <c r="BV129" s="462"/>
      <c r="BW129" s="462"/>
      <c r="BX129" s="462"/>
      <c r="BY129" s="462"/>
      <c r="BZ129" s="462"/>
      <c r="CA129" s="462"/>
      <c r="CB129" s="462"/>
      <c r="CC129" s="462"/>
      <c r="CD129" s="462"/>
      <c r="CE129" s="462"/>
      <c r="CF129" s="462"/>
      <c r="CG129" s="462"/>
      <c r="CH129" s="462"/>
      <c r="CI129" s="462"/>
      <c r="CJ129" s="462"/>
      <c r="CK129" s="462"/>
      <c r="CL129" s="462"/>
      <c r="CM129" s="462"/>
      <c r="CN129" s="462"/>
      <c r="CO129" s="462"/>
      <c r="CP129" s="462"/>
      <c r="CQ129" s="462"/>
      <c r="CR129" s="462"/>
      <c r="CS129" s="462"/>
      <c r="CT129" s="462"/>
      <c r="CU129" s="462"/>
      <c r="CV129" s="462"/>
      <c r="CW129" s="462"/>
      <c r="CX129" s="462"/>
      <c r="CY129" s="462"/>
      <c r="CZ129" s="462"/>
      <c r="DA129" s="462"/>
      <c r="DB129" s="462"/>
      <c r="DC129" s="462"/>
      <c r="DD129" s="462"/>
      <c r="DE129" s="462"/>
      <c r="DF129" s="462"/>
      <c r="DG129" s="462"/>
      <c r="DH129" s="462"/>
      <c r="DI129" s="462"/>
      <c r="DJ129" s="462"/>
      <c r="DK129" s="462"/>
      <c r="DL129" s="462"/>
      <c r="DM129" s="462"/>
      <c r="DN129" s="462"/>
      <c r="DO129" s="462"/>
      <c r="DP129" s="462"/>
      <c r="DQ129" s="462"/>
      <c r="DR129" s="462"/>
      <c r="DS129" s="462"/>
      <c r="DT129" s="462"/>
      <c r="DU129" s="462"/>
      <c r="DV129" s="462"/>
      <c r="DW129" s="462"/>
      <c r="DX129" s="462"/>
      <c r="DY129" s="462"/>
      <c r="DZ129" s="462"/>
      <c r="EA129" s="462"/>
      <c r="EB129" s="462"/>
      <c r="EC129" s="462"/>
      <c r="ED129" s="462"/>
      <c r="EE129" s="462"/>
      <c r="EF129" s="462"/>
      <c r="EG129" s="462"/>
      <c r="EH129" s="462"/>
      <c r="EI129" s="462"/>
      <c r="EJ129" s="462"/>
      <c r="EK129" s="462"/>
      <c r="EL129" s="462"/>
      <c r="EM129" s="462"/>
      <c r="EN129" s="462"/>
      <c r="EO129" s="462"/>
      <c r="EP129" s="462"/>
      <c r="EQ129" s="462"/>
      <c r="ER129" s="462"/>
      <c r="ES129" s="462"/>
      <c r="ET129" s="462"/>
      <c r="EU129" s="462"/>
      <c r="EV129" s="462"/>
      <c r="EW129" s="462"/>
      <c r="EX129" s="462"/>
      <c r="EY129" s="462"/>
      <c r="EZ129" s="462"/>
      <c r="FA129" s="462"/>
      <c r="FB129" s="462"/>
      <c r="FC129" s="462"/>
      <c r="FD129" s="462"/>
      <c r="FE129" s="462"/>
      <c r="FF129" s="462"/>
      <c r="FG129" s="462"/>
      <c r="FH129" s="462"/>
      <c r="FI129" s="462"/>
      <c r="FJ129" s="462"/>
      <c r="FK129" s="462"/>
      <c r="FL129" s="462"/>
      <c r="FM129" s="462"/>
      <c r="FN129" s="462"/>
      <c r="FO129" s="462"/>
      <c r="FP129" s="462"/>
      <c r="FQ129" s="462"/>
      <c r="FR129" s="462"/>
      <c r="FS129" s="462"/>
      <c r="FT129" s="462"/>
      <c r="FU129" s="462"/>
      <c r="FV129" s="462"/>
      <c r="FW129" s="462"/>
      <c r="FX129" s="462"/>
      <c r="FY129" s="462"/>
      <c r="FZ129" s="462"/>
      <c r="GA129" s="462"/>
      <c r="GB129" s="462"/>
      <c r="GC129" s="462"/>
      <c r="GD129" s="462"/>
      <c r="GE129" s="462"/>
      <c r="GF129" s="462"/>
      <c r="GG129" s="462"/>
      <c r="GH129" s="462"/>
      <c r="GI129" s="462"/>
      <c r="GJ129" s="462"/>
      <c r="GK129" s="462"/>
      <c r="GL129" s="462"/>
      <c r="GM129" s="462"/>
      <c r="GN129" s="462"/>
      <c r="GO129" s="462"/>
      <c r="GP129" s="462"/>
      <c r="GQ129" s="462"/>
      <c r="GR129" s="462"/>
      <c r="GS129" s="462"/>
      <c r="GT129" s="462"/>
      <c r="GU129" s="462"/>
      <c r="GV129" s="462"/>
      <c r="GW129" s="462"/>
      <c r="GX129" s="462"/>
      <c r="GY129" s="462"/>
      <c r="GZ129" s="462"/>
      <c r="HA129" s="462"/>
      <c r="HB129" s="462"/>
      <c r="HC129" s="462"/>
      <c r="HD129" s="462"/>
      <c r="HE129" s="462"/>
      <c r="HF129" s="462"/>
      <c r="HG129" s="462"/>
      <c r="HH129" s="462"/>
      <c r="HI129" s="462"/>
      <c r="HJ129" s="462"/>
      <c r="HK129" s="462"/>
      <c r="HL129" s="462"/>
      <c r="HM129" s="462"/>
      <c r="HN129" s="462"/>
      <c r="HO129" s="462"/>
      <c r="HP129" s="462"/>
      <c r="HQ129" s="462"/>
      <c r="HR129" s="462"/>
      <c r="HS129" s="462"/>
      <c r="HT129" s="462"/>
      <c r="HU129" s="462"/>
      <c r="HV129" s="462"/>
      <c r="HW129" s="462"/>
      <c r="HX129" s="462"/>
      <c r="HY129" s="462"/>
      <c r="HZ129" s="462"/>
      <c r="IA129" s="462"/>
      <c r="IB129" s="462"/>
      <c r="IC129" s="462"/>
      <c r="ID129" s="462"/>
      <c r="IE129" s="462"/>
      <c r="IF129" s="462"/>
      <c r="IG129" s="462"/>
      <c r="IH129" s="462"/>
      <c r="II129" s="462"/>
      <c r="IJ129" s="462"/>
      <c r="IK129" s="462"/>
      <c r="IL129" s="462"/>
      <c r="IM129" s="462"/>
      <c r="IN129" s="462"/>
      <c r="IO129" s="462"/>
      <c r="IP129" s="462"/>
      <c r="IQ129" s="462"/>
      <c r="IR129" s="462"/>
      <c r="IS129" s="462"/>
      <c r="IT129" s="462"/>
      <c r="IU129" s="462"/>
      <c r="IV129" s="462"/>
      <c r="IW129" s="462"/>
      <c r="IX129" s="462"/>
      <c r="IY129" s="462"/>
      <c r="IZ129" s="462"/>
      <c r="JA129" s="462"/>
      <c r="JB129" s="462"/>
      <c r="JC129" s="462"/>
      <c r="JD129" s="462"/>
      <c r="JE129" s="462"/>
      <c r="JF129" s="462"/>
      <c r="JG129" s="462"/>
      <c r="JH129" s="462"/>
      <c r="JI129" s="462"/>
      <c r="JJ129" s="462"/>
      <c r="JK129" s="462"/>
      <c r="JL129" s="462"/>
      <c r="JM129" s="462"/>
      <c r="JN129" s="462"/>
      <c r="JO129" s="462"/>
      <c r="JP129" s="462"/>
      <c r="JQ129" s="462"/>
      <c r="JR129" s="462"/>
      <c r="JS129" s="462"/>
      <c r="JT129" s="462"/>
      <c r="JU129" s="462"/>
      <c r="JV129" s="462"/>
      <c r="JW129" s="462"/>
      <c r="JX129" s="462"/>
      <c r="JY129" s="462"/>
      <c r="JZ129" s="462"/>
      <c r="KA129" s="462"/>
      <c r="KB129" s="462"/>
      <c r="KC129" s="462"/>
      <c r="KD129" s="462"/>
      <c r="KE129" s="462"/>
      <c r="KF129" s="462"/>
      <c r="KG129" s="462"/>
      <c r="KH129" s="462"/>
      <c r="KI129" s="462"/>
      <c r="KJ129" s="462"/>
      <c r="KK129" s="462"/>
      <c r="KL129" s="462"/>
      <c r="KM129" s="462"/>
      <c r="KN129" s="462"/>
      <c r="KO129" s="462"/>
      <c r="KP129" s="462"/>
      <c r="KQ129" s="462"/>
      <c r="KR129" s="462"/>
      <c r="KS129" s="462"/>
      <c r="KT129" s="462"/>
      <c r="KU129" s="462"/>
      <c r="KV129" s="462"/>
      <c r="KW129" s="462"/>
      <c r="KX129" s="462"/>
      <c r="KY129" s="462"/>
      <c r="KZ129" s="462"/>
      <c r="LA129" s="462"/>
      <c r="LB129" s="462"/>
      <c r="LC129" s="462"/>
      <c r="LD129" s="462"/>
      <c r="LE129" s="462"/>
      <c r="LF129" s="462"/>
      <c r="LG129" s="462"/>
      <c r="LH129" s="462"/>
      <c r="LI129" s="462"/>
      <c r="LJ129" s="462"/>
      <c r="LK129" s="462"/>
      <c r="LL129" s="462"/>
      <c r="LM129" s="462"/>
      <c r="LN129" s="462"/>
      <c r="LO129" s="462"/>
      <c r="LP129" s="462"/>
      <c r="LQ129" s="462"/>
      <c r="LR129" s="462"/>
      <c r="LS129" s="462"/>
      <c r="LT129" s="462"/>
      <c r="LU129" s="462"/>
      <c r="LV129" s="462"/>
      <c r="LW129" s="462"/>
      <c r="LX129" s="462"/>
      <c r="LY129" s="462"/>
      <c r="LZ129" s="462"/>
      <c r="MA129" s="462"/>
      <c r="MB129" s="462"/>
      <c r="MC129" s="462"/>
      <c r="MD129" s="462"/>
      <c r="ME129" s="462"/>
      <c r="MF129" s="462"/>
      <c r="MG129" s="462"/>
      <c r="MH129" s="462"/>
      <c r="MI129" s="462"/>
      <c r="MJ129" s="462"/>
      <c r="MK129" s="462"/>
      <c r="ML129" s="462"/>
      <c r="MM129" s="462"/>
      <c r="MN129" s="462"/>
      <c r="MO129" s="462"/>
      <c r="MP129" s="462"/>
      <c r="MQ129" s="462"/>
      <c r="MR129" s="462"/>
      <c r="MS129" s="462"/>
      <c r="MT129" s="462"/>
      <c r="MU129" s="462"/>
      <c r="MV129" s="462"/>
      <c r="MW129" s="462"/>
      <c r="MX129" s="462"/>
      <c r="MY129" s="462"/>
      <c r="MZ129" s="462"/>
      <c r="NA129" s="462"/>
      <c r="NB129" s="462"/>
      <c r="NC129" s="462"/>
      <c r="ND129" s="462"/>
      <c r="NE129" s="462"/>
      <c r="NF129" s="462"/>
      <c r="NG129" s="462"/>
      <c r="NH129" s="462"/>
      <c r="NI129" s="462"/>
      <c r="NJ129" s="462"/>
      <c r="NK129" s="462"/>
      <c r="NL129" s="462"/>
      <c r="NM129" s="462"/>
      <c r="NN129" s="462"/>
      <c r="NO129" s="462"/>
      <c r="NP129" s="462"/>
      <c r="NQ129" s="462"/>
      <c r="NR129" s="462"/>
      <c r="NS129" s="462"/>
      <c r="NT129" s="462"/>
      <c r="NU129" s="462"/>
      <c r="NV129" s="462"/>
      <c r="NW129" s="462"/>
      <c r="NX129" s="462"/>
      <c r="NY129" s="462"/>
      <c r="NZ129" s="462"/>
      <c r="OA129" s="462"/>
      <c r="OB129" s="462"/>
      <c r="OC129" s="462"/>
      <c r="OD129" s="462"/>
      <c r="OE129" s="462"/>
      <c r="OF129" s="462"/>
      <c r="OG129" s="462"/>
      <c r="OH129" s="462"/>
      <c r="OI129" s="462"/>
      <c r="OJ129" s="462"/>
      <c r="OK129" s="462"/>
      <c r="OL129" s="462"/>
      <c r="OM129" s="462"/>
      <c r="ON129" s="462"/>
      <c r="OO129" s="462"/>
      <c r="OP129" s="462"/>
      <c r="OQ129" s="462"/>
      <c r="OR129" s="462"/>
      <c r="OS129" s="462"/>
      <c r="OT129" s="462"/>
      <c r="OU129" s="462"/>
      <c r="OV129" s="462"/>
      <c r="OW129" s="462"/>
      <c r="OX129" s="462"/>
      <c r="OY129" s="462"/>
      <c r="OZ129" s="462"/>
      <c r="PA129" s="462"/>
      <c r="PB129" s="462"/>
      <c r="PC129" s="462"/>
      <c r="PD129" s="462"/>
      <c r="PE129" s="462"/>
      <c r="PF129" s="462"/>
      <c r="PG129" s="462"/>
      <c r="PH129" s="462"/>
      <c r="PI129" s="462"/>
      <c r="PJ129" s="462"/>
      <c r="PK129" s="462"/>
      <c r="PL129" s="462"/>
      <c r="PM129" s="462"/>
      <c r="PN129" s="462"/>
      <c r="PO129" s="462"/>
      <c r="PP129" s="462"/>
      <c r="PQ129" s="462"/>
      <c r="PR129" s="462"/>
      <c r="PS129" s="462"/>
      <c r="PT129" s="462"/>
      <c r="PU129" s="462"/>
      <c r="PV129" s="462"/>
      <c r="PW129" s="462"/>
      <c r="PX129" s="462"/>
      <c r="PY129" s="462"/>
      <c r="PZ129" s="462"/>
      <c r="QA129" s="462"/>
      <c r="QB129" s="462"/>
      <c r="QC129" s="462"/>
      <c r="QD129" s="462"/>
      <c r="QE129" s="462"/>
      <c r="QF129" s="462"/>
      <c r="QG129" s="462"/>
      <c r="QH129" s="462"/>
      <c r="QI129" s="462"/>
      <c r="QJ129" s="462"/>
      <c r="QK129" s="462"/>
      <c r="QL129" s="462"/>
      <c r="QM129" s="462"/>
      <c r="QN129" s="462"/>
      <c r="QO129" s="462"/>
      <c r="QP129" s="462"/>
      <c r="QQ129" s="462"/>
      <c r="QR129" s="462"/>
      <c r="QS129" s="462"/>
      <c r="QT129" s="462"/>
      <c r="QU129" s="462"/>
      <c r="QV129" s="462"/>
      <c r="QW129" s="462"/>
      <c r="QX129" s="462"/>
      <c r="QY129" s="462"/>
      <c r="QZ129" s="462"/>
      <c r="RA129" s="462"/>
      <c r="RB129" s="462"/>
      <c r="RC129" s="462"/>
      <c r="RD129" s="462"/>
      <c r="RE129" s="462"/>
      <c r="RF129" s="462"/>
      <c r="RG129" s="462"/>
      <c r="RH129" s="462"/>
      <c r="RI129" s="462"/>
      <c r="RJ129" s="462"/>
      <c r="RK129" s="462"/>
      <c r="RL129" s="462"/>
      <c r="RM129" s="462"/>
      <c r="RN129" s="462"/>
      <c r="RO129" s="462"/>
      <c r="RP129" s="462"/>
      <c r="RQ129" s="462"/>
      <c r="RR129" s="462"/>
      <c r="RS129" s="462"/>
      <c r="RT129" s="462"/>
      <c r="RU129" s="462"/>
      <c r="RV129" s="462"/>
      <c r="RW129" s="462"/>
      <c r="RX129" s="462"/>
      <c r="RY129" s="462"/>
      <c r="RZ129" s="462"/>
      <c r="SA129" s="462"/>
      <c r="SB129" s="462"/>
      <c r="SC129" s="462"/>
      <c r="SD129" s="462"/>
      <c r="SE129" s="462"/>
      <c r="SF129" s="462"/>
      <c r="SG129" s="462"/>
      <c r="SH129" s="462"/>
      <c r="SI129" s="462"/>
      <c r="SJ129" s="462"/>
      <c r="SK129" s="462"/>
      <c r="SL129" s="462"/>
      <c r="SM129" s="462"/>
    </row>
    <row r="130" spans="1:507" x14ac:dyDescent="0.35">
      <c r="A130" s="462"/>
      <c r="B130" s="462"/>
      <c r="C130" s="463"/>
      <c r="D130" s="462"/>
      <c r="E130" s="462"/>
      <c r="F130" s="462"/>
      <c r="G130" s="462"/>
      <c r="H130" s="462"/>
      <c r="I130" s="462"/>
      <c r="J130" s="462"/>
      <c r="K130" s="462"/>
      <c r="L130" s="462"/>
      <c r="M130" s="462"/>
      <c r="N130" s="462"/>
      <c r="O130" s="462"/>
      <c r="P130" s="462"/>
      <c r="Q130" s="462"/>
      <c r="R130" s="462"/>
      <c r="S130" s="462"/>
      <c r="T130" s="462"/>
      <c r="U130" s="462"/>
      <c r="V130" s="462"/>
      <c r="W130" s="462"/>
      <c r="X130" s="462"/>
      <c r="Y130" s="462"/>
      <c r="Z130" s="462"/>
      <c r="AA130" s="462"/>
      <c r="AB130" s="462"/>
      <c r="AC130" s="462"/>
      <c r="AD130" s="462"/>
      <c r="AE130" s="462"/>
      <c r="AF130" s="462"/>
      <c r="AG130" s="462"/>
      <c r="AH130" s="462"/>
      <c r="AI130" s="462"/>
      <c r="AJ130" s="462"/>
      <c r="AK130" s="462"/>
      <c r="AL130" s="462"/>
      <c r="AM130" s="462"/>
      <c r="AN130" s="462"/>
      <c r="AO130" s="462"/>
      <c r="AP130" s="462"/>
      <c r="AQ130" s="462"/>
      <c r="AR130" s="462"/>
      <c r="AS130" s="462"/>
      <c r="AT130" s="462"/>
      <c r="AU130" s="462"/>
      <c r="AV130" s="462"/>
      <c r="AW130" s="462"/>
      <c r="AX130" s="462"/>
      <c r="AY130" s="462"/>
      <c r="AZ130" s="462"/>
      <c r="BA130" s="462"/>
      <c r="BB130" s="462"/>
      <c r="BC130" s="462"/>
      <c r="BD130" s="462"/>
      <c r="BE130" s="462"/>
      <c r="BF130" s="462"/>
      <c r="BG130" s="462"/>
      <c r="BH130" s="462"/>
      <c r="BI130" s="462"/>
      <c r="BJ130" s="462"/>
      <c r="BK130" s="462"/>
      <c r="BL130" s="462"/>
      <c r="BM130" s="462"/>
      <c r="BN130" s="462"/>
      <c r="BO130" s="462"/>
      <c r="BP130" s="462"/>
      <c r="BQ130" s="462"/>
      <c r="BR130" s="462"/>
      <c r="BS130" s="462"/>
      <c r="BT130" s="462"/>
      <c r="BU130" s="462"/>
      <c r="BV130" s="462"/>
      <c r="BW130" s="462"/>
      <c r="BX130" s="462"/>
      <c r="BY130" s="462"/>
      <c r="BZ130" s="462"/>
      <c r="CA130" s="462"/>
      <c r="CB130" s="462"/>
      <c r="CC130" s="462"/>
      <c r="CD130" s="462"/>
      <c r="CE130" s="462"/>
      <c r="CF130" s="462"/>
      <c r="CG130" s="462"/>
      <c r="CH130" s="462"/>
      <c r="CI130" s="462"/>
      <c r="CJ130" s="462"/>
      <c r="CK130" s="462"/>
      <c r="CL130" s="462"/>
      <c r="CM130" s="462"/>
      <c r="CN130" s="462"/>
      <c r="CO130" s="462"/>
      <c r="CP130" s="462"/>
      <c r="CQ130" s="462"/>
      <c r="CR130" s="462"/>
      <c r="CS130" s="462"/>
      <c r="CT130" s="462"/>
      <c r="CU130" s="462"/>
      <c r="CV130" s="462"/>
      <c r="CW130" s="462"/>
      <c r="CX130" s="462"/>
      <c r="CY130" s="462"/>
      <c r="CZ130" s="462"/>
      <c r="DA130" s="462"/>
      <c r="DB130" s="462"/>
      <c r="DC130" s="462"/>
      <c r="DD130" s="462"/>
      <c r="DE130" s="462"/>
      <c r="DF130" s="462"/>
      <c r="DG130" s="462"/>
      <c r="DH130" s="462"/>
      <c r="DI130" s="462"/>
      <c r="DJ130" s="462"/>
      <c r="DK130" s="462"/>
      <c r="DL130" s="462"/>
      <c r="DM130" s="462"/>
      <c r="DN130" s="462"/>
      <c r="DO130" s="462"/>
      <c r="DP130" s="462"/>
      <c r="DQ130" s="462"/>
      <c r="DR130" s="462"/>
      <c r="DS130" s="462"/>
      <c r="DT130" s="462"/>
      <c r="DU130" s="462"/>
      <c r="DV130" s="462"/>
      <c r="DW130" s="462"/>
      <c r="DX130" s="462"/>
      <c r="DY130" s="462"/>
      <c r="DZ130" s="462"/>
      <c r="EA130" s="462"/>
      <c r="EB130" s="462"/>
      <c r="EC130" s="462"/>
      <c r="ED130" s="462"/>
      <c r="EE130" s="462"/>
      <c r="EF130" s="462"/>
      <c r="EG130" s="462"/>
      <c r="EH130" s="462"/>
      <c r="EI130" s="462"/>
      <c r="EJ130" s="462"/>
      <c r="EK130" s="462"/>
      <c r="EL130" s="462"/>
      <c r="EM130" s="462"/>
      <c r="EN130" s="462"/>
      <c r="EO130" s="462"/>
      <c r="EP130" s="462"/>
      <c r="EQ130" s="462"/>
      <c r="ER130" s="462"/>
      <c r="ES130" s="462"/>
      <c r="ET130" s="462"/>
      <c r="EU130" s="462"/>
      <c r="EV130" s="462"/>
      <c r="EW130" s="462"/>
      <c r="EX130" s="462"/>
      <c r="EY130" s="462"/>
      <c r="EZ130" s="462"/>
      <c r="FA130" s="462"/>
      <c r="FB130" s="462"/>
      <c r="FC130" s="462"/>
      <c r="FD130" s="462"/>
      <c r="FE130" s="462"/>
      <c r="FF130" s="462"/>
      <c r="FG130" s="462"/>
      <c r="FH130" s="462"/>
      <c r="FI130" s="462"/>
      <c r="FJ130" s="462"/>
      <c r="FK130" s="462"/>
      <c r="FL130" s="462"/>
      <c r="FM130" s="462"/>
      <c r="FN130" s="462"/>
      <c r="FO130" s="462"/>
      <c r="FP130" s="462"/>
      <c r="FQ130" s="462"/>
      <c r="FR130" s="462"/>
      <c r="FS130" s="462"/>
      <c r="FT130" s="462"/>
      <c r="FU130" s="462"/>
      <c r="FV130" s="462"/>
      <c r="FW130" s="462"/>
      <c r="FX130" s="462"/>
      <c r="FY130" s="462"/>
      <c r="FZ130" s="462"/>
      <c r="GA130" s="462"/>
      <c r="GB130" s="462"/>
      <c r="GC130" s="462"/>
      <c r="GD130" s="462"/>
      <c r="GE130" s="462"/>
      <c r="GF130" s="462"/>
      <c r="GG130" s="462"/>
      <c r="GH130" s="462"/>
      <c r="GI130" s="462"/>
      <c r="GJ130" s="462"/>
      <c r="GK130" s="462"/>
      <c r="GL130" s="462"/>
      <c r="GM130" s="462"/>
      <c r="GN130" s="462"/>
      <c r="GO130" s="462"/>
      <c r="GP130" s="462"/>
      <c r="GQ130" s="462"/>
      <c r="GR130" s="462"/>
      <c r="GS130" s="462"/>
      <c r="GT130" s="462"/>
      <c r="GU130" s="462"/>
      <c r="GV130" s="462"/>
      <c r="GW130" s="462"/>
      <c r="GX130" s="462"/>
      <c r="GY130" s="462"/>
      <c r="GZ130" s="462"/>
      <c r="HA130" s="462"/>
      <c r="HB130" s="462"/>
      <c r="HC130" s="462"/>
      <c r="HD130" s="462"/>
      <c r="HE130" s="462"/>
      <c r="HF130" s="462"/>
      <c r="HG130" s="462"/>
      <c r="HH130" s="462"/>
      <c r="HI130" s="462"/>
      <c r="HJ130" s="462"/>
      <c r="HK130" s="462"/>
      <c r="HL130" s="462"/>
      <c r="HM130" s="462"/>
      <c r="HN130" s="462"/>
      <c r="HO130" s="462"/>
      <c r="HP130" s="462"/>
      <c r="HQ130" s="462"/>
      <c r="HR130" s="462"/>
      <c r="HS130" s="462"/>
      <c r="HT130" s="462"/>
      <c r="HU130" s="462"/>
      <c r="HV130" s="462"/>
      <c r="HW130" s="462"/>
      <c r="HX130" s="462"/>
      <c r="HY130" s="462"/>
      <c r="HZ130" s="462"/>
      <c r="IA130" s="462"/>
      <c r="IB130" s="462"/>
      <c r="IC130" s="462"/>
      <c r="ID130" s="462"/>
      <c r="IE130" s="462"/>
      <c r="IF130" s="462"/>
      <c r="IG130" s="462"/>
      <c r="IH130" s="462"/>
      <c r="II130" s="462"/>
      <c r="IJ130" s="462"/>
      <c r="IK130" s="462"/>
      <c r="IL130" s="462"/>
      <c r="IM130" s="462"/>
      <c r="IN130" s="462"/>
      <c r="IO130" s="462"/>
      <c r="IP130" s="462"/>
      <c r="IQ130" s="462"/>
      <c r="IR130" s="462"/>
      <c r="IS130" s="462"/>
      <c r="IT130" s="462"/>
      <c r="IU130" s="462"/>
      <c r="IV130" s="462"/>
      <c r="IW130" s="462"/>
      <c r="IX130" s="462"/>
      <c r="IY130" s="462"/>
      <c r="IZ130" s="462"/>
      <c r="JA130" s="462"/>
      <c r="JB130" s="462"/>
      <c r="JC130" s="462"/>
      <c r="JD130" s="462"/>
      <c r="JE130" s="462"/>
      <c r="JF130" s="462"/>
      <c r="JG130" s="462"/>
      <c r="JH130" s="462"/>
      <c r="JI130" s="462"/>
      <c r="JJ130" s="462"/>
      <c r="JK130" s="462"/>
      <c r="JL130" s="462"/>
      <c r="JM130" s="462"/>
      <c r="JN130" s="462"/>
      <c r="JO130" s="462"/>
      <c r="JP130" s="462"/>
      <c r="JQ130" s="462"/>
      <c r="JR130" s="462"/>
      <c r="JS130" s="462"/>
      <c r="JT130" s="462"/>
      <c r="JU130" s="462"/>
      <c r="JV130" s="462"/>
      <c r="JW130" s="462"/>
      <c r="JX130" s="462"/>
      <c r="JY130" s="462"/>
      <c r="JZ130" s="462"/>
      <c r="KA130" s="462"/>
      <c r="KB130" s="462"/>
      <c r="KC130" s="462"/>
      <c r="KD130" s="462"/>
      <c r="KE130" s="462"/>
      <c r="KF130" s="462"/>
      <c r="KG130" s="462"/>
      <c r="KH130" s="462"/>
      <c r="KI130" s="462"/>
      <c r="KJ130" s="462"/>
      <c r="KK130" s="462"/>
      <c r="KL130" s="462"/>
      <c r="KM130" s="462"/>
      <c r="KN130" s="462"/>
      <c r="KO130" s="462"/>
      <c r="KP130" s="462"/>
      <c r="KQ130" s="462"/>
      <c r="KR130" s="462"/>
      <c r="KS130" s="462"/>
      <c r="KT130" s="462"/>
      <c r="KU130" s="462"/>
      <c r="KV130" s="462"/>
      <c r="KW130" s="462"/>
      <c r="KX130" s="462"/>
      <c r="KY130" s="462"/>
      <c r="KZ130" s="462"/>
      <c r="LA130" s="462"/>
      <c r="LB130" s="462"/>
      <c r="LC130" s="462"/>
      <c r="LD130" s="462"/>
      <c r="LE130" s="462"/>
      <c r="LF130" s="462"/>
      <c r="LG130" s="462"/>
      <c r="LH130" s="462"/>
      <c r="LI130" s="462"/>
      <c r="LJ130" s="462"/>
      <c r="LK130" s="462"/>
      <c r="LL130" s="462"/>
      <c r="LM130" s="462"/>
      <c r="LN130" s="462"/>
      <c r="LO130" s="462"/>
      <c r="LP130" s="462"/>
      <c r="LQ130" s="462"/>
      <c r="LR130" s="462"/>
      <c r="LS130" s="462"/>
      <c r="LT130" s="462"/>
      <c r="LU130" s="462"/>
      <c r="LV130" s="462"/>
      <c r="LW130" s="462"/>
      <c r="LX130" s="462"/>
      <c r="LY130" s="462"/>
      <c r="LZ130" s="462"/>
      <c r="MA130" s="462"/>
      <c r="MB130" s="462"/>
      <c r="MC130" s="462"/>
      <c r="MD130" s="462"/>
      <c r="ME130" s="462"/>
      <c r="MF130" s="462"/>
      <c r="MG130" s="462"/>
      <c r="MH130" s="462"/>
      <c r="MI130" s="462"/>
      <c r="MJ130" s="462"/>
      <c r="MK130" s="462"/>
      <c r="ML130" s="462"/>
      <c r="MM130" s="462"/>
      <c r="MN130" s="462"/>
      <c r="MO130" s="462"/>
      <c r="MP130" s="462"/>
      <c r="MQ130" s="462"/>
      <c r="MR130" s="462"/>
      <c r="MS130" s="462"/>
      <c r="MT130" s="462"/>
      <c r="MU130" s="462"/>
      <c r="MV130" s="462"/>
      <c r="MW130" s="462"/>
      <c r="MX130" s="462"/>
      <c r="MY130" s="462"/>
      <c r="MZ130" s="462"/>
      <c r="NA130" s="462"/>
      <c r="NB130" s="462"/>
      <c r="NC130" s="462"/>
      <c r="ND130" s="462"/>
      <c r="NE130" s="462"/>
      <c r="NF130" s="462"/>
      <c r="NG130" s="462"/>
      <c r="NH130" s="462"/>
      <c r="NI130" s="462"/>
      <c r="NJ130" s="462"/>
      <c r="NK130" s="462"/>
      <c r="NL130" s="462"/>
      <c r="NM130" s="462"/>
      <c r="NN130" s="462"/>
      <c r="NO130" s="462"/>
      <c r="NP130" s="462"/>
      <c r="NQ130" s="462"/>
      <c r="NR130" s="462"/>
      <c r="NS130" s="462"/>
      <c r="NT130" s="462"/>
      <c r="NU130" s="462"/>
      <c r="NV130" s="462"/>
      <c r="NW130" s="462"/>
      <c r="NX130" s="462"/>
      <c r="NY130" s="462"/>
      <c r="NZ130" s="462"/>
      <c r="OA130" s="462"/>
      <c r="OB130" s="462"/>
      <c r="OC130" s="462"/>
      <c r="OD130" s="462"/>
      <c r="OE130" s="462"/>
      <c r="OF130" s="462"/>
      <c r="OG130" s="462"/>
      <c r="OH130" s="462"/>
      <c r="OI130" s="462"/>
      <c r="OJ130" s="462"/>
      <c r="OK130" s="462"/>
      <c r="OL130" s="462"/>
      <c r="OM130" s="462"/>
      <c r="ON130" s="462"/>
      <c r="OO130" s="462"/>
      <c r="OP130" s="462"/>
      <c r="OQ130" s="462"/>
      <c r="OR130" s="462"/>
      <c r="OS130" s="462"/>
      <c r="OT130" s="462"/>
      <c r="OU130" s="462"/>
      <c r="OV130" s="462"/>
      <c r="OW130" s="462"/>
      <c r="OX130" s="462"/>
      <c r="OY130" s="462"/>
      <c r="OZ130" s="462"/>
      <c r="PA130" s="462"/>
      <c r="PB130" s="462"/>
      <c r="PC130" s="462"/>
      <c r="PD130" s="462"/>
      <c r="PE130" s="462"/>
      <c r="PF130" s="462"/>
      <c r="PG130" s="462"/>
      <c r="PH130" s="462"/>
      <c r="PI130" s="462"/>
      <c r="PJ130" s="462"/>
      <c r="PK130" s="462"/>
      <c r="PL130" s="462"/>
      <c r="PM130" s="462"/>
      <c r="PN130" s="462"/>
      <c r="PO130" s="462"/>
      <c r="PP130" s="462"/>
      <c r="PQ130" s="462"/>
      <c r="PR130" s="462"/>
      <c r="PS130" s="462"/>
      <c r="PT130" s="462"/>
      <c r="PU130" s="462"/>
      <c r="PV130" s="462"/>
      <c r="PW130" s="462"/>
      <c r="PX130" s="462"/>
      <c r="PY130" s="462"/>
      <c r="PZ130" s="462"/>
      <c r="QA130" s="462"/>
      <c r="QB130" s="462"/>
      <c r="QC130" s="462"/>
      <c r="QD130" s="462"/>
      <c r="QE130" s="462"/>
      <c r="QF130" s="462"/>
      <c r="QG130" s="462"/>
      <c r="QH130" s="462"/>
      <c r="QI130" s="462"/>
      <c r="QJ130" s="462"/>
      <c r="QK130" s="462"/>
      <c r="QL130" s="462"/>
      <c r="QM130" s="462"/>
      <c r="QN130" s="462"/>
      <c r="QO130" s="462"/>
      <c r="QP130" s="462"/>
      <c r="QQ130" s="462"/>
      <c r="QR130" s="462"/>
      <c r="QS130" s="462"/>
      <c r="QT130" s="462"/>
      <c r="QU130" s="462"/>
      <c r="QV130" s="462"/>
      <c r="QW130" s="462"/>
      <c r="QX130" s="462"/>
      <c r="QY130" s="462"/>
      <c r="QZ130" s="462"/>
      <c r="RA130" s="462"/>
      <c r="RB130" s="462"/>
      <c r="RC130" s="462"/>
      <c r="RD130" s="462"/>
      <c r="RE130" s="462"/>
      <c r="RF130" s="462"/>
      <c r="RG130" s="462"/>
      <c r="RH130" s="462"/>
      <c r="RI130" s="462"/>
      <c r="RJ130" s="462"/>
      <c r="RK130" s="462"/>
      <c r="RL130" s="462"/>
      <c r="RM130" s="462"/>
      <c r="RN130" s="462"/>
      <c r="RO130" s="462"/>
      <c r="RP130" s="462"/>
      <c r="RQ130" s="462"/>
      <c r="RR130" s="462"/>
      <c r="RS130" s="462"/>
      <c r="RT130" s="462"/>
      <c r="RU130" s="462"/>
      <c r="RV130" s="462"/>
      <c r="RW130" s="462"/>
      <c r="RX130" s="462"/>
      <c r="RY130" s="462"/>
      <c r="RZ130" s="462"/>
      <c r="SA130" s="462"/>
      <c r="SB130" s="462"/>
      <c r="SC130" s="462"/>
      <c r="SD130" s="462"/>
      <c r="SE130" s="462"/>
      <c r="SF130" s="462"/>
      <c r="SG130" s="462"/>
      <c r="SH130" s="462"/>
      <c r="SI130" s="462"/>
      <c r="SJ130" s="462"/>
      <c r="SK130" s="462"/>
      <c r="SL130" s="462"/>
      <c r="SM130" s="462"/>
    </row>
    <row r="131" spans="1:507" x14ac:dyDescent="0.35">
      <c r="C131" s="689" t="s">
        <v>947</v>
      </c>
    </row>
  </sheetData>
  <mergeCells count="2">
    <mergeCell ref="K18:Y18"/>
    <mergeCell ref="K21:Y21"/>
  </mergeCells>
  <pageMargins left="0.7" right="0.7" top="0.75" bottom="0.75" header="0.3" footer="0.3"/>
  <pageSetup paperSize="9" scale="63" fitToHeight="0"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1:Z146"/>
  <sheetViews>
    <sheetView workbookViewId="0">
      <selection activeCell="K19" sqref="K19"/>
    </sheetView>
  </sheetViews>
  <sheetFormatPr defaultColWidth="8.81640625" defaultRowHeight="14.5" outlineLevelRow="1" x14ac:dyDescent="0.35"/>
  <cols>
    <col min="1" max="1" width="5.453125" style="72" customWidth="1"/>
    <col min="2" max="2" width="4.1796875" style="72" customWidth="1"/>
    <col min="3" max="3" width="4.453125" style="72" customWidth="1"/>
    <col min="4" max="4" width="1.54296875" style="72" customWidth="1"/>
    <col min="5" max="5" width="2.54296875" style="72" customWidth="1"/>
    <col min="6" max="6" width="2.453125" style="72" customWidth="1"/>
    <col min="7" max="16384" width="8.81640625" style="72"/>
  </cols>
  <sheetData>
    <row r="1" spans="1:26" s="7" customFormat="1" ht="12" customHeight="1" outlineLevel="1" x14ac:dyDescent="0.35">
      <c r="A1" s="4"/>
      <c r="B1" s="5"/>
      <c r="C1" s="5"/>
      <c r="D1" s="5"/>
      <c r="E1" s="5"/>
      <c r="F1" s="5"/>
      <c r="G1" s="5"/>
      <c r="H1" s="6"/>
      <c r="I1" s="6"/>
      <c r="J1" s="6"/>
      <c r="K1" s="6"/>
      <c r="L1" s="6"/>
      <c r="M1" s="6"/>
      <c r="N1" s="6"/>
      <c r="O1" s="6"/>
      <c r="P1" s="6"/>
      <c r="Q1" s="6"/>
      <c r="R1" s="6"/>
      <c r="S1" s="6"/>
      <c r="T1" s="6"/>
      <c r="U1" s="6"/>
      <c r="V1" s="6"/>
      <c r="W1" s="6"/>
      <c r="X1" s="5"/>
      <c r="Y1" s="5"/>
      <c r="Z1" s="5"/>
    </row>
    <row r="2" spans="1:26" s="7" customFormat="1" ht="5.15" customHeight="1" outlineLevel="1" thickBot="1" x14ac:dyDescent="0.4">
      <c r="A2" s="4"/>
      <c r="B2" s="5"/>
      <c r="C2" s="5"/>
      <c r="D2" s="5"/>
      <c r="E2" s="5"/>
      <c r="F2" s="5"/>
      <c r="G2" s="5"/>
      <c r="H2" s="6"/>
      <c r="I2" s="6"/>
      <c r="J2" s="6"/>
      <c r="K2" s="6"/>
      <c r="L2" s="6"/>
      <c r="M2" s="6"/>
      <c r="N2" s="6"/>
      <c r="O2" s="6"/>
      <c r="P2" s="6"/>
      <c r="Q2" s="6"/>
      <c r="R2" s="6"/>
      <c r="S2" s="6"/>
      <c r="T2" s="6"/>
      <c r="U2" s="6"/>
      <c r="V2" s="6"/>
      <c r="W2" s="6"/>
      <c r="X2" s="5"/>
      <c r="Y2" s="5"/>
      <c r="Z2" s="5"/>
    </row>
    <row r="3" spans="1:26" s="7" customFormat="1" ht="5.15" customHeight="1" outlineLevel="1" x14ac:dyDescent="0.35">
      <c r="A3" s="4"/>
      <c r="B3" s="5"/>
      <c r="C3" s="8" t="s">
        <v>0</v>
      </c>
      <c r="D3" s="8"/>
      <c r="E3" s="8"/>
      <c r="F3" s="8"/>
      <c r="G3" s="8"/>
      <c r="H3" s="8"/>
      <c r="I3" s="8"/>
      <c r="J3" s="8"/>
      <c r="K3" s="9"/>
      <c r="L3" s="9"/>
      <c r="M3" s="9"/>
      <c r="N3" s="9"/>
      <c r="O3" s="9"/>
      <c r="P3" s="9"/>
      <c r="Q3" s="9"/>
      <c r="R3" s="9"/>
      <c r="S3" s="9"/>
      <c r="T3" s="9"/>
      <c r="U3" s="9"/>
      <c r="V3" s="9"/>
      <c r="W3" s="10"/>
      <c r="X3" s="6"/>
      <c r="Y3" s="6"/>
      <c r="Z3" s="6"/>
    </row>
    <row r="4" spans="1:26" s="7" customFormat="1" ht="12" customHeight="1" outlineLevel="1" x14ac:dyDescent="0.35">
      <c r="A4" s="4"/>
      <c r="B4" s="5"/>
      <c r="C4" s="11"/>
      <c r="D4" s="11"/>
      <c r="E4" s="11" t="s">
        <v>1</v>
      </c>
      <c r="F4" s="12"/>
      <c r="G4" s="13" t="s">
        <v>482</v>
      </c>
      <c r="H4" s="12"/>
      <c r="I4" s="12"/>
      <c r="J4" s="12"/>
      <c r="K4" s="12"/>
      <c r="L4" s="12"/>
      <c r="M4" s="12"/>
      <c r="N4" s="12"/>
      <c r="O4" s="12"/>
      <c r="P4" s="12"/>
      <c r="Q4" s="12"/>
      <c r="R4" s="12"/>
      <c r="S4" s="14"/>
      <c r="T4" s="12"/>
      <c r="U4" s="14"/>
      <c r="V4" s="14"/>
      <c r="W4" s="15"/>
      <c r="X4" s="6"/>
      <c r="Y4" s="6"/>
      <c r="Z4" s="6"/>
    </row>
    <row r="5" spans="1:26" s="7" customFormat="1" ht="12" customHeight="1" outlineLevel="1" x14ac:dyDescent="0.35">
      <c r="A5" s="4"/>
      <c r="B5" s="5"/>
      <c r="C5" s="11"/>
      <c r="D5" s="11"/>
      <c r="E5" s="16"/>
      <c r="F5" s="12"/>
      <c r="G5" s="12" t="s">
        <v>62</v>
      </c>
      <c r="H5" s="12"/>
      <c r="I5" s="12"/>
      <c r="J5" s="12"/>
      <c r="K5" s="12"/>
      <c r="L5" s="12"/>
      <c r="M5" s="12"/>
      <c r="N5" s="12"/>
      <c r="O5" s="12"/>
      <c r="P5" s="12"/>
      <c r="Q5" s="12"/>
      <c r="R5" s="12"/>
      <c r="S5" s="14"/>
      <c r="T5" s="18"/>
      <c r="U5" s="14"/>
      <c r="V5" s="14"/>
      <c r="W5" s="15"/>
      <c r="X5" s="6"/>
      <c r="Y5" s="6"/>
      <c r="Z5" s="6"/>
    </row>
    <row r="6" spans="1:26" s="7" customFormat="1" ht="12" customHeight="1" outlineLevel="1" x14ac:dyDescent="0.35">
      <c r="A6" s="4"/>
      <c r="B6" s="5"/>
      <c r="C6" s="16"/>
      <c r="D6" s="11"/>
      <c r="E6" s="16"/>
      <c r="F6" s="12"/>
      <c r="G6" s="44">
        <v>38576.728703703702</v>
      </c>
      <c r="H6" s="12"/>
      <c r="I6" s="12"/>
      <c r="J6" s="12"/>
      <c r="K6" s="12"/>
      <c r="L6" s="12"/>
      <c r="M6" s="12"/>
      <c r="N6" s="12"/>
      <c r="O6" s="12"/>
      <c r="P6" s="12"/>
      <c r="Q6" s="12"/>
      <c r="R6" s="12"/>
      <c r="S6" s="14"/>
      <c r="T6" s="18"/>
      <c r="U6" s="14"/>
      <c r="V6" s="14"/>
      <c r="W6" s="15"/>
      <c r="X6" s="6"/>
      <c r="Y6" s="6"/>
      <c r="Z6" s="6"/>
    </row>
    <row r="7" spans="1:26" s="7" customFormat="1" ht="12" customHeight="1" outlineLevel="1" x14ac:dyDescent="0.35">
      <c r="A7" s="4"/>
      <c r="B7" s="5"/>
      <c r="C7" s="19"/>
      <c r="D7" s="11"/>
      <c r="E7" s="16"/>
      <c r="F7" s="12"/>
      <c r="G7" s="20"/>
      <c r="H7" s="12"/>
      <c r="I7" s="12"/>
      <c r="J7" s="12"/>
      <c r="K7" s="12"/>
      <c r="L7" s="12"/>
      <c r="M7" s="12"/>
      <c r="N7" s="12"/>
      <c r="O7" s="12"/>
      <c r="P7" s="12"/>
      <c r="Q7" s="12"/>
      <c r="R7" s="12"/>
      <c r="S7" s="14"/>
      <c r="T7" s="18"/>
      <c r="U7" s="14"/>
      <c r="V7" s="14"/>
      <c r="W7" s="15"/>
      <c r="X7" s="6"/>
      <c r="Y7" s="6"/>
      <c r="Z7" s="6"/>
    </row>
    <row r="8" spans="1:26" s="7" customFormat="1" ht="12" customHeight="1" outlineLevel="1" x14ac:dyDescent="0.35">
      <c r="A8" s="4"/>
      <c r="B8" s="5"/>
      <c r="C8" s="16"/>
      <c r="D8" s="16"/>
      <c r="E8" s="16"/>
      <c r="F8" s="16"/>
      <c r="G8" s="16"/>
      <c r="H8" s="16"/>
      <c r="I8" s="16"/>
      <c r="J8" s="375"/>
      <c r="K8" s="375"/>
      <c r="L8" s="375"/>
      <c r="M8" s="375"/>
      <c r="N8" s="375"/>
      <c r="O8" s="375"/>
      <c r="P8" s="375"/>
      <c r="Q8" s="375"/>
      <c r="R8" s="375"/>
      <c r="S8" s="375"/>
      <c r="T8" s="375"/>
      <c r="U8" s="375"/>
      <c r="V8" s="375"/>
      <c r="W8" s="15"/>
      <c r="X8" s="6"/>
      <c r="Y8" s="6"/>
      <c r="Z8" s="6"/>
    </row>
    <row r="9" spans="1:26" s="7" customFormat="1" ht="12" customHeight="1" outlineLevel="1" x14ac:dyDescent="0.35">
      <c r="A9" s="4"/>
      <c r="B9" s="5"/>
      <c r="C9" s="16"/>
      <c r="D9" s="16"/>
      <c r="E9" s="16"/>
      <c r="F9" s="16"/>
      <c r="G9" s="16"/>
      <c r="H9" s="16"/>
      <c r="I9" s="16"/>
      <c r="J9" s="16"/>
      <c r="K9" s="16"/>
      <c r="L9" s="375"/>
      <c r="M9" s="375"/>
      <c r="N9" s="375"/>
      <c r="O9" s="375"/>
      <c r="P9" s="375"/>
      <c r="Q9" s="375"/>
      <c r="R9" s="375"/>
      <c r="S9" s="375"/>
      <c r="T9" s="375"/>
      <c r="U9" s="375"/>
      <c r="V9" s="375"/>
      <c r="W9" s="15"/>
      <c r="X9" s="6"/>
      <c r="Y9" s="6"/>
      <c r="Z9" s="6"/>
    </row>
    <row r="10" spans="1:26" s="7" customFormat="1" ht="12" customHeight="1" outlineLevel="1" x14ac:dyDescent="0.35">
      <c r="A10" s="4"/>
      <c r="B10" s="5"/>
      <c r="C10" s="16"/>
      <c r="D10" s="16"/>
      <c r="E10" s="16"/>
      <c r="F10" s="16"/>
      <c r="G10" s="16"/>
      <c r="H10" s="16"/>
      <c r="I10" s="16"/>
      <c r="J10" s="22"/>
      <c r="K10" s="22"/>
      <c r="L10" s="22"/>
      <c r="M10" s="22"/>
      <c r="N10" s="22"/>
      <c r="O10" s="22"/>
      <c r="P10" s="23"/>
      <c r="Q10" s="23"/>
      <c r="R10" s="23"/>
      <c r="S10" s="375"/>
      <c r="T10" s="375"/>
      <c r="U10" s="375"/>
      <c r="V10" s="375"/>
      <c r="W10" s="15"/>
      <c r="X10" s="6"/>
      <c r="Y10" s="6"/>
      <c r="Z10" s="6"/>
    </row>
    <row r="11" spans="1:26" s="7" customFormat="1" ht="12" customHeight="1" outlineLevel="1" x14ac:dyDescent="0.35">
      <c r="A11" s="4"/>
      <c r="B11" s="5"/>
      <c r="C11" s="16"/>
      <c r="D11" s="16"/>
      <c r="E11" s="16"/>
      <c r="F11" s="16"/>
      <c r="G11" s="16"/>
      <c r="H11" s="16"/>
      <c r="I11" s="375"/>
      <c r="J11" s="22"/>
      <c r="K11" s="22"/>
      <c r="L11" s="22"/>
      <c r="M11" s="22"/>
      <c r="N11" s="22"/>
      <c r="O11" s="22"/>
      <c r="P11" s="23"/>
      <c r="Q11" s="23"/>
      <c r="R11" s="23"/>
      <c r="S11" s="375"/>
      <c r="T11" s="375"/>
      <c r="U11" s="375"/>
      <c r="V11" s="375"/>
      <c r="W11" s="15"/>
      <c r="X11" s="6"/>
      <c r="Y11" s="6"/>
      <c r="Z11" s="6"/>
    </row>
    <row r="12" spans="1:26" s="7" customFormat="1" ht="5.15" customHeight="1" outlineLevel="1" x14ac:dyDescent="0.35">
      <c r="A12" s="4"/>
      <c r="B12" s="5"/>
      <c r="C12" s="16"/>
      <c r="D12" s="16"/>
      <c r="E12" s="16"/>
      <c r="F12" s="16"/>
      <c r="G12" s="16"/>
      <c r="H12" s="16"/>
      <c r="I12" s="16"/>
      <c r="J12" s="22"/>
      <c r="K12" s="22"/>
      <c r="L12" s="23"/>
      <c r="M12" s="23"/>
      <c r="N12" s="23"/>
      <c r="O12" s="23"/>
      <c r="P12" s="23"/>
      <c r="Q12" s="23"/>
      <c r="R12" s="23"/>
      <c r="S12" s="375"/>
      <c r="T12" s="375"/>
      <c r="U12" s="375"/>
      <c r="V12" s="375"/>
      <c r="W12" s="15"/>
      <c r="X12" s="6"/>
      <c r="Y12" s="6"/>
      <c r="Z12" s="6"/>
    </row>
    <row r="13" spans="1:26" s="7" customFormat="1" ht="5.15" customHeight="1" outlineLevel="1" x14ac:dyDescent="0.35">
      <c r="A13" s="4"/>
      <c r="B13" s="5"/>
      <c r="C13" s="16"/>
      <c r="D13" s="16"/>
      <c r="E13" s="16"/>
      <c r="F13" s="25"/>
      <c r="G13" s="26"/>
      <c r="H13" s="26"/>
      <c r="I13" s="54"/>
      <c r="J13" s="27"/>
      <c r="K13" s="27"/>
      <c r="L13" s="27"/>
      <c r="M13" s="27"/>
      <c r="N13" s="27"/>
      <c r="O13" s="27"/>
      <c r="P13" s="28"/>
      <c r="Q13" s="28"/>
      <c r="R13" s="28"/>
      <c r="S13" s="28"/>
      <c r="T13" s="28"/>
      <c r="U13" s="28"/>
      <c r="V13" s="29"/>
      <c r="W13" s="15"/>
      <c r="X13" s="6"/>
      <c r="Y13" s="6"/>
      <c r="Z13" s="6"/>
    </row>
    <row r="14" spans="1:26" s="7" customFormat="1" ht="12" customHeight="1" outlineLevel="1" x14ac:dyDescent="0.35">
      <c r="A14" s="4"/>
      <c r="B14" s="5"/>
      <c r="C14" s="16"/>
      <c r="D14" s="16"/>
      <c r="E14" s="16"/>
      <c r="F14" s="25"/>
      <c r="G14" s="239"/>
      <c r="H14" s="239"/>
      <c r="I14" s="239"/>
      <c r="J14" s="239"/>
      <c r="K14" s="53"/>
      <c r="L14" s="53"/>
      <c r="M14" s="53"/>
      <c r="N14" s="53"/>
      <c r="O14" s="53"/>
      <c r="P14" s="31"/>
      <c r="Q14" s="31"/>
      <c r="R14" s="31"/>
      <c r="S14" s="31"/>
      <c r="T14" s="31"/>
      <c r="U14" s="31"/>
      <c r="V14" s="29"/>
      <c r="W14" s="15"/>
      <c r="X14" s="6"/>
      <c r="Y14" s="6"/>
      <c r="Z14" s="6"/>
    </row>
    <row r="15" spans="1:26" s="7" customFormat="1" ht="12" customHeight="1" outlineLevel="1" x14ac:dyDescent="0.35">
      <c r="A15" s="4"/>
      <c r="B15" s="5"/>
      <c r="C15" s="16"/>
      <c r="D15" s="16"/>
      <c r="E15" s="16"/>
      <c r="F15" s="25"/>
      <c r="G15" s="240"/>
      <c r="H15" s="240"/>
      <c r="I15" s="240" t="s">
        <v>483</v>
      </c>
      <c r="J15" s="440">
        <v>1</v>
      </c>
      <c r="K15" s="56"/>
      <c r="L15" s="56"/>
      <c r="O15" s="56"/>
      <c r="P15" s="31"/>
      <c r="Q15" s="31"/>
      <c r="R15" s="31"/>
      <c r="S15" s="31"/>
      <c r="T15" s="31"/>
      <c r="U15" s="31"/>
      <c r="V15" s="29"/>
      <c r="W15" s="15"/>
      <c r="X15" s="6"/>
      <c r="Y15" s="6"/>
      <c r="Z15" s="6"/>
    </row>
    <row r="16" spans="1:26" s="7" customFormat="1" ht="12" customHeight="1" outlineLevel="1" x14ac:dyDescent="0.35">
      <c r="A16" s="4"/>
      <c r="B16" s="5"/>
      <c r="C16" s="16"/>
      <c r="D16" s="16"/>
      <c r="E16" s="16"/>
      <c r="F16" s="25"/>
      <c r="G16" s="240"/>
      <c r="H16" s="240"/>
      <c r="I16" s="240"/>
      <c r="J16" s="240"/>
      <c r="K16" s="56"/>
      <c r="L16" s="56"/>
      <c r="O16" s="56"/>
      <c r="P16" s="31"/>
      <c r="Q16" s="31"/>
      <c r="R16" s="31"/>
      <c r="S16" s="31"/>
      <c r="T16" s="31"/>
      <c r="U16" s="31"/>
      <c r="V16" s="29"/>
      <c r="W16" s="15"/>
      <c r="X16" s="6"/>
      <c r="Y16" s="6"/>
      <c r="Z16" s="6"/>
    </row>
    <row r="17" spans="1:26" s="7" customFormat="1" ht="12" customHeight="1" outlineLevel="1" x14ac:dyDescent="0.35">
      <c r="A17" s="4"/>
      <c r="B17" s="5"/>
      <c r="C17" s="16"/>
      <c r="D17" s="16"/>
      <c r="E17" s="16"/>
      <c r="F17" s="25"/>
      <c r="G17" s="237"/>
      <c r="H17" s="237"/>
      <c r="I17" s="238"/>
      <c r="J17" s="240"/>
      <c r="K17" s="56"/>
      <c r="L17" s="56"/>
      <c r="O17" s="56"/>
      <c r="P17" s="31"/>
      <c r="Q17" s="31"/>
      <c r="R17" s="31"/>
      <c r="S17" s="31"/>
      <c r="T17" s="31"/>
      <c r="U17" s="31"/>
      <c r="V17" s="29"/>
      <c r="W17" s="15"/>
      <c r="X17" s="6"/>
      <c r="Y17" s="6"/>
      <c r="Z17" s="6"/>
    </row>
    <row r="18" spans="1:26" s="7" customFormat="1" ht="5.15" customHeight="1" outlineLevel="1" x14ac:dyDescent="0.35">
      <c r="A18" s="4"/>
      <c r="B18" s="5"/>
      <c r="C18" s="16"/>
      <c r="D18" s="16"/>
      <c r="E18" s="16"/>
      <c r="F18" s="35"/>
      <c r="G18" s="36"/>
      <c r="H18" s="36"/>
      <c r="I18" s="36"/>
      <c r="J18" s="37"/>
      <c r="K18" s="37"/>
      <c r="L18" s="37"/>
      <c r="M18" s="37"/>
      <c r="N18" s="37"/>
      <c r="O18" s="37"/>
      <c r="P18" s="37"/>
      <c r="Q18" s="37"/>
      <c r="R18" s="37"/>
      <c r="S18" s="37"/>
      <c r="T18" s="37"/>
      <c r="U18" s="37"/>
      <c r="V18" s="29"/>
      <c r="W18" s="15"/>
      <c r="X18" s="6"/>
      <c r="Y18" s="6"/>
      <c r="Z18" s="6"/>
    </row>
    <row r="19" spans="1:26" s="7" customFormat="1" ht="25" customHeight="1" outlineLevel="1" x14ac:dyDescent="0.35">
      <c r="A19" s="4"/>
      <c r="B19" s="5"/>
      <c r="C19" s="38"/>
      <c r="D19" s="38"/>
      <c r="E19" s="38"/>
      <c r="F19" s="38"/>
      <c r="G19" s="39" t="str">
        <f>G4</f>
        <v>STUBBLE As Feed</v>
      </c>
      <c r="H19" s="38"/>
      <c r="I19" s="38"/>
      <c r="J19" s="38"/>
      <c r="K19" s="38"/>
      <c r="L19" s="38"/>
      <c r="M19" s="38"/>
      <c r="N19" s="38"/>
      <c r="O19" s="38"/>
      <c r="P19" s="38"/>
      <c r="Q19" s="38"/>
      <c r="R19" s="38"/>
      <c r="S19" s="38"/>
      <c r="T19" s="38"/>
      <c r="U19" s="38"/>
      <c r="V19" s="38"/>
      <c r="W19" s="40" t="s">
        <v>24</v>
      </c>
      <c r="X19" s="6"/>
      <c r="Y19" s="6"/>
      <c r="Z19" s="6"/>
    </row>
    <row r="20" spans="1:26" s="7" customFormat="1" ht="12" customHeight="1" outlineLevel="1" x14ac:dyDescent="0.35">
      <c r="A20" s="4"/>
      <c r="B20" s="5"/>
      <c r="C20" s="5"/>
      <c r="D20" s="5"/>
      <c r="E20" s="5"/>
      <c r="F20" s="6"/>
      <c r="G20" s="6"/>
      <c r="H20" s="6"/>
      <c r="I20" s="6"/>
      <c r="J20" s="6"/>
      <c r="K20" s="6"/>
      <c r="L20" s="6"/>
      <c r="M20" s="6"/>
      <c r="N20" s="6"/>
      <c r="O20" s="6"/>
      <c r="P20" s="6"/>
      <c r="Q20" s="6"/>
      <c r="R20" s="6"/>
      <c r="S20" s="6"/>
      <c r="T20" s="6"/>
      <c r="U20" s="6"/>
      <c r="V20" s="6"/>
      <c r="W20" s="6"/>
      <c r="X20" s="6"/>
      <c r="Y20" s="6"/>
      <c r="Z20" s="6"/>
    </row>
    <row r="21" spans="1:26" s="7" customFormat="1" ht="12" customHeight="1" outlineLevel="1" x14ac:dyDescent="0.35">
      <c r="A21" s="4"/>
      <c r="B21" s="5"/>
      <c r="C21" s="5"/>
      <c r="D21" s="5"/>
      <c r="E21" s="5"/>
      <c r="F21" s="6"/>
      <c r="G21" s="6"/>
      <c r="H21" s="6"/>
      <c r="I21" s="6"/>
      <c r="J21" s="6"/>
      <c r="K21" s="6"/>
      <c r="L21" s="6"/>
      <c r="M21" s="6"/>
      <c r="N21" s="6"/>
      <c r="O21" s="6"/>
      <c r="P21" s="6"/>
      <c r="Q21" s="6"/>
      <c r="R21" s="6"/>
      <c r="S21" s="6"/>
      <c r="T21" s="6"/>
      <c r="U21" s="6"/>
      <c r="V21" s="6"/>
      <c r="W21" s="6"/>
      <c r="X21" s="6"/>
      <c r="Y21" s="6"/>
      <c r="Z21" s="6"/>
    </row>
    <row r="22" spans="1:26" s="7" customFormat="1" ht="12" customHeight="1" outlineLevel="1" x14ac:dyDescent="0.35">
      <c r="A22" s="4"/>
      <c r="B22" s="5"/>
      <c r="C22" s="5"/>
      <c r="D22" s="5"/>
      <c r="E22" s="5"/>
      <c r="F22" s="5"/>
      <c r="G22" s="5"/>
      <c r="H22" s="6"/>
      <c r="I22" s="6"/>
      <c r="J22" s="6"/>
      <c r="K22" s="6"/>
      <c r="L22" s="6"/>
      <c r="M22" s="6"/>
      <c r="N22" s="6"/>
      <c r="O22" s="6"/>
      <c r="P22" s="6"/>
      <c r="Q22" s="6"/>
      <c r="R22" s="6"/>
      <c r="S22" s="6"/>
      <c r="T22" s="6"/>
      <c r="U22" s="6"/>
      <c r="V22" s="6"/>
      <c r="W22" s="6"/>
      <c r="X22" s="5"/>
      <c r="Y22" s="5"/>
      <c r="Z22" s="5"/>
    </row>
    <row r="23" spans="1:26" s="7" customFormat="1" ht="5.15" customHeight="1" outlineLevel="1" thickBot="1" x14ac:dyDescent="0.4">
      <c r="A23" s="4"/>
      <c r="B23" s="5"/>
      <c r="C23" s="5"/>
      <c r="D23" s="5"/>
      <c r="E23" s="5"/>
      <c r="F23" s="5"/>
      <c r="G23" s="5"/>
      <c r="H23" s="6"/>
      <c r="I23" s="6"/>
      <c r="J23" s="6"/>
      <c r="K23" s="6"/>
      <c r="L23" s="6"/>
      <c r="M23" s="6"/>
      <c r="N23" s="6"/>
      <c r="O23" s="6"/>
      <c r="P23" s="6"/>
      <c r="Q23" s="6"/>
      <c r="R23" s="6"/>
      <c r="S23" s="6"/>
      <c r="T23" s="6"/>
      <c r="U23" s="6"/>
      <c r="V23" s="6"/>
      <c r="W23" s="6"/>
      <c r="X23" s="5"/>
      <c r="Y23" s="5"/>
      <c r="Z23" s="5"/>
    </row>
    <row r="24" spans="1:26" s="7" customFormat="1" ht="5.15" customHeight="1" outlineLevel="1" x14ac:dyDescent="0.35">
      <c r="A24" s="4"/>
      <c r="B24" s="5"/>
      <c r="C24" s="8" t="s">
        <v>0</v>
      </c>
      <c r="D24" s="8"/>
      <c r="E24" s="8"/>
      <c r="F24" s="8"/>
      <c r="G24" s="8"/>
      <c r="H24" s="8"/>
      <c r="I24" s="8"/>
      <c r="J24" s="8"/>
      <c r="K24" s="9"/>
      <c r="L24" s="9"/>
      <c r="M24" s="9"/>
      <c r="N24" s="9"/>
      <c r="O24" s="9"/>
      <c r="P24" s="9"/>
      <c r="Q24" s="9"/>
      <c r="R24" s="9"/>
      <c r="S24" s="9"/>
      <c r="T24" s="9"/>
      <c r="U24" s="9"/>
      <c r="V24" s="9"/>
      <c r="W24" s="10"/>
      <c r="X24" s="6"/>
      <c r="Y24" s="6"/>
      <c r="Z24" s="6"/>
    </row>
    <row r="25" spans="1:26" s="7" customFormat="1" ht="12" customHeight="1" outlineLevel="1" x14ac:dyDescent="0.35">
      <c r="A25" s="4"/>
      <c r="B25" s="5"/>
      <c r="C25" s="11"/>
      <c r="D25" s="11"/>
      <c r="E25" s="11" t="s">
        <v>1</v>
      </c>
      <c r="F25" s="12"/>
      <c r="G25" s="13" t="s">
        <v>304</v>
      </c>
      <c r="H25" s="12"/>
      <c r="I25" s="12"/>
      <c r="J25" s="12"/>
      <c r="K25" s="12"/>
      <c r="L25" s="12"/>
      <c r="M25" s="12"/>
      <c r="N25" s="12"/>
      <c r="O25" s="12"/>
      <c r="P25" s="12"/>
      <c r="Q25" s="12"/>
      <c r="R25" s="12"/>
      <c r="S25" s="14"/>
      <c r="T25" s="12"/>
      <c r="U25" s="14"/>
      <c r="V25" s="14"/>
      <c r="W25" s="15"/>
      <c r="X25" s="6"/>
      <c r="Y25" s="6"/>
      <c r="Z25" s="6"/>
    </row>
    <row r="26" spans="1:26" s="7" customFormat="1" ht="12" customHeight="1" outlineLevel="1" x14ac:dyDescent="0.35">
      <c r="A26" s="4"/>
      <c r="B26" s="5"/>
      <c r="C26" s="11"/>
      <c r="D26" s="11"/>
      <c r="E26" s="16"/>
      <c r="F26" s="12"/>
      <c r="G26" s="12" t="s">
        <v>62</v>
      </c>
      <c r="H26" s="12"/>
      <c r="I26" s="12"/>
      <c r="J26" s="12"/>
      <c r="K26" s="12"/>
      <c r="L26" s="12"/>
      <c r="M26" s="12"/>
      <c r="N26" s="12"/>
      <c r="O26" s="12"/>
      <c r="P26" s="12"/>
      <c r="Q26" s="12"/>
      <c r="R26" s="12"/>
      <c r="S26" s="14"/>
      <c r="T26" s="18"/>
      <c r="U26" s="14"/>
      <c r="V26" s="14"/>
      <c r="W26" s="15"/>
      <c r="X26" s="6"/>
      <c r="Y26" s="6"/>
      <c r="Z26" s="6"/>
    </row>
    <row r="27" spans="1:26" s="7" customFormat="1" ht="12" customHeight="1" outlineLevel="1" x14ac:dyDescent="0.35">
      <c r="A27" s="4"/>
      <c r="B27" s="5"/>
      <c r="C27" s="16"/>
      <c r="D27" s="11"/>
      <c r="E27" s="16"/>
      <c r="F27" s="12"/>
      <c r="G27" s="44">
        <v>38576.728703703702</v>
      </c>
      <c r="H27" s="12"/>
      <c r="I27" s="12"/>
      <c r="J27" s="12"/>
      <c r="K27" s="12"/>
      <c r="L27" s="12"/>
      <c r="M27" s="12"/>
      <c r="N27" s="12"/>
      <c r="O27" s="12"/>
      <c r="P27" s="12"/>
      <c r="Q27" s="12"/>
      <c r="R27" s="12"/>
      <c r="S27" s="14"/>
      <c r="T27" s="18"/>
      <c r="U27" s="14"/>
      <c r="V27" s="14"/>
      <c r="W27" s="15"/>
      <c r="X27" s="6"/>
      <c r="Y27" s="6"/>
      <c r="Z27" s="6"/>
    </row>
    <row r="28" spans="1:26" s="7" customFormat="1" ht="12" customHeight="1" outlineLevel="1" x14ac:dyDescent="0.35">
      <c r="A28" s="4"/>
      <c r="B28" s="5"/>
      <c r="C28" s="19"/>
      <c r="D28" s="11"/>
      <c r="E28" s="16"/>
      <c r="F28" s="12"/>
      <c r="G28" s="20"/>
      <c r="H28" s="12"/>
      <c r="I28" s="12"/>
      <c r="J28" s="12"/>
      <c r="K28" s="12"/>
      <c r="L28" s="12"/>
      <c r="M28" s="12"/>
      <c r="N28" s="12"/>
      <c r="O28" s="12"/>
      <c r="P28" s="12"/>
      <c r="Q28" s="12"/>
      <c r="R28" s="12"/>
      <c r="S28" s="14"/>
      <c r="T28" s="18"/>
      <c r="U28" s="14"/>
      <c r="V28" s="14"/>
      <c r="W28" s="15"/>
      <c r="X28" s="6"/>
      <c r="Y28" s="6"/>
      <c r="Z28" s="6"/>
    </row>
    <row r="29" spans="1:26" s="7" customFormat="1" ht="12" customHeight="1" outlineLevel="1" x14ac:dyDescent="0.35">
      <c r="A29" s="4"/>
      <c r="B29" s="5"/>
      <c r="C29" s="16"/>
      <c r="D29" s="16"/>
      <c r="E29" s="16"/>
      <c r="F29" s="16"/>
      <c r="G29" s="16"/>
      <c r="H29" s="16"/>
      <c r="I29" s="16"/>
      <c r="J29" s="21"/>
      <c r="K29" s="21"/>
      <c r="L29" s="21"/>
      <c r="M29" s="21"/>
      <c r="N29" s="21"/>
      <c r="O29" s="21"/>
      <c r="P29" s="21"/>
      <c r="Q29" s="21"/>
      <c r="R29" s="21"/>
      <c r="S29" s="21"/>
      <c r="T29" s="21"/>
      <c r="U29" s="21"/>
      <c r="V29" s="21"/>
      <c r="W29" s="15"/>
      <c r="X29" s="6"/>
      <c r="Y29" s="6"/>
      <c r="Z29" s="6"/>
    </row>
    <row r="30" spans="1:26" s="7" customFormat="1" ht="12" customHeight="1" outlineLevel="1" x14ac:dyDescent="0.35">
      <c r="A30" s="4"/>
      <c r="B30" s="5"/>
      <c r="C30" s="16"/>
      <c r="D30" s="16"/>
      <c r="E30" s="16"/>
      <c r="F30" s="16"/>
      <c r="G30" s="16"/>
      <c r="H30" s="16"/>
      <c r="I30" s="16"/>
      <c r="J30" s="16"/>
      <c r="K30" s="16"/>
      <c r="L30" s="21"/>
      <c r="M30" s="21"/>
      <c r="N30" s="21"/>
      <c r="O30" s="21"/>
      <c r="P30" s="21"/>
      <c r="Q30" s="21"/>
      <c r="R30" s="21"/>
      <c r="S30" s="21"/>
      <c r="T30" s="21"/>
      <c r="U30" s="21"/>
      <c r="V30" s="21"/>
      <c r="W30" s="15"/>
      <c r="X30" s="6"/>
      <c r="Y30" s="6"/>
      <c r="Z30" s="6"/>
    </row>
    <row r="31" spans="1:26" s="7" customFormat="1" ht="12" customHeight="1" outlineLevel="1" x14ac:dyDescent="0.35">
      <c r="A31" s="4"/>
      <c r="B31" s="5"/>
      <c r="C31" s="16"/>
      <c r="D31" s="16"/>
      <c r="E31" s="16"/>
      <c r="F31" s="16"/>
      <c r="G31" s="16"/>
      <c r="H31" s="16"/>
      <c r="I31" s="16"/>
      <c r="J31" s="22"/>
      <c r="K31" s="22"/>
      <c r="L31" s="22"/>
      <c r="M31" s="22"/>
      <c r="N31" s="22"/>
      <c r="O31" s="22"/>
      <c r="P31" s="23"/>
      <c r="Q31" s="23"/>
      <c r="R31" s="23"/>
      <c r="S31" s="21"/>
      <c r="T31" s="21"/>
      <c r="U31" s="21"/>
      <c r="V31" s="21"/>
      <c r="W31" s="15"/>
      <c r="X31" s="6"/>
      <c r="Y31" s="6"/>
      <c r="Z31" s="6"/>
    </row>
    <row r="32" spans="1:26" s="7" customFormat="1" ht="12" customHeight="1" outlineLevel="1" x14ac:dyDescent="0.35">
      <c r="A32" s="4"/>
      <c r="B32" s="5"/>
      <c r="C32" s="16"/>
      <c r="D32" s="16"/>
      <c r="E32" s="16"/>
      <c r="F32" s="16"/>
      <c r="G32" s="16"/>
      <c r="H32" s="16"/>
      <c r="I32" s="21"/>
      <c r="J32" s="22"/>
      <c r="K32" s="22"/>
      <c r="L32" s="22"/>
      <c r="M32" s="22"/>
      <c r="N32" s="22"/>
      <c r="O32" s="22"/>
      <c r="P32" s="23"/>
      <c r="Q32" s="23"/>
      <c r="R32" s="23"/>
      <c r="S32" s="21"/>
      <c r="T32" s="21"/>
      <c r="U32" s="21"/>
      <c r="V32" s="21"/>
      <c r="W32" s="15"/>
      <c r="X32" s="6"/>
      <c r="Y32" s="6"/>
      <c r="Z32" s="6"/>
    </row>
    <row r="33" spans="1:26" s="7" customFormat="1" ht="5.15" customHeight="1" outlineLevel="1" x14ac:dyDescent="0.35">
      <c r="A33" s="4"/>
      <c r="B33" s="5"/>
      <c r="C33" s="16"/>
      <c r="D33" s="16"/>
      <c r="E33" s="16"/>
      <c r="F33" s="16"/>
      <c r="G33" s="16"/>
      <c r="H33" s="16"/>
      <c r="I33" s="16"/>
      <c r="J33" s="22"/>
      <c r="K33" s="22"/>
      <c r="L33" s="23"/>
      <c r="M33" s="23"/>
      <c r="N33" s="23"/>
      <c r="O33" s="23"/>
      <c r="P33" s="23"/>
      <c r="Q33" s="23"/>
      <c r="R33" s="23"/>
      <c r="S33" s="21"/>
      <c r="T33" s="21"/>
      <c r="U33" s="21"/>
      <c r="V33" s="21"/>
      <c r="W33" s="15"/>
      <c r="X33" s="6"/>
      <c r="Y33" s="6"/>
      <c r="Z33" s="6"/>
    </row>
    <row r="34" spans="1:26" s="7" customFormat="1" ht="5.15" customHeight="1" outlineLevel="1" x14ac:dyDescent="0.35">
      <c r="A34" s="4"/>
      <c r="B34" s="5"/>
      <c r="C34" s="16"/>
      <c r="D34" s="16"/>
      <c r="E34" s="16"/>
      <c r="F34" s="25"/>
      <c r="G34" s="26"/>
      <c r="H34" s="26"/>
      <c r="I34" s="54"/>
      <c r="J34" s="27"/>
      <c r="K34" s="27"/>
      <c r="L34" s="27"/>
      <c r="M34" s="27"/>
      <c r="N34" s="27"/>
      <c r="O34" s="27"/>
      <c r="P34" s="28"/>
      <c r="Q34" s="28"/>
      <c r="R34" s="28"/>
      <c r="S34" s="28"/>
      <c r="T34" s="28"/>
      <c r="U34" s="28"/>
      <c r="V34" s="29"/>
      <c r="W34" s="15"/>
      <c r="X34" s="6"/>
      <c r="Y34" s="6"/>
      <c r="Z34" s="6"/>
    </row>
    <row r="35" spans="1:26" s="7" customFormat="1" ht="12" customHeight="1" outlineLevel="1" x14ac:dyDescent="0.35">
      <c r="A35" s="4"/>
      <c r="B35" s="5"/>
      <c r="C35" s="16"/>
      <c r="D35" s="16"/>
      <c r="E35" s="16"/>
      <c r="F35" s="25"/>
      <c r="G35" s="241" t="s">
        <v>121</v>
      </c>
      <c r="H35" s="241" t="s">
        <v>493</v>
      </c>
      <c r="I35" s="238"/>
      <c r="J35" s="239"/>
      <c r="K35" s="53"/>
      <c r="L35" s="53"/>
      <c r="M35" s="53"/>
      <c r="N35" s="53"/>
      <c r="O35" s="53"/>
      <c r="P35" s="31"/>
      <c r="Q35" s="31"/>
      <c r="R35" s="31"/>
      <c r="S35" s="31"/>
      <c r="T35" s="31"/>
      <c r="U35" s="31"/>
      <c r="V35" s="29"/>
      <c r="W35" s="15"/>
      <c r="X35" s="6"/>
      <c r="Y35" s="6"/>
      <c r="Z35" s="6"/>
    </row>
    <row r="36" spans="1:26" s="7" customFormat="1" ht="12" customHeight="1" outlineLevel="1" x14ac:dyDescent="0.35">
      <c r="A36" s="4"/>
      <c r="B36" s="5"/>
      <c r="C36" s="16"/>
      <c r="D36" s="16"/>
      <c r="E36" s="16"/>
      <c r="F36" s="25"/>
      <c r="G36" s="241" t="s">
        <v>77</v>
      </c>
      <c r="H36" s="414">
        <v>3.5</v>
      </c>
      <c r="I36" s="238"/>
      <c r="J36" s="240"/>
      <c r="K36" s="56"/>
      <c r="L36" s="56"/>
      <c r="O36" s="56"/>
      <c r="P36" s="31"/>
      <c r="Q36" s="31"/>
      <c r="R36" s="31"/>
      <c r="S36" s="31"/>
      <c r="T36" s="31"/>
      <c r="U36" s="31"/>
      <c r="V36" s="29"/>
      <c r="W36" s="15"/>
      <c r="X36" s="6"/>
      <c r="Y36" s="6"/>
      <c r="Z36" s="6"/>
    </row>
    <row r="37" spans="1:26" s="7" customFormat="1" ht="12" customHeight="1" outlineLevel="1" x14ac:dyDescent="0.35">
      <c r="A37" s="4"/>
      <c r="B37" s="5"/>
      <c r="C37" s="16"/>
      <c r="D37" s="16"/>
      <c r="E37" s="16"/>
      <c r="F37" s="25"/>
      <c r="G37" s="241" t="s">
        <v>80</v>
      </c>
      <c r="H37" s="414">
        <v>4.2</v>
      </c>
      <c r="I37" s="238"/>
      <c r="J37" s="240"/>
      <c r="K37" s="56"/>
      <c r="L37" s="56"/>
      <c r="O37" s="56"/>
      <c r="P37" s="31"/>
      <c r="Q37" s="31"/>
      <c r="R37" s="31"/>
      <c r="S37" s="31"/>
      <c r="T37" s="31"/>
      <c r="U37" s="31"/>
      <c r="V37" s="29"/>
      <c r="W37" s="15"/>
      <c r="X37" s="6"/>
      <c r="Y37" s="6"/>
      <c r="Z37" s="6"/>
    </row>
    <row r="38" spans="1:26" s="7" customFormat="1" ht="12" customHeight="1" outlineLevel="1" x14ac:dyDescent="0.35">
      <c r="A38" s="4"/>
      <c r="B38" s="5"/>
      <c r="C38" s="16"/>
      <c r="D38" s="16"/>
      <c r="E38" s="16"/>
      <c r="F38" s="25"/>
      <c r="G38" s="241" t="s">
        <v>79</v>
      </c>
      <c r="H38" s="414">
        <v>3.5</v>
      </c>
      <c r="I38" s="238"/>
      <c r="J38" s="240"/>
      <c r="K38" s="56"/>
      <c r="L38" s="56"/>
      <c r="O38" s="56"/>
      <c r="P38" s="31"/>
      <c r="Q38" s="31"/>
      <c r="R38" s="31"/>
      <c r="S38" s="31"/>
      <c r="T38" s="31"/>
      <c r="U38" s="31"/>
      <c r="V38" s="29"/>
      <c r="W38" s="15"/>
      <c r="X38" s="6"/>
      <c r="Y38" s="6"/>
      <c r="Z38" s="6"/>
    </row>
    <row r="39" spans="1:26" s="7" customFormat="1" ht="12" customHeight="1" outlineLevel="1" x14ac:dyDescent="0.35">
      <c r="A39" s="4"/>
      <c r="B39" s="5"/>
      <c r="C39" s="16"/>
      <c r="D39" s="16"/>
      <c r="E39" s="16"/>
      <c r="F39" s="25"/>
      <c r="G39" s="241" t="s">
        <v>82</v>
      </c>
      <c r="H39" s="414"/>
      <c r="I39" s="238"/>
      <c r="J39" s="240"/>
      <c r="K39" s="56"/>
      <c r="L39" s="56"/>
      <c r="O39" s="56"/>
      <c r="P39" s="31"/>
      <c r="Q39" s="31"/>
      <c r="R39" s="31"/>
      <c r="S39" s="31"/>
      <c r="T39" s="31"/>
      <c r="U39" s="31"/>
      <c r="V39" s="29"/>
      <c r="W39" s="15"/>
      <c r="X39" s="6"/>
      <c r="Y39" s="6"/>
      <c r="Z39" s="6"/>
    </row>
    <row r="40" spans="1:26" s="7" customFormat="1" ht="12" customHeight="1" outlineLevel="1" x14ac:dyDescent="0.35">
      <c r="A40" s="4"/>
      <c r="B40" s="5"/>
      <c r="C40" s="16"/>
      <c r="D40" s="16"/>
      <c r="E40" s="16"/>
      <c r="F40" s="25"/>
      <c r="G40" s="241" t="s">
        <v>85</v>
      </c>
      <c r="H40" s="414">
        <v>2.2999999999999998</v>
      </c>
      <c r="I40" s="238"/>
      <c r="J40" s="240"/>
      <c r="K40" s="56"/>
      <c r="L40" s="56"/>
      <c r="O40" s="56"/>
      <c r="P40" s="31"/>
      <c r="Q40" s="31"/>
      <c r="R40" s="31"/>
      <c r="S40" s="31"/>
      <c r="T40" s="31"/>
      <c r="U40" s="31"/>
      <c r="V40" s="29"/>
      <c r="W40" s="15"/>
      <c r="X40" s="6"/>
      <c r="Y40" s="6"/>
      <c r="Z40" s="6"/>
    </row>
    <row r="41" spans="1:26" s="7" customFormat="1" ht="12" customHeight="1" outlineLevel="1" x14ac:dyDescent="0.35">
      <c r="A41" s="4"/>
      <c r="B41" s="5"/>
      <c r="C41" s="16"/>
      <c r="D41" s="16"/>
      <c r="E41" s="16"/>
      <c r="F41" s="25"/>
      <c r="G41" s="241" t="s">
        <v>76</v>
      </c>
      <c r="H41" s="414">
        <v>2.2999999999999998</v>
      </c>
      <c r="I41" s="238"/>
      <c r="J41" s="240"/>
      <c r="K41" s="56"/>
      <c r="L41" s="56"/>
      <c r="O41" s="56"/>
      <c r="P41" s="31"/>
      <c r="Q41" s="31"/>
      <c r="R41" s="31"/>
      <c r="S41" s="31"/>
      <c r="T41" s="31"/>
      <c r="U41" s="31"/>
      <c r="V41" s="29"/>
      <c r="W41" s="15"/>
      <c r="X41" s="6"/>
      <c r="Y41" s="6"/>
      <c r="Z41" s="6"/>
    </row>
    <row r="42" spans="1:26" s="7" customFormat="1" ht="12" customHeight="1" outlineLevel="1" x14ac:dyDescent="0.35">
      <c r="A42" s="4"/>
      <c r="B42" s="5"/>
      <c r="C42" s="16"/>
      <c r="D42" s="16"/>
      <c r="E42" s="16"/>
      <c r="F42" s="25"/>
      <c r="G42" s="241" t="s">
        <v>81</v>
      </c>
      <c r="H42" s="414"/>
      <c r="I42" s="238"/>
      <c r="J42" s="240"/>
      <c r="K42" s="56"/>
      <c r="L42" s="56"/>
      <c r="O42" s="56"/>
      <c r="P42" s="31"/>
      <c r="Q42" s="31"/>
      <c r="R42" s="31"/>
      <c r="S42" s="31"/>
      <c r="T42" s="31"/>
      <c r="U42" s="31"/>
      <c r="V42" s="29"/>
      <c r="W42" s="15"/>
      <c r="X42" s="6"/>
      <c r="Y42" s="6"/>
      <c r="Z42" s="6"/>
    </row>
    <row r="43" spans="1:26" s="7" customFormat="1" ht="12" customHeight="1" outlineLevel="1" x14ac:dyDescent="0.35">
      <c r="A43" s="4"/>
      <c r="B43" s="5"/>
      <c r="C43" s="16"/>
      <c r="D43" s="16"/>
      <c r="E43" s="16"/>
      <c r="F43" s="25"/>
      <c r="G43" s="241" t="s">
        <v>78</v>
      </c>
      <c r="H43" s="414"/>
      <c r="I43" s="238"/>
      <c r="J43" s="239"/>
      <c r="K43" s="53"/>
      <c r="L43" s="53"/>
      <c r="O43" s="53"/>
      <c r="P43" s="31"/>
      <c r="Q43" s="31"/>
      <c r="R43" s="31"/>
      <c r="S43" s="31"/>
      <c r="T43" s="31"/>
      <c r="U43" s="31"/>
      <c r="V43" s="29"/>
      <c r="W43" s="15"/>
      <c r="X43" s="6"/>
      <c r="Y43" s="6"/>
      <c r="Z43" s="6"/>
    </row>
    <row r="44" spans="1:26" s="7" customFormat="1" ht="12" customHeight="1" outlineLevel="1" x14ac:dyDescent="0.35">
      <c r="A44" s="4"/>
      <c r="B44" s="5"/>
      <c r="C44" s="16"/>
      <c r="D44" s="16"/>
      <c r="E44" s="16"/>
      <c r="F44" s="25"/>
      <c r="G44" s="241" t="s">
        <v>86</v>
      </c>
      <c r="H44" s="414"/>
      <c r="I44" s="238"/>
      <c r="J44" s="239"/>
      <c r="K44" s="53"/>
      <c r="L44" s="53"/>
      <c r="O44" s="53"/>
      <c r="P44" s="31"/>
      <c r="Q44" s="31"/>
      <c r="R44" s="31"/>
      <c r="S44" s="31"/>
      <c r="T44" s="31"/>
      <c r="U44" s="31"/>
      <c r="V44" s="29"/>
      <c r="W44" s="15"/>
      <c r="X44" s="6"/>
      <c r="Y44" s="6"/>
      <c r="Z44" s="6"/>
    </row>
    <row r="45" spans="1:26" s="7" customFormat="1" ht="12" customHeight="1" outlineLevel="1" x14ac:dyDescent="0.35">
      <c r="A45" s="4"/>
      <c r="B45" s="5"/>
      <c r="C45" s="16"/>
      <c r="D45" s="16"/>
      <c r="E45" s="16"/>
      <c r="F45" s="25"/>
      <c r="G45" s="241" t="s">
        <v>87</v>
      </c>
      <c r="H45" s="414"/>
      <c r="I45" s="238"/>
      <c r="J45" s="240"/>
      <c r="K45" s="56"/>
      <c r="L45" s="56"/>
      <c r="O45" s="56"/>
      <c r="P45" s="31"/>
      <c r="Q45" s="31"/>
      <c r="R45" s="31"/>
      <c r="S45" s="31"/>
      <c r="T45" s="31"/>
      <c r="U45" s="31"/>
      <c r="V45" s="29"/>
      <c r="W45" s="15"/>
      <c r="X45" s="6"/>
      <c r="Y45" s="6"/>
      <c r="Z45" s="6"/>
    </row>
    <row r="46" spans="1:26" s="7" customFormat="1" ht="12" customHeight="1" outlineLevel="1" x14ac:dyDescent="0.35">
      <c r="A46" s="4"/>
      <c r="B46" s="5"/>
      <c r="C46" s="16"/>
      <c r="D46" s="16"/>
      <c r="E46" s="16"/>
      <c r="F46" s="25"/>
      <c r="G46" s="241" t="s">
        <v>88</v>
      </c>
      <c r="H46" s="414"/>
      <c r="I46" s="238"/>
      <c r="J46" s="240"/>
      <c r="K46" s="56"/>
      <c r="L46" s="56"/>
      <c r="O46" s="56"/>
      <c r="P46" s="31"/>
      <c r="Q46" s="31"/>
      <c r="R46" s="31"/>
      <c r="S46" s="31"/>
      <c r="T46" s="31"/>
      <c r="U46" s="31"/>
      <c r="V46" s="29"/>
      <c r="W46" s="15"/>
      <c r="X46" s="6"/>
      <c r="Y46" s="6"/>
      <c r="Z46" s="6"/>
    </row>
    <row r="47" spans="1:26" s="7" customFormat="1" ht="12" customHeight="1" outlineLevel="1" x14ac:dyDescent="0.35">
      <c r="A47" s="4"/>
      <c r="B47" s="5"/>
      <c r="C47" s="16"/>
      <c r="D47" s="16"/>
      <c r="E47" s="16"/>
      <c r="F47" s="25"/>
      <c r="G47" s="237"/>
      <c r="H47" s="237"/>
      <c r="I47" s="238"/>
      <c r="J47" s="240"/>
      <c r="K47" s="56"/>
      <c r="L47" s="56"/>
      <c r="O47" s="56"/>
      <c r="P47" s="31"/>
      <c r="Q47" s="31"/>
      <c r="R47" s="31"/>
      <c r="S47" s="31"/>
      <c r="T47" s="31"/>
      <c r="U47" s="31"/>
      <c r="V47" s="29"/>
      <c r="W47" s="15"/>
      <c r="X47" s="6"/>
      <c r="Y47" s="6"/>
      <c r="Z47" s="6"/>
    </row>
    <row r="48" spans="1:26" s="7" customFormat="1" ht="5.15" customHeight="1" outlineLevel="1" x14ac:dyDescent="0.35">
      <c r="A48" s="4"/>
      <c r="B48" s="5"/>
      <c r="C48" s="16"/>
      <c r="D48" s="16"/>
      <c r="E48" s="16"/>
      <c r="F48" s="35"/>
      <c r="G48" s="36"/>
      <c r="H48" s="36"/>
      <c r="I48" s="36"/>
      <c r="J48" s="37"/>
      <c r="K48" s="37"/>
      <c r="L48" s="37"/>
      <c r="M48" s="37"/>
      <c r="N48" s="37"/>
      <c r="O48" s="37"/>
      <c r="P48" s="37"/>
      <c r="Q48" s="37"/>
      <c r="R48" s="37"/>
      <c r="S48" s="37"/>
      <c r="T48" s="37"/>
      <c r="U48" s="37"/>
      <c r="V48" s="29"/>
      <c r="W48" s="15"/>
      <c r="X48" s="6"/>
      <c r="Y48" s="6"/>
      <c r="Z48" s="6"/>
    </row>
    <row r="49" spans="1:26" s="7" customFormat="1" ht="25" customHeight="1" outlineLevel="1" x14ac:dyDescent="0.35">
      <c r="A49" s="4"/>
      <c r="B49" s="5"/>
      <c r="C49" s="38"/>
      <c r="D49" s="38"/>
      <c r="E49" s="38"/>
      <c r="F49" s="38"/>
      <c r="G49" s="39" t="str">
        <f>G25</f>
        <v>STUBBLE HANDLING</v>
      </c>
      <c r="H49" s="38"/>
      <c r="I49" s="38"/>
      <c r="J49" s="38"/>
      <c r="K49" s="38"/>
      <c r="L49" s="38"/>
      <c r="M49" s="38"/>
      <c r="N49" s="38"/>
      <c r="O49" s="38"/>
      <c r="P49" s="38"/>
      <c r="Q49" s="38"/>
      <c r="R49" s="38"/>
      <c r="S49" s="38"/>
      <c r="T49" s="38"/>
      <c r="U49" s="38"/>
      <c r="V49" s="38"/>
      <c r="W49" s="40" t="s">
        <v>24</v>
      </c>
      <c r="X49" s="6"/>
      <c r="Y49" s="6"/>
      <c r="Z49" s="6"/>
    </row>
    <row r="50" spans="1:26" s="7" customFormat="1" ht="12" customHeight="1" outlineLevel="1" x14ac:dyDescent="0.35">
      <c r="A50" s="4"/>
      <c r="B50" s="5"/>
      <c r="C50" s="5"/>
      <c r="D50" s="5"/>
      <c r="E50" s="5"/>
      <c r="F50" s="6"/>
      <c r="G50" s="6"/>
      <c r="H50" s="6"/>
      <c r="I50" s="6"/>
      <c r="J50" s="6"/>
      <c r="K50" s="6"/>
      <c r="L50" s="6"/>
      <c r="M50" s="6"/>
      <c r="N50" s="6"/>
      <c r="O50" s="6"/>
      <c r="P50" s="6"/>
      <c r="Q50" s="6"/>
      <c r="R50" s="6"/>
      <c r="S50" s="6"/>
      <c r="T50" s="6"/>
      <c r="U50" s="6"/>
      <c r="V50" s="6"/>
      <c r="W50" s="6"/>
      <c r="X50" s="6"/>
      <c r="Y50" s="6"/>
      <c r="Z50" s="6"/>
    </row>
    <row r="51" spans="1:26" s="7" customFormat="1" ht="12" customHeight="1" outlineLevel="1" x14ac:dyDescent="0.35">
      <c r="A51" s="4"/>
      <c r="B51" s="5"/>
      <c r="C51" s="5"/>
      <c r="D51" s="5"/>
      <c r="E51" s="5"/>
      <c r="F51" s="6"/>
      <c r="G51" s="6"/>
      <c r="H51" s="6"/>
      <c r="I51" s="6"/>
      <c r="J51" s="6"/>
      <c r="K51" s="6"/>
      <c r="L51" s="6"/>
      <c r="M51" s="6"/>
      <c r="N51" s="6"/>
      <c r="O51" s="6"/>
      <c r="P51" s="6"/>
      <c r="Q51" s="6"/>
      <c r="R51" s="6"/>
      <c r="S51" s="6"/>
      <c r="T51" s="6"/>
      <c r="U51" s="6"/>
      <c r="V51" s="6"/>
      <c r="W51" s="6"/>
      <c r="X51" s="6"/>
      <c r="Y51" s="6"/>
      <c r="Z51" s="6"/>
    </row>
    <row r="52" spans="1:26" s="7" customFormat="1" ht="12" customHeight="1" outlineLevel="1" x14ac:dyDescent="0.35">
      <c r="A52" s="4"/>
      <c r="B52" s="5"/>
      <c r="C52" s="5"/>
      <c r="D52" s="5"/>
      <c r="E52" s="5"/>
      <c r="F52" s="5"/>
      <c r="G52" s="5"/>
      <c r="H52" s="6"/>
      <c r="I52" s="6"/>
      <c r="J52" s="6"/>
      <c r="K52" s="6"/>
      <c r="L52" s="6"/>
      <c r="M52" s="6"/>
      <c r="N52" s="6"/>
      <c r="O52" s="6"/>
      <c r="P52" s="6"/>
      <c r="Q52" s="6"/>
      <c r="R52" s="6"/>
      <c r="S52" s="6"/>
      <c r="T52" s="6"/>
      <c r="U52" s="6"/>
      <c r="V52" s="6"/>
      <c r="W52" s="6"/>
      <c r="X52" s="5"/>
      <c r="Y52" s="5"/>
      <c r="Z52" s="5"/>
    </row>
    <row r="53" spans="1:26" s="7" customFormat="1" ht="5.15" customHeight="1" outlineLevel="1" thickBot="1" x14ac:dyDescent="0.4">
      <c r="A53" s="4"/>
      <c r="B53" s="5"/>
      <c r="C53" s="5"/>
      <c r="D53" s="5"/>
      <c r="E53" s="5"/>
      <c r="F53" s="5"/>
      <c r="G53" s="5"/>
      <c r="H53" s="6"/>
      <c r="I53" s="6"/>
      <c r="J53" s="6"/>
      <c r="K53" s="6"/>
      <c r="L53" s="6"/>
      <c r="M53" s="6"/>
      <c r="N53" s="6"/>
      <c r="O53" s="6"/>
      <c r="P53" s="6"/>
      <c r="Q53" s="6"/>
      <c r="R53" s="6"/>
      <c r="S53" s="6"/>
      <c r="T53" s="6"/>
      <c r="U53" s="6"/>
      <c r="V53" s="6"/>
      <c r="W53" s="6"/>
      <c r="X53" s="5"/>
      <c r="Y53" s="5"/>
      <c r="Z53" s="5"/>
    </row>
    <row r="54" spans="1:26" s="7" customFormat="1" ht="5.15" customHeight="1" outlineLevel="1" x14ac:dyDescent="0.35">
      <c r="A54" s="4"/>
      <c r="B54" s="5"/>
      <c r="C54" s="8" t="s">
        <v>0</v>
      </c>
      <c r="D54" s="8"/>
      <c r="E54" s="8"/>
      <c r="F54" s="8"/>
      <c r="G54" s="8"/>
      <c r="H54" s="8"/>
      <c r="I54" s="8"/>
      <c r="J54" s="8"/>
      <c r="K54" s="9"/>
      <c r="L54" s="9"/>
      <c r="M54" s="9"/>
      <c r="N54" s="9"/>
      <c r="O54" s="9"/>
      <c r="P54" s="9"/>
      <c r="Q54" s="9"/>
      <c r="R54" s="9"/>
      <c r="S54" s="9"/>
      <c r="T54" s="9"/>
      <c r="U54" s="9"/>
      <c r="V54" s="9"/>
      <c r="W54" s="10"/>
      <c r="X54" s="6"/>
      <c r="Y54" s="6"/>
      <c r="Z54" s="6"/>
    </row>
    <row r="55" spans="1:26" s="7" customFormat="1" ht="12" customHeight="1" outlineLevel="1" x14ac:dyDescent="0.35">
      <c r="A55" s="4"/>
      <c r="B55" s="5"/>
      <c r="C55" s="11"/>
      <c r="D55" s="11"/>
      <c r="E55" s="11" t="s">
        <v>1</v>
      </c>
      <c r="F55" s="12"/>
      <c r="G55" s="13" t="s">
        <v>61</v>
      </c>
      <c r="H55" s="12"/>
      <c r="I55" s="12"/>
      <c r="J55" s="12"/>
      <c r="K55" s="12"/>
      <c r="L55" s="12"/>
      <c r="M55" s="12"/>
      <c r="N55" s="12"/>
      <c r="O55" s="12"/>
      <c r="P55" s="12"/>
      <c r="Q55" s="12"/>
      <c r="R55" s="12"/>
      <c r="S55" s="14"/>
      <c r="T55" s="12"/>
      <c r="U55" s="14"/>
      <c r="V55" s="14"/>
      <c r="W55" s="15"/>
      <c r="X55" s="6"/>
      <c r="Y55" s="6"/>
      <c r="Z55" s="6"/>
    </row>
    <row r="56" spans="1:26" s="7" customFormat="1" ht="12" customHeight="1" outlineLevel="1" x14ac:dyDescent="0.35">
      <c r="A56" s="4"/>
      <c r="B56" s="5"/>
      <c r="C56" s="11"/>
      <c r="D56" s="11"/>
      <c r="E56" s="16"/>
      <c r="F56" s="12"/>
      <c r="G56" s="12" t="s">
        <v>62</v>
      </c>
      <c r="H56" s="12"/>
      <c r="I56" s="12"/>
      <c r="J56" s="12"/>
      <c r="K56" s="12"/>
      <c r="L56" s="12"/>
      <c r="M56" s="12"/>
      <c r="N56" s="12"/>
      <c r="O56" s="12"/>
      <c r="P56" s="12"/>
      <c r="Q56" s="12"/>
      <c r="R56" s="12"/>
      <c r="S56" s="14"/>
      <c r="T56" s="18"/>
      <c r="U56" s="14"/>
      <c r="V56" s="14"/>
      <c r="W56" s="15"/>
      <c r="X56" s="6"/>
      <c r="Y56" s="6"/>
      <c r="Z56" s="6"/>
    </row>
    <row r="57" spans="1:26" s="7" customFormat="1" ht="12" customHeight="1" outlineLevel="1" x14ac:dyDescent="0.35">
      <c r="A57" s="4"/>
      <c r="B57" s="5"/>
      <c r="C57" s="16"/>
      <c r="D57" s="11"/>
      <c r="E57" s="16"/>
      <c r="F57" s="12"/>
      <c r="G57" s="44">
        <v>38576.728703703702</v>
      </c>
      <c r="H57" s="12"/>
      <c r="I57" s="12"/>
      <c r="J57" s="12"/>
      <c r="K57" s="12"/>
      <c r="L57" s="12"/>
      <c r="M57" s="12"/>
      <c r="N57" s="12"/>
      <c r="O57" s="12"/>
      <c r="P57" s="12"/>
      <c r="Q57" s="12"/>
      <c r="R57" s="12"/>
      <c r="S57" s="14"/>
      <c r="T57" s="18"/>
      <c r="U57" s="14"/>
      <c r="V57" s="14"/>
      <c r="W57" s="15"/>
      <c r="X57" s="6"/>
      <c r="Y57" s="6"/>
      <c r="Z57" s="6"/>
    </row>
    <row r="58" spans="1:26" s="7" customFormat="1" ht="12" customHeight="1" outlineLevel="1" x14ac:dyDescent="0.35">
      <c r="A58" s="4"/>
      <c r="B58" s="5"/>
      <c r="C58" s="19"/>
      <c r="D58" s="11"/>
      <c r="E58" s="16"/>
      <c r="F58" s="12"/>
      <c r="G58" s="20"/>
      <c r="H58" s="12"/>
      <c r="I58" s="12"/>
      <c r="J58" s="12"/>
      <c r="K58" s="12"/>
      <c r="L58" s="12"/>
      <c r="M58" s="12"/>
      <c r="N58" s="12"/>
      <c r="O58" s="12"/>
      <c r="P58" s="12"/>
      <c r="Q58" s="12"/>
      <c r="R58" s="12"/>
      <c r="S58" s="14"/>
      <c r="T58" s="18"/>
      <c r="U58" s="14"/>
      <c r="V58" s="14"/>
      <c r="W58" s="15"/>
      <c r="X58" s="6"/>
      <c r="Y58" s="6"/>
      <c r="Z58" s="6"/>
    </row>
    <row r="59" spans="1:26" s="7" customFormat="1" ht="12" customHeight="1" outlineLevel="1" x14ac:dyDescent="0.35">
      <c r="A59" s="4"/>
      <c r="B59" s="5"/>
      <c r="C59" s="16"/>
      <c r="D59" s="16"/>
      <c r="E59" s="16"/>
      <c r="F59" s="16"/>
      <c r="G59" s="16"/>
      <c r="H59" s="16"/>
      <c r="I59" s="16"/>
      <c r="J59" s="21"/>
      <c r="K59" s="21"/>
      <c r="L59" s="21"/>
      <c r="M59" s="21"/>
      <c r="N59" s="21"/>
      <c r="O59" s="21"/>
      <c r="P59" s="21"/>
      <c r="Q59" s="21"/>
      <c r="R59" s="21"/>
      <c r="S59" s="21"/>
      <c r="T59" s="21"/>
      <c r="U59" s="21"/>
      <c r="V59" s="21"/>
      <c r="W59" s="15"/>
      <c r="X59" s="6"/>
      <c r="Y59" s="6"/>
      <c r="Z59" s="6"/>
    </row>
    <row r="60" spans="1:26" s="7" customFormat="1" ht="12" customHeight="1" outlineLevel="1" x14ac:dyDescent="0.35">
      <c r="A60" s="4"/>
      <c r="B60" s="5"/>
      <c r="C60" s="16"/>
      <c r="D60" s="16"/>
      <c r="E60" s="16"/>
      <c r="F60" s="16"/>
      <c r="G60" s="16"/>
      <c r="H60" s="16"/>
      <c r="I60" s="16"/>
      <c r="J60" s="16"/>
      <c r="K60" s="16"/>
      <c r="L60" s="21"/>
      <c r="M60" s="21"/>
      <c r="N60" s="21"/>
      <c r="O60" s="21"/>
      <c r="P60" s="21"/>
      <c r="Q60" s="21"/>
      <c r="R60" s="21"/>
      <c r="S60" s="21"/>
      <c r="T60" s="21"/>
      <c r="U60" s="21"/>
      <c r="V60" s="21"/>
      <c r="W60" s="15"/>
      <c r="X60" s="6"/>
      <c r="Y60" s="6"/>
      <c r="Z60" s="6"/>
    </row>
    <row r="61" spans="1:26" s="7" customFormat="1" ht="12" customHeight="1" outlineLevel="1" x14ac:dyDescent="0.35">
      <c r="A61" s="4"/>
      <c r="B61" s="5"/>
      <c r="C61" s="16"/>
      <c r="D61" s="16"/>
      <c r="E61" s="16"/>
      <c r="F61" s="16"/>
      <c r="G61" s="16"/>
      <c r="H61" s="16"/>
      <c r="I61" s="16"/>
      <c r="J61" s="22"/>
      <c r="K61" s="22"/>
      <c r="L61" s="22"/>
      <c r="M61" s="22"/>
      <c r="N61" s="22"/>
      <c r="O61" s="22"/>
      <c r="P61" s="23"/>
      <c r="Q61" s="23"/>
      <c r="R61" s="23"/>
      <c r="S61" s="21"/>
      <c r="T61" s="21"/>
      <c r="U61" s="21"/>
      <c r="V61" s="21"/>
      <c r="W61" s="15"/>
      <c r="X61" s="6"/>
      <c r="Y61" s="6"/>
      <c r="Z61" s="6"/>
    </row>
    <row r="62" spans="1:26" s="7" customFormat="1" ht="12" customHeight="1" outlineLevel="1" x14ac:dyDescent="0.35">
      <c r="A62" s="4"/>
      <c r="B62" s="5"/>
      <c r="C62" s="16"/>
      <c r="D62" s="16"/>
      <c r="E62" s="16"/>
      <c r="F62" s="16"/>
      <c r="G62" s="16"/>
      <c r="H62" s="16"/>
      <c r="I62" s="21"/>
      <c r="J62" s="22"/>
      <c r="K62" s="22"/>
      <c r="L62" s="22"/>
      <c r="M62" s="22"/>
      <c r="N62" s="22"/>
      <c r="O62" s="22"/>
      <c r="P62" s="23"/>
      <c r="Q62" s="23"/>
      <c r="R62" s="23"/>
      <c r="S62" s="21"/>
      <c r="T62" s="21"/>
      <c r="U62" s="21"/>
      <c r="V62" s="21"/>
      <c r="W62" s="15"/>
      <c r="X62" s="6"/>
      <c r="Y62" s="6"/>
      <c r="Z62" s="6"/>
    </row>
    <row r="63" spans="1:26" s="7" customFormat="1" ht="5.15" customHeight="1" outlineLevel="1" x14ac:dyDescent="0.35">
      <c r="A63" s="4"/>
      <c r="B63" s="5"/>
      <c r="C63" s="16"/>
      <c r="D63" s="16"/>
      <c r="E63" s="16"/>
      <c r="F63" s="16"/>
      <c r="G63" s="16"/>
      <c r="H63" s="16"/>
      <c r="I63" s="16"/>
      <c r="J63" s="22"/>
      <c r="K63" s="22"/>
      <c r="L63" s="23"/>
      <c r="M63" s="23"/>
      <c r="N63" s="23"/>
      <c r="O63" s="23"/>
      <c r="P63" s="23"/>
      <c r="Q63" s="23"/>
      <c r="R63" s="23"/>
      <c r="S63" s="21"/>
      <c r="T63" s="21"/>
      <c r="U63" s="21"/>
      <c r="V63" s="21"/>
      <c r="W63" s="15"/>
      <c r="X63" s="6"/>
      <c r="Y63" s="6"/>
      <c r="Z63" s="6"/>
    </row>
    <row r="64" spans="1:26" s="7" customFormat="1" ht="5.15" customHeight="1" outlineLevel="1" x14ac:dyDescent="0.35">
      <c r="A64" s="4"/>
      <c r="B64" s="5"/>
      <c r="C64" s="16"/>
      <c r="D64" s="16"/>
      <c r="E64" s="16"/>
      <c r="F64" s="25"/>
      <c r="G64" s="26"/>
      <c r="H64" s="26"/>
      <c r="I64" s="54"/>
      <c r="J64" s="27"/>
      <c r="K64" s="27"/>
      <c r="L64" s="27"/>
      <c r="M64" s="27"/>
      <c r="N64" s="27"/>
      <c r="O64" s="27"/>
      <c r="P64" s="28"/>
      <c r="Q64" s="28"/>
      <c r="R64" s="28"/>
      <c r="S64" s="28"/>
      <c r="T64" s="28"/>
      <c r="U64" s="28"/>
      <c r="V64" s="29"/>
      <c r="W64" s="15"/>
      <c r="X64" s="6"/>
      <c r="Y64" s="6"/>
      <c r="Z64" s="6"/>
    </row>
    <row r="65" spans="1:26" s="7" customFormat="1" ht="11.5" customHeight="1" outlineLevel="1" x14ac:dyDescent="0.35">
      <c r="A65" s="4"/>
      <c r="B65" s="5"/>
      <c r="C65" s="16"/>
      <c r="D65" s="16"/>
      <c r="E65" s="16"/>
      <c r="F65" s="25"/>
      <c r="G65" s="26" t="s">
        <v>427</v>
      </c>
      <c r="H65" s="441">
        <v>1</v>
      </c>
      <c r="I65" s="54"/>
      <c r="K65" s="346" t="s">
        <v>428</v>
      </c>
      <c r="L65" s="442">
        <v>0.05</v>
      </c>
      <c r="M65" s="28"/>
      <c r="N65" s="28"/>
      <c r="O65" s="27"/>
      <c r="P65" s="28"/>
      <c r="Q65" s="28"/>
      <c r="R65" s="28"/>
      <c r="S65" s="28"/>
      <c r="T65" s="28"/>
      <c r="U65" s="28"/>
      <c r="V65" s="29"/>
      <c r="W65" s="15"/>
      <c r="X65" s="6"/>
      <c r="Y65" s="6"/>
      <c r="Z65" s="6"/>
    </row>
    <row r="66" spans="1:26" s="7" customFormat="1" ht="11.5" customHeight="1" outlineLevel="1" x14ac:dyDescent="0.35">
      <c r="A66" s="4"/>
      <c r="B66" s="5"/>
      <c r="C66" s="16"/>
      <c r="D66" s="16"/>
      <c r="E66" s="16"/>
      <c r="F66" s="25"/>
      <c r="G66" s="26"/>
      <c r="H66" s="26"/>
      <c r="I66" s="54"/>
      <c r="J66" s="27"/>
      <c r="K66" s="27"/>
      <c r="L66" s="27"/>
      <c r="M66" s="28"/>
      <c r="N66" s="28"/>
      <c r="O66" s="27"/>
      <c r="P66" s="28"/>
      <c r="Q66" s="28"/>
      <c r="R66" s="28"/>
      <c r="S66" s="28"/>
      <c r="T66" s="28"/>
      <c r="U66" s="28"/>
      <c r="V66" s="29"/>
      <c r="W66" s="15"/>
      <c r="X66" s="6"/>
      <c r="Y66" s="6"/>
      <c r="Z66" s="6"/>
    </row>
    <row r="67" spans="1:26" s="7" customFormat="1" ht="11.5" customHeight="1" outlineLevel="1" x14ac:dyDescent="0.35">
      <c r="A67" s="4"/>
      <c r="B67" s="5"/>
      <c r="C67" s="16"/>
      <c r="D67" s="16"/>
      <c r="E67" s="16"/>
      <c r="F67" s="25"/>
      <c r="G67" s="26"/>
      <c r="H67" s="26"/>
      <c r="I67" s="54"/>
      <c r="J67" s="27"/>
      <c r="K67" s="27"/>
      <c r="L67" s="27"/>
      <c r="M67" s="28"/>
      <c r="N67" s="28"/>
      <c r="O67" s="27"/>
      <c r="P67" s="28"/>
      <c r="Q67" s="28"/>
      <c r="R67" s="28"/>
      <c r="S67" s="28"/>
      <c r="T67" s="28"/>
      <c r="U67" s="28"/>
      <c r="V67" s="29"/>
      <c r="W67" s="15"/>
      <c r="X67" s="6"/>
      <c r="Y67" s="6"/>
      <c r="Z67" s="6"/>
    </row>
    <row r="68" spans="1:26" s="7" customFormat="1" ht="11.5" customHeight="1" outlineLevel="1" x14ac:dyDescent="0.35">
      <c r="A68" s="4"/>
      <c r="B68" s="5"/>
      <c r="C68" s="16"/>
      <c r="D68" s="16"/>
      <c r="E68" s="16"/>
      <c r="F68" s="25"/>
      <c r="G68" s="26"/>
      <c r="H68" s="26"/>
      <c r="I68" s="54"/>
      <c r="J68" s="27"/>
      <c r="K68" s="27"/>
      <c r="L68" s="27"/>
      <c r="M68" s="28"/>
      <c r="N68" s="28"/>
      <c r="O68" s="27"/>
      <c r="P68" s="28"/>
      <c r="Q68" s="28"/>
      <c r="R68" s="28"/>
      <c r="S68" s="28"/>
      <c r="T68" s="28"/>
      <c r="U68" s="28"/>
      <c r="V68" s="29"/>
      <c r="W68" s="15"/>
      <c r="X68" s="6"/>
      <c r="Y68" s="6"/>
      <c r="Z68" s="6"/>
    </row>
    <row r="69" spans="1:26" s="7" customFormat="1" ht="11.5" customHeight="1" outlineLevel="1" x14ac:dyDescent="0.35">
      <c r="A69" s="4"/>
      <c r="B69" s="5"/>
      <c r="C69" s="16"/>
      <c r="D69" s="16"/>
      <c r="E69" s="16"/>
      <c r="F69" s="25"/>
      <c r="G69" s="26"/>
      <c r="H69" s="26"/>
      <c r="I69" s="54"/>
      <c r="J69" s="27"/>
      <c r="K69" s="27"/>
      <c r="L69" s="27"/>
      <c r="M69" s="28"/>
      <c r="N69" s="28"/>
      <c r="O69" s="27"/>
      <c r="P69" s="28"/>
      <c r="Q69" s="28"/>
      <c r="R69" s="28"/>
      <c r="S69" s="28"/>
      <c r="T69" s="28"/>
      <c r="U69" s="28"/>
      <c r="V69" s="29"/>
      <c r="W69" s="15"/>
      <c r="X69" s="6"/>
      <c r="Y69" s="6"/>
      <c r="Z69" s="6"/>
    </row>
    <row r="70" spans="1:26" s="7" customFormat="1" ht="11.5" customHeight="1" outlineLevel="1" x14ac:dyDescent="0.35">
      <c r="A70" s="4"/>
      <c r="B70" s="5"/>
      <c r="C70" s="16"/>
      <c r="D70" s="16"/>
      <c r="E70" s="16"/>
      <c r="F70" s="25"/>
      <c r="G70" s="26"/>
      <c r="H70" s="26"/>
      <c r="I70" s="54"/>
      <c r="J70" s="27"/>
      <c r="K70" s="27"/>
      <c r="L70" s="27"/>
      <c r="M70" s="28"/>
      <c r="N70" s="28"/>
      <c r="O70" s="27"/>
      <c r="P70" s="28"/>
      <c r="Q70" s="28"/>
      <c r="R70" s="28"/>
      <c r="S70" s="28"/>
      <c r="T70" s="28"/>
      <c r="U70" s="28"/>
      <c r="V70" s="29"/>
      <c r="W70" s="15"/>
      <c r="X70" s="6"/>
      <c r="Y70" s="6"/>
      <c r="Z70" s="6"/>
    </row>
    <row r="71" spans="1:26" s="7" customFormat="1" ht="12" customHeight="1" outlineLevel="1" x14ac:dyDescent="0.35">
      <c r="A71" s="4"/>
      <c r="B71" s="5"/>
      <c r="C71" s="16"/>
      <c r="D71" s="16"/>
      <c r="E71" s="16"/>
      <c r="F71" s="25"/>
      <c r="G71" s="33" t="s">
        <v>63</v>
      </c>
      <c r="H71" s="33"/>
      <c r="I71" s="55"/>
      <c r="J71" s="53"/>
      <c r="K71" s="53"/>
      <c r="L71" s="53"/>
      <c r="M71" s="33" t="s">
        <v>494</v>
      </c>
      <c r="N71" s="33"/>
      <c r="O71" s="55"/>
      <c r="P71" s="31"/>
      <c r="Q71" s="31"/>
      <c r="R71" s="31"/>
      <c r="S71" s="31"/>
      <c r="T71" s="31"/>
      <c r="U71" s="31"/>
      <c r="V71" s="29"/>
      <c r="W71" s="15"/>
      <c r="X71" s="6"/>
      <c r="Y71" s="6"/>
      <c r="Z71" s="6"/>
    </row>
    <row r="72" spans="1:26" s="7" customFormat="1" ht="12" customHeight="1" outlineLevel="1" x14ac:dyDescent="0.35">
      <c r="A72" s="4"/>
      <c r="B72" s="5"/>
      <c r="C72" s="16"/>
      <c r="D72" s="16"/>
      <c r="E72" s="16"/>
      <c r="F72" s="25"/>
      <c r="G72" s="33"/>
      <c r="H72" s="33"/>
      <c r="I72" s="55" t="s">
        <v>420</v>
      </c>
      <c r="J72" s="242"/>
      <c r="K72" s="53"/>
      <c r="L72" s="53"/>
      <c r="M72" s="33"/>
      <c r="N72" s="33"/>
      <c r="O72" s="55" t="s">
        <v>425</v>
      </c>
      <c r="P72" s="31"/>
      <c r="Q72" s="31"/>
      <c r="R72" s="31"/>
      <c r="S72" s="31"/>
      <c r="T72" s="31"/>
      <c r="U72" s="31"/>
      <c r="V72" s="29"/>
      <c r="W72" s="15"/>
      <c r="X72" s="6"/>
      <c r="Y72" s="6"/>
      <c r="Z72" s="6"/>
    </row>
    <row r="73" spans="1:26" s="7" customFormat="1" ht="12" customHeight="1" outlineLevel="1" x14ac:dyDescent="0.35">
      <c r="A73" s="4"/>
      <c r="B73" s="5"/>
      <c r="C73" s="16"/>
      <c r="D73" s="16"/>
      <c r="E73" s="16"/>
      <c r="F73" s="25"/>
      <c r="G73" s="33"/>
      <c r="H73" s="33" t="s">
        <v>77</v>
      </c>
      <c r="I73" s="443">
        <v>0.42</v>
      </c>
      <c r="K73" s="56"/>
      <c r="L73" s="56"/>
      <c r="M73" s="33"/>
      <c r="N73" s="33" t="s">
        <v>77</v>
      </c>
      <c r="O73" s="443">
        <v>0.4</v>
      </c>
      <c r="P73" s="31"/>
      <c r="Q73" s="31"/>
      <c r="R73" s="31"/>
      <c r="S73" s="31"/>
      <c r="T73" s="31"/>
      <c r="U73" s="31"/>
      <c r="V73" s="29"/>
      <c r="W73" s="15"/>
      <c r="X73" s="6"/>
      <c r="Y73" s="6"/>
      <c r="Z73" s="6"/>
    </row>
    <row r="74" spans="1:26" s="7" customFormat="1" ht="12" customHeight="1" outlineLevel="1" x14ac:dyDescent="0.35">
      <c r="A74" s="4"/>
      <c r="B74" s="5"/>
      <c r="C74" s="16"/>
      <c r="D74" s="16"/>
      <c r="E74" s="16"/>
      <c r="F74" s="25"/>
      <c r="G74" s="33"/>
      <c r="H74" s="33" t="s">
        <v>80</v>
      </c>
      <c r="I74" s="443">
        <v>0.44</v>
      </c>
      <c r="K74" s="56"/>
      <c r="L74" s="56"/>
      <c r="M74" s="33"/>
      <c r="N74" s="33" t="s">
        <v>80</v>
      </c>
      <c r="O74" s="443">
        <v>0.4</v>
      </c>
      <c r="P74" s="31"/>
      <c r="Q74" s="31"/>
      <c r="R74" s="31"/>
      <c r="S74" s="31"/>
      <c r="T74" s="31"/>
      <c r="U74" s="31"/>
      <c r="V74" s="29"/>
      <c r="W74" s="15"/>
      <c r="X74" s="6"/>
      <c r="Y74" s="6"/>
      <c r="Z74" s="6"/>
    </row>
    <row r="75" spans="1:26" s="7" customFormat="1" ht="12" customHeight="1" outlineLevel="1" x14ac:dyDescent="0.35">
      <c r="A75" s="4"/>
      <c r="B75" s="5"/>
      <c r="C75" s="16"/>
      <c r="D75" s="16"/>
      <c r="E75" s="16"/>
      <c r="F75" s="25"/>
      <c r="G75" s="33"/>
      <c r="H75" s="33" t="s">
        <v>79</v>
      </c>
      <c r="I75" s="443">
        <v>0.4</v>
      </c>
      <c r="K75" s="56"/>
      <c r="L75" s="56"/>
      <c r="M75" s="33"/>
      <c r="N75" s="33" t="s">
        <v>79</v>
      </c>
      <c r="O75" s="443">
        <v>0.4</v>
      </c>
      <c r="P75" s="31"/>
      <c r="Q75" s="31"/>
      <c r="R75" s="31"/>
      <c r="S75" s="31"/>
      <c r="T75" s="31"/>
      <c r="U75" s="31"/>
      <c r="V75" s="29"/>
      <c r="W75" s="15"/>
      <c r="X75" s="6"/>
      <c r="Y75" s="6"/>
      <c r="Z75" s="6"/>
    </row>
    <row r="76" spans="1:26" s="7" customFormat="1" ht="12" customHeight="1" outlineLevel="1" x14ac:dyDescent="0.35">
      <c r="A76" s="4"/>
      <c r="B76" s="5"/>
      <c r="C76" s="16"/>
      <c r="D76" s="16"/>
      <c r="E76" s="16"/>
      <c r="F76" s="25"/>
      <c r="G76" s="33"/>
      <c r="H76" s="33" t="s">
        <v>85</v>
      </c>
      <c r="I76" s="443">
        <v>0.2</v>
      </c>
      <c r="K76" s="56"/>
      <c r="L76" s="56"/>
      <c r="M76" s="33"/>
      <c r="N76" s="33" t="s">
        <v>85</v>
      </c>
      <c r="O76" s="443">
        <v>0.4</v>
      </c>
      <c r="P76" s="31"/>
      <c r="Q76" s="31"/>
      <c r="R76" s="31"/>
      <c r="S76" s="31"/>
      <c r="T76" s="31"/>
      <c r="U76" s="31"/>
      <c r="V76" s="29"/>
      <c r="W76" s="15"/>
      <c r="X76" s="6"/>
      <c r="Y76" s="6"/>
      <c r="Z76" s="6"/>
    </row>
    <row r="77" spans="1:26" s="7" customFormat="1" ht="12" customHeight="1" outlineLevel="1" x14ac:dyDescent="0.35">
      <c r="A77" s="4"/>
      <c r="B77" s="5"/>
      <c r="C77" s="16"/>
      <c r="D77" s="16"/>
      <c r="E77" s="16"/>
      <c r="F77" s="25"/>
      <c r="G77" s="33"/>
      <c r="H77" s="33" t="s">
        <v>76</v>
      </c>
      <c r="I77" s="443">
        <v>0.2</v>
      </c>
      <c r="K77" s="56"/>
      <c r="L77" s="56"/>
      <c r="M77" s="33"/>
      <c r="N77" s="33" t="s">
        <v>76</v>
      </c>
      <c r="O77" s="443">
        <v>0.4</v>
      </c>
      <c r="P77" s="31"/>
      <c r="Q77" s="31"/>
      <c r="R77" s="31"/>
      <c r="S77" s="31"/>
      <c r="T77" s="31"/>
      <c r="U77" s="31"/>
      <c r="V77" s="29"/>
      <c r="W77" s="15"/>
      <c r="X77" s="6"/>
      <c r="Y77" s="6"/>
      <c r="Z77" s="6"/>
    </row>
    <row r="78" spans="1:26" s="7" customFormat="1" ht="12" customHeight="1" outlineLevel="1" x14ac:dyDescent="0.35">
      <c r="A78" s="4"/>
      <c r="B78" s="5"/>
      <c r="C78" s="16"/>
      <c r="D78" s="16"/>
      <c r="E78" s="16"/>
      <c r="F78" s="25"/>
      <c r="G78" s="33"/>
      <c r="H78" s="33" t="s">
        <v>78</v>
      </c>
      <c r="I78" s="443">
        <v>0.3</v>
      </c>
      <c r="K78" s="56"/>
      <c r="L78" s="56"/>
      <c r="M78" s="33"/>
      <c r="N78" s="33" t="s">
        <v>78</v>
      </c>
      <c r="O78" s="443">
        <v>0.4</v>
      </c>
      <c r="P78" s="31"/>
      <c r="Q78" s="31"/>
      <c r="R78" s="31"/>
      <c r="S78" s="31"/>
      <c r="T78" s="31"/>
      <c r="U78" s="31"/>
      <c r="V78" s="29"/>
      <c r="W78" s="15"/>
      <c r="X78" s="6"/>
      <c r="Y78" s="6"/>
      <c r="Z78" s="6"/>
    </row>
    <row r="79" spans="1:26" s="7" customFormat="1" ht="12" customHeight="1" outlineLevel="1" x14ac:dyDescent="0.35">
      <c r="A79" s="4"/>
      <c r="B79" s="5"/>
      <c r="C79" s="16"/>
      <c r="D79" s="16"/>
      <c r="E79" s="16"/>
      <c r="F79" s="25"/>
      <c r="G79" s="33"/>
      <c r="H79" s="33" t="s">
        <v>81</v>
      </c>
      <c r="I79" s="443">
        <v>0.3</v>
      </c>
      <c r="J79" s="56"/>
      <c r="K79" s="56"/>
      <c r="L79" s="56"/>
      <c r="M79" s="33"/>
      <c r="N79" s="33" t="s">
        <v>81</v>
      </c>
      <c r="O79" s="443">
        <v>0.4</v>
      </c>
      <c r="P79" s="31"/>
      <c r="Q79" s="31"/>
      <c r="R79" s="31"/>
      <c r="S79" s="31"/>
      <c r="T79" s="31"/>
      <c r="U79" s="31"/>
      <c r="V79" s="29"/>
      <c r="W79" s="15"/>
      <c r="X79" s="6"/>
      <c r="Y79" s="6"/>
      <c r="Z79" s="6"/>
    </row>
    <row r="80" spans="1:26" s="7" customFormat="1" ht="12" customHeight="1" outlineLevel="1" x14ac:dyDescent="0.35">
      <c r="A80" s="4"/>
      <c r="B80" s="5"/>
      <c r="C80" s="16"/>
      <c r="D80" s="16"/>
      <c r="E80" s="16"/>
      <c r="F80" s="25"/>
      <c r="G80" s="33"/>
      <c r="H80" s="33" t="s">
        <v>82</v>
      </c>
      <c r="I80" s="443">
        <v>0.7</v>
      </c>
      <c r="J80" s="53"/>
      <c r="K80" s="53"/>
      <c r="L80" s="53"/>
      <c r="M80" s="33"/>
      <c r="N80" s="33" t="s">
        <v>82</v>
      </c>
      <c r="O80" s="443">
        <v>0.4</v>
      </c>
      <c r="P80" s="31"/>
      <c r="Q80" s="31"/>
      <c r="R80" s="31"/>
      <c r="S80" s="31"/>
      <c r="T80" s="31"/>
      <c r="U80" s="31"/>
      <c r="V80" s="29"/>
      <c r="W80" s="15"/>
      <c r="X80" s="6"/>
      <c r="Y80" s="6"/>
      <c r="Z80" s="6"/>
    </row>
    <row r="81" spans="1:26" s="7" customFormat="1" ht="12" customHeight="1" outlineLevel="1" x14ac:dyDescent="0.35">
      <c r="A81" s="4"/>
      <c r="B81" s="5"/>
      <c r="C81" s="16"/>
      <c r="D81" s="16"/>
      <c r="E81" s="16"/>
      <c r="F81" s="25"/>
      <c r="G81" s="33"/>
      <c r="H81" s="33"/>
      <c r="I81" s="55"/>
      <c r="J81" s="53"/>
      <c r="K81" s="53"/>
      <c r="L81" s="53"/>
      <c r="M81" s="53"/>
      <c r="N81" s="53"/>
      <c r="O81" s="53"/>
      <c r="P81" s="31"/>
      <c r="Q81" s="31"/>
      <c r="R81" s="31"/>
      <c r="S81" s="31"/>
      <c r="T81" s="31"/>
      <c r="U81" s="31"/>
      <c r="V81" s="29"/>
      <c r="W81" s="15"/>
      <c r="X81" s="6"/>
      <c r="Y81" s="6"/>
      <c r="Z81" s="6"/>
    </row>
    <row r="82" spans="1:26" s="7" customFormat="1" ht="12" customHeight="1" outlineLevel="1" x14ac:dyDescent="0.35">
      <c r="A82" s="4"/>
      <c r="B82" s="5"/>
      <c r="C82" s="16"/>
      <c r="D82" s="16"/>
      <c r="E82" s="16"/>
      <c r="F82" s="25"/>
      <c r="G82" s="33" t="s">
        <v>64</v>
      </c>
      <c r="H82" s="33"/>
      <c r="I82" s="55"/>
      <c r="J82" s="53"/>
      <c r="K82" s="53"/>
      <c r="L82" s="53"/>
      <c r="M82" s="33" t="s">
        <v>495</v>
      </c>
      <c r="N82" s="33"/>
      <c r="O82" s="55"/>
      <c r="P82" s="31"/>
      <c r="Q82" s="31"/>
      <c r="R82" s="31"/>
      <c r="S82" s="31"/>
      <c r="T82" s="31"/>
      <c r="U82" s="31"/>
      <c r="V82" s="29"/>
      <c r="W82" s="15"/>
      <c r="X82" s="6"/>
      <c r="Y82" s="6"/>
      <c r="Z82" s="6"/>
    </row>
    <row r="83" spans="1:26" s="7" customFormat="1" ht="12" customHeight="1" outlineLevel="1" x14ac:dyDescent="0.35">
      <c r="A83" s="4"/>
      <c r="B83" s="5"/>
      <c r="C83" s="16"/>
      <c r="D83" s="16"/>
      <c r="E83" s="16"/>
      <c r="F83" s="25"/>
      <c r="G83" s="33"/>
      <c r="H83" s="33"/>
      <c r="I83" s="55" t="s">
        <v>419</v>
      </c>
      <c r="J83" s="53"/>
      <c r="K83" s="53"/>
      <c r="L83" s="53"/>
      <c r="M83" s="33"/>
      <c r="N83" s="33"/>
      <c r="O83" s="55" t="s">
        <v>426</v>
      </c>
      <c r="P83" s="31"/>
      <c r="Q83" s="31"/>
      <c r="R83" s="31"/>
      <c r="S83" s="31"/>
      <c r="T83" s="31"/>
      <c r="U83" s="31"/>
      <c r="V83" s="29"/>
      <c r="W83" s="15"/>
      <c r="X83" s="6"/>
      <c r="Y83" s="6"/>
      <c r="Z83" s="6"/>
    </row>
    <row r="84" spans="1:26" s="7" customFormat="1" ht="12" customHeight="1" outlineLevel="1" x14ac:dyDescent="0.35">
      <c r="A84" s="4"/>
      <c r="B84" s="5"/>
      <c r="C84" s="16"/>
      <c r="D84" s="16"/>
      <c r="E84" s="16"/>
      <c r="F84" s="25"/>
      <c r="G84" s="33"/>
      <c r="H84" s="33" t="s">
        <v>77</v>
      </c>
      <c r="I84" s="443">
        <v>0.94</v>
      </c>
      <c r="J84" s="53"/>
      <c r="K84" s="56"/>
      <c r="L84" s="56"/>
      <c r="M84" s="33"/>
      <c r="N84" s="33" t="s">
        <v>77</v>
      </c>
      <c r="O84" s="443">
        <v>2</v>
      </c>
      <c r="P84" s="31"/>
      <c r="Q84" s="31"/>
      <c r="R84" s="31"/>
      <c r="S84" s="31"/>
      <c r="T84" s="31"/>
      <c r="U84" s="31"/>
      <c r="V84" s="29"/>
      <c r="W84" s="15"/>
      <c r="X84" s="6"/>
      <c r="Y84" s="6"/>
      <c r="Z84" s="6"/>
    </row>
    <row r="85" spans="1:26" s="7" customFormat="1" ht="12" customHeight="1" outlineLevel="1" x14ac:dyDescent="0.35">
      <c r="A85" s="4"/>
      <c r="B85" s="5"/>
      <c r="C85" s="16"/>
      <c r="D85" s="16"/>
      <c r="E85" s="16"/>
      <c r="F85" s="25"/>
      <c r="G85" s="33"/>
      <c r="H85" s="33" t="s">
        <v>80</v>
      </c>
      <c r="I85" s="443">
        <v>0.94</v>
      </c>
      <c r="J85" s="53"/>
      <c r="K85" s="56"/>
      <c r="L85" s="56"/>
      <c r="M85" s="33"/>
      <c r="N85" s="33" t="s">
        <v>80</v>
      </c>
      <c r="O85" s="443">
        <v>2</v>
      </c>
      <c r="P85" s="31"/>
      <c r="Q85" s="31"/>
      <c r="R85" s="31"/>
      <c r="S85" s="31"/>
      <c r="T85" s="31"/>
      <c r="U85" s="31"/>
      <c r="V85" s="29"/>
      <c r="W85" s="15"/>
      <c r="X85" s="6"/>
      <c r="Y85" s="6"/>
      <c r="Z85" s="6"/>
    </row>
    <row r="86" spans="1:26" s="7" customFormat="1" ht="12" customHeight="1" outlineLevel="1" x14ac:dyDescent="0.35">
      <c r="A86" s="4"/>
      <c r="B86" s="5"/>
      <c r="C86" s="16"/>
      <c r="D86" s="16"/>
      <c r="E86" s="16"/>
      <c r="F86" s="25"/>
      <c r="G86" s="33"/>
      <c r="H86" s="33" t="s">
        <v>79</v>
      </c>
      <c r="I86" s="443">
        <v>0.94</v>
      </c>
      <c r="J86" s="53"/>
      <c r="K86" s="56"/>
      <c r="L86" s="56"/>
      <c r="M86" s="33"/>
      <c r="N86" s="33" t="s">
        <v>79</v>
      </c>
      <c r="O86" s="443">
        <v>2</v>
      </c>
      <c r="P86" s="31"/>
      <c r="Q86" s="31"/>
      <c r="R86" s="31"/>
      <c r="S86" s="31"/>
      <c r="T86" s="31"/>
      <c r="U86" s="31"/>
      <c r="V86" s="29"/>
      <c r="W86" s="15"/>
      <c r="X86" s="6"/>
      <c r="Y86" s="6"/>
      <c r="Z86" s="6"/>
    </row>
    <row r="87" spans="1:26" s="7" customFormat="1" ht="12" customHeight="1" outlineLevel="1" x14ac:dyDescent="0.35">
      <c r="A87" s="4"/>
      <c r="B87" s="5"/>
      <c r="C87" s="16"/>
      <c r="D87" s="16"/>
      <c r="E87" s="16"/>
      <c r="F87" s="25"/>
      <c r="G87" s="33"/>
      <c r="H87" s="33" t="s">
        <v>85</v>
      </c>
      <c r="I87" s="443">
        <v>0.97</v>
      </c>
      <c r="J87" s="53"/>
      <c r="K87" s="56"/>
      <c r="L87" s="56"/>
      <c r="M87" s="33"/>
      <c r="N87" s="33" t="s">
        <v>85</v>
      </c>
      <c r="O87" s="443">
        <v>2</v>
      </c>
      <c r="P87" s="31"/>
      <c r="Q87" s="31"/>
      <c r="R87" s="31"/>
      <c r="S87" s="31"/>
      <c r="T87" s="31"/>
      <c r="U87" s="31"/>
      <c r="V87" s="29"/>
      <c r="W87" s="15"/>
      <c r="X87" s="6"/>
      <c r="Y87" s="6"/>
      <c r="Z87" s="6"/>
    </row>
    <row r="88" spans="1:26" s="7" customFormat="1" ht="12" customHeight="1" outlineLevel="1" x14ac:dyDescent="0.35">
      <c r="A88" s="4"/>
      <c r="B88" s="5"/>
      <c r="C88" s="16"/>
      <c r="D88" s="16"/>
      <c r="E88" s="16"/>
      <c r="F88" s="25"/>
      <c r="G88" s="33"/>
      <c r="H88" s="33" t="s">
        <v>76</v>
      </c>
      <c r="I88" s="443">
        <v>0.97</v>
      </c>
      <c r="J88" s="53"/>
      <c r="K88" s="56"/>
      <c r="L88" s="56"/>
      <c r="M88" s="33"/>
      <c r="N88" s="33" t="s">
        <v>76</v>
      </c>
      <c r="O88" s="443">
        <v>2</v>
      </c>
      <c r="P88" s="31"/>
      <c r="Q88" s="31"/>
      <c r="R88" s="31"/>
      <c r="S88" s="31"/>
      <c r="T88" s="31"/>
      <c r="U88" s="31"/>
      <c r="V88" s="29"/>
      <c r="W88" s="15"/>
      <c r="X88" s="6"/>
      <c r="Y88" s="6"/>
      <c r="Z88" s="6"/>
    </row>
    <row r="89" spans="1:26" s="7" customFormat="1" ht="12" customHeight="1" outlineLevel="1" x14ac:dyDescent="0.35">
      <c r="A89" s="4"/>
      <c r="B89" s="5"/>
      <c r="C89" s="16"/>
      <c r="D89" s="16"/>
      <c r="E89" s="16"/>
      <c r="F89" s="25"/>
      <c r="G89" s="33"/>
      <c r="H89" s="33" t="s">
        <v>78</v>
      </c>
      <c r="I89" s="443">
        <v>0.9</v>
      </c>
      <c r="J89" s="53"/>
      <c r="K89" s="56"/>
      <c r="L89" s="56"/>
      <c r="M89" s="33"/>
      <c r="N89" s="33" t="s">
        <v>78</v>
      </c>
      <c r="O89" s="443">
        <v>2</v>
      </c>
      <c r="P89" s="31"/>
      <c r="Q89" s="31"/>
      <c r="R89" s="31"/>
      <c r="S89" s="31"/>
      <c r="T89" s="31"/>
      <c r="U89" s="31"/>
      <c r="V89" s="29"/>
      <c r="W89" s="15"/>
      <c r="X89" s="6"/>
      <c r="Y89" s="6"/>
      <c r="Z89" s="6"/>
    </row>
    <row r="90" spans="1:26" s="7" customFormat="1" ht="12" customHeight="1" outlineLevel="1" x14ac:dyDescent="0.35">
      <c r="A90" s="4"/>
      <c r="B90" s="5"/>
      <c r="C90" s="16"/>
      <c r="D90" s="16"/>
      <c r="E90" s="16"/>
      <c r="F90" s="25"/>
      <c r="G90" s="33"/>
      <c r="H90" s="33" t="s">
        <v>81</v>
      </c>
      <c r="I90" s="443">
        <v>0.9</v>
      </c>
      <c r="J90" s="56"/>
      <c r="K90" s="56"/>
      <c r="L90" s="56"/>
      <c r="M90" s="33"/>
      <c r="N90" s="33" t="s">
        <v>81</v>
      </c>
      <c r="O90" s="443">
        <v>2</v>
      </c>
      <c r="P90" s="31"/>
      <c r="Q90" s="31"/>
      <c r="R90" s="31"/>
      <c r="S90" s="31"/>
      <c r="T90" s="31"/>
      <c r="U90" s="31"/>
      <c r="V90" s="29"/>
      <c r="W90" s="15"/>
      <c r="X90" s="6"/>
      <c r="Y90" s="6"/>
      <c r="Z90" s="6"/>
    </row>
    <row r="91" spans="1:26" s="7" customFormat="1" ht="12" customHeight="1" outlineLevel="1" x14ac:dyDescent="0.35">
      <c r="A91" s="4"/>
      <c r="B91" s="5"/>
      <c r="C91" s="16"/>
      <c r="D91" s="16"/>
      <c r="E91" s="16"/>
      <c r="F91" s="25"/>
      <c r="G91" s="33"/>
      <c r="H91" s="33" t="s">
        <v>82</v>
      </c>
      <c r="I91" s="443">
        <v>1</v>
      </c>
      <c r="J91" s="56"/>
      <c r="K91" s="56"/>
      <c r="L91" s="56"/>
      <c r="M91" s="33"/>
      <c r="N91" s="33" t="s">
        <v>82</v>
      </c>
      <c r="O91" s="443">
        <v>2</v>
      </c>
      <c r="P91" s="31"/>
      <c r="Q91" s="31"/>
      <c r="R91" s="31"/>
      <c r="S91" s="31"/>
      <c r="T91" s="31"/>
      <c r="U91" s="31"/>
      <c r="V91" s="29"/>
      <c r="W91" s="15"/>
      <c r="X91" s="6"/>
      <c r="Y91" s="6"/>
      <c r="Z91" s="6"/>
    </row>
    <row r="92" spans="1:26" s="7" customFormat="1" ht="12" customHeight="1" outlineLevel="1" x14ac:dyDescent="0.35">
      <c r="A92" s="4"/>
      <c r="B92" s="5"/>
      <c r="C92" s="16"/>
      <c r="D92" s="16"/>
      <c r="E92" s="16"/>
      <c r="F92" s="25"/>
      <c r="G92" s="33"/>
      <c r="H92" s="33"/>
      <c r="I92" s="54"/>
      <c r="J92" s="56"/>
      <c r="K92" s="56"/>
      <c r="L92" s="56"/>
      <c r="M92" s="56"/>
      <c r="N92" s="56"/>
      <c r="O92" s="56"/>
      <c r="P92" s="31"/>
      <c r="Q92" s="31"/>
      <c r="R92" s="31"/>
      <c r="S92" s="31"/>
      <c r="T92" s="31"/>
      <c r="U92" s="31"/>
      <c r="V92" s="29"/>
      <c r="W92" s="15"/>
      <c r="X92" s="6"/>
      <c r="Y92" s="6"/>
      <c r="Z92" s="6"/>
    </row>
    <row r="93" spans="1:26" s="7" customFormat="1" ht="12" customHeight="1" outlineLevel="1" x14ac:dyDescent="0.35">
      <c r="A93" s="4"/>
      <c r="B93" s="5"/>
      <c r="C93" s="16"/>
      <c r="D93" s="16"/>
      <c r="E93" s="16"/>
      <c r="F93" s="25"/>
      <c r="G93" s="33" t="s">
        <v>414</v>
      </c>
      <c r="H93" s="33"/>
      <c r="I93" s="54"/>
      <c r="J93" s="56"/>
      <c r="K93" s="56"/>
      <c r="L93" s="56"/>
      <c r="M93" s="56"/>
      <c r="N93" s="56"/>
      <c r="O93" s="56"/>
      <c r="P93" s="31"/>
      <c r="Q93" s="31"/>
      <c r="R93" s="31"/>
      <c r="S93" s="31"/>
      <c r="T93" s="31"/>
      <c r="U93" s="31"/>
      <c r="V93" s="29"/>
      <c r="W93" s="15"/>
      <c r="X93" s="6"/>
      <c r="Y93" s="6"/>
      <c r="Z93" s="6"/>
    </row>
    <row r="94" spans="1:26" s="7" customFormat="1" ht="12" customHeight="1" outlineLevel="1" x14ac:dyDescent="0.35">
      <c r="A94" s="4"/>
      <c r="B94" s="5"/>
      <c r="C94" s="16"/>
      <c r="D94" s="16"/>
      <c r="E94" s="16"/>
      <c r="F94" s="25"/>
      <c r="G94" s="33"/>
      <c r="H94" s="33"/>
      <c r="I94" s="157" t="s">
        <v>378</v>
      </c>
      <c r="J94" s="445" t="s">
        <v>415</v>
      </c>
      <c r="K94" s="445" t="s">
        <v>416</v>
      </c>
      <c r="L94" s="445" t="s">
        <v>417</v>
      </c>
      <c r="M94" s="445" t="s">
        <v>418</v>
      </c>
      <c r="N94" s="56"/>
      <c r="O94" s="56"/>
      <c r="P94" s="31"/>
      <c r="Q94" s="31"/>
      <c r="R94" s="31"/>
      <c r="S94" s="31"/>
      <c r="T94" s="31"/>
      <c r="U94" s="31"/>
      <c r="V94" s="29"/>
      <c r="W94" s="15"/>
      <c r="X94" s="6"/>
      <c r="Y94" s="6"/>
      <c r="Z94" s="6"/>
    </row>
    <row r="95" spans="1:26" s="7" customFormat="1" ht="12" customHeight="1" outlineLevel="1" x14ac:dyDescent="0.35">
      <c r="A95" s="4"/>
      <c r="B95" s="5"/>
      <c r="C95" s="16"/>
      <c r="D95" s="16"/>
      <c r="E95" s="16"/>
      <c r="F95" s="25"/>
      <c r="G95" s="33"/>
      <c r="H95" s="33" t="s">
        <v>77</v>
      </c>
      <c r="I95" s="443">
        <v>85</v>
      </c>
      <c r="J95" s="443">
        <v>58</v>
      </c>
      <c r="K95" s="443">
        <v>37</v>
      </c>
      <c r="L95" s="443">
        <v>37</v>
      </c>
      <c r="M95" s="443">
        <v>23</v>
      </c>
      <c r="N95" s="56"/>
      <c r="O95" s="56"/>
      <c r="P95" s="31"/>
      <c r="Q95" s="31"/>
      <c r="R95" s="31"/>
      <c r="S95" s="31"/>
      <c r="T95" s="31"/>
      <c r="U95" s="31"/>
      <c r="V95" s="29"/>
      <c r="W95" s="15"/>
      <c r="X95" s="6"/>
      <c r="Y95" s="6"/>
      <c r="Z95" s="6"/>
    </row>
    <row r="96" spans="1:26" s="7" customFormat="1" ht="12" customHeight="1" outlineLevel="1" x14ac:dyDescent="0.35">
      <c r="A96" s="4"/>
      <c r="B96" s="5"/>
      <c r="C96" s="16"/>
      <c r="D96" s="16"/>
      <c r="E96" s="16"/>
      <c r="F96" s="25"/>
      <c r="G96" s="33"/>
      <c r="H96" s="33" t="s">
        <v>80</v>
      </c>
      <c r="I96" s="443">
        <v>85</v>
      </c>
      <c r="J96" s="443">
        <v>58</v>
      </c>
      <c r="K96" s="443">
        <v>37</v>
      </c>
      <c r="L96" s="443">
        <v>37</v>
      </c>
      <c r="M96" s="443">
        <v>23</v>
      </c>
      <c r="N96" s="56"/>
      <c r="O96" s="56"/>
      <c r="P96" s="31"/>
      <c r="Q96" s="31"/>
      <c r="R96" s="31"/>
      <c r="S96" s="31"/>
      <c r="T96" s="31"/>
      <c r="U96" s="31"/>
      <c r="V96" s="29"/>
      <c r="W96" s="15"/>
      <c r="X96" s="6"/>
      <c r="Y96" s="6"/>
      <c r="Z96" s="6"/>
    </row>
    <row r="97" spans="1:26" s="7" customFormat="1" ht="12" customHeight="1" outlineLevel="1" x14ac:dyDescent="0.35">
      <c r="A97" s="4"/>
      <c r="B97" s="5"/>
      <c r="C97" s="16"/>
      <c r="D97" s="16"/>
      <c r="E97" s="16"/>
      <c r="F97" s="25"/>
      <c r="G97" s="33"/>
      <c r="H97" s="33" t="s">
        <v>79</v>
      </c>
      <c r="I97" s="443">
        <v>85</v>
      </c>
      <c r="J97" s="443">
        <v>58</v>
      </c>
      <c r="K97" s="443">
        <v>37</v>
      </c>
      <c r="L97" s="443">
        <v>37</v>
      </c>
      <c r="M97" s="443">
        <v>23</v>
      </c>
      <c r="N97" s="56"/>
      <c r="O97" s="56"/>
      <c r="P97" s="31"/>
      <c r="Q97" s="31"/>
      <c r="R97" s="31"/>
      <c r="S97" s="31"/>
      <c r="T97" s="31"/>
      <c r="U97" s="31"/>
      <c r="V97" s="29"/>
      <c r="W97" s="15"/>
      <c r="X97" s="6"/>
      <c r="Y97" s="6"/>
      <c r="Z97" s="6"/>
    </row>
    <row r="98" spans="1:26" s="7" customFormat="1" ht="12" customHeight="1" outlineLevel="1" x14ac:dyDescent="0.35">
      <c r="A98" s="4"/>
      <c r="B98" s="5"/>
      <c r="C98" s="16"/>
      <c r="D98" s="16"/>
      <c r="E98" s="16"/>
      <c r="F98" s="25"/>
      <c r="G98" s="33"/>
      <c r="H98" s="33" t="s">
        <v>85</v>
      </c>
      <c r="I98" s="443">
        <v>95</v>
      </c>
      <c r="J98" s="443">
        <v>64</v>
      </c>
      <c r="K98" s="443">
        <v>0</v>
      </c>
      <c r="L98" s="443">
        <v>52</v>
      </c>
      <c r="M98" s="443">
        <v>31</v>
      </c>
      <c r="N98" s="56"/>
      <c r="O98" s="56"/>
      <c r="P98" s="31"/>
      <c r="Q98" s="31"/>
      <c r="R98" s="31"/>
      <c r="S98" s="31"/>
      <c r="T98" s="31"/>
      <c r="U98" s="31"/>
      <c r="V98" s="29"/>
      <c r="W98" s="15"/>
      <c r="X98" s="6"/>
      <c r="Y98" s="6"/>
      <c r="Z98" s="6"/>
    </row>
    <row r="99" spans="1:26" s="7" customFormat="1" ht="12" customHeight="1" outlineLevel="1" x14ac:dyDescent="0.35">
      <c r="A99" s="4"/>
      <c r="B99" s="5"/>
      <c r="C99" s="16"/>
      <c r="D99" s="16"/>
      <c r="E99" s="16"/>
      <c r="F99" s="25"/>
      <c r="G99" s="33"/>
      <c r="H99" s="33" t="s">
        <v>76</v>
      </c>
      <c r="I99" s="443">
        <v>95</v>
      </c>
      <c r="J99" s="443">
        <v>64</v>
      </c>
      <c r="K99" s="443">
        <v>0</v>
      </c>
      <c r="L99" s="443">
        <v>52</v>
      </c>
      <c r="M99" s="443">
        <v>31</v>
      </c>
      <c r="N99" s="56"/>
      <c r="O99" s="56"/>
      <c r="P99" s="31"/>
      <c r="Q99" s="31"/>
      <c r="R99" s="31"/>
      <c r="S99" s="31"/>
      <c r="T99" s="31"/>
      <c r="U99" s="31"/>
      <c r="V99" s="29"/>
      <c r="W99" s="15"/>
      <c r="X99" s="6"/>
      <c r="Y99" s="6"/>
      <c r="Z99" s="6"/>
    </row>
    <row r="100" spans="1:26" s="7" customFormat="1" ht="12" customHeight="1" outlineLevel="1" x14ac:dyDescent="0.35">
      <c r="A100" s="4"/>
      <c r="B100" s="5"/>
      <c r="C100" s="16"/>
      <c r="D100" s="16"/>
      <c r="E100" s="16"/>
      <c r="F100" s="25"/>
      <c r="G100" s="33"/>
      <c r="H100" s="33" t="s">
        <v>78</v>
      </c>
      <c r="I100" s="443">
        <v>90</v>
      </c>
      <c r="J100" s="443">
        <v>64</v>
      </c>
      <c r="K100" s="443">
        <v>0</v>
      </c>
      <c r="L100" s="443">
        <v>58</v>
      </c>
      <c r="M100" s="443">
        <v>35</v>
      </c>
      <c r="N100" s="56"/>
      <c r="O100" s="56"/>
      <c r="P100" s="31"/>
      <c r="Q100" s="31"/>
      <c r="R100" s="31"/>
      <c r="S100" s="31"/>
      <c r="T100" s="31"/>
      <c r="U100" s="31"/>
      <c r="V100" s="29"/>
      <c r="W100" s="15"/>
      <c r="X100" s="6"/>
      <c r="Y100" s="6"/>
      <c r="Z100" s="6"/>
    </row>
    <row r="101" spans="1:26" s="7" customFormat="1" ht="12" customHeight="1" outlineLevel="1" x14ac:dyDescent="0.35">
      <c r="A101" s="4"/>
      <c r="B101" s="5"/>
      <c r="C101" s="16"/>
      <c r="D101" s="16"/>
      <c r="E101" s="16"/>
      <c r="F101" s="25"/>
      <c r="G101" s="33"/>
      <c r="H101" s="33" t="s">
        <v>81</v>
      </c>
      <c r="I101" s="443">
        <v>90</v>
      </c>
      <c r="J101" s="443">
        <v>64</v>
      </c>
      <c r="K101" s="443">
        <v>0</v>
      </c>
      <c r="L101" s="443">
        <v>58</v>
      </c>
      <c r="M101" s="443">
        <v>35</v>
      </c>
      <c r="N101" s="56"/>
      <c r="O101" s="56"/>
      <c r="P101" s="31"/>
      <c r="Q101" s="31"/>
      <c r="R101" s="31"/>
      <c r="S101" s="31"/>
      <c r="T101" s="31"/>
      <c r="U101" s="31"/>
      <c r="V101" s="29"/>
      <c r="W101" s="15"/>
      <c r="X101" s="6"/>
      <c r="Y101" s="6"/>
      <c r="Z101" s="6"/>
    </row>
    <row r="102" spans="1:26" s="7" customFormat="1" ht="12" customHeight="1" outlineLevel="1" x14ac:dyDescent="0.35">
      <c r="A102" s="4"/>
      <c r="B102" s="5"/>
      <c r="C102" s="16"/>
      <c r="D102" s="16"/>
      <c r="E102" s="16"/>
      <c r="F102" s="25"/>
      <c r="G102" s="33"/>
      <c r="H102" s="33" t="s">
        <v>82</v>
      </c>
      <c r="I102" s="443">
        <v>85</v>
      </c>
      <c r="J102" s="443">
        <v>70</v>
      </c>
      <c r="K102" s="443">
        <v>37</v>
      </c>
      <c r="L102" s="443">
        <v>37</v>
      </c>
      <c r="M102" s="443">
        <v>23</v>
      </c>
      <c r="N102" s="56"/>
      <c r="O102" s="56"/>
      <c r="P102" s="31"/>
      <c r="Q102" s="31"/>
      <c r="R102" s="31"/>
      <c r="S102" s="31"/>
      <c r="T102" s="31"/>
      <c r="U102" s="31"/>
      <c r="V102" s="29"/>
      <c r="W102" s="15"/>
      <c r="X102" s="6"/>
      <c r="Y102" s="6"/>
      <c r="Z102" s="6"/>
    </row>
    <row r="103" spans="1:26" s="7" customFormat="1" ht="12" customHeight="1" outlineLevel="1" x14ac:dyDescent="0.35">
      <c r="A103" s="4"/>
      <c r="B103" s="5"/>
      <c r="C103" s="16"/>
      <c r="D103" s="16"/>
      <c r="E103" s="16"/>
      <c r="F103" s="25"/>
      <c r="G103" s="33"/>
      <c r="H103" s="33"/>
      <c r="I103" s="54"/>
      <c r="J103" s="56"/>
      <c r="K103" s="56"/>
      <c r="L103" s="56"/>
      <c r="M103" s="56"/>
      <c r="N103" s="56"/>
      <c r="O103" s="56"/>
      <c r="P103" s="31"/>
      <c r="Q103" s="31"/>
      <c r="R103" s="31"/>
      <c r="S103" s="31"/>
      <c r="T103" s="31"/>
      <c r="U103" s="31"/>
      <c r="V103" s="29"/>
      <c r="W103" s="15"/>
      <c r="X103" s="6"/>
      <c r="Y103" s="6"/>
      <c r="Z103" s="6"/>
    </row>
    <row r="104" spans="1:26" s="7" customFormat="1" ht="12" customHeight="1" outlineLevel="1" x14ac:dyDescent="0.35">
      <c r="A104" s="4"/>
      <c r="B104" s="5"/>
      <c r="C104" s="16"/>
      <c r="D104" s="16"/>
      <c r="E104" s="16"/>
      <c r="F104" s="25"/>
      <c r="G104" s="33" t="s">
        <v>494</v>
      </c>
      <c r="H104" s="33"/>
      <c r="I104" s="54"/>
      <c r="J104" s="56"/>
      <c r="K104" s="56"/>
      <c r="L104" s="56"/>
      <c r="M104" s="56"/>
      <c r="N104" s="56"/>
      <c r="O104" s="56"/>
      <c r="P104" s="31"/>
      <c r="Q104" s="31"/>
      <c r="R104" s="31"/>
      <c r="S104" s="31"/>
      <c r="T104" s="31"/>
      <c r="U104" s="31"/>
      <c r="V104" s="29"/>
      <c r="W104" s="15"/>
      <c r="X104" s="6"/>
      <c r="Y104" s="6"/>
      <c r="Z104" s="6"/>
    </row>
    <row r="105" spans="1:26" s="7" customFormat="1" ht="12" customHeight="1" outlineLevel="1" x14ac:dyDescent="0.35">
      <c r="A105" s="4"/>
      <c r="B105" s="5"/>
      <c r="C105" s="16"/>
      <c r="D105" s="16"/>
      <c r="E105" s="16"/>
      <c r="F105" s="25"/>
      <c r="G105" s="33"/>
      <c r="H105" s="33"/>
      <c r="I105" s="157" t="s">
        <v>378</v>
      </c>
      <c r="J105" s="445" t="s">
        <v>415</v>
      </c>
      <c r="K105" s="445" t="s">
        <v>416</v>
      </c>
      <c r="L105" s="445" t="s">
        <v>417</v>
      </c>
      <c r="M105" s="445" t="s">
        <v>418</v>
      </c>
      <c r="N105" s="56"/>
      <c r="O105" s="56"/>
      <c r="P105" s="31"/>
      <c r="Q105" s="31"/>
      <c r="R105" s="31"/>
      <c r="S105" s="31"/>
      <c r="T105" s="31"/>
      <c r="U105" s="31"/>
      <c r="V105" s="29"/>
      <c r="W105" s="15"/>
      <c r="X105" s="6"/>
      <c r="Y105" s="6"/>
      <c r="Z105" s="6"/>
    </row>
    <row r="106" spans="1:26" s="7" customFormat="1" ht="12" customHeight="1" outlineLevel="1" x14ac:dyDescent="0.35">
      <c r="A106" s="4"/>
      <c r="B106" s="5"/>
      <c r="C106" s="16"/>
      <c r="D106" s="16"/>
      <c r="E106" s="16"/>
      <c r="F106" s="25"/>
      <c r="G106" s="33"/>
      <c r="H106" s="33" t="s">
        <v>77</v>
      </c>
      <c r="I106" s="443">
        <v>0.05</v>
      </c>
      <c r="J106" s="443">
        <v>0.3</v>
      </c>
      <c r="K106" s="443">
        <v>0.3</v>
      </c>
      <c r="L106" s="443">
        <v>0.3</v>
      </c>
      <c r="M106" s="443">
        <v>0.3</v>
      </c>
      <c r="N106" s="56"/>
      <c r="O106" s="56"/>
      <c r="P106" s="31"/>
      <c r="Q106" s="31"/>
      <c r="R106" s="31"/>
      <c r="S106" s="31"/>
      <c r="T106" s="31"/>
      <c r="U106" s="31"/>
      <c r="V106" s="29"/>
      <c r="W106" s="15"/>
      <c r="X106" s="6"/>
      <c r="Y106" s="6"/>
      <c r="Z106" s="6"/>
    </row>
    <row r="107" spans="1:26" s="7" customFormat="1" ht="12" customHeight="1" outlineLevel="1" x14ac:dyDescent="0.35">
      <c r="A107" s="4"/>
      <c r="B107" s="5"/>
      <c r="C107" s="16"/>
      <c r="D107" s="16"/>
      <c r="E107" s="16"/>
      <c r="F107" s="25"/>
      <c r="G107" s="33"/>
      <c r="H107" s="33" t="s">
        <v>80</v>
      </c>
      <c r="I107" s="443">
        <v>0.05</v>
      </c>
      <c r="J107" s="443">
        <v>0.3</v>
      </c>
      <c r="K107" s="443">
        <v>0.3</v>
      </c>
      <c r="L107" s="443">
        <v>0.3</v>
      </c>
      <c r="M107" s="443">
        <v>0.3</v>
      </c>
      <c r="N107" s="56"/>
      <c r="O107" s="56"/>
      <c r="P107" s="31"/>
      <c r="Q107" s="31"/>
      <c r="R107" s="31"/>
      <c r="S107" s="31"/>
      <c r="T107" s="31"/>
      <c r="U107" s="31"/>
      <c r="V107" s="29"/>
      <c r="W107" s="15"/>
      <c r="X107" s="6"/>
      <c r="Y107" s="6"/>
      <c r="Z107" s="6"/>
    </row>
    <row r="108" spans="1:26" s="7" customFormat="1" ht="12" customHeight="1" outlineLevel="1" x14ac:dyDescent="0.35">
      <c r="A108" s="4"/>
      <c r="B108" s="5"/>
      <c r="C108" s="16"/>
      <c r="D108" s="16"/>
      <c r="E108" s="16"/>
      <c r="F108" s="25"/>
      <c r="G108" s="33"/>
      <c r="H108" s="33" t="s">
        <v>79</v>
      </c>
      <c r="I108" s="443">
        <v>0.05</v>
      </c>
      <c r="J108" s="443">
        <v>0.3</v>
      </c>
      <c r="K108" s="443">
        <v>0.3</v>
      </c>
      <c r="L108" s="443">
        <v>0.3</v>
      </c>
      <c r="M108" s="443">
        <v>0.3</v>
      </c>
      <c r="N108" s="56"/>
      <c r="O108" s="56"/>
      <c r="P108" s="31"/>
      <c r="Q108" s="31"/>
      <c r="R108" s="31"/>
      <c r="S108" s="31"/>
      <c r="T108" s="31"/>
      <c r="U108" s="31"/>
      <c r="V108" s="29"/>
      <c r="W108" s="15"/>
      <c r="X108" s="6"/>
      <c r="Y108" s="6"/>
      <c r="Z108" s="6"/>
    </row>
    <row r="109" spans="1:26" s="7" customFormat="1" ht="12" customHeight="1" outlineLevel="1" x14ac:dyDescent="0.35">
      <c r="A109" s="4"/>
      <c r="B109" s="5"/>
      <c r="C109" s="16"/>
      <c r="D109" s="16"/>
      <c r="E109" s="16"/>
      <c r="F109" s="25"/>
      <c r="G109" s="33"/>
      <c r="H109" s="33" t="s">
        <v>85</v>
      </c>
      <c r="I109" s="443">
        <v>0.05</v>
      </c>
      <c r="J109" s="443">
        <v>0.3</v>
      </c>
      <c r="K109" s="443">
        <v>0.3</v>
      </c>
      <c r="L109" s="443">
        <v>0.3</v>
      </c>
      <c r="M109" s="443">
        <v>0.3</v>
      </c>
      <c r="N109" s="56"/>
      <c r="O109" s="56"/>
      <c r="P109" s="31"/>
      <c r="Q109" s="31"/>
      <c r="R109" s="31"/>
      <c r="S109" s="31"/>
      <c r="T109" s="31"/>
      <c r="U109" s="31"/>
      <c r="V109" s="29"/>
      <c r="W109" s="15"/>
      <c r="X109" s="6"/>
      <c r="Y109" s="6"/>
      <c r="Z109" s="6"/>
    </row>
    <row r="110" spans="1:26" s="7" customFormat="1" ht="12" customHeight="1" outlineLevel="1" x14ac:dyDescent="0.35">
      <c r="A110" s="4"/>
      <c r="B110" s="5"/>
      <c r="C110" s="16"/>
      <c r="D110" s="16"/>
      <c r="E110" s="16"/>
      <c r="F110" s="25"/>
      <c r="G110" s="33"/>
      <c r="H110" s="33" t="s">
        <v>76</v>
      </c>
      <c r="I110" s="443">
        <v>0.05</v>
      </c>
      <c r="J110" s="443">
        <v>0.3</v>
      </c>
      <c r="K110" s="443">
        <v>0.3</v>
      </c>
      <c r="L110" s="443">
        <v>0.3</v>
      </c>
      <c r="M110" s="443">
        <v>0.3</v>
      </c>
      <c r="N110" s="56"/>
      <c r="O110" s="56"/>
      <c r="P110" s="31"/>
      <c r="Q110" s="31"/>
      <c r="R110" s="31"/>
      <c r="S110" s="31"/>
      <c r="T110" s="31"/>
      <c r="U110" s="31"/>
      <c r="V110" s="29"/>
      <c r="W110" s="15"/>
      <c r="X110" s="6"/>
      <c r="Y110" s="6"/>
      <c r="Z110" s="6"/>
    </row>
    <row r="111" spans="1:26" s="7" customFormat="1" ht="12" customHeight="1" outlineLevel="1" x14ac:dyDescent="0.35">
      <c r="A111" s="4"/>
      <c r="B111" s="5"/>
      <c r="C111" s="16"/>
      <c r="D111" s="16"/>
      <c r="E111" s="16"/>
      <c r="F111" s="25"/>
      <c r="G111" s="33"/>
      <c r="H111" s="33" t="s">
        <v>78</v>
      </c>
      <c r="I111" s="443">
        <v>0.05</v>
      </c>
      <c r="J111" s="443">
        <v>0.3</v>
      </c>
      <c r="K111" s="443">
        <v>0.3</v>
      </c>
      <c r="L111" s="443">
        <v>0.3</v>
      </c>
      <c r="M111" s="443">
        <v>0.3</v>
      </c>
      <c r="N111" s="56"/>
      <c r="O111" s="56"/>
      <c r="P111" s="31"/>
      <c r="Q111" s="31"/>
      <c r="R111" s="31"/>
      <c r="S111" s="31"/>
      <c r="T111" s="31"/>
      <c r="U111" s="31"/>
      <c r="V111" s="29"/>
      <c r="W111" s="15"/>
      <c r="X111" s="6"/>
      <c r="Y111" s="6"/>
      <c r="Z111" s="6"/>
    </row>
    <row r="112" spans="1:26" s="7" customFormat="1" ht="12" customHeight="1" outlineLevel="1" x14ac:dyDescent="0.35">
      <c r="A112" s="4"/>
      <c r="B112" s="5"/>
      <c r="C112" s="16"/>
      <c r="D112" s="16"/>
      <c r="E112" s="16"/>
      <c r="F112" s="25"/>
      <c r="G112" s="33"/>
      <c r="H112" s="33" t="s">
        <v>81</v>
      </c>
      <c r="I112" s="443">
        <v>0.05</v>
      </c>
      <c r="J112" s="443">
        <v>0.3</v>
      </c>
      <c r="K112" s="443">
        <v>0.3</v>
      </c>
      <c r="L112" s="443">
        <v>0.3</v>
      </c>
      <c r="M112" s="443">
        <v>0.3</v>
      </c>
      <c r="N112" s="56"/>
      <c r="O112" s="56"/>
      <c r="P112" s="31"/>
      <c r="Q112" s="31"/>
      <c r="R112" s="31"/>
      <c r="S112" s="31"/>
      <c r="T112" s="31"/>
      <c r="U112" s="31"/>
      <c r="V112" s="29"/>
      <c r="W112" s="15"/>
      <c r="X112" s="6"/>
      <c r="Y112" s="6"/>
      <c r="Z112" s="6"/>
    </row>
    <row r="113" spans="1:26" s="7" customFormat="1" ht="12" customHeight="1" outlineLevel="1" x14ac:dyDescent="0.35">
      <c r="A113" s="4"/>
      <c r="B113" s="5"/>
      <c r="C113" s="16"/>
      <c r="D113" s="16"/>
      <c r="E113" s="16"/>
      <c r="F113" s="25"/>
      <c r="G113" s="33"/>
      <c r="H113" s="33" t="s">
        <v>82</v>
      </c>
      <c r="I113" s="443">
        <v>0.05</v>
      </c>
      <c r="J113" s="443">
        <v>0.3</v>
      </c>
      <c r="K113" s="443">
        <v>0.3</v>
      </c>
      <c r="L113" s="443">
        <v>0.3</v>
      </c>
      <c r="M113" s="443">
        <v>0.3</v>
      </c>
      <c r="N113" s="56"/>
      <c r="O113" s="56"/>
      <c r="P113" s="31"/>
      <c r="Q113" s="31"/>
      <c r="R113" s="31"/>
      <c r="S113" s="31"/>
      <c r="T113" s="31"/>
      <c r="U113" s="31"/>
      <c r="V113" s="29"/>
      <c r="W113" s="15"/>
      <c r="X113" s="6"/>
      <c r="Y113" s="6"/>
      <c r="Z113" s="6"/>
    </row>
    <row r="114" spans="1:26" s="7" customFormat="1" ht="12.65" customHeight="1" outlineLevel="1" x14ac:dyDescent="0.35">
      <c r="A114" s="4"/>
      <c r="B114" s="5"/>
      <c r="C114" s="16"/>
      <c r="D114" s="16"/>
      <c r="E114" s="16"/>
      <c r="F114" s="25"/>
      <c r="G114" s="33"/>
      <c r="H114" s="33"/>
      <c r="I114" s="54"/>
      <c r="J114" s="56"/>
      <c r="K114" s="56"/>
      <c r="L114" s="56"/>
      <c r="M114" s="56"/>
      <c r="N114" s="56"/>
      <c r="O114" s="56"/>
      <c r="P114" s="31"/>
      <c r="Q114" s="31"/>
      <c r="R114" s="31"/>
      <c r="S114" s="31"/>
      <c r="T114" s="31"/>
      <c r="U114" s="31"/>
      <c r="V114" s="29"/>
      <c r="W114" s="15"/>
      <c r="X114" s="6"/>
      <c r="Y114" s="6"/>
      <c r="Z114" s="6"/>
    </row>
    <row r="115" spans="1:26" s="7" customFormat="1" ht="12" customHeight="1" outlineLevel="1" x14ac:dyDescent="0.35">
      <c r="A115" s="4"/>
      <c r="B115" s="5"/>
      <c r="C115" s="16"/>
      <c r="D115" s="16"/>
      <c r="E115" s="16"/>
      <c r="F115" s="25"/>
      <c r="G115" s="33" t="s">
        <v>421</v>
      </c>
      <c r="H115" s="33"/>
      <c r="I115" s="54"/>
      <c r="J115" s="56"/>
      <c r="K115" s="56"/>
      <c r="L115" s="56"/>
      <c r="M115" s="56"/>
      <c r="N115" s="56"/>
      <c r="O115" s="56"/>
      <c r="P115" s="31"/>
      <c r="Q115" s="31"/>
      <c r="R115" s="31"/>
      <c r="S115" s="31"/>
      <c r="T115" s="31"/>
      <c r="U115" s="31"/>
      <c r="V115" s="29"/>
      <c r="W115" s="15"/>
      <c r="X115" s="6"/>
      <c r="Y115" s="6"/>
      <c r="Z115" s="6"/>
    </row>
    <row r="116" spans="1:26" s="7" customFormat="1" ht="12" customHeight="1" outlineLevel="1" x14ac:dyDescent="0.35">
      <c r="A116" s="4"/>
      <c r="B116" s="5"/>
      <c r="C116" s="16"/>
      <c r="D116" s="16"/>
      <c r="E116" s="16"/>
      <c r="F116" s="25"/>
      <c r="G116" s="33"/>
      <c r="H116" s="33"/>
      <c r="I116" s="157" t="s">
        <v>83</v>
      </c>
      <c r="J116" s="445" t="s">
        <v>80</v>
      </c>
      <c r="K116" s="445" t="s">
        <v>423</v>
      </c>
      <c r="L116" s="445" t="s">
        <v>424</v>
      </c>
      <c r="M116" s="56"/>
      <c r="N116" s="56"/>
      <c r="O116" s="56"/>
      <c r="P116" s="31"/>
      <c r="Q116" s="31"/>
      <c r="R116" s="31"/>
      <c r="S116" s="31"/>
      <c r="T116" s="31"/>
      <c r="U116" s="31"/>
      <c r="V116" s="29"/>
      <c r="W116" s="15"/>
      <c r="X116" s="6"/>
      <c r="Y116" s="6"/>
      <c r="Z116" s="6"/>
    </row>
    <row r="117" spans="1:26" s="7" customFormat="1" ht="12" customHeight="1" outlineLevel="1" x14ac:dyDescent="0.35">
      <c r="A117" s="4"/>
      <c r="B117" s="5"/>
      <c r="C117" s="16"/>
      <c r="D117" s="16"/>
      <c r="E117" s="16"/>
      <c r="F117" s="25"/>
      <c r="G117" s="33"/>
      <c r="H117" s="33" t="s">
        <v>77</v>
      </c>
      <c r="I117" s="443">
        <v>0.05</v>
      </c>
      <c r="J117" s="443">
        <v>0.04</v>
      </c>
      <c r="K117" s="443">
        <v>0.1</v>
      </c>
      <c r="L117" s="444">
        <f t="shared" ref="L117:L124" si="0">1-SUM(I117:K117)</f>
        <v>0.81</v>
      </c>
      <c r="M117" s="56"/>
      <c r="N117" s="56"/>
      <c r="O117" s="56"/>
      <c r="P117" s="31"/>
      <c r="Q117" s="31"/>
      <c r="R117" s="31"/>
      <c r="S117" s="31"/>
      <c r="T117" s="31"/>
      <c r="U117" s="31"/>
      <c r="V117" s="29"/>
      <c r="W117" s="15"/>
      <c r="X117" s="6"/>
      <c r="Y117" s="6"/>
      <c r="Z117" s="6"/>
    </row>
    <row r="118" spans="1:26" s="7" customFormat="1" ht="12" customHeight="1" outlineLevel="1" x14ac:dyDescent="0.35">
      <c r="A118" s="4"/>
      <c r="B118" s="5"/>
      <c r="C118" s="16"/>
      <c r="D118" s="16"/>
      <c r="E118" s="16"/>
      <c r="F118" s="25"/>
      <c r="G118" s="33"/>
      <c r="H118" s="33" t="s">
        <v>80</v>
      </c>
      <c r="I118" s="443">
        <v>0.05</v>
      </c>
      <c r="J118" s="443">
        <v>0.04</v>
      </c>
      <c r="K118" s="443">
        <v>0.1</v>
      </c>
      <c r="L118" s="444">
        <f t="shared" si="0"/>
        <v>0.81</v>
      </c>
      <c r="M118" s="56"/>
      <c r="N118" s="56"/>
      <c r="O118" s="56"/>
      <c r="P118" s="31"/>
      <c r="Q118" s="31"/>
      <c r="R118" s="31"/>
      <c r="S118" s="31"/>
      <c r="T118" s="31"/>
      <c r="U118" s="31"/>
      <c r="V118" s="29"/>
      <c r="W118" s="15"/>
      <c r="X118" s="6"/>
      <c r="Y118" s="6"/>
      <c r="Z118" s="6"/>
    </row>
    <row r="119" spans="1:26" s="7" customFormat="1" ht="12" customHeight="1" outlineLevel="1" x14ac:dyDescent="0.35">
      <c r="A119" s="4"/>
      <c r="B119" s="5"/>
      <c r="C119" s="16"/>
      <c r="D119" s="16"/>
      <c r="E119" s="16"/>
      <c r="F119" s="25"/>
      <c r="G119" s="33"/>
      <c r="H119" s="33" t="s">
        <v>79</v>
      </c>
      <c r="I119" s="443">
        <v>0.05</v>
      </c>
      <c r="J119" s="443">
        <v>0.04</v>
      </c>
      <c r="K119" s="443">
        <v>0.1</v>
      </c>
      <c r="L119" s="444">
        <f t="shared" si="0"/>
        <v>0.81</v>
      </c>
      <c r="M119" s="56"/>
      <c r="N119" s="56"/>
      <c r="O119" s="56"/>
      <c r="P119" s="31"/>
      <c r="Q119" s="31"/>
      <c r="R119" s="31"/>
      <c r="S119" s="31"/>
      <c r="T119" s="31"/>
      <c r="U119" s="31"/>
      <c r="V119" s="29"/>
      <c r="W119" s="15"/>
      <c r="X119" s="6"/>
      <c r="Y119" s="6"/>
      <c r="Z119" s="6"/>
    </row>
    <row r="120" spans="1:26" s="7" customFormat="1" ht="12" customHeight="1" outlineLevel="1" x14ac:dyDescent="0.35">
      <c r="A120" s="4"/>
      <c r="B120" s="5"/>
      <c r="C120" s="16"/>
      <c r="D120" s="16"/>
      <c r="E120" s="16"/>
      <c r="F120" s="25"/>
      <c r="G120" s="33"/>
      <c r="H120" s="33" t="s">
        <v>85</v>
      </c>
      <c r="I120" s="443">
        <v>0.02</v>
      </c>
      <c r="J120" s="443">
        <v>0.03</v>
      </c>
      <c r="K120" s="443">
        <v>0.1</v>
      </c>
      <c r="L120" s="444">
        <f t="shared" si="0"/>
        <v>0.85</v>
      </c>
      <c r="M120" s="56"/>
      <c r="N120" s="56"/>
      <c r="O120" s="56"/>
      <c r="P120" s="31"/>
      <c r="Q120" s="31"/>
      <c r="R120" s="31"/>
      <c r="S120" s="31"/>
      <c r="T120" s="31"/>
      <c r="U120" s="31"/>
      <c r="V120" s="29"/>
      <c r="W120" s="15"/>
      <c r="X120" s="6"/>
      <c r="Y120" s="6"/>
      <c r="Z120" s="6"/>
    </row>
    <row r="121" spans="1:26" s="7" customFormat="1" ht="12" customHeight="1" outlineLevel="1" x14ac:dyDescent="0.35">
      <c r="A121" s="4"/>
      <c r="B121" s="5"/>
      <c r="C121" s="16"/>
      <c r="D121" s="16"/>
      <c r="E121" s="16"/>
      <c r="F121" s="25"/>
      <c r="G121" s="33"/>
      <c r="H121" s="33" t="s">
        <v>76</v>
      </c>
      <c r="I121" s="443">
        <v>0.02</v>
      </c>
      <c r="J121" s="443">
        <v>0.03</v>
      </c>
      <c r="K121" s="443">
        <v>0.1</v>
      </c>
      <c r="L121" s="444">
        <f t="shared" si="0"/>
        <v>0.85</v>
      </c>
      <c r="M121" s="56"/>
      <c r="N121" s="56"/>
      <c r="O121" s="56"/>
      <c r="P121" s="31"/>
      <c r="Q121" s="31"/>
      <c r="R121" s="31"/>
      <c r="S121" s="31"/>
      <c r="T121" s="31"/>
      <c r="U121" s="31"/>
      <c r="V121" s="29"/>
      <c r="W121" s="15"/>
      <c r="X121" s="6"/>
      <c r="Y121" s="6"/>
      <c r="Z121" s="6"/>
    </row>
    <row r="122" spans="1:26" s="7" customFormat="1" ht="12" customHeight="1" outlineLevel="1" x14ac:dyDescent="0.35">
      <c r="A122" s="4"/>
      <c r="B122" s="5"/>
      <c r="C122" s="16"/>
      <c r="D122" s="16"/>
      <c r="E122" s="16"/>
      <c r="F122" s="25"/>
      <c r="G122" s="33"/>
      <c r="H122" s="33" t="s">
        <v>78</v>
      </c>
      <c r="I122" s="443">
        <v>0.05</v>
      </c>
      <c r="J122" s="443">
        <v>0.05</v>
      </c>
      <c r="K122" s="443">
        <v>0.05</v>
      </c>
      <c r="L122" s="444">
        <f t="shared" si="0"/>
        <v>0.85</v>
      </c>
      <c r="M122" s="56"/>
      <c r="N122" s="56"/>
      <c r="O122" s="56"/>
      <c r="P122" s="31"/>
      <c r="Q122" s="31"/>
      <c r="R122" s="31"/>
      <c r="S122" s="31"/>
      <c r="T122" s="31"/>
      <c r="U122" s="31"/>
      <c r="V122" s="29"/>
      <c r="W122" s="15"/>
      <c r="X122" s="6"/>
      <c r="Y122" s="6"/>
      <c r="Z122" s="6"/>
    </row>
    <row r="123" spans="1:26" s="7" customFormat="1" ht="12" customHeight="1" outlineLevel="1" x14ac:dyDescent="0.35">
      <c r="A123" s="4"/>
      <c r="B123" s="5"/>
      <c r="C123" s="16"/>
      <c r="D123" s="16"/>
      <c r="E123" s="16"/>
      <c r="F123" s="25"/>
      <c r="G123" s="33"/>
      <c r="H123" s="33" t="s">
        <v>81</v>
      </c>
      <c r="I123" s="443">
        <v>0.05</v>
      </c>
      <c r="J123" s="443">
        <v>0.05</v>
      </c>
      <c r="K123" s="443">
        <v>0.05</v>
      </c>
      <c r="L123" s="444">
        <f t="shared" si="0"/>
        <v>0.85</v>
      </c>
      <c r="M123" s="56"/>
      <c r="N123" s="56"/>
      <c r="O123" s="56"/>
      <c r="P123" s="31"/>
      <c r="Q123" s="31"/>
      <c r="R123" s="31"/>
      <c r="S123" s="31"/>
      <c r="T123" s="31"/>
      <c r="U123" s="31"/>
      <c r="V123" s="29"/>
      <c r="W123" s="15"/>
      <c r="X123" s="6"/>
      <c r="Y123" s="6"/>
      <c r="Z123" s="6"/>
    </row>
    <row r="124" spans="1:26" s="7" customFormat="1" ht="12" customHeight="1" outlineLevel="1" x14ac:dyDescent="0.35">
      <c r="A124" s="4"/>
      <c r="B124" s="5"/>
      <c r="C124" s="16"/>
      <c r="D124" s="16"/>
      <c r="E124" s="16"/>
      <c r="F124" s="25"/>
      <c r="G124" s="33"/>
      <c r="H124" s="33" t="s">
        <v>82</v>
      </c>
      <c r="I124" s="443">
        <v>0.05</v>
      </c>
      <c r="J124" s="443">
        <v>0.04</v>
      </c>
      <c r="K124" s="443">
        <v>0.1</v>
      </c>
      <c r="L124" s="444">
        <f t="shared" si="0"/>
        <v>0.81</v>
      </c>
      <c r="M124" s="56"/>
      <c r="N124" s="56"/>
      <c r="O124" s="56"/>
      <c r="P124" s="31"/>
      <c r="Q124" s="31"/>
      <c r="R124" s="31"/>
      <c r="S124" s="31"/>
      <c r="T124" s="31"/>
      <c r="U124" s="31"/>
      <c r="V124" s="29"/>
      <c r="W124" s="15"/>
      <c r="X124" s="6"/>
      <c r="Y124" s="6"/>
      <c r="Z124" s="6"/>
    </row>
    <row r="125" spans="1:26" s="7" customFormat="1" ht="12" customHeight="1" outlineLevel="1" x14ac:dyDescent="0.35">
      <c r="A125" s="4"/>
      <c r="B125" s="5"/>
      <c r="C125" s="16"/>
      <c r="D125" s="16"/>
      <c r="E125" s="16"/>
      <c r="F125" s="25"/>
      <c r="G125" s="33"/>
      <c r="H125" s="33"/>
      <c r="I125" s="54"/>
      <c r="J125" s="56"/>
      <c r="K125" s="56"/>
      <c r="L125" s="56"/>
      <c r="M125" s="56"/>
      <c r="N125" s="56"/>
      <c r="O125" s="56"/>
      <c r="P125" s="31"/>
      <c r="Q125" s="31"/>
      <c r="R125" s="31"/>
      <c r="S125" s="31"/>
      <c r="T125" s="31"/>
      <c r="U125" s="31"/>
      <c r="V125" s="29"/>
      <c r="W125" s="15"/>
      <c r="X125" s="6"/>
      <c r="Y125" s="6"/>
      <c r="Z125" s="6"/>
    </row>
    <row r="126" spans="1:26" s="7" customFormat="1" ht="12" customHeight="1" outlineLevel="1" x14ac:dyDescent="0.35">
      <c r="A126" s="4"/>
      <c r="B126" s="5"/>
      <c r="C126" s="16"/>
      <c r="D126" s="16"/>
      <c r="E126" s="16"/>
      <c r="F126" s="25"/>
      <c r="G126" s="33" t="s">
        <v>422</v>
      </c>
      <c r="H126" s="33"/>
      <c r="I126" s="54"/>
      <c r="J126" s="56"/>
      <c r="K126" s="56"/>
      <c r="L126" s="56"/>
      <c r="M126" s="56"/>
      <c r="N126" s="56"/>
      <c r="O126" s="56"/>
      <c r="P126" s="31"/>
      <c r="Q126" s="31"/>
      <c r="R126" s="31"/>
      <c r="S126" s="31"/>
      <c r="T126" s="31"/>
      <c r="U126" s="31"/>
      <c r="V126" s="29"/>
      <c r="W126" s="15"/>
      <c r="X126" s="6"/>
      <c r="Y126" s="6"/>
      <c r="Z126" s="6"/>
    </row>
    <row r="127" spans="1:26" s="7" customFormat="1" ht="12" customHeight="1" outlineLevel="1" x14ac:dyDescent="0.35">
      <c r="A127" s="4"/>
      <c r="B127" s="5"/>
      <c r="C127" s="16"/>
      <c r="D127" s="16"/>
      <c r="E127" s="16"/>
      <c r="F127" s="25"/>
      <c r="G127" s="33"/>
      <c r="H127" s="33"/>
      <c r="I127" s="157" t="s">
        <v>83</v>
      </c>
      <c r="J127" s="445" t="s">
        <v>80</v>
      </c>
      <c r="K127" s="445" t="s">
        <v>423</v>
      </c>
      <c r="L127" s="445" t="s">
        <v>424</v>
      </c>
      <c r="M127" s="56"/>
      <c r="N127" s="56"/>
      <c r="O127" s="56"/>
      <c r="P127" s="31"/>
      <c r="Q127" s="31"/>
      <c r="R127" s="31"/>
      <c r="S127" s="31"/>
      <c r="T127" s="31"/>
      <c r="U127" s="31"/>
      <c r="V127" s="29"/>
      <c r="W127" s="15"/>
      <c r="X127" s="6"/>
      <c r="Y127" s="6"/>
      <c r="Z127" s="6"/>
    </row>
    <row r="128" spans="1:26" s="7" customFormat="1" ht="12" customHeight="1" outlineLevel="1" x14ac:dyDescent="0.35">
      <c r="A128" s="4"/>
      <c r="B128" s="5"/>
      <c r="C128" s="16"/>
      <c r="D128" s="16"/>
      <c r="E128" s="16"/>
      <c r="F128" s="25"/>
      <c r="G128" s="33"/>
      <c r="H128" s="33" t="s">
        <v>77</v>
      </c>
      <c r="I128" s="443">
        <v>80</v>
      </c>
      <c r="J128" s="443">
        <v>51</v>
      </c>
      <c r="K128" s="443">
        <v>45</v>
      </c>
      <c r="L128" s="443">
        <v>30</v>
      </c>
      <c r="M128" s="56"/>
      <c r="N128" s="56"/>
      <c r="O128" s="56"/>
      <c r="P128" s="31"/>
      <c r="Q128" s="31"/>
      <c r="R128" s="31"/>
      <c r="S128" s="31"/>
      <c r="T128" s="31"/>
      <c r="U128" s="31"/>
      <c r="V128" s="29"/>
      <c r="W128" s="15"/>
      <c r="X128" s="6"/>
      <c r="Y128" s="6"/>
      <c r="Z128" s="6"/>
    </row>
    <row r="129" spans="1:26" s="7" customFormat="1" ht="12" customHeight="1" outlineLevel="1" x14ac:dyDescent="0.35">
      <c r="A129" s="4"/>
      <c r="B129" s="5"/>
      <c r="C129" s="16"/>
      <c r="D129" s="16"/>
      <c r="E129" s="16"/>
      <c r="F129" s="25"/>
      <c r="G129" s="33"/>
      <c r="H129" s="33" t="s">
        <v>80</v>
      </c>
      <c r="I129" s="443">
        <v>80</v>
      </c>
      <c r="J129" s="443">
        <v>51</v>
      </c>
      <c r="K129" s="443">
        <v>45</v>
      </c>
      <c r="L129" s="443">
        <v>30</v>
      </c>
      <c r="M129" s="56"/>
      <c r="N129" s="56"/>
      <c r="O129" s="56"/>
      <c r="P129" s="31"/>
      <c r="Q129" s="31"/>
      <c r="R129" s="31"/>
      <c r="S129" s="31"/>
      <c r="T129" s="31"/>
      <c r="U129" s="31"/>
      <c r="V129" s="29"/>
      <c r="W129" s="15"/>
      <c r="X129" s="6"/>
      <c r="Y129" s="6"/>
      <c r="Z129" s="6"/>
    </row>
    <row r="130" spans="1:26" s="7" customFormat="1" ht="12" customHeight="1" outlineLevel="1" x14ac:dyDescent="0.35">
      <c r="A130" s="4"/>
      <c r="B130" s="5"/>
      <c r="C130" s="16"/>
      <c r="D130" s="16"/>
      <c r="E130" s="16"/>
      <c r="F130" s="25"/>
      <c r="G130" s="33"/>
      <c r="H130" s="33" t="s">
        <v>79</v>
      </c>
      <c r="I130" s="443">
        <v>80</v>
      </c>
      <c r="J130" s="443">
        <v>51</v>
      </c>
      <c r="K130" s="443">
        <v>45</v>
      </c>
      <c r="L130" s="443">
        <v>30</v>
      </c>
      <c r="M130" s="56"/>
      <c r="N130" s="56"/>
      <c r="O130" s="56"/>
      <c r="P130" s="31"/>
      <c r="Q130" s="31"/>
      <c r="R130" s="31"/>
      <c r="S130" s="31"/>
      <c r="T130" s="31"/>
      <c r="U130" s="31"/>
      <c r="V130" s="29"/>
      <c r="W130" s="15"/>
      <c r="X130" s="6"/>
      <c r="Y130" s="6"/>
      <c r="Z130" s="6"/>
    </row>
    <row r="131" spans="1:26" s="7" customFormat="1" ht="12" customHeight="1" outlineLevel="1" x14ac:dyDescent="0.35">
      <c r="A131" s="4"/>
      <c r="B131" s="5"/>
      <c r="C131" s="16"/>
      <c r="D131" s="16"/>
      <c r="E131" s="16"/>
      <c r="F131" s="25"/>
      <c r="G131" s="33"/>
      <c r="H131" s="33" t="s">
        <v>85</v>
      </c>
      <c r="I131" s="443">
        <v>89</v>
      </c>
      <c r="J131" s="443">
        <v>68</v>
      </c>
      <c r="K131" s="443">
        <v>46</v>
      </c>
      <c r="L131" s="443">
        <v>33</v>
      </c>
      <c r="M131" s="56"/>
      <c r="N131" s="56"/>
      <c r="O131" s="56"/>
      <c r="P131" s="31"/>
      <c r="Q131" s="31"/>
      <c r="R131" s="31"/>
      <c r="S131" s="31"/>
      <c r="T131" s="31"/>
      <c r="U131" s="31"/>
      <c r="V131" s="29"/>
      <c r="W131" s="15"/>
      <c r="X131" s="6"/>
      <c r="Y131" s="6"/>
      <c r="Z131" s="6"/>
    </row>
    <row r="132" spans="1:26" s="7" customFormat="1" ht="12" customHeight="1" outlineLevel="1" x14ac:dyDescent="0.35">
      <c r="A132" s="4"/>
      <c r="B132" s="5"/>
      <c r="C132" s="16"/>
      <c r="D132" s="16"/>
      <c r="E132" s="16"/>
      <c r="F132" s="25"/>
      <c r="G132" s="33"/>
      <c r="H132" s="33" t="s">
        <v>76</v>
      </c>
      <c r="I132" s="443">
        <v>89</v>
      </c>
      <c r="J132" s="443">
        <v>68</v>
      </c>
      <c r="K132" s="443">
        <v>46</v>
      </c>
      <c r="L132" s="443">
        <v>33</v>
      </c>
      <c r="M132" s="56"/>
      <c r="N132" s="56"/>
      <c r="O132" s="56"/>
      <c r="P132" s="31"/>
      <c r="Q132" s="31"/>
      <c r="R132" s="31"/>
      <c r="S132" s="31"/>
      <c r="T132" s="31"/>
      <c r="U132" s="31"/>
      <c r="V132" s="29"/>
      <c r="W132" s="15"/>
      <c r="X132" s="6"/>
      <c r="Y132" s="6"/>
      <c r="Z132" s="6"/>
    </row>
    <row r="133" spans="1:26" s="7" customFormat="1" ht="12" customHeight="1" outlineLevel="1" x14ac:dyDescent="0.35">
      <c r="A133" s="4"/>
      <c r="B133" s="5"/>
      <c r="C133" s="16"/>
      <c r="D133" s="16"/>
      <c r="E133" s="16"/>
      <c r="F133" s="25"/>
      <c r="G133" s="33"/>
      <c r="H133" s="33" t="s">
        <v>78</v>
      </c>
      <c r="I133" s="443">
        <v>85</v>
      </c>
      <c r="J133" s="443">
        <v>65</v>
      </c>
      <c r="K133" s="443">
        <v>56</v>
      </c>
      <c r="L133" s="443">
        <v>43</v>
      </c>
      <c r="M133" s="56"/>
      <c r="N133" s="56"/>
      <c r="O133" s="56"/>
      <c r="P133" s="31"/>
      <c r="Q133" s="31"/>
      <c r="R133" s="31"/>
      <c r="S133" s="31"/>
      <c r="T133" s="31"/>
      <c r="U133" s="31"/>
      <c r="V133" s="29"/>
      <c r="W133" s="15"/>
      <c r="X133" s="6"/>
      <c r="Y133" s="6"/>
      <c r="Z133" s="6"/>
    </row>
    <row r="134" spans="1:26" s="7" customFormat="1" ht="12" customHeight="1" outlineLevel="1" x14ac:dyDescent="0.35">
      <c r="A134" s="4"/>
      <c r="B134" s="5"/>
      <c r="C134" s="16"/>
      <c r="D134" s="16"/>
      <c r="E134" s="16"/>
      <c r="F134" s="25"/>
      <c r="G134" s="33"/>
      <c r="H134" s="33" t="s">
        <v>81</v>
      </c>
      <c r="I134" s="443">
        <v>85</v>
      </c>
      <c r="J134" s="443">
        <v>65</v>
      </c>
      <c r="K134" s="443">
        <v>56</v>
      </c>
      <c r="L134" s="443">
        <v>43</v>
      </c>
      <c r="M134" s="56"/>
      <c r="N134" s="56"/>
      <c r="O134" s="56"/>
      <c r="P134" s="31"/>
      <c r="Q134" s="31"/>
      <c r="R134" s="31"/>
      <c r="S134" s="31"/>
      <c r="T134" s="31"/>
      <c r="U134" s="31"/>
      <c r="V134" s="29"/>
      <c r="W134" s="15"/>
      <c r="X134" s="6"/>
      <c r="Y134" s="6"/>
      <c r="Z134" s="6"/>
    </row>
    <row r="135" spans="1:26" s="7" customFormat="1" ht="12" customHeight="1" outlineLevel="1" x14ac:dyDescent="0.35">
      <c r="A135" s="4"/>
      <c r="B135" s="5"/>
      <c r="C135" s="16"/>
      <c r="D135" s="16"/>
      <c r="E135" s="16"/>
      <c r="F135" s="25"/>
      <c r="G135" s="33"/>
      <c r="H135" s="33" t="s">
        <v>82</v>
      </c>
      <c r="I135" s="443">
        <v>80</v>
      </c>
      <c r="J135" s="443">
        <v>51</v>
      </c>
      <c r="K135" s="443">
        <v>45</v>
      </c>
      <c r="L135" s="443">
        <v>30</v>
      </c>
      <c r="M135" s="56"/>
      <c r="N135" s="56"/>
      <c r="O135" s="56"/>
      <c r="P135" s="31"/>
      <c r="Q135" s="31"/>
      <c r="R135" s="31"/>
      <c r="S135" s="31"/>
      <c r="T135" s="31"/>
      <c r="U135" s="31"/>
      <c r="V135" s="29"/>
      <c r="W135" s="15"/>
      <c r="X135" s="6"/>
      <c r="Y135" s="6"/>
      <c r="Z135" s="6"/>
    </row>
    <row r="136" spans="1:26" s="7" customFormat="1" ht="12" customHeight="1" outlineLevel="1" x14ac:dyDescent="0.35">
      <c r="A136" s="4"/>
      <c r="B136" s="5"/>
      <c r="C136" s="16"/>
      <c r="D136" s="16"/>
      <c r="E136" s="16"/>
      <c r="F136" s="25"/>
      <c r="G136" s="33"/>
      <c r="H136" s="33"/>
      <c r="I136" s="54"/>
      <c r="J136" s="56"/>
      <c r="K136" s="56"/>
      <c r="L136" s="56"/>
      <c r="M136" s="56"/>
      <c r="N136" s="56"/>
      <c r="O136" s="56"/>
      <c r="P136" s="31"/>
      <c r="Q136" s="31"/>
      <c r="R136" s="31"/>
      <c r="S136" s="31"/>
      <c r="T136" s="31"/>
      <c r="U136" s="31"/>
      <c r="V136" s="29"/>
      <c r="W136" s="15"/>
      <c r="X136" s="6"/>
      <c r="Y136" s="6"/>
      <c r="Z136" s="6"/>
    </row>
    <row r="137" spans="1:26" s="7" customFormat="1" ht="12" customHeight="1" outlineLevel="1" x14ac:dyDescent="0.35">
      <c r="A137" s="4"/>
      <c r="B137" s="5"/>
      <c r="C137" s="16"/>
      <c r="D137" s="16"/>
      <c r="E137" s="16"/>
      <c r="F137" s="25"/>
      <c r="G137" s="33"/>
      <c r="H137" s="33"/>
      <c r="I137" s="54"/>
      <c r="J137" s="56"/>
      <c r="K137" s="56"/>
      <c r="L137" s="56"/>
      <c r="M137" s="56"/>
      <c r="N137" s="56"/>
      <c r="O137" s="56"/>
      <c r="P137" s="31"/>
      <c r="Q137" s="31"/>
      <c r="R137" s="31"/>
      <c r="S137" s="31"/>
      <c r="T137" s="31"/>
      <c r="U137" s="31"/>
      <c r="V137" s="29"/>
      <c r="W137" s="15"/>
      <c r="X137" s="6"/>
      <c r="Y137" s="6"/>
      <c r="Z137" s="6"/>
    </row>
    <row r="138" spans="1:26" s="7" customFormat="1" ht="12" customHeight="1" outlineLevel="1" x14ac:dyDescent="0.35">
      <c r="A138" s="4"/>
      <c r="B138" s="5"/>
      <c r="C138" s="16"/>
      <c r="D138" s="16"/>
      <c r="E138" s="16"/>
      <c r="F138" s="25"/>
      <c r="G138" s="33"/>
      <c r="H138" s="33"/>
      <c r="I138" s="54"/>
      <c r="J138" s="56"/>
      <c r="K138" s="56"/>
      <c r="L138" s="56"/>
      <c r="M138" s="56"/>
      <c r="N138" s="56"/>
      <c r="O138" s="56"/>
      <c r="P138" s="31"/>
      <c r="Q138" s="31"/>
      <c r="R138" s="31"/>
      <c r="S138" s="31"/>
      <c r="T138" s="31"/>
      <c r="U138" s="31"/>
      <c r="V138" s="29"/>
      <c r="W138" s="15"/>
      <c r="X138" s="6"/>
      <c r="Y138" s="6"/>
      <c r="Z138" s="6"/>
    </row>
    <row r="139" spans="1:26" s="7" customFormat="1" ht="12" customHeight="1" outlineLevel="1" x14ac:dyDescent="0.35">
      <c r="A139" s="4"/>
      <c r="B139" s="5"/>
      <c r="C139" s="16"/>
      <c r="D139" s="16"/>
      <c r="E139" s="16"/>
      <c r="F139" s="25"/>
      <c r="G139" s="33"/>
      <c r="H139" s="33"/>
      <c r="I139" s="54"/>
      <c r="J139" s="56"/>
      <c r="K139" s="56"/>
      <c r="L139" s="56"/>
      <c r="M139" s="56"/>
      <c r="N139" s="56"/>
      <c r="O139" s="56"/>
      <c r="P139" s="31"/>
      <c r="Q139" s="31"/>
      <c r="R139" s="31"/>
      <c r="S139" s="31"/>
      <c r="T139" s="31"/>
      <c r="U139" s="31"/>
      <c r="V139" s="29"/>
      <c r="W139" s="15"/>
      <c r="X139" s="6"/>
      <c r="Y139" s="6"/>
      <c r="Z139" s="6"/>
    </row>
    <row r="140" spans="1:26" s="7" customFormat="1" ht="12" customHeight="1" outlineLevel="1" x14ac:dyDescent="0.35">
      <c r="A140" s="4"/>
      <c r="B140" s="5"/>
      <c r="C140" s="16"/>
      <c r="D140" s="16"/>
      <c r="E140" s="16"/>
      <c r="F140" s="25"/>
      <c r="G140" s="33"/>
      <c r="H140" s="33"/>
      <c r="I140" s="54"/>
      <c r="J140" s="56"/>
      <c r="K140" s="56"/>
      <c r="L140" s="56"/>
      <c r="M140" s="56"/>
      <c r="N140" s="56"/>
      <c r="O140" s="56"/>
      <c r="P140" s="31"/>
      <c r="Q140" s="31"/>
      <c r="R140" s="31"/>
      <c r="S140" s="31"/>
      <c r="T140" s="31"/>
      <c r="U140" s="31"/>
      <c r="V140" s="29"/>
      <c r="W140" s="15"/>
      <c r="X140" s="6"/>
      <c r="Y140" s="6"/>
      <c r="Z140" s="6"/>
    </row>
    <row r="141" spans="1:26" s="7" customFormat="1" ht="12" customHeight="1" outlineLevel="1" x14ac:dyDescent="0.35">
      <c r="A141" s="4"/>
      <c r="B141" s="5"/>
      <c r="C141" s="16"/>
      <c r="D141" s="16"/>
      <c r="E141" s="16"/>
      <c r="F141" s="25"/>
      <c r="G141" s="33"/>
      <c r="H141" s="33"/>
      <c r="I141" s="54"/>
      <c r="J141" s="56"/>
      <c r="K141" s="56"/>
      <c r="L141" s="56"/>
      <c r="M141" s="56"/>
      <c r="N141" s="56"/>
      <c r="O141" s="56"/>
      <c r="P141" s="31"/>
      <c r="Q141" s="31"/>
      <c r="R141" s="31"/>
      <c r="S141" s="31"/>
      <c r="T141" s="31"/>
      <c r="U141" s="31"/>
      <c r="V141" s="29"/>
      <c r="W141" s="15"/>
      <c r="X141" s="6"/>
      <c r="Y141" s="6"/>
      <c r="Z141" s="6"/>
    </row>
    <row r="142" spans="1:26" s="7" customFormat="1" ht="12" customHeight="1" outlineLevel="1" x14ac:dyDescent="0.35">
      <c r="A142" s="4"/>
      <c r="B142" s="5"/>
      <c r="C142" s="16"/>
      <c r="D142" s="16"/>
      <c r="E142" s="16"/>
      <c r="F142" s="25"/>
      <c r="G142" s="33"/>
      <c r="H142" s="33"/>
      <c r="I142" s="54"/>
      <c r="J142" s="56"/>
      <c r="K142" s="56"/>
      <c r="L142" s="56"/>
      <c r="M142" s="56"/>
      <c r="N142" s="56"/>
      <c r="O142" s="56"/>
      <c r="P142" s="31"/>
      <c r="Q142" s="31"/>
      <c r="R142" s="31"/>
      <c r="S142" s="31"/>
      <c r="T142" s="31"/>
      <c r="U142" s="31"/>
      <c r="V142" s="29"/>
      <c r="W142" s="15"/>
      <c r="X142" s="6"/>
      <c r="Y142" s="6"/>
      <c r="Z142" s="6"/>
    </row>
    <row r="143" spans="1:26" s="7" customFormat="1" ht="12" customHeight="1" outlineLevel="1" x14ac:dyDescent="0.35">
      <c r="A143" s="4"/>
      <c r="B143" s="5"/>
      <c r="C143" s="16"/>
      <c r="D143" s="16"/>
      <c r="E143" s="16"/>
      <c r="F143" s="32"/>
      <c r="G143" s="33"/>
      <c r="H143" s="33"/>
      <c r="I143" s="54"/>
      <c r="J143" s="53"/>
      <c r="K143" s="53"/>
      <c r="L143" s="53"/>
      <c r="M143" s="53"/>
      <c r="N143" s="53"/>
      <c r="O143" s="53"/>
      <c r="P143" s="31"/>
      <c r="Q143" s="31"/>
      <c r="R143" s="31"/>
      <c r="S143" s="31"/>
      <c r="T143" s="31"/>
      <c r="U143" s="31"/>
      <c r="V143" s="29"/>
      <c r="W143" s="15"/>
      <c r="X143" s="6"/>
      <c r="Y143" s="6"/>
      <c r="Z143" s="6"/>
    </row>
    <row r="144" spans="1:26" s="7" customFormat="1" ht="5.15" customHeight="1" outlineLevel="1" x14ac:dyDescent="0.35">
      <c r="A144" s="4"/>
      <c r="B144" s="5"/>
      <c r="C144" s="16"/>
      <c r="D144" s="16"/>
      <c r="E144" s="16"/>
      <c r="F144" s="35"/>
      <c r="G144" s="36"/>
      <c r="H144" s="36"/>
      <c r="I144" s="36"/>
      <c r="J144" s="37"/>
      <c r="K144" s="37"/>
      <c r="L144" s="37"/>
      <c r="M144" s="37"/>
      <c r="N144" s="37"/>
      <c r="O144" s="37"/>
      <c r="P144" s="37"/>
      <c r="Q144" s="37"/>
      <c r="R144" s="37"/>
      <c r="S144" s="37"/>
      <c r="T144" s="37"/>
      <c r="U144" s="37"/>
      <c r="V144" s="29"/>
      <c r="W144" s="15"/>
      <c r="X144" s="6"/>
      <c r="Y144" s="6"/>
      <c r="Z144" s="6"/>
    </row>
    <row r="145" spans="1:26" s="7" customFormat="1" ht="25" customHeight="1" outlineLevel="1" x14ac:dyDescent="0.35">
      <c r="A145" s="4"/>
      <c r="B145" s="5"/>
      <c r="C145" s="38"/>
      <c r="D145" s="38"/>
      <c r="E145" s="38"/>
      <c r="F145" s="38"/>
      <c r="G145" s="39" t="str">
        <f>G55</f>
        <v>HARVEST INDEX &amp; STUBBLE PRODUCTION</v>
      </c>
      <c r="H145" s="38"/>
      <c r="I145" s="38"/>
      <c r="J145" s="38"/>
      <c r="K145" s="38"/>
      <c r="L145" s="38"/>
      <c r="M145" s="38"/>
      <c r="N145" s="38"/>
      <c r="O145" s="38"/>
      <c r="P145" s="38"/>
      <c r="Q145" s="38"/>
      <c r="R145" s="38"/>
      <c r="S145" s="38"/>
      <c r="T145" s="38"/>
      <c r="U145" s="38"/>
      <c r="V145" s="38"/>
      <c r="W145" s="40" t="s">
        <v>24</v>
      </c>
      <c r="X145" s="6"/>
      <c r="Y145" s="6"/>
      <c r="Z145" s="6"/>
    </row>
    <row r="146" spans="1:26" s="7" customFormat="1" ht="12" customHeight="1" outlineLevel="1" x14ac:dyDescent="0.35">
      <c r="A146" s="4"/>
      <c r="B146" s="5"/>
      <c r="C146" s="5"/>
      <c r="D146" s="5"/>
      <c r="E146" s="5"/>
      <c r="F146" s="6"/>
      <c r="G146" s="6"/>
      <c r="H146" s="6"/>
      <c r="I146" s="6"/>
      <c r="J146" s="6"/>
      <c r="K146" s="6"/>
      <c r="L146" s="6"/>
      <c r="M146" s="6"/>
      <c r="N146" s="6"/>
      <c r="O146" s="6"/>
      <c r="P146" s="6"/>
      <c r="Q146" s="6"/>
      <c r="R146" s="6"/>
      <c r="S146" s="6"/>
      <c r="T146" s="6"/>
      <c r="U146" s="6"/>
      <c r="V146" s="6"/>
      <c r="W146" s="6"/>
      <c r="X146" s="6"/>
      <c r="Y146" s="6"/>
      <c r="Z146" s="6"/>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4"/>
  <sheetViews>
    <sheetView workbookViewId="0">
      <selection activeCell="A4" sqref="A4"/>
    </sheetView>
  </sheetViews>
  <sheetFormatPr defaultColWidth="8.81640625" defaultRowHeight="14.5" x14ac:dyDescent="0.35"/>
  <cols>
    <col min="1" max="1" width="31.26953125" style="72" bestFit="1" customWidth="1"/>
    <col min="2" max="16384" width="8.81640625" style="72"/>
  </cols>
  <sheetData>
    <row r="2" spans="1:2" x14ac:dyDescent="0.35">
      <c r="A2" s="74" t="s">
        <v>108</v>
      </c>
      <c r="B2" s="376">
        <v>1500000</v>
      </c>
    </row>
    <row r="4" spans="1:2" x14ac:dyDescent="0.35">
      <c r="A4" s="72" t="s">
        <v>524</v>
      </c>
      <c r="B4" s="45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1DF4-3688-4166-9603-E4B261BE1A52}">
  <dimension ref="A1:Z31"/>
  <sheetViews>
    <sheetView workbookViewId="0">
      <selection activeCell="J18" sqref="J18"/>
    </sheetView>
  </sheetViews>
  <sheetFormatPr defaultRowHeight="14.5" outlineLevelRow="1" x14ac:dyDescent="0.35"/>
  <cols>
    <col min="1" max="1" width="2.81640625" customWidth="1"/>
    <col min="2" max="2" width="4.1796875" customWidth="1"/>
    <col min="3" max="3" width="6.453125" customWidth="1"/>
    <col min="4" max="4" width="3.1796875" customWidth="1"/>
    <col min="5" max="5" width="3.81640625" customWidth="1"/>
    <col min="6" max="6" width="2.81640625" customWidth="1"/>
  </cols>
  <sheetData>
    <row r="1" spans="1:26" s="79" customFormat="1" ht="12" customHeight="1" outlineLevel="1" x14ac:dyDescent="0.35">
      <c r="A1" s="273"/>
      <c r="B1" s="274"/>
      <c r="C1" s="274"/>
      <c r="D1" s="274"/>
      <c r="E1" s="274"/>
      <c r="F1" s="275"/>
      <c r="G1" s="275"/>
      <c r="H1" s="275"/>
      <c r="I1" s="275"/>
      <c r="J1" s="275"/>
      <c r="K1" s="275"/>
      <c r="L1" s="275"/>
      <c r="M1" s="275"/>
      <c r="N1" s="275"/>
      <c r="O1" s="275"/>
      <c r="P1" s="275"/>
      <c r="Q1" s="275"/>
      <c r="R1" s="275"/>
      <c r="S1" s="275"/>
      <c r="T1" s="275"/>
      <c r="U1" s="275"/>
      <c r="V1" s="275"/>
      <c r="W1" s="275"/>
      <c r="X1" s="275"/>
      <c r="Y1" s="275"/>
      <c r="Z1" s="275"/>
    </row>
    <row r="2" spans="1:26" s="79" customFormat="1" ht="12" customHeight="1" outlineLevel="1" x14ac:dyDescent="0.35">
      <c r="A2" s="273"/>
      <c r="B2" s="274"/>
      <c r="C2" s="274"/>
      <c r="D2" s="274"/>
      <c r="E2" s="274"/>
      <c r="F2" s="274"/>
      <c r="G2" s="274"/>
      <c r="H2" s="275"/>
      <c r="I2" s="275"/>
      <c r="J2" s="275"/>
      <c r="K2" s="275"/>
      <c r="L2" s="275"/>
      <c r="M2" s="275"/>
      <c r="N2" s="275"/>
      <c r="O2" s="275"/>
      <c r="P2" s="275"/>
      <c r="Q2" s="275"/>
      <c r="R2" s="275"/>
      <c r="S2" s="275"/>
      <c r="T2" s="275"/>
      <c r="U2" s="275"/>
      <c r="V2" s="275"/>
      <c r="W2" s="275"/>
      <c r="X2" s="274"/>
      <c r="Y2" s="274"/>
      <c r="Z2" s="274"/>
    </row>
    <row r="3" spans="1:26" s="79" customFormat="1" ht="5.15" customHeight="1" outlineLevel="1" thickBot="1" x14ac:dyDescent="0.4">
      <c r="A3" s="273"/>
      <c r="B3" s="274"/>
      <c r="C3" s="274"/>
      <c r="D3" s="274"/>
      <c r="E3" s="274"/>
      <c r="F3" s="274"/>
      <c r="G3" s="274"/>
      <c r="H3" s="275"/>
      <c r="I3" s="275"/>
      <c r="J3" s="275"/>
      <c r="K3" s="275"/>
      <c r="L3" s="275"/>
      <c r="M3" s="275"/>
      <c r="N3" s="275"/>
      <c r="O3" s="275"/>
      <c r="P3" s="275"/>
      <c r="Q3" s="275"/>
      <c r="R3" s="275"/>
      <c r="S3" s="275"/>
      <c r="T3" s="275"/>
      <c r="U3" s="275"/>
      <c r="V3" s="275"/>
      <c r="W3" s="275"/>
      <c r="X3" s="274"/>
      <c r="Y3" s="274"/>
      <c r="Z3" s="274"/>
    </row>
    <row r="4" spans="1:26" s="79" customFormat="1" ht="5.15" customHeight="1" outlineLevel="1" x14ac:dyDescent="0.35">
      <c r="A4" s="273"/>
      <c r="B4" s="274"/>
      <c r="C4" s="276"/>
      <c r="D4" s="276"/>
      <c r="E4" s="276"/>
      <c r="F4" s="276"/>
      <c r="G4" s="276"/>
      <c r="H4" s="276"/>
      <c r="I4" s="276"/>
      <c r="J4" s="276"/>
      <c r="K4" s="277"/>
      <c r="L4" s="277"/>
      <c r="M4" s="277"/>
      <c r="N4" s="277"/>
      <c r="O4" s="277"/>
      <c r="P4" s="277"/>
      <c r="Q4" s="277"/>
      <c r="R4" s="277"/>
      <c r="S4" s="277"/>
      <c r="T4" s="277"/>
      <c r="U4" s="277"/>
      <c r="V4" s="277"/>
      <c r="W4" s="278"/>
      <c r="X4" s="275"/>
      <c r="Y4" s="275"/>
      <c r="Z4" s="275"/>
    </row>
    <row r="5" spans="1:26" s="79" customFormat="1" ht="12" customHeight="1" outlineLevel="1" x14ac:dyDescent="0.35">
      <c r="A5" s="273"/>
      <c r="B5" s="274"/>
      <c r="C5" s="279"/>
      <c r="D5" s="279"/>
      <c r="E5" s="279"/>
      <c r="F5" s="280"/>
      <c r="G5" s="281" t="s">
        <v>528</v>
      </c>
      <c r="H5" s="280"/>
      <c r="I5" s="280"/>
      <c r="J5" s="280"/>
      <c r="K5" s="280"/>
      <c r="L5" s="280"/>
      <c r="M5" s="280"/>
      <c r="N5" s="280"/>
      <c r="O5" s="280"/>
      <c r="P5" s="280"/>
      <c r="Q5" s="280"/>
      <c r="R5" s="280"/>
      <c r="S5" s="282"/>
      <c r="T5" s="280"/>
      <c r="U5" s="282"/>
      <c r="V5" s="282"/>
      <c r="W5" s="283"/>
      <c r="X5" s="275"/>
      <c r="Y5" s="275"/>
      <c r="Z5" s="275"/>
    </row>
    <row r="6" spans="1:26" s="79" customFormat="1" ht="12" customHeight="1" outlineLevel="1" x14ac:dyDescent="0.35">
      <c r="A6" s="273"/>
      <c r="B6" s="274"/>
      <c r="C6" s="279"/>
      <c r="D6" s="279"/>
      <c r="E6" s="284"/>
      <c r="F6" s="280"/>
      <c r="G6" s="280"/>
      <c r="H6" s="280"/>
      <c r="I6" s="280"/>
      <c r="J6" s="280"/>
      <c r="K6" s="280"/>
      <c r="L6" s="280"/>
      <c r="M6" s="280"/>
      <c r="N6" s="280"/>
      <c r="O6" s="280"/>
      <c r="P6" s="280"/>
      <c r="Q6" s="280"/>
      <c r="R6" s="280"/>
      <c r="S6" s="282"/>
      <c r="T6" s="285"/>
      <c r="U6" s="282"/>
      <c r="V6" s="282"/>
      <c r="W6" s="283"/>
      <c r="X6" s="275"/>
      <c r="Y6" s="275"/>
      <c r="Z6" s="275"/>
    </row>
    <row r="7" spans="1:26" s="79" customFormat="1" ht="12" customHeight="1" outlineLevel="1" x14ac:dyDescent="0.35">
      <c r="A7" s="273"/>
      <c r="B7" s="274"/>
      <c r="C7" s="284"/>
      <c r="D7" s="279"/>
      <c r="E7" s="284"/>
      <c r="F7" s="280"/>
      <c r="G7" s="286" t="s">
        <v>529</v>
      </c>
      <c r="H7" s="280"/>
      <c r="I7" s="280"/>
      <c r="J7" s="280"/>
      <c r="K7" s="280"/>
      <c r="L7" s="280"/>
      <c r="M7" s="280"/>
      <c r="N7" s="280"/>
      <c r="O7" s="280"/>
      <c r="P7" s="280"/>
      <c r="Q7" s="280"/>
      <c r="R7" s="280"/>
      <c r="S7" s="282"/>
      <c r="T7" s="285"/>
      <c r="U7" s="282"/>
      <c r="V7" s="282"/>
      <c r="W7" s="283"/>
      <c r="X7" s="275"/>
      <c r="Y7" s="275"/>
      <c r="Z7" s="275"/>
    </row>
    <row r="8" spans="1:26" s="79" customFormat="1" ht="12" customHeight="1" outlineLevel="1" x14ac:dyDescent="0.35">
      <c r="A8" s="273"/>
      <c r="B8" s="274"/>
      <c r="C8" s="287"/>
      <c r="D8" s="279"/>
      <c r="E8" s="284"/>
      <c r="F8" s="280"/>
      <c r="G8" s="288"/>
      <c r="H8" s="280"/>
      <c r="I8" s="280"/>
      <c r="J8" s="280"/>
      <c r="K8" s="280"/>
      <c r="L8" s="280"/>
      <c r="M8" s="280"/>
      <c r="N8" s="280"/>
      <c r="O8" s="280"/>
      <c r="P8" s="280"/>
      <c r="Q8" s="280"/>
      <c r="R8" s="280"/>
      <c r="S8" s="282"/>
      <c r="T8" s="285"/>
      <c r="U8" s="282"/>
      <c r="V8" s="282"/>
      <c r="W8" s="283"/>
      <c r="X8" s="275"/>
      <c r="Y8" s="275"/>
      <c r="Z8" s="275"/>
    </row>
    <row r="9" spans="1:26" s="79" customFormat="1" ht="12" customHeight="1" outlineLevel="1" x14ac:dyDescent="0.35">
      <c r="A9" s="273"/>
      <c r="B9" s="274"/>
      <c r="C9" s="284"/>
      <c r="D9" s="284"/>
      <c r="E9" s="284"/>
      <c r="F9" s="284"/>
      <c r="G9" s="284"/>
      <c r="H9" s="284"/>
      <c r="I9" s="284"/>
      <c r="J9" s="453"/>
      <c r="K9" s="453"/>
      <c r="L9" s="453"/>
      <c r="M9" s="453"/>
      <c r="N9" s="453"/>
      <c r="O9" s="453"/>
      <c r="P9" s="453"/>
      <c r="Q9" s="453"/>
      <c r="R9" s="453"/>
      <c r="S9" s="453"/>
      <c r="T9" s="453"/>
      <c r="U9" s="453"/>
      <c r="V9" s="453"/>
      <c r="W9" s="283"/>
      <c r="X9" s="275"/>
      <c r="Y9" s="275"/>
      <c r="Z9" s="275"/>
    </row>
    <row r="10" spans="1:26" s="79" customFormat="1" ht="12" customHeight="1" outlineLevel="1" x14ac:dyDescent="0.35">
      <c r="A10" s="273"/>
      <c r="B10" s="274"/>
      <c r="C10" s="284"/>
      <c r="D10" s="284"/>
      <c r="E10" s="284"/>
      <c r="F10" s="284"/>
      <c r="G10" s="284"/>
      <c r="H10" s="284"/>
      <c r="I10" s="284"/>
      <c r="J10" s="284"/>
      <c r="K10" s="284"/>
      <c r="L10" s="453"/>
      <c r="M10" s="453"/>
      <c r="N10" s="453"/>
      <c r="O10" s="453"/>
      <c r="P10" s="453"/>
      <c r="Q10" s="453"/>
      <c r="R10" s="453"/>
      <c r="S10" s="453"/>
      <c r="T10" s="453"/>
      <c r="U10" s="453"/>
      <c r="V10" s="453"/>
      <c r="W10" s="283"/>
      <c r="X10" s="275"/>
      <c r="Y10" s="275"/>
      <c r="Z10" s="275"/>
    </row>
    <row r="11" spans="1:26" s="79" customFormat="1" ht="12" customHeight="1" outlineLevel="1" x14ac:dyDescent="0.35">
      <c r="A11" s="273"/>
      <c r="B11" s="274"/>
      <c r="C11" s="284"/>
      <c r="D11" s="284"/>
      <c r="E11" s="284"/>
      <c r="F11" s="284"/>
      <c r="G11" s="284"/>
      <c r="H11" s="284"/>
      <c r="I11" s="284"/>
      <c r="J11" s="290"/>
      <c r="K11" s="290"/>
      <c r="L11" s="290"/>
      <c r="M11" s="290"/>
      <c r="N11" s="290"/>
      <c r="O11" s="290"/>
      <c r="P11" s="291"/>
      <c r="Q11" s="291"/>
      <c r="R11" s="291"/>
      <c r="S11" s="453"/>
      <c r="T11" s="453"/>
      <c r="U11" s="453"/>
      <c r="V11" s="453"/>
      <c r="W11" s="283"/>
      <c r="X11" s="275"/>
      <c r="Y11" s="275"/>
      <c r="Z11" s="275"/>
    </row>
    <row r="12" spans="1:26" s="79" customFormat="1" ht="12" customHeight="1" outlineLevel="1" x14ac:dyDescent="0.35">
      <c r="A12" s="273"/>
      <c r="B12" s="274"/>
      <c r="C12" s="284"/>
      <c r="D12" s="284"/>
      <c r="E12" s="284"/>
      <c r="F12" s="284"/>
      <c r="G12" s="284"/>
      <c r="H12" s="284"/>
      <c r="I12" s="453"/>
      <c r="J12" s="290"/>
      <c r="K12" s="290"/>
      <c r="L12" s="290"/>
      <c r="M12" s="290"/>
      <c r="N12" s="290"/>
      <c r="O12" s="290"/>
      <c r="P12" s="291"/>
      <c r="Q12" s="291"/>
      <c r="R12" s="291"/>
      <c r="S12" s="453"/>
      <c r="T12" s="453"/>
      <c r="U12" s="453"/>
      <c r="V12" s="453"/>
      <c r="W12" s="283"/>
      <c r="X12" s="275"/>
      <c r="Y12" s="275"/>
      <c r="Z12" s="275"/>
    </row>
    <row r="13" spans="1:26" s="79" customFormat="1" ht="5.15" customHeight="1" outlineLevel="1" x14ac:dyDescent="0.35">
      <c r="A13" s="273"/>
      <c r="B13" s="274"/>
      <c r="C13" s="284"/>
      <c r="D13" s="284"/>
      <c r="E13" s="284"/>
      <c r="F13" s="284"/>
      <c r="G13" s="284"/>
      <c r="H13" s="284"/>
      <c r="I13" s="284"/>
      <c r="J13" s="290"/>
      <c r="K13" s="290"/>
      <c r="L13" s="291"/>
      <c r="M13" s="291"/>
      <c r="N13" s="291"/>
      <c r="O13" s="291"/>
      <c r="P13" s="291"/>
      <c r="Q13" s="291"/>
      <c r="R13" s="291"/>
      <c r="S13" s="453"/>
      <c r="T13" s="453"/>
      <c r="U13" s="453"/>
      <c r="V13" s="453"/>
      <c r="W13" s="283"/>
      <c r="X13" s="275"/>
      <c r="Y13" s="275"/>
      <c r="Z13" s="275"/>
    </row>
    <row r="14" spans="1:26" s="79" customFormat="1" ht="5.15" customHeight="1" outlineLevel="1" x14ac:dyDescent="0.35">
      <c r="A14" s="273"/>
      <c r="B14" s="274"/>
      <c r="C14" s="284"/>
      <c r="D14" s="284"/>
      <c r="E14" s="284"/>
      <c r="F14" s="292"/>
      <c r="G14" s="293"/>
      <c r="H14" s="293"/>
      <c r="I14" s="221"/>
      <c r="J14" s="323"/>
      <c r="K14" s="323"/>
      <c r="L14" s="323"/>
      <c r="M14" s="323"/>
      <c r="N14" s="323"/>
      <c r="O14" s="323"/>
      <c r="P14" s="294"/>
      <c r="Q14" s="294"/>
      <c r="R14" s="294"/>
      <c r="S14" s="294"/>
      <c r="T14" s="294"/>
      <c r="U14" s="294"/>
      <c r="V14" s="295"/>
      <c r="W14" s="283"/>
      <c r="X14" s="275"/>
      <c r="Y14" s="275"/>
      <c r="Z14" s="275"/>
    </row>
    <row r="15" spans="1:26" s="79" customFormat="1" ht="12" customHeight="1" outlineLevel="1" x14ac:dyDescent="0.35">
      <c r="A15" s="273"/>
      <c r="B15" s="274"/>
      <c r="C15" s="284"/>
      <c r="D15" s="284"/>
      <c r="E15" s="284"/>
      <c r="F15" s="292"/>
      <c r="G15" s="241"/>
      <c r="H15" s="241"/>
      <c r="I15" s="238"/>
      <c r="J15" s="239"/>
      <c r="K15" s="53"/>
      <c r="L15" s="53"/>
      <c r="M15" s="53"/>
      <c r="N15" s="53"/>
      <c r="O15" s="53"/>
      <c r="P15" s="297"/>
      <c r="Q15" s="297"/>
      <c r="R15" s="297"/>
      <c r="S15" s="297"/>
      <c r="T15" s="297"/>
      <c r="U15" s="297"/>
      <c r="V15" s="295"/>
      <c r="W15" s="283"/>
      <c r="X15" s="275"/>
      <c r="Y15" s="275"/>
      <c r="Z15" s="275"/>
    </row>
    <row r="16" spans="1:26" s="79" customFormat="1" ht="12" customHeight="1" outlineLevel="1" x14ac:dyDescent="0.35">
      <c r="A16" s="273"/>
      <c r="B16" s="274"/>
      <c r="C16" s="284"/>
      <c r="D16" s="284"/>
      <c r="E16" s="284"/>
      <c r="F16" s="292"/>
      <c r="G16" s="454" t="s">
        <v>530</v>
      </c>
      <c r="H16" s="241"/>
      <c r="I16" s="238"/>
      <c r="J16" s="455" t="s">
        <v>532</v>
      </c>
      <c r="K16" s="56"/>
      <c r="L16" s="56"/>
      <c r="O16" s="56"/>
      <c r="P16" s="297"/>
      <c r="Q16" s="297"/>
      <c r="R16" s="297"/>
      <c r="S16" s="297"/>
      <c r="T16" s="297"/>
      <c r="U16" s="297"/>
      <c r="V16" s="295"/>
      <c r="W16" s="283"/>
      <c r="X16" s="275"/>
      <c r="Y16" s="275"/>
      <c r="Z16" s="275"/>
    </row>
    <row r="17" spans="1:26" s="79" customFormat="1" ht="12" customHeight="1" outlineLevel="1" x14ac:dyDescent="0.35">
      <c r="A17" s="273"/>
      <c r="B17" s="274"/>
      <c r="C17" s="284"/>
      <c r="D17" s="284"/>
      <c r="E17" s="284"/>
      <c r="F17" s="292"/>
      <c r="G17" s="241" t="s">
        <v>531</v>
      </c>
      <c r="H17" s="241"/>
      <c r="I17" s="238"/>
      <c r="J17" s="241" t="s">
        <v>533</v>
      </c>
      <c r="K17" s="56"/>
      <c r="L17" s="56"/>
      <c r="O17" s="56"/>
      <c r="P17" s="297"/>
      <c r="Q17" s="297"/>
      <c r="R17" s="297"/>
      <c r="S17" s="297"/>
      <c r="T17" s="297"/>
      <c r="U17" s="297"/>
      <c r="V17" s="295"/>
      <c r="W17" s="283"/>
      <c r="X17" s="275"/>
      <c r="Y17" s="275"/>
      <c r="Z17" s="275"/>
    </row>
    <row r="18" spans="1:26" s="79" customFormat="1" ht="12" customHeight="1" outlineLevel="1" x14ac:dyDescent="0.35">
      <c r="A18" s="273"/>
      <c r="B18" s="274"/>
      <c r="C18" s="284"/>
      <c r="D18" s="284"/>
      <c r="E18" s="284"/>
      <c r="F18" s="292"/>
      <c r="G18" s="414" t="b">
        <v>0</v>
      </c>
      <c r="H18" s="241"/>
      <c r="I18" s="238"/>
      <c r="J18" s="414" t="b">
        <v>0</v>
      </c>
      <c r="K18" s="56"/>
      <c r="L18" s="56"/>
      <c r="O18" s="56"/>
      <c r="P18" s="297"/>
      <c r="Q18" s="297"/>
      <c r="R18" s="297"/>
      <c r="S18" s="297"/>
      <c r="T18" s="297"/>
      <c r="U18" s="297"/>
      <c r="V18" s="295"/>
      <c r="W18" s="283"/>
      <c r="X18" s="275"/>
      <c r="Y18" s="275"/>
      <c r="Z18" s="275"/>
    </row>
    <row r="19" spans="1:26" s="79" customFormat="1" ht="12" customHeight="1" outlineLevel="1" x14ac:dyDescent="0.35">
      <c r="A19" s="273"/>
      <c r="B19" s="274"/>
      <c r="C19" s="284"/>
      <c r="D19" s="284"/>
      <c r="E19" s="284"/>
      <c r="F19" s="292"/>
      <c r="G19" s="241"/>
      <c r="H19" s="241"/>
      <c r="I19" s="238"/>
      <c r="J19" s="240"/>
      <c r="K19" s="56"/>
      <c r="L19" s="56"/>
      <c r="O19" s="56"/>
      <c r="P19" s="297"/>
      <c r="Q19" s="297"/>
      <c r="R19" s="297"/>
      <c r="S19" s="297"/>
      <c r="T19" s="297"/>
      <c r="U19" s="297"/>
      <c r="V19" s="295"/>
      <c r="W19" s="283"/>
      <c r="X19" s="275"/>
      <c r="Y19" s="275"/>
      <c r="Z19" s="275"/>
    </row>
    <row r="20" spans="1:26" s="79" customFormat="1" ht="12" customHeight="1" outlineLevel="1" x14ac:dyDescent="0.35">
      <c r="A20" s="273"/>
      <c r="B20" s="274"/>
      <c r="C20" s="284"/>
      <c r="D20" s="284"/>
      <c r="E20" s="284"/>
      <c r="F20" s="292"/>
      <c r="G20" s="241"/>
      <c r="H20" s="241"/>
      <c r="I20" s="238"/>
      <c r="J20" s="240"/>
      <c r="K20" s="56"/>
      <c r="L20" s="56"/>
      <c r="O20" s="56"/>
      <c r="P20" s="297"/>
      <c r="Q20" s="297"/>
      <c r="R20" s="297"/>
      <c r="S20" s="297"/>
      <c r="T20" s="297"/>
      <c r="U20" s="297"/>
      <c r="V20" s="295"/>
      <c r="W20" s="283"/>
      <c r="X20" s="275"/>
      <c r="Y20" s="275"/>
      <c r="Z20" s="275"/>
    </row>
    <row r="21" spans="1:26" s="79" customFormat="1" ht="12" customHeight="1" outlineLevel="1" x14ac:dyDescent="0.35">
      <c r="A21" s="273"/>
      <c r="B21" s="274"/>
      <c r="C21" s="284"/>
      <c r="D21" s="284"/>
      <c r="E21" s="284"/>
      <c r="F21" s="292"/>
      <c r="G21" s="241"/>
      <c r="H21" s="241"/>
      <c r="I21" s="238"/>
      <c r="J21" s="240"/>
      <c r="K21" s="56"/>
      <c r="L21" s="56"/>
      <c r="O21" s="56"/>
      <c r="P21" s="297"/>
      <c r="Q21" s="297"/>
      <c r="R21" s="297"/>
      <c r="S21" s="297"/>
      <c r="T21" s="297"/>
      <c r="U21" s="297"/>
      <c r="V21" s="295"/>
      <c r="W21" s="283"/>
      <c r="X21" s="275"/>
      <c r="Y21" s="275"/>
      <c r="Z21" s="275"/>
    </row>
    <row r="22" spans="1:26" s="79" customFormat="1" ht="12" customHeight="1" outlineLevel="1" x14ac:dyDescent="0.35">
      <c r="A22" s="273"/>
      <c r="B22" s="274"/>
      <c r="C22" s="284"/>
      <c r="D22" s="284"/>
      <c r="E22" s="284"/>
      <c r="F22" s="292"/>
      <c r="G22" s="241"/>
      <c r="H22" s="241"/>
      <c r="I22" s="238"/>
      <c r="J22" s="240"/>
      <c r="K22" s="56"/>
      <c r="L22" s="56"/>
      <c r="O22" s="56"/>
      <c r="P22" s="297"/>
      <c r="Q22" s="297"/>
      <c r="R22" s="297"/>
      <c r="S22" s="297"/>
      <c r="T22" s="297"/>
      <c r="U22" s="297"/>
      <c r="V22" s="295"/>
      <c r="W22" s="283"/>
      <c r="X22" s="275"/>
      <c r="Y22" s="275"/>
      <c r="Z22" s="275"/>
    </row>
    <row r="23" spans="1:26" s="79" customFormat="1" ht="12" customHeight="1" outlineLevel="1" x14ac:dyDescent="0.35">
      <c r="A23" s="273"/>
      <c r="B23" s="274"/>
      <c r="C23" s="284"/>
      <c r="D23" s="284"/>
      <c r="E23" s="284"/>
      <c r="F23" s="292"/>
      <c r="G23" s="241"/>
      <c r="H23" s="241"/>
      <c r="I23" s="238"/>
      <c r="J23" s="239"/>
      <c r="K23" s="53"/>
      <c r="L23" s="53"/>
      <c r="O23" s="53"/>
      <c r="P23" s="297"/>
      <c r="Q23" s="297"/>
      <c r="R23" s="297"/>
      <c r="S23" s="297"/>
      <c r="T23" s="297"/>
      <c r="U23" s="297"/>
      <c r="V23" s="295"/>
      <c r="W23" s="283"/>
      <c r="X23" s="275"/>
      <c r="Y23" s="275"/>
      <c r="Z23" s="275"/>
    </row>
    <row r="24" spans="1:26" s="79" customFormat="1" ht="12" customHeight="1" outlineLevel="1" x14ac:dyDescent="0.35">
      <c r="A24" s="273"/>
      <c r="B24" s="274"/>
      <c r="C24" s="284"/>
      <c r="D24" s="284"/>
      <c r="E24" s="284"/>
      <c r="F24" s="292"/>
      <c r="G24" s="241"/>
      <c r="H24" s="241"/>
      <c r="I24" s="238"/>
      <c r="J24" s="239"/>
      <c r="K24" s="53"/>
      <c r="L24" s="53"/>
      <c r="O24" s="53"/>
      <c r="P24" s="297"/>
      <c r="Q24" s="297"/>
      <c r="R24" s="297"/>
      <c r="S24" s="297"/>
      <c r="T24" s="297"/>
      <c r="U24" s="297"/>
      <c r="V24" s="295"/>
      <c r="W24" s="283"/>
      <c r="X24" s="275"/>
      <c r="Y24" s="275"/>
      <c r="Z24" s="275"/>
    </row>
    <row r="25" spans="1:26" s="79" customFormat="1" ht="12" customHeight="1" outlineLevel="1" x14ac:dyDescent="0.35">
      <c r="A25" s="273"/>
      <c r="B25" s="274"/>
      <c r="C25" s="284"/>
      <c r="D25" s="284"/>
      <c r="E25" s="284"/>
      <c r="F25" s="292"/>
      <c r="G25" s="241"/>
      <c r="H25" s="241"/>
      <c r="I25" s="238"/>
      <c r="J25" s="240"/>
      <c r="K25" s="56"/>
      <c r="L25" s="56"/>
      <c r="O25" s="56"/>
      <c r="P25" s="297"/>
      <c r="Q25" s="297"/>
      <c r="R25" s="297"/>
      <c r="S25" s="297"/>
      <c r="T25" s="297"/>
      <c r="U25" s="297"/>
      <c r="V25" s="295"/>
      <c r="W25" s="283"/>
      <c r="X25" s="275"/>
      <c r="Y25" s="275"/>
      <c r="Z25" s="275"/>
    </row>
    <row r="26" spans="1:26" s="79" customFormat="1" ht="12" customHeight="1" outlineLevel="1" x14ac:dyDescent="0.35">
      <c r="A26" s="273"/>
      <c r="B26" s="274"/>
      <c r="C26" s="284"/>
      <c r="D26" s="284"/>
      <c r="E26" s="284"/>
      <c r="F26" s="292"/>
      <c r="G26" s="241"/>
      <c r="H26" s="241"/>
      <c r="I26" s="238"/>
      <c r="J26" s="240"/>
      <c r="K26" s="56"/>
      <c r="L26" s="56"/>
      <c r="O26" s="56"/>
      <c r="P26" s="297"/>
      <c r="Q26" s="297"/>
      <c r="R26" s="297"/>
      <c r="S26" s="297"/>
      <c r="T26" s="297"/>
      <c r="U26" s="297"/>
      <c r="V26" s="295"/>
      <c r="W26" s="283"/>
      <c r="X26" s="275"/>
      <c r="Y26" s="275"/>
      <c r="Z26" s="275"/>
    </row>
    <row r="27" spans="1:26" s="79" customFormat="1" ht="12" customHeight="1" outlineLevel="1" x14ac:dyDescent="0.35">
      <c r="A27" s="273"/>
      <c r="B27" s="274"/>
      <c r="C27" s="284"/>
      <c r="D27" s="284"/>
      <c r="E27" s="284"/>
      <c r="F27" s="292"/>
      <c r="G27" s="237"/>
      <c r="H27" s="241"/>
      <c r="I27" s="238"/>
      <c r="J27" s="240"/>
      <c r="K27" s="56"/>
      <c r="L27" s="56"/>
      <c r="O27" s="56"/>
      <c r="P27" s="297"/>
      <c r="Q27" s="297"/>
      <c r="R27" s="297"/>
      <c r="S27" s="297"/>
      <c r="T27" s="297"/>
      <c r="U27" s="297"/>
      <c r="V27" s="295"/>
      <c r="W27" s="283"/>
      <c r="X27" s="275"/>
      <c r="Y27" s="275"/>
      <c r="Z27" s="275"/>
    </row>
    <row r="28" spans="1:26" s="79" customFormat="1" ht="5.15" customHeight="1" outlineLevel="1" x14ac:dyDescent="0.35">
      <c r="A28" s="273"/>
      <c r="B28" s="274"/>
      <c r="C28" s="284"/>
      <c r="D28" s="284"/>
      <c r="E28" s="284"/>
      <c r="F28" s="299"/>
      <c r="G28" s="302"/>
      <c r="H28" s="302"/>
      <c r="I28" s="302"/>
      <c r="J28" s="303"/>
      <c r="K28" s="303"/>
      <c r="L28" s="303"/>
      <c r="M28" s="303"/>
      <c r="N28" s="303"/>
      <c r="O28" s="303"/>
      <c r="P28" s="303"/>
      <c r="Q28" s="303"/>
      <c r="R28" s="303"/>
      <c r="S28" s="303"/>
      <c r="T28" s="303"/>
      <c r="U28" s="303"/>
      <c r="V28" s="295"/>
      <c r="W28" s="283"/>
      <c r="X28" s="275"/>
      <c r="Y28" s="275"/>
      <c r="Z28" s="275"/>
    </row>
    <row r="29" spans="1:26" s="79" customFormat="1" ht="25" customHeight="1" outlineLevel="1" x14ac:dyDescent="0.35">
      <c r="A29" s="273"/>
      <c r="B29" s="274"/>
      <c r="C29" s="304"/>
      <c r="D29" s="304"/>
      <c r="E29" s="304"/>
      <c r="F29" s="304"/>
      <c r="G29" s="305"/>
      <c r="H29" s="304"/>
      <c r="I29" s="304"/>
      <c r="J29" s="304"/>
      <c r="K29" s="304"/>
      <c r="L29" s="304"/>
      <c r="M29" s="304"/>
      <c r="N29" s="304"/>
      <c r="O29" s="304"/>
      <c r="P29" s="304"/>
      <c r="Q29" s="304"/>
      <c r="R29" s="304"/>
      <c r="S29" s="304"/>
      <c r="T29" s="304"/>
      <c r="U29" s="304"/>
      <c r="V29" s="304"/>
      <c r="W29" s="306"/>
      <c r="X29" s="275"/>
      <c r="Y29" s="275"/>
      <c r="Z29" s="275"/>
    </row>
    <row r="30" spans="1:26" s="79" customFormat="1" ht="12" customHeight="1" outlineLevel="1" x14ac:dyDescent="0.35">
      <c r="A30" s="273"/>
      <c r="B30" s="274"/>
      <c r="C30" s="274"/>
      <c r="D30" s="274"/>
      <c r="E30" s="274"/>
      <c r="F30" s="275"/>
      <c r="G30" s="275"/>
      <c r="H30" s="275"/>
      <c r="I30" s="275"/>
      <c r="J30" s="275"/>
      <c r="K30" s="275"/>
      <c r="L30" s="275"/>
      <c r="M30" s="275"/>
      <c r="N30" s="275"/>
      <c r="O30" s="275"/>
      <c r="P30" s="275"/>
      <c r="Q30" s="275"/>
      <c r="R30" s="275"/>
      <c r="S30" s="275"/>
      <c r="T30" s="275"/>
      <c r="U30" s="275"/>
      <c r="V30" s="275"/>
      <c r="W30" s="275"/>
      <c r="X30" s="275"/>
      <c r="Y30" s="275"/>
      <c r="Z30" s="275"/>
    </row>
    <row r="31" spans="1:26" s="79" customFormat="1" ht="12" customHeight="1" outlineLevel="1" x14ac:dyDescent="0.35">
      <c r="A31" s="273"/>
      <c r="B31" s="274"/>
      <c r="C31" s="274"/>
      <c r="D31" s="274"/>
      <c r="E31" s="274"/>
      <c r="F31" s="275"/>
      <c r="G31" s="275"/>
      <c r="H31" s="275"/>
      <c r="I31" s="275"/>
      <c r="J31" s="275"/>
      <c r="K31" s="275"/>
      <c r="L31" s="275"/>
      <c r="M31" s="275"/>
      <c r="N31" s="275"/>
      <c r="O31" s="275"/>
      <c r="P31" s="275"/>
      <c r="Q31" s="275"/>
      <c r="R31" s="275"/>
      <c r="S31" s="275"/>
      <c r="T31" s="275"/>
      <c r="U31" s="275"/>
      <c r="V31" s="275"/>
      <c r="W31" s="275"/>
      <c r="X31" s="275"/>
      <c r="Y31" s="275"/>
      <c r="Z31" s="27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1:Z85"/>
  <sheetViews>
    <sheetView topLeftCell="A21" workbookViewId="0">
      <selection activeCell="I31" sqref="I31"/>
    </sheetView>
  </sheetViews>
  <sheetFormatPr defaultColWidth="8.81640625" defaultRowHeight="14.5" x14ac:dyDescent="0.35"/>
  <cols>
    <col min="1" max="1" width="3" style="72" customWidth="1"/>
    <col min="2" max="2" width="3.1796875" style="72" customWidth="1"/>
    <col min="3" max="4" width="1" style="72" customWidth="1"/>
    <col min="5" max="5" width="3.1796875" style="72" customWidth="1"/>
    <col min="6" max="6" width="2.54296875" style="72" customWidth="1"/>
    <col min="7" max="16384" width="8.81640625" style="72"/>
  </cols>
  <sheetData>
    <row r="1" spans="1:26" s="79" customFormat="1" ht="12" customHeight="1" x14ac:dyDescent="0.35">
      <c r="A1" s="273"/>
      <c r="B1" s="274"/>
      <c r="C1" s="274"/>
      <c r="D1" s="274"/>
      <c r="E1" s="274"/>
      <c r="F1" s="274"/>
      <c r="G1" s="274"/>
      <c r="H1" s="275"/>
      <c r="I1" s="275"/>
      <c r="J1" s="275"/>
      <c r="K1" s="275"/>
      <c r="L1" s="275"/>
      <c r="M1" s="275"/>
      <c r="N1" s="275"/>
      <c r="O1" s="275"/>
      <c r="P1" s="275"/>
      <c r="Q1" s="275"/>
      <c r="R1" s="275"/>
      <c r="S1" s="275"/>
      <c r="T1" s="275"/>
      <c r="U1" s="275"/>
      <c r="V1" s="275"/>
      <c r="W1" s="275"/>
      <c r="X1" s="274"/>
      <c r="Y1" s="274"/>
      <c r="Z1" s="274"/>
    </row>
    <row r="2" spans="1:26" s="79" customFormat="1" ht="5.15" customHeight="1" thickBot="1" x14ac:dyDescent="0.4">
      <c r="A2" s="273"/>
      <c r="B2" s="274"/>
      <c r="C2" s="274"/>
      <c r="D2" s="274"/>
      <c r="E2" s="274"/>
      <c r="F2" s="274"/>
      <c r="G2" s="274"/>
      <c r="H2" s="275"/>
      <c r="I2" s="275"/>
      <c r="J2" s="275"/>
      <c r="K2" s="275"/>
      <c r="L2" s="275"/>
      <c r="M2" s="275"/>
      <c r="N2" s="275"/>
      <c r="O2" s="275"/>
      <c r="P2" s="275"/>
      <c r="Q2" s="275"/>
      <c r="R2" s="275"/>
      <c r="S2" s="275"/>
      <c r="T2" s="275"/>
      <c r="U2" s="275"/>
      <c r="V2" s="275"/>
      <c r="W2" s="275"/>
      <c r="X2" s="274"/>
      <c r="Y2" s="274"/>
      <c r="Z2" s="274"/>
    </row>
    <row r="3" spans="1:26" s="79" customFormat="1" ht="5.15" customHeight="1" x14ac:dyDescent="0.35">
      <c r="A3" s="273"/>
      <c r="B3" s="274"/>
      <c r="C3" s="276" t="s">
        <v>0</v>
      </c>
      <c r="D3" s="276"/>
      <c r="E3" s="276"/>
      <c r="F3" s="276"/>
      <c r="G3" s="276"/>
      <c r="H3" s="276"/>
      <c r="I3" s="276"/>
      <c r="J3" s="276"/>
      <c r="K3" s="277"/>
      <c r="L3" s="277"/>
      <c r="M3" s="277"/>
      <c r="N3" s="277"/>
      <c r="O3" s="277"/>
      <c r="P3" s="277"/>
      <c r="Q3" s="277"/>
      <c r="R3" s="277"/>
      <c r="S3" s="277"/>
      <c r="T3" s="277"/>
      <c r="U3" s="277"/>
      <c r="V3" s="277"/>
      <c r="W3" s="278"/>
      <c r="X3" s="275"/>
      <c r="Y3" s="275"/>
      <c r="Z3" s="275"/>
    </row>
    <row r="4" spans="1:26" s="79" customFormat="1" ht="12" customHeight="1" x14ac:dyDescent="0.35">
      <c r="A4" s="273"/>
      <c r="B4" s="274"/>
      <c r="C4" s="279"/>
      <c r="D4" s="279"/>
      <c r="E4" s="279" t="s">
        <v>1</v>
      </c>
      <c r="F4" s="280"/>
      <c r="G4" s="281" t="s">
        <v>536</v>
      </c>
      <c r="H4" s="280"/>
      <c r="I4" s="280"/>
      <c r="J4" s="280"/>
      <c r="K4" s="280"/>
      <c r="L4" s="280"/>
      <c r="M4" s="280"/>
      <c r="N4" s="280"/>
      <c r="O4" s="280"/>
      <c r="P4" s="280"/>
      <c r="Q4" s="280"/>
      <c r="R4" s="280"/>
      <c r="S4" s="282"/>
      <c r="T4" s="280"/>
      <c r="U4" s="282"/>
      <c r="V4" s="282"/>
      <c r="W4" s="283"/>
      <c r="X4" s="275"/>
      <c r="Y4" s="275"/>
      <c r="Z4" s="275"/>
    </row>
    <row r="5" spans="1:26" s="79" customFormat="1" ht="12" customHeight="1" x14ac:dyDescent="0.35">
      <c r="A5" s="273"/>
      <c r="B5" s="274"/>
      <c r="C5" s="279"/>
      <c r="D5" s="279"/>
      <c r="E5" s="284"/>
      <c r="F5" s="280"/>
      <c r="G5" s="280"/>
      <c r="H5" s="280"/>
      <c r="I5" s="280"/>
      <c r="J5" s="280"/>
      <c r="K5" s="280"/>
      <c r="L5" s="280"/>
      <c r="M5" s="280"/>
      <c r="N5" s="280"/>
      <c r="O5" s="280"/>
      <c r="P5" s="280"/>
      <c r="Q5" s="280"/>
      <c r="R5" s="280"/>
      <c r="S5" s="282"/>
      <c r="T5" s="285"/>
      <c r="U5" s="282"/>
      <c r="V5" s="282"/>
      <c r="W5" s="283"/>
      <c r="X5" s="275"/>
      <c r="Y5" s="275"/>
      <c r="Z5" s="275"/>
    </row>
    <row r="6" spans="1:26" s="79" customFormat="1" ht="12" customHeight="1" x14ac:dyDescent="0.35">
      <c r="A6" s="273"/>
      <c r="B6" s="274"/>
      <c r="C6" s="284"/>
      <c r="D6" s="279"/>
      <c r="E6" s="284"/>
      <c r="F6" s="280"/>
      <c r="G6" s="286"/>
      <c r="H6" s="280"/>
      <c r="I6" s="280"/>
      <c r="J6" s="280"/>
      <c r="K6" s="280"/>
      <c r="L6" s="280"/>
      <c r="M6" s="280"/>
      <c r="N6" s="280"/>
      <c r="O6" s="280"/>
      <c r="P6" s="280"/>
      <c r="Q6" s="280"/>
      <c r="R6" s="280"/>
      <c r="S6" s="282"/>
      <c r="T6" s="285"/>
      <c r="U6" s="282"/>
      <c r="V6" s="282"/>
      <c r="W6" s="283"/>
      <c r="X6" s="275"/>
      <c r="Y6" s="275"/>
      <c r="Z6" s="275"/>
    </row>
    <row r="7" spans="1:26" s="79" customFormat="1" ht="12" customHeight="1" x14ac:dyDescent="0.35">
      <c r="A7" s="273"/>
      <c r="B7" s="274"/>
      <c r="C7" s="287">
        <v>0</v>
      </c>
      <c r="D7" s="279"/>
      <c r="E7" s="284"/>
      <c r="F7" s="280"/>
      <c r="G7" s="288"/>
      <c r="H7" s="280"/>
      <c r="I7" s="280"/>
      <c r="J7" s="280"/>
      <c r="K7" s="280"/>
      <c r="L7" s="280"/>
      <c r="M7" s="280"/>
      <c r="N7" s="280"/>
      <c r="O7" s="280"/>
      <c r="P7" s="280"/>
      <c r="Q7" s="280"/>
      <c r="R7" s="280"/>
      <c r="S7" s="282"/>
      <c r="T7" s="285"/>
      <c r="U7" s="282"/>
      <c r="V7" s="282"/>
      <c r="W7" s="283"/>
      <c r="X7" s="275"/>
      <c r="Y7" s="275"/>
      <c r="Z7" s="275"/>
    </row>
    <row r="8" spans="1:26" s="79" customFormat="1" ht="12" customHeight="1" x14ac:dyDescent="0.35">
      <c r="A8" s="273"/>
      <c r="B8" s="274"/>
      <c r="C8" s="284"/>
      <c r="D8" s="284"/>
      <c r="E8" s="284"/>
      <c r="F8" s="284"/>
      <c r="G8" s="284"/>
      <c r="H8" s="284"/>
      <c r="I8" s="284"/>
      <c r="J8" s="456"/>
      <c r="K8" s="456"/>
      <c r="L8" s="456"/>
      <c r="M8" s="456"/>
      <c r="N8" s="456"/>
      <c r="O8" s="456"/>
      <c r="P8" s="456"/>
      <c r="Q8" s="456"/>
      <c r="R8" s="456"/>
      <c r="S8" s="456"/>
      <c r="T8" s="456"/>
      <c r="U8" s="456"/>
      <c r="V8" s="456"/>
      <c r="W8" s="283"/>
      <c r="X8" s="275"/>
      <c r="Y8" s="275"/>
      <c r="Z8" s="275"/>
    </row>
    <row r="9" spans="1:26" s="79" customFormat="1" ht="12" customHeight="1" x14ac:dyDescent="0.35">
      <c r="A9" s="273"/>
      <c r="B9" s="274"/>
      <c r="C9" s="284"/>
      <c r="D9" s="284"/>
      <c r="E9" s="284"/>
      <c r="F9" s="284"/>
      <c r="G9" s="284"/>
      <c r="H9" s="284"/>
      <c r="I9" s="284"/>
      <c r="J9" s="284"/>
      <c r="K9" s="284"/>
      <c r="L9" s="456"/>
      <c r="M9" s="456"/>
      <c r="N9" s="456"/>
      <c r="O9" s="456"/>
      <c r="P9" s="456"/>
      <c r="Q9" s="456"/>
      <c r="R9" s="456"/>
      <c r="S9" s="456"/>
      <c r="T9" s="456"/>
      <c r="U9" s="456"/>
      <c r="V9" s="456"/>
      <c r="W9" s="283"/>
      <c r="X9" s="275"/>
      <c r="Y9" s="275"/>
      <c r="Z9" s="275"/>
    </row>
    <row r="10" spans="1:26" s="79" customFormat="1" ht="12" customHeight="1" x14ac:dyDescent="0.35">
      <c r="A10" s="273"/>
      <c r="B10" s="274"/>
      <c r="C10" s="284"/>
      <c r="D10" s="284"/>
      <c r="E10" s="284"/>
      <c r="F10" s="284"/>
      <c r="G10" s="284"/>
      <c r="H10" s="284"/>
      <c r="I10" s="284"/>
      <c r="J10" s="284"/>
      <c r="K10" s="290"/>
      <c r="L10" s="291"/>
      <c r="M10" s="291"/>
      <c r="N10" s="291"/>
      <c r="O10" s="291"/>
      <c r="P10" s="291"/>
      <c r="Q10" s="291"/>
      <c r="R10" s="291"/>
      <c r="S10" s="456"/>
      <c r="T10" s="456"/>
      <c r="U10" s="456"/>
      <c r="V10" s="456"/>
      <c r="W10" s="283"/>
      <c r="X10" s="275"/>
      <c r="Y10" s="275"/>
      <c r="Z10" s="275"/>
    </row>
    <row r="11" spans="1:26" s="79" customFormat="1" ht="12" customHeight="1" x14ac:dyDescent="0.35">
      <c r="A11" s="273"/>
      <c r="B11" s="274"/>
      <c r="C11" s="284"/>
      <c r="D11" s="284"/>
      <c r="E11" s="284"/>
      <c r="F11" s="284"/>
      <c r="G11" s="213" t="s">
        <v>109</v>
      </c>
      <c r="H11" s="284"/>
      <c r="I11" s="284"/>
      <c r="J11" s="212" t="s">
        <v>127</v>
      </c>
      <c r="K11" s="212"/>
      <c r="L11" s="284"/>
      <c r="M11" s="284"/>
      <c r="N11" s="284" t="s">
        <v>537</v>
      </c>
      <c r="O11" s="284"/>
      <c r="P11" s="291"/>
      <c r="Q11" s="291"/>
      <c r="R11" s="291"/>
      <c r="S11" s="456"/>
      <c r="T11" s="456"/>
      <c r="U11" s="456"/>
      <c r="V11" s="456"/>
      <c r="W11" s="283"/>
      <c r="X11" s="275"/>
      <c r="Y11" s="275"/>
      <c r="Z11" s="275"/>
    </row>
    <row r="12" spans="1:26" s="79" customFormat="1" ht="12" customHeight="1" x14ac:dyDescent="0.35">
      <c r="A12" s="273"/>
      <c r="B12" s="274"/>
      <c r="C12" s="284"/>
      <c r="D12" s="284"/>
      <c r="E12" s="284"/>
      <c r="F12" s="292"/>
      <c r="G12" s="74" t="s">
        <v>294</v>
      </c>
      <c r="H12" s="74" t="s">
        <v>295</v>
      </c>
      <c r="I12" s="296"/>
      <c r="J12" s="74" t="s">
        <v>125</v>
      </c>
      <c r="K12" s="376">
        <v>13.59</v>
      </c>
      <c r="L12" s="296"/>
      <c r="M12" s="296"/>
      <c r="N12" s="461">
        <v>40</v>
      </c>
      <c r="O12" s="296" t="s">
        <v>538</v>
      </c>
      <c r="P12" s="297"/>
      <c r="Q12" s="297"/>
      <c r="R12" s="297"/>
      <c r="S12" s="297"/>
      <c r="T12" s="297"/>
      <c r="U12" s="297"/>
      <c r="V12" s="295"/>
      <c r="W12" s="283"/>
      <c r="X12" s="275"/>
      <c r="Y12" s="275"/>
      <c r="Z12" s="275"/>
    </row>
    <row r="13" spans="1:26" s="79" customFormat="1" ht="12" customHeight="1" x14ac:dyDescent="0.35">
      <c r="A13" s="273"/>
      <c r="B13" s="274"/>
      <c r="C13" s="284"/>
      <c r="D13" s="284"/>
      <c r="E13" s="284"/>
      <c r="F13" s="292"/>
      <c r="G13" s="74" t="s">
        <v>511</v>
      </c>
      <c r="H13" s="376">
        <v>0</v>
      </c>
      <c r="I13" s="297"/>
      <c r="J13" s="297"/>
      <c r="K13" s="297"/>
      <c r="L13" s="297"/>
      <c r="M13" s="297"/>
      <c r="N13" s="297"/>
      <c r="O13" s="297"/>
      <c r="P13" s="297"/>
      <c r="Q13" s="297"/>
      <c r="R13" s="297"/>
      <c r="S13" s="297"/>
      <c r="T13" s="297"/>
      <c r="U13" s="297"/>
      <c r="V13" s="295"/>
      <c r="W13" s="283"/>
      <c r="X13" s="275"/>
      <c r="Y13" s="275"/>
      <c r="Z13" s="275"/>
    </row>
    <row r="14" spans="1:26" s="79" customFormat="1" ht="12" customHeight="1" x14ac:dyDescent="0.35">
      <c r="A14" s="273"/>
      <c r="B14" s="274"/>
      <c r="C14" s="284"/>
      <c r="D14" s="284"/>
      <c r="E14" s="284"/>
      <c r="F14" s="292"/>
      <c r="G14" s="74" t="s">
        <v>66</v>
      </c>
      <c r="H14" s="376">
        <v>0</v>
      </c>
      <c r="I14" s="297"/>
      <c r="J14" s="74" t="s">
        <v>126</v>
      </c>
      <c r="K14" s="376">
        <v>25</v>
      </c>
      <c r="L14" s="297"/>
      <c r="M14" s="297"/>
      <c r="N14" s="297"/>
      <c r="O14" s="297"/>
      <c r="P14" s="297"/>
      <c r="Q14" s="297"/>
      <c r="R14" s="297"/>
      <c r="S14" s="297"/>
      <c r="T14" s="297"/>
      <c r="U14" s="297"/>
      <c r="V14" s="295"/>
      <c r="W14" s="283"/>
      <c r="X14" s="275"/>
      <c r="Y14" s="275"/>
      <c r="Z14" s="275"/>
    </row>
    <row r="15" spans="1:26" s="79" customFormat="1" ht="12" customHeight="1" x14ac:dyDescent="0.35">
      <c r="A15" s="273"/>
      <c r="B15" s="274"/>
      <c r="C15" s="284"/>
      <c r="D15" s="284"/>
      <c r="E15" s="284"/>
      <c r="F15" s="292"/>
      <c r="G15" s="74" t="s">
        <v>67</v>
      </c>
      <c r="H15" s="376">
        <v>150</v>
      </c>
      <c r="I15" s="297"/>
      <c r="J15" s="373"/>
      <c r="K15" s="297"/>
      <c r="L15" s="297"/>
      <c r="M15" s="297"/>
      <c r="N15" s="297"/>
      <c r="O15" s="297"/>
      <c r="P15" s="297"/>
      <c r="Q15" s="297"/>
      <c r="R15" s="297"/>
      <c r="S15" s="297"/>
      <c r="T15" s="297"/>
      <c r="U15" s="297"/>
      <c r="V15" s="295"/>
      <c r="W15" s="283"/>
      <c r="X15" s="275"/>
      <c r="Y15" s="275"/>
      <c r="Z15" s="275"/>
    </row>
    <row r="16" spans="1:26" s="79" customFormat="1" ht="12" customHeight="1" x14ac:dyDescent="0.35">
      <c r="A16" s="273"/>
      <c r="B16" s="274"/>
      <c r="C16" s="284"/>
      <c r="D16" s="284"/>
      <c r="E16" s="284"/>
      <c r="F16" s="292"/>
      <c r="G16" s="74" t="s">
        <v>68</v>
      </c>
      <c r="H16" s="376">
        <v>1230</v>
      </c>
      <c r="I16" s="297"/>
      <c r="J16" s="373"/>
      <c r="K16" s="297"/>
      <c r="L16" s="297"/>
      <c r="M16" s="297"/>
      <c r="N16" s="297"/>
      <c r="O16" s="297"/>
      <c r="P16" s="297"/>
      <c r="Q16" s="297"/>
      <c r="R16" s="297"/>
      <c r="S16" s="297"/>
      <c r="T16" s="297"/>
      <c r="U16" s="297"/>
      <c r="V16" s="295"/>
      <c r="W16" s="283"/>
      <c r="X16" s="275"/>
      <c r="Y16" s="275"/>
      <c r="Z16" s="275"/>
    </row>
    <row r="17" spans="1:26" s="79" customFormat="1" ht="12" customHeight="1" x14ac:dyDescent="0.35">
      <c r="A17" s="273"/>
      <c r="B17" s="274"/>
      <c r="C17" s="284"/>
      <c r="D17" s="284"/>
      <c r="E17" s="284"/>
      <c r="F17" s="292"/>
      <c r="G17" s="74" t="s">
        <v>69</v>
      </c>
      <c r="H17" s="376">
        <v>750</v>
      </c>
      <c r="I17" s="297"/>
      <c r="J17" s="373"/>
      <c r="K17" s="297"/>
      <c r="L17" s="297"/>
      <c r="M17" s="297"/>
      <c r="N17" s="297"/>
      <c r="O17" s="297"/>
      <c r="P17" s="297"/>
      <c r="Q17" s="297"/>
      <c r="R17" s="297"/>
      <c r="S17" s="297"/>
      <c r="T17" s="297"/>
      <c r="U17" s="297"/>
      <c r="V17" s="295"/>
      <c r="W17" s="283"/>
      <c r="X17" s="275"/>
      <c r="Y17" s="275"/>
      <c r="Z17" s="275"/>
    </row>
    <row r="18" spans="1:26" s="79" customFormat="1" ht="12" customHeight="1" x14ac:dyDescent="0.35">
      <c r="A18" s="273"/>
      <c r="B18" s="274"/>
      <c r="C18" s="284"/>
      <c r="D18" s="284"/>
      <c r="E18" s="284"/>
      <c r="F18" s="292"/>
      <c r="I18" s="297"/>
      <c r="J18" s="373"/>
      <c r="K18" s="297"/>
      <c r="L18" s="297"/>
      <c r="M18" s="297"/>
      <c r="N18" s="297"/>
      <c r="O18" s="297"/>
      <c r="P18" s="297"/>
      <c r="Q18" s="297"/>
      <c r="R18" s="297"/>
      <c r="S18" s="297"/>
      <c r="T18" s="297"/>
      <c r="U18" s="297"/>
      <c r="V18" s="295"/>
      <c r="W18" s="283"/>
      <c r="X18" s="275"/>
      <c r="Y18" s="275"/>
      <c r="Z18" s="275"/>
    </row>
    <row r="19" spans="1:26" s="79" customFormat="1" ht="12" customHeight="1" x14ac:dyDescent="0.35">
      <c r="A19" s="273"/>
      <c r="B19" s="274"/>
      <c r="C19" s="284"/>
      <c r="D19" s="284"/>
      <c r="E19" s="284"/>
      <c r="F19" s="299"/>
      <c r="I19" s="297"/>
      <c r="J19" s="373"/>
      <c r="K19" s="297"/>
      <c r="L19" s="297"/>
      <c r="M19" s="297"/>
      <c r="N19" s="297"/>
      <c r="O19" s="297"/>
      <c r="P19" s="297"/>
      <c r="Q19" s="297"/>
      <c r="R19" s="297"/>
      <c r="S19" s="297"/>
      <c r="T19" s="297"/>
      <c r="U19" s="297"/>
      <c r="V19" s="295"/>
      <c r="W19" s="283"/>
      <c r="X19" s="275"/>
      <c r="Y19" s="275"/>
      <c r="Z19" s="275"/>
    </row>
    <row r="20" spans="1:26" s="79" customFormat="1" ht="12" customHeight="1" x14ac:dyDescent="0.35">
      <c r="A20" s="273"/>
      <c r="B20" s="274"/>
      <c r="C20" s="284"/>
      <c r="D20" s="284"/>
      <c r="E20" s="284"/>
      <c r="F20" s="299"/>
      <c r="I20" s="75"/>
      <c r="J20" s="75"/>
      <c r="K20" s="297"/>
      <c r="L20" s="297"/>
      <c r="M20" s="297"/>
      <c r="N20" s="297"/>
      <c r="O20" s="297"/>
      <c r="P20" s="297"/>
      <c r="Q20" s="297"/>
      <c r="R20" s="297"/>
      <c r="S20" s="297"/>
      <c r="T20" s="297"/>
      <c r="U20" s="297"/>
      <c r="V20" s="295"/>
      <c r="W20" s="283"/>
      <c r="X20" s="275"/>
      <c r="Y20" s="275"/>
      <c r="Z20" s="275"/>
    </row>
    <row r="21" spans="1:26" s="79" customFormat="1" ht="12" customHeight="1" x14ac:dyDescent="0.35">
      <c r="A21" s="273"/>
      <c r="B21" s="274"/>
      <c r="C21" s="284"/>
      <c r="D21" s="284"/>
      <c r="E21" s="284"/>
      <c r="F21" s="300"/>
      <c r="I21" s="75"/>
      <c r="J21" s="75"/>
      <c r="K21" s="297"/>
      <c r="L21" s="297"/>
      <c r="M21" s="301"/>
      <c r="N21" s="297"/>
      <c r="O21" s="297"/>
      <c r="P21" s="297"/>
      <c r="Q21" s="297"/>
      <c r="R21" s="297"/>
      <c r="S21" s="297"/>
      <c r="T21" s="297"/>
      <c r="U21" s="297"/>
      <c r="V21" s="295"/>
      <c r="W21" s="283"/>
      <c r="X21" s="275"/>
      <c r="Y21" s="275"/>
      <c r="Z21" s="275"/>
    </row>
    <row r="22" spans="1:26" s="79" customFormat="1" ht="12" customHeight="1" x14ac:dyDescent="0.35">
      <c r="A22" s="273"/>
      <c r="B22" s="274"/>
      <c r="C22" s="284"/>
      <c r="D22" s="284"/>
      <c r="E22" s="284"/>
      <c r="F22" s="300"/>
      <c r="I22" s="75"/>
      <c r="J22" s="75"/>
      <c r="K22" s="296"/>
      <c r="L22" s="296"/>
      <c r="M22" s="296"/>
      <c r="N22" s="297"/>
      <c r="O22" s="297"/>
      <c r="P22" s="297"/>
      <c r="Q22" s="297"/>
      <c r="R22" s="297"/>
      <c r="S22" s="297"/>
      <c r="T22" s="297"/>
      <c r="U22" s="297"/>
      <c r="V22" s="295"/>
      <c r="W22" s="283"/>
      <c r="X22" s="275"/>
      <c r="Y22" s="275"/>
      <c r="Z22" s="275"/>
    </row>
    <row r="23" spans="1:26" s="79" customFormat="1" ht="5.15" customHeight="1" x14ac:dyDescent="0.35">
      <c r="A23" s="273"/>
      <c r="B23" s="274"/>
      <c r="C23" s="284"/>
      <c r="D23" s="284"/>
      <c r="E23" s="284"/>
      <c r="F23" s="299"/>
      <c r="G23" s="302"/>
      <c r="H23" s="302"/>
      <c r="I23" s="302"/>
      <c r="J23" s="303"/>
      <c r="K23" s="303"/>
      <c r="L23" s="303"/>
      <c r="M23" s="303"/>
      <c r="N23" s="303"/>
      <c r="O23" s="303"/>
      <c r="P23" s="303"/>
      <c r="Q23" s="303"/>
      <c r="R23" s="303"/>
      <c r="S23" s="303"/>
      <c r="T23" s="303"/>
      <c r="U23" s="303"/>
      <c r="V23" s="295"/>
      <c r="W23" s="283"/>
      <c r="X23" s="275"/>
      <c r="Y23" s="275"/>
      <c r="Z23" s="275"/>
    </row>
    <row r="24" spans="1:26" s="79" customFormat="1" ht="25" customHeight="1" x14ac:dyDescent="0.35">
      <c r="A24" s="273"/>
      <c r="B24" s="274"/>
      <c r="C24" s="304"/>
      <c r="D24" s="304"/>
      <c r="E24" s="304"/>
      <c r="F24" s="304"/>
      <c r="G24" s="305" t="str">
        <f>G4</f>
        <v>Areas</v>
      </c>
      <c r="H24" s="304"/>
      <c r="I24" s="304"/>
      <c r="J24" s="304"/>
      <c r="K24" s="304"/>
      <c r="L24" s="304"/>
      <c r="M24" s="304"/>
      <c r="N24" s="304"/>
      <c r="O24" s="304"/>
      <c r="P24" s="304"/>
      <c r="Q24" s="304"/>
      <c r="R24" s="304"/>
      <c r="S24" s="304"/>
      <c r="T24" s="304"/>
      <c r="U24" s="304"/>
      <c r="V24" s="304"/>
      <c r="W24" s="306" t="s">
        <v>24</v>
      </c>
      <c r="X24" s="275"/>
      <c r="Y24" s="275"/>
      <c r="Z24" s="275"/>
    </row>
    <row r="25" spans="1:26" s="79" customFormat="1" ht="12" customHeight="1" x14ac:dyDescent="0.35">
      <c r="A25" s="273"/>
      <c r="B25" s="274"/>
      <c r="C25" s="274"/>
      <c r="D25" s="274"/>
      <c r="E25" s="274"/>
      <c r="F25" s="275"/>
      <c r="G25" s="275"/>
      <c r="H25" s="275"/>
      <c r="I25" s="275"/>
      <c r="J25" s="275"/>
      <c r="K25" s="275"/>
      <c r="L25" s="275"/>
      <c r="M25" s="275"/>
      <c r="N25" s="275"/>
      <c r="O25" s="275"/>
      <c r="P25" s="275"/>
      <c r="Q25" s="275"/>
      <c r="R25" s="275"/>
      <c r="S25" s="275"/>
      <c r="T25" s="275"/>
      <c r="U25" s="275"/>
      <c r="V25" s="275"/>
      <c r="W25" s="275"/>
      <c r="X25" s="275"/>
      <c r="Y25" s="275"/>
      <c r="Z25" s="275"/>
    </row>
    <row r="26" spans="1:26" s="79" customFormat="1" ht="12" customHeight="1" x14ac:dyDescent="0.35">
      <c r="A26" s="273"/>
      <c r="B26" s="274"/>
      <c r="C26" s="274"/>
      <c r="D26" s="274"/>
      <c r="E26" s="274"/>
      <c r="F26" s="274"/>
      <c r="G26" s="274"/>
      <c r="H26" s="275"/>
      <c r="I26" s="275"/>
      <c r="J26" s="275"/>
      <c r="K26" s="275"/>
      <c r="L26" s="275"/>
      <c r="M26" s="275"/>
      <c r="N26" s="275"/>
      <c r="O26" s="275"/>
      <c r="P26" s="275"/>
      <c r="Q26" s="275"/>
      <c r="R26" s="275"/>
      <c r="S26" s="275"/>
      <c r="T26" s="275"/>
      <c r="U26" s="275"/>
      <c r="V26" s="275"/>
      <c r="W26" s="275"/>
      <c r="X26" s="274"/>
      <c r="Y26" s="274"/>
      <c r="Z26" s="274"/>
    </row>
    <row r="27" spans="1:26" s="79" customFormat="1" ht="5.15" customHeight="1" thickBot="1" x14ac:dyDescent="0.4">
      <c r="A27" s="273"/>
      <c r="B27" s="274"/>
      <c r="C27" s="274"/>
      <c r="D27" s="274"/>
      <c r="E27" s="274"/>
      <c r="F27" s="274"/>
      <c r="G27" s="274"/>
      <c r="H27" s="275"/>
      <c r="I27" s="275"/>
      <c r="J27" s="275"/>
      <c r="K27" s="275"/>
      <c r="L27" s="275"/>
      <c r="M27" s="275"/>
      <c r="N27" s="275"/>
      <c r="O27" s="275"/>
      <c r="P27" s="275"/>
      <c r="Q27" s="275"/>
      <c r="R27" s="275"/>
      <c r="S27" s="275"/>
      <c r="T27" s="275"/>
      <c r="U27" s="275"/>
      <c r="V27" s="275"/>
      <c r="W27" s="275"/>
      <c r="X27" s="274"/>
      <c r="Y27" s="274"/>
      <c r="Z27" s="274"/>
    </row>
    <row r="28" spans="1:26" s="79" customFormat="1" ht="5.15" customHeight="1" x14ac:dyDescent="0.35">
      <c r="A28" s="273"/>
      <c r="B28" s="274"/>
      <c r="C28" s="276" t="s">
        <v>0</v>
      </c>
      <c r="D28" s="276"/>
      <c r="E28" s="276"/>
      <c r="F28" s="276"/>
      <c r="G28" s="276"/>
      <c r="H28" s="276"/>
      <c r="I28" s="276"/>
      <c r="J28" s="276"/>
      <c r="K28" s="277"/>
      <c r="L28" s="277"/>
      <c r="M28" s="277"/>
      <c r="N28" s="277"/>
      <c r="O28" s="277"/>
      <c r="P28" s="277"/>
      <c r="Q28" s="277"/>
      <c r="R28" s="277"/>
      <c r="S28" s="277"/>
      <c r="T28" s="277"/>
      <c r="U28" s="277"/>
      <c r="V28" s="277"/>
      <c r="W28" s="278"/>
      <c r="X28" s="275"/>
      <c r="Y28" s="275"/>
      <c r="Z28" s="275"/>
    </row>
    <row r="29" spans="1:26" s="79" customFormat="1" ht="12" customHeight="1" x14ac:dyDescent="0.35">
      <c r="A29" s="273"/>
      <c r="B29" s="274"/>
      <c r="C29" s="279"/>
      <c r="D29" s="279"/>
      <c r="E29" s="279" t="s">
        <v>1</v>
      </c>
      <c r="F29" s="280"/>
      <c r="G29" s="281" t="s">
        <v>1039</v>
      </c>
      <c r="H29" s="280"/>
      <c r="I29" s="280" t="s">
        <v>403</v>
      </c>
      <c r="J29" s="280"/>
      <c r="K29" s="280"/>
      <c r="L29" s="280"/>
      <c r="M29" s="280"/>
      <c r="N29" s="280"/>
      <c r="O29" s="280"/>
      <c r="P29" s="280"/>
      <c r="Q29" s="280"/>
      <c r="R29" s="280"/>
      <c r="S29" s="282"/>
      <c r="T29" s="280"/>
      <c r="U29" s="282"/>
      <c r="V29" s="282"/>
      <c r="W29" s="283"/>
      <c r="X29" s="275"/>
      <c r="Y29" s="275"/>
      <c r="Z29" s="275"/>
    </row>
    <row r="30" spans="1:26" s="79" customFormat="1" ht="12" customHeight="1" x14ac:dyDescent="0.35">
      <c r="A30" s="273"/>
      <c r="B30" s="274"/>
      <c r="C30" s="279"/>
      <c r="D30" s="279"/>
      <c r="E30" s="284"/>
      <c r="F30" s="280"/>
      <c r="G30" s="280"/>
      <c r="H30" s="280"/>
      <c r="I30" s="280" t="s">
        <v>1040</v>
      </c>
      <c r="J30" s="280"/>
      <c r="K30" s="280"/>
      <c r="L30" s="280"/>
      <c r="M30" s="280"/>
      <c r="N30" s="280"/>
      <c r="O30" s="280"/>
      <c r="P30" s="280"/>
      <c r="Q30" s="280"/>
      <c r="R30" s="280"/>
      <c r="S30" s="282"/>
      <c r="T30" s="285"/>
      <c r="U30" s="282"/>
      <c r="V30" s="282"/>
      <c r="W30" s="283"/>
      <c r="X30" s="275"/>
      <c r="Y30" s="275"/>
      <c r="Z30" s="275"/>
    </row>
    <row r="31" spans="1:26" s="79" customFormat="1" ht="12" customHeight="1" x14ac:dyDescent="0.35">
      <c r="A31" s="273"/>
      <c r="B31" s="274"/>
      <c r="C31" s="284"/>
      <c r="D31" s="279"/>
      <c r="E31" s="284"/>
      <c r="F31" s="280"/>
      <c r="G31" s="286"/>
      <c r="H31" s="280" t="s">
        <v>1041</v>
      </c>
      <c r="I31" s="452" t="b">
        <v>1</v>
      </c>
      <c r="J31" s="280"/>
      <c r="K31" s="280"/>
      <c r="L31" s="280"/>
      <c r="M31" s="280"/>
      <c r="N31" s="280"/>
      <c r="O31" s="280"/>
      <c r="P31" s="280"/>
      <c r="Q31" s="280"/>
      <c r="R31" s="280"/>
      <c r="S31" s="282"/>
      <c r="T31" s="285"/>
      <c r="U31" s="282"/>
      <c r="V31" s="282"/>
      <c r="W31" s="283"/>
      <c r="X31" s="275"/>
      <c r="Y31" s="275"/>
      <c r="Z31" s="275"/>
    </row>
    <row r="32" spans="1:26" s="79" customFormat="1" ht="12" customHeight="1" x14ac:dyDescent="0.35">
      <c r="A32" s="273"/>
      <c r="B32" s="274"/>
      <c r="C32" s="287">
        <v>0</v>
      </c>
      <c r="D32" s="279"/>
      <c r="E32" s="284"/>
      <c r="F32" s="280"/>
      <c r="G32" s="288"/>
      <c r="H32" s="280"/>
      <c r="I32" s="280"/>
      <c r="J32" s="280"/>
      <c r="K32" s="280"/>
      <c r="L32" s="280"/>
      <c r="M32" s="280"/>
      <c r="N32" s="280"/>
      <c r="O32" s="280"/>
      <c r="P32" s="280"/>
      <c r="Q32" s="280"/>
      <c r="R32" s="280"/>
      <c r="S32" s="282"/>
      <c r="T32" s="285"/>
      <c r="U32" s="282"/>
      <c r="V32" s="282"/>
      <c r="W32" s="283"/>
      <c r="X32" s="275"/>
      <c r="Y32" s="275"/>
      <c r="Z32" s="275"/>
    </row>
    <row r="33" spans="1:26" s="79" customFormat="1" ht="5.15" customHeight="1" x14ac:dyDescent="0.35">
      <c r="A33" s="273"/>
      <c r="B33" s="274"/>
      <c r="C33" s="284"/>
      <c r="D33" s="284"/>
      <c r="E33" s="284"/>
      <c r="F33" s="299"/>
      <c r="G33" s="302"/>
      <c r="H33" s="302"/>
      <c r="I33" s="302"/>
      <c r="J33" s="303"/>
      <c r="K33" s="303"/>
      <c r="L33" s="303"/>
      <c r="M33" s="303"/>
      <c r="N33" s="303"/>
      <c r="O33" s="303"/>
      <c r="P33" s="303"/>
      <c r="Q33" s="303"/>
      <c r="R33" s="303"/>
      <c r="S33" s="303"/>
      <c r="T33" s="303"/>
      <c r="U33" s="303"/>
      <c r="V33" s="295"/>
      <c r="W33" s="283"/>
      <c r="X33" s="275"/>
      <c r="Y33" s="275"/>
      <c r="Z33" s="275"/>
    </row>
    <row r="34" spans="1:26" s="79" customFormat="1" ht="25" customHeight="1" x14ac:dyDescent="0.35">
      <c r="A34" s="273"/>
      <c r="B34" s="274"/>
      <c r="C34" s="304"/>
      <c r="D34" s="304"/>
      <c r="E34" s="304"/>
      <c r="F34" s="304"/>
      <c r="G34" s="305" t="str">
        <f>G29</f>
        <v>Pastures Included</v>
      </c>
      <c r="H34" s="304"/>
      <c r="I34" s="304"/>
      <c r="J34" s="304"/>
      <c r="K34" s="304"/>
      <c r="L34" s="304"/>
      <c r="M34" s="304"/>
      <c r="N34" s="304"/>
      <c r="O34" s="304"/>
      <c r="P34" s="304"/>
      <c r="Q34" s="304"/>
      <c r="R34" s="304"/>
      <c r="S34" s="304"/>
      <c r="T34" s="304"/>
      <c r="U34" s="304"/>
      <c r="V34" s="304"/>
      <c r="W34" s="306" t="s">
        <v>24</v>
      </c>
      <c r="X34" s="275"/>
      <c r="Y34" s="275"/>
      <c r="Z34" s="275"/>
    </row>
    <row r="35" spans="1:26" s="79" customFormat="1" ht="12" customHeight="1" x14ac:dyDescent="0.35">
      <c r="A35" s="273"/>
      <c r="B35" s="274"/>
      <c r="C35" s="274"/>
      <c r="D35" s="274"/>
      <c r="E35" s="274"/>
      <c r="F35" s="275"/>
      <c r="G35" s="275"/>
      <c r="H35" s="275"/>
      <c r="I35" s="275"/>
      <c r="J35" s="275"/>
      <c r="K35" s="275"/>
      <c r="L35" s="275"/>
      <c r="M35" s="275"/>
      <c r="N35" s="275"/>
      <c r="O35" s="275"/>
      <c r="P35" s="275"/>
      <c r="Q35" s="275"/>
      <c r="R35" s="275"/>
      <c r="S35" s="275"/>
      <c r="T35" s="275"/>
      <c r="U35" s="275"/>
      <c r="V35" s="275"/>
      <c r="W35" s="275"/>
      <c r="X35" s="275"/>
      <c r="Y35" s="275"/>
      <c r="Z35" s="275"/>
    </row>
    <row r="36" spans="1:26" customFormat="1" ht="12" customHeight="1" x14ac:dyDescent="0.35">
      <c r="A36" s="273"/>
      <c r="B36" s="274"/>
      <c r="C36" s="274"/>
      <c r="D36" s="274"/>
      <c r="E36" s="274"/>
      <c r="F36" s="274"/>
      <c r="G36" s="274"/>
      <c r="H36" s="275"/>
      <c r="I36" s="275"/>
      <c r="J36" s="275"/>
      <c r="K36" s="275"/>
      <c r="L36" s="275"/>
      <c r="M36" s="275"/>
      <c r="N36" s="275"/>
      <c r="O36" s="275"/>
      <c r="P36" s="275"/>
      <c r="Q36" s="275"/>
      <c r="R36" s="275"/>
      <c r="S36" s="275"/>
      <c r="T36" s="275"/>
      <c r="U36" s="275"/>
      <c r="V36" s="275"/>
      <c r="W36" s="275"/>
      <c r="X36" s="274"/>
      <c r="Y36" s="274"/>
      <c r="Z36" s="274"/>
    </row>
    <row r="37" spans="1:26" customFormat="1" ht="5.15" customHeight="1" thickBot="1" x14ac:dyDescent="0.4">
      <c r="A37" s="273"/>
      <c r="B37" s="274"/>
      <c r="C37" s="274"/>
      <c r="D37" s="274"/>
      <c r="E37" s="274"/>
      <c r="F37" s="274"/>
      <c r="G37" s="274"/>
      <c r="H37" s="275"/>
      <c r="I37" s="275"/>
      <c r="J37" s="275"/>
      <c r="K37" s="275"/>
      <c r="L37" s="275"/>
      <c r="M37" s="275"/>
      <c r="N37" s="275"/>
      <c r="O37" s="275"/>
      <c r="P37" s="275"/>
      <c r="Q37" s="275"/>
      <c r="R37" s="275"/>
      <c r="S37" s="275"/>
      <c r="T37" s="275"/>
      <c r="U37" s="275"/>
      <c r="V37" s="275"/>
      <c r="W37" s="275"/>
      <c r="X37" s="274"/>
      <c r="Y37" s="274"/>
      <c r="Z37" s="274"/>
    </row>
    <row r="38" spans="1:26" customFormat="1" ht="5.15" customHeight="1" x14ac:dyDescent="0.35">
      <c r="A38" s="273"/>
      <c r="B38" s="274"/>
      <c r="C38" s="276" t="s">
        <v>0</v>
      </c>
      <c r="D38" s="276"/>
      <c r="E38" s="276"/>
      <c r="F38" s="276"/>
      <c r="G38" s="276"/>
      <c r="H38" s="276"/>
      <c r="I38" s="276"/>
      <c r="J38" s="276"/>
      <c r="K38" s="277"/>
      <c r="L38" s="277"/>
      <c r="M38" s="277"/>
      <c r="N38" s="277"/>
      <c r="O38" s="277"/>
      <c r="P38" s="277"/>
      <c r="Q38" s="277"/>
      <c r="R38" s="277"/>
      <c r="S38" s="277"/>
      <c r="T38" s="277"/>
      <c r="U38" s="277"/>
      <c r="V38" s="277"/>
      <c r="W38" s="278"/>
      <c r="X38" s="275"/>
      <c r="Y38" s="275"/>
      <c r="Z38" s="275"/>
    </row>
    <row r="39" spans="1:26" customFormat="1" ht="12" customHeight="1" x14ac:dyDescent="0.35">
      <c r="A39" s="273"/>
      <c r="B39" s="274"/>
      <c r="C39" s="279"/>
      <c r="D39" s="279"/>
      <c r="E39" s="279" t="s">
        <v>1</v>
      </c>
      <c r="F39" s="280"/>
      <c r="G39" s="281" t="s">
        <v>472</v>
      </c>
      <c r="H39" s="280"/>
      <c r="I39" s="280"/>
      <c r="J39" s="280"/>
      <c r="K39" s="280"/>
      <c r="L39" s="280"/>
      <c r="M39" s="280"/>
      <c r="N39" s="280"/>
      <c r="O39" s="280"/>
      <c r="P39" s="280"/>
      <c r="Q39" s="280"/>
      <c r="R39" s="280"/>
      <c r="S39" s="282"/>
      <c r="T39" s="280"/>
      <c r="U39" s="282"/>
      <c r="V39" s="282"/>
      <c r="W39" s="283"/>
      <c r="X39" s="275"/>
      <c r="Y39" s="275"/>
      <c r="Z39" s="275"/>
    </row>
    <row r="40" spans="1:26" customFormat="1" ht="12" customHeight="1" x14ac:dyDescent="0.35">
      <c r="A40" s="273"/>
      <c r="B40" s="274"/>
      <c r="C40" s="279"/>
      <c r="D40" s="279"/>
      <c r="E40" s="284"/>
      <c r="F40" s="280"/>
      <c r="G40" s="280"/>
      <c r="H40" s="280"/>
      <c r="I40" s="280"/>
      <c r="J40" s="280"/>
      <c r="K40" s="280"/>
      <c r="L40" s="280"/>
      <c r="M40" s="280"/>
      <c r="N40" s="280"/>
      <c r="O40" s="280"/>
      <c r="P40" s="280"/>
      <c r="Q40" s="280"/>
      <c r="R40" s="280"/>
      <c r="S40" s="282"/>
      <c r="T40" s="285"/>
      <c r="U40" s="282"/>
      <c r="V40" s="282"/>
      <c r="W40" s="283"/>
      <c r="X40" s="275"/>
      <c r="Y40" s="275"/>
      <c r="Z40" s="275"/>
    </row>
    <row r="41" spans="1:26" customFormat="1" ht="12" customHeight="1" x14ac:dyDescent="0.35">
      <c r="A41" s="273"/>
      <c r="B41" s="274"/>
      <c r="C41" s="284"/>
      <c r="D41" s="279"/>
      <c r="E41" s="284"/>
      <c r="F41" s="280"/>
      <c r="G41" s="286"/>
      <c r="H41" s="280"/>
      <c r="I41" s="280"/>
      <c r="J41" s="280" t="s">
        <v>474</v>
      </c>
      <c r="K41" s="280"/>
      <c r="L41" s="280"/>
      <c r="M41" s="280"/>
      <c r="N41" s="280"/>
      <c r="O41" s="280"/>
      <c r="P41" s="280"/>
      <c r="Q41" s="280"/>
      <c r="R41" s="280"/>
      <c r="S41" s="282"/>
      <c r="T41" s="285"/>
      <c r="U41" s="282"/>
      <c r="V41" s="282"/>
      <c r="W41" s="283"/>
      <c r="X41" s="275"/>
      <c r="Y41" s="275"/>
      <c r="Z41" s="275"/>
    </row>
    <row r="42" spans="1:26" customFormat="1" ht="12" customHeight="1" x14ac:dyDescent="0.35">
      <c r="A42" s="273"/>
      <c r="B42" s="274"/>
      <c r="C42" s="287">
        <v>0</v>
      </c>
      <c r="D42" s="279"/>
      <c r="E42" s="284"/>
      <c r="F42" s="280"/>
      <c r="G42" s="288"/>
      <c r="H42" s="280"/>
      <c r="I42" s="280"/>
      <c r="J42" s="280"/>
      <c r="K42" s="280"/>
      <c r="L42" s="280"/>
      <c r="M42" s="280"/>
      <c r="N42" s="280"/>
      <c r="O42" s="280"/>
      <c r="P42" s="280"/>
      <c r="Q42" s="280"/>
      <c r="R42" s="280"/>
      <c r="S42" s="282"/>
      <c r="T42" s="285"/>
      <c r="U42" s="282"/>
      <c r="V42" s="282"/>
      <c r="W42" s="283"/>
      <c r="X42" s="275"/>
      <c r="Y42" s="275"/>
      <c r="Z42" s="275"/>
    </row>
    <row r="43" spans="1:26" customFormat="1" ht="12" customHeight="1" x14ac:dyDescent="0.35">
      <c r="A43" s="273"/>
      <c r="B43" s="274"/>
      <c r="C43" s="284"/>
      <c r="D43" s="284"/>
      <c r="E43" s="284"/>
      <c r="F43" s="284"/>
      <c r="G43" s="284"/>
      <c r="H43" s="284"/>
      <c r="I43" s="284"/>
      <c r="J43" s="289"/>
      <c r="K43" s="289"/>
      <c r="L43" s="289"/>
      <c r="M43" s="289"/>
      <c r="N43" s="289"/>
      <c r="O43" s="289"/>
      <c r="P43" s="289"/>
      <c r="Q43" s="289"/>
      <c r="R43" s="289"/>
      <c r="S43" s="289"/>
      <c r="T43" s="289"/>
      <c r="U43" s="289"/>
      <c r="V43" s="289"/>
      <c r="W43" s="283"/>
      <c r="X43" s="275"/>
      <c r="Y43" s="275"/>
      <c r="Z43" s="275"/>
    </row>
    <row r="44" spans="1:26" customFormat="1" ht="12" customHeight="1" x14ac:dyDescent="0.35">
      <c r="A44" s="273"/>
      <c r="B44" s="274"/>
      <c r="C44" s="284"/>
      <c r="D44" s="284"/>
      <c r="E44" s="284"/>
      <c r="F44" s="284"/>
      <c r="G44" s="284"/>
      <c r="H44" s="284"/>
      <c r="I44" s="284"/>
      <c r="J44" s="284"/>
      <c r="K44" s="284"/>
      <c r="L44" s="289"/>
      <c r="M44" s="289"/>
      <c r="N44" s="289"/>
      <c r="O44" s="289"/>
      <c r="P44" s="289"/>
      <c r="Q44" s="289"/>
      <c r="R44" s="289"/>
      <c r="S44" s="289"/>
      <c r="T44" s="289"/>
      <c r="U44" s="289"/>
      <c r="V44" s="289"/>
      <c r="W44" s="283"/>
      <c r="X44" s="275"/>
      <c r="Y44" s="275"/>
      <c r="Z44" s="275"/>
    </row>
    <row r="45" spans="1:26" customFormat="1" ht="12" customHeight="1" x14ac:dyDescent="0.35">
      <c r="A45" s="273"/>
      <c r="B45" s="274"/>
      <c r="C45" s="284"/>
      <c r="D45" s="284"/>
      <c r="E45" s="284"/>
      <c r="F45" s="284"/>
      <c r="G45" s="284"/>
      <c r="H45" s="284"/>
      <c r="I45" s="284"/>
      <c r="J45" s="284"/>
      <c r="K45" s="290"/>
      <c r="L45" s="291"/>
      <c r="M45" s="291"/>
      <c r="N45" s="291"/>
      <c r="O45" s="291"/>
      <c r="P45" s="291"/>
      <c r="Q45" s="291"/>
      <c r="R45" s="291"/>
      <c r="S45" s="289"/>
      <c r="T45" s="289"/>
      <c r="U45" s="289"/>
      <c r="V45" s="289"/>
      <c r="W45" s="283"/>
      <c r="X45" s="275"/>
      <c r="Y45" s="275"/>
      <c r="Z45" s="275"/>
    </row>
    <row r="46" spans="1:26" customFormat="1" ht="12" customHeight="1" x14ac:dyDescent="0.35">
      <c r="A46" s="273"/>
      <c r="B46" s="274"/>
      <c r="C46" s="284"/>
      <c r="D46" s="284"/>
      <c r="E46" s="284"/>
      <c r="F46" s="284"/>
      <c r="G46" s="284"/>
      <c r="H46" s="284"/>
      <c r="I46" s="284"/>
      <c r="J46" s="290" t="s">
        <v>473</v>
      </c>
      <c r="K46" s="290" t="s">
        <v>475</v>
      </c>
      <c r="L46" s="291"/>
      <c r="M46" s="372" t="s">
        <v>523</v>
      </c>
      <c r="N46" s="291"/>
      <c r="O46" s="291"/>
      <c r="P46" s="291"/>
      <c r="Q46" s="291"/>
      <c r="R46" s="291"/>
      <c r="S46" s="289"/>
      <c r="T46" s="289"/>
      <c r="U46" s="289"/>
      <c r="V46" s="289"/>
      <c r="W46" s="283"/>
      <c r="X46" s="275"/>
      <c r="Y46" s="275"/>
      <c r="Z46" s="275"/>
    </row>
    <row r="47" spans="1:26" customFormat="1" ht="12" customHeight="1" x14ac:dyDescent="0.35">
      <c r="A47" s="273"/>
      <c r="B47" s="274"/>
      <c r="C47" s="284"/>
      <c r="D47" s="284"/>
      <c r="E47" s="284"/>
      <c r="F47" s="292"/>
      <c r="G47" s="74"/>
      <c r="H47" s="296"/>
      <c r="I47" s="307" t="s">
        <v>526</v>
      </c>
      <c r="J47" s="377">
        <v>1</v>
      </c>
      <c r="K47" s="378" t="b">
        <v>1</v>
      </c>
      <c r="L47" s="297"/>
      <c r="M47" s="378" t="b">
        <v>1</v>
      </c>
      <c r="N47" s="297"/>
      <c r="O47" s="297"/>
      <c r="P47" s="297"/>
      <c r="Q47" s="297"/>
      <c r="R47" s="297"/>
      <c r="S47" s="297"/>
      <c r="T47" s="297"/>
      <c r="U47" s="297"/>
      <c r="V47" s="295"/>
      <c r="W47" s="283"/>
      <c r="X47" s="275"/>
      <c r="Y47" s="275"/>
      <c r="Z47" s="275"/>
    </row>
    <row r="48" spans="1:26" customFormat="1" ht="12" customHeight="1" x14ac:dyDescent="0.35">
      <c r="A48" s="273"/>
      <c r="B48" s="274"/>
      <c r="C48" s="284"/>
      <c r="D48" s="284"/>
      <c r="E48" s="284"/>
      <c r="F48" s="292"/>
      <c r="G48" s="74"/>
      <c r="H48" s="296"/>
      <c r="I48" s="297"/>
      <c r="J48" s="373"/>
      <c r="K48" s="297"/>
      <c r="L48" s="297"/>
      <c r="M48" s="297"/>
      <c r="N48" s="297"/>
      <c r="O48" s="297"/>
      <c r="P48" s="297"/>
      <c r="Q48" s="297"/>
      <c r="R48" s="297"/>
      <c r="S48" s="297"/>
      <c r="T48" s="297"/>
      <c r="U48" s="297"/>
      <c r="V48" s="295"/>
      <c r="W48" s="283"/>
      <c r="X48" s="275"/>
      <c r="Y48" s="275"/>
      <c r="Z48" s="275"/>
    </row>
    <row r="49" spans="1:26" customFormat="1" ht="12" customHeight="1" x14ac:dyDescent="0.35">
      <c r="A49" s="273"/>
      <c r="B49" s="274"/>
      <c r="C49" s="284"/>
      <c r="D49" s="284"/>
      <c r="E49" s="284"/>
      <c r="F49" s="292"/>
      <c r="G49" s="74"/>
      <c r="H49" s="296"/>
      <c r="I49" s="297"/>
      <c r="J49" s="373"/>
      <c r="K49" s="297"/>
      <c r="L49" s="297"/>
      <c r="M49" s="297"/>
      <c r="N49" s="297"/>
      <c r="O49" s="297"/>
      <c r="P49" s="297"/>
      <c r="Q49" s="297"/>
      <c r="R49" s="297"/>
      <c r="S49" s="297"/>
      <c r="T49" s="297"/>
      <c r="U49" s="297"/>
      <c r="V49" s="295"/>
      <c r="W49" s="283"/>
      <c r="X49" s="275"/>
      <c r="Y49" s="275"/>
      <c r="Z49" s="275"/>
    </row>
    <row r="50" spans="1:26" customFormat="1" ht="12" customHeight="1" x14ac:dyDescent="0.35">
      <c r="A50" s="273"/>
      <c r="B50" s="274"/>
      <c r="C50" s="284"/>
      <c r="D50" s="284"/>
      <c r="E50" s="284"/>
      <c r="F50" s="292"/>
      <c r="G50" s="74"/>
      <c r="H50" s="296"/>
      <c r="I50" s="297"/>
      <c r="J50" s="373"/>
      <c r="K50" s="297"/>
      <c r="L50" s="297"/>
      <c r="M50" s="297"/>
      <c r="N50" s="297"/>
      <c r="O50" s="297"/>
      <c r="P50" s="297"/>
      <c r="Q50" s="297"/>
      <c r="R50" s="297"/>
      <c r="S50" s="297"/>
      <c r="T50" s="297"/>
      <c r="U50" s="297"/>
      <c r="V50" s="295"/>
      <c r="W50" s="283"/>
      <c r="X50" s="275"/>
      <c r="Y50" s="275"/>
      <c r="Z50" s="275"/>
    </row>
    <row r="51" spans="1:26" customFormat="1" ht="12" customHeight="1" x14ac:dyDescent="0.35">
      <c r="A51" s="273"/>
      <c r="B51" s="274"/>
      <c r="C51" s="284"/>
      <c r="D51" s="284"/>
      <c r="E51" s="284"/>
      <c r="F51" s="292"/>
      <c r="G51" s="74"/>
      <c r="H51" s="296"/>
      <c r="I51" s="297"/>
      <c r="J51" s="373"/>
      <c r="K51" s="297"/>
      <c r="L51" s="297"/>
      <c r="M51" s="297"/>
      <c r="N51" s="297"/>
      <c r="O51" s="297"/>
      <c r="P51" s="297"/>
      <c r="Q51" s="297"/>
      <c r="R51" s="297"/>
      <c r="S51" s="297"/>
      <c r="T51" s="297"/>
      <c r="U51" s="297"/>
      <c r="V51" s="295"/>
      <c r="W51" s="283"/>
      <c r="X51" s="275"/>
      <c r="Y51" s="275"/>
      <c r="Z51" s="275"/>
    </row>
    <row r="52" spans="1:26" customFormat="1" ht="12" customHeight="1" x14ac:dyDescent="0.35">
      <c r="A52" s="273"/>
      <c r="B52" s="274"/>
      <c r="C52" s="284"/>
      <c r="D52" s="284"/>
      <c r="E52" s="284"/>
      <c r="F52" s="292"/>
      <c r="G52" s="74"/>
      <c r="H52" s="296"/>
      <c r="I52" s="297"/>
      <c r="J52" s="373"/>
      <c r="K52" s="297"/>
      <c r="L52" s="297"/>
      <c r="M52" s="297"/>
      <c r="N52" s="297"/>
      <c r="O52" s="297"/>
      <c r="P52" s="297"/>
      <c r="Q52" s="297"/>
      <c r="R52" s="297"/>
      <c r="S52" s="297"/>
      <c r="T52" s="297"/>
      <c r="U52" s="297"/>
      <c r="V52" s="295"/>
      <c r="W52" s="283"/>
      <c r="X52" s="275"/>
      <c r="Y52" s="275"/>
      <c r="Z52" s="275"/>
    </row>
    <row r="53" spans="1:26" customFormat="1" ht="12" customHeight="1" x14ac:dyDescent="0.35">
      <c r="A53" s="273"/>
      <c r="B53" s="274"/>
      <c r="C53" s="284"/>
      <c r="D53" s="284"/>
      <c r="E53" s="284"/>
      <c r="F53" s="292"/>
      <c r="G53" s="74"/>
      <c r="H53" s="296"/>
      <c r="I53" s="297"/>
      <c r="J53" s="373"/>
      <c r="K53" s="297"/>
      <c r="L53" s="297"/>
      <c r="M53" s="297"/>
      <c r="N53" s="297"/>
      <c r="O53" s="297"/>
      <c r="P53" s="297"/>
      <c r="Q53" s="297"/>
      <c r="R53" s="297"/>
      <c r="S53" s="297"/>
      <c r="T53" s="297"/>
      <c r="U53" s="297"/>
      <c r="V53" s="295"/>
      <c r="W53" s="283"/>
      <c r="X53" s="275"/>
      <c r="Y53" s="275"/>
      <c r="Z53" s="275"/>
    </row>
    <row r="54" spans="1:26" customFormat="1" ht="12" customHeight="1" x14ac:dyDescent="0.35">
      <c r="A54" s="273"/>
      <c r="B54" s="274"/>
      <c r="C54" s="284"/>
      <c r="D54" s="284"/>
      <c r="E54" s="284"/>
      <c r="F54" s="299"/>
      <c r="G54" s="74"/>
      <c r="H54" s="296"/>
      <c r="I54" s="297"/>
      <c r="J54" s="373"/>
      <c r="K54" s="297"/>
      <c r="L54" s="297"/>
      <c r="M54" s="297"/>
      <c r="N54" s="297"/>
      <c r="O54" s="297"/>
      <c r="P54" s="297"/>
      <c r="Q54" s="297"/>
      <c r="R54" s="297"/>
      <c r="S54" s="297"/>
      <c r="T54" s="297"/>
      <c r="U54" s="297"/>
      <c r="V54" s="295"/>
      <c r="W54" s="283"/>
      <c r="X54" s="275"/>
      <c r="Y54" s="275"/>
      <c r="Z54" s="275"/>
    </row>
    <row r="55" spans="1:26" customFormat="1" ht="12" customHeight="1" x14ac:dyDescent="0.35">
      <c r="A55" s="273"/>
      <c r="B55" s="274"/>
      <c r="C55" s="284"/>
      <c r="D55" s="284"/>
      <c r="E55" s="284"/>
      <c r="F55" s="299"/>
      <c r="G55" s="74"/>
      <c r="H55" s="296"/>
      <c r="I55" s="297"/>
      <c r="J55" s="373"/>
      <c r="K55" s="297"/>
      <c r="L55" s="297"/>
      <c r="M55" s="297"/>
      <c r="N55" s="297"/>
      <c r="O55" s="297"/>
      <c r="P55" s="297"/>
      <c r="Q55" s="297"/>
      <c r="R55" s="297"/>
      <c r="S55" s="297"/>
      <c r="T55" s="297"/>
      <c r="U55" s="297"/>
      <c r="V55" s="295"/>
      <c r="W55" s="283"/>
      <c r="X55" s="275"/>
      <c r="Y55" s="275"/>
      <c r="Z55" s="275"/>
    </row>
    <row r="56" spans="1:26" customFormat="1" ht="12" customHeight="1" x14ac:dyDescent="0.35">
      <c r="A56" s="273"/>
      <c r="B56" s="274"/>
      <c r="C56" s="284"/>
      <c r="D56" s="284"/>
      <c r="E56" s="284"/>
      <c r="F56" s="300"/>
      <c r="G56" s="296"/>
      <c r="H56" s="296"/>
      <c r="I56" s="296"/>
      <c r="J56" s="374"/>
      <c r="K56" s="297"/>
      <c r="L56" s="297"/>
      <c r="M56" s="301"/>
      <c r="N56" s="297"/>
      <c r="O56" s="297"/>
      <c r="P56" s="297"/>
      <c r="Q56" s="297"/>
      <c r="R56" s="297"/>
      <c r="S56" s="297"/>
      <c r="T56" s="297"/>
      <c r="U56" s="297"/>
      <c r="V56" s="295"/>
      <c r="W56" s="283"/>
      <c r="X56" s="275"/>
      <c r="Y56" s="275"/>
      <c r="Z56" s="275"/>
    </row>
    <row r="57" spans="1:26" customFormat="1" ht="12" customHeight="1" x14ac:dyDescent="0.35">
      <c r="A57" s="273"/>
      <c r="B57" s="274"/>
      <c r="C57" s="284"/>
      <c r="D57" s="284"/>
      <c r="E57" s="284"/>
      <c r="F57" s="300"/>
      <c r="G57" s="296" t="s">
        <v>369</v>
      </c>
      <c r="H57" s="296"/>
      <c r="I57" s="296"/>
      <c r="J57" s="379">
        <f>SUM(J47:J56)</f>
        <v>1</v>
      </c>
      <c r="K57" s="296"/>
      <c r="L57" s="296"/>
      <c r="M57" s="296"/>
      <c r="N57" s="297"/>
      <c r="O57" s="297"/>
      <c r="P57" s="297"/>
      <c r="Q57" s="297"/>
      <c r="R57" s="297"/>
      <c r="S57" s="297"/>
      <c r="T57" s="297"/>
      <c r="U57" s="297"/>
      <c r="V57" s="295"/>
      <c r="W57" s="283"/>
      <c r="X57" s="275"/>
      <c r="Y57" s="275"/>
      <c r="Z57" s="275"/>
    </row>
    <row r="58" spans="1:26" customFormat="1" ht="5.15" customHeight="1" x14ac:dyDescent="0.35">
      <c r="A58" s="273"/>
      <c r="B58" s="274"/>
      <c r="C58" s="284"/>
      <c r="D58" s="284"/>
      <c r="E58" s="284"/>
      <c r="F58" s="299"/>
      <c r="G58" s="302"/>
      <c r="H58" s="302"/>
      <c r="I58" s="302"/>
      <c r="J58" s="303"/>
      <c r="K58" s="303"/>
      <c r="L58" s="303"/>
      <c r="M58" s="303"/>
      <c r="N58" s="303"/>
      <c r="O58" s="303"/>
      <c r="P58" s="303"/>
      <c r="Q58" s="303"/>
      <c r="R58" s="303"/>
      <c r="S58" s="303"/>
      <c r="T58" s="303"/>
      <c r="U58" s="303"/>
      <c r="V58" s="295"/>
      <c r="W58" s="283"/>
      <c r="X58" s="275"/>
      <c r="Y58" s="275"/>
      <c r="Z58" s="275"/>
    </row>
    <row r="59" spans="1:26" customFormat="1" ht="25" customHeight="1" x14ac:dyDescent="0.35">
      <c r="A59" s="273"/>
      <c r="B59" s="274"/>
      <c r="C59" s="304"/>
      <c r="D59" s="304"/>
      <c r="E59" s="304"/>
      <c r="F59" s="304"/>
      <c r="G59" s="305" t="str">
        <f>G39</f>
        <v>Season Types</v>
      </c>
      <c r="H59" s="304"/>
      <c r="I59" s="304"/>
      <c r="J59" s="304"/>
      <c r="K59" s="304"/>
      <c r="L59" s="304"/>
      <c r="M59" s="304"/>
      <c r="N59" s="304"/>
      <c r="O59" s="304"/>
      <c r="P59" s="304"/>
      <c r="Q59" s="304"/>
      <c r="R59" s="304"/>
      <c r="S59" s="304"/>
      <c r="T59" s="304"/>
      <c r="U59" s="304"/>
      <c r="V59" s="304"/>
      <c r="W59" s="306" t="s">
        <v>24</v>
      </c>
      <c r="X59" s="275"/>
      <c r="Y59" s="275"/>
      <c r="Z59" s="275"/>
    </row>
    <row r="60" spans="1:26" customFormat="1" ht="12" customHeight="1" x14ac:dyDescent="0.35">
      <c r="A60" s="273"/>
      <c r="B60" s="274"/>
      <c r="C60" s="274"/>
      <c r="D60" s="274"/>
      <c r="E60" s="274"/>
      <c r="F60" s="275"/>
      <c r="G60" s="275"/>
      <c r="H60" s="275"/>
      <c r="I60" s="275"/>
      <c r="J60" s="275"/>
      <c r="K60" s="275"/>
      <c r="L60" s="275"/>
      <c r="M60" s="275"/>
      <c r="N60" s="275"/>
      <c r="O60" s="275"/>
      <c r="P60" s="275"/>
      <c r="Q60" s="275"/>
      <c r="R60" s="275"/>
      <c r="S60" s="275"/>
      <c r="T60" s="275"/>
      <c r="U60" s="275"/>
      <c r="V60" s="275"/>
      <c r="W60" s="275"/>
      <c r="X60" s="275"/>
      <c r="Y60" s="275"/>
      <c r="Z60" s="275"/>
    </row>
    <row r="61" spans="1:26" customFormat="1" ht="12" customHeight="1" x14ac:dyDescent="0.35">
      <c r="A61" s="273"/>
      <c r="B61" s="274"/>
      <c r="C61" s="274"/>
      <c r="D61" s="274"/>
      <c r="E61" s="274"/>
      <c r="F61" s="274"/>
      <c r="G61" s="274"/>
      <c r="H61" s="275"/>
      <c r="I61" s="275"/>
      <c r="J61" s="275"/>
      <c r="K61" s="275"/>
      <c r="L61" s="275"/>
      <c r="M61" s="275"/>
      <c r="N61" s="275"/>
      <c r="O61" s="275"/>
      <c r="P61" s="275"/>
      <c r="Q61" s="275"/>
      <c r="R61" s="275"/>
      <c r="S61" s="275"/>
      <c r="T61" s="275"/>
      <c r="U61" s="275"/>
      <c r="V61" s="275"/>
      <c r="W61" s="275"/>
      <c r="X61" s="274"/>
      <c r="Y61" s="274"/>
      <c r="Z61" s="274"/>
    </row>
    <row r="62" spans="1:26" customFormat="1" ht="5.15" customHeight="1" thickBot="1" x14ac:dyDescent="0.4">
      <c r="A62" s="273"/>
      <c r="B62" s="274"/>
      <c r="C62" s="274"/>
      <c r="D62" s="274"/>
      <c r="E62" s="274"/>
      <c r="F62" s="274"/>
      <c r="G62" s="274"/>
      <c r="H62" s="275"/>
      <c r="I62" s="275"/>
      <c r="J62" s="275"/>
      <c r="K62" s="275"/>
      <c r="L62" s="275"/>
      <c r="M62" s="275"/>
      <c r="N62" s="275"/>
      <c r="O62" s="275"/>
      <c r="P62" s="275"/>
      <c r="Q62" s="275"/>
      <c r="R62" s="275"/>
      <c r="S62" s="275"/>
      <c r="T62" s="275"/>
      <c r="U62" s="275"/>
      <c r="V62" s="275"/>
      <c r="W62" s="275"/>
      <c r="X62" s="274"/>
      <c r="Y62" s="274"/>
      <c r="Z62" s="274"/>
    </row>
    <row r="63" spans="1:26" customFormat="1" ht="5.15" customHeight="1" x14ac:dyDescent="0.35">
      <c r="A63" s="273"/>
      <c r="B63" s="274"/>
      <c r="C63" s="276" t="s">
        <v>0</v>
      </c>
      <c r="D63" s="276"/>
      <c r="E63" s="276"/>
      <c r="F63" s="276"/>
      <c r="G63" s="276"/>
      <c r="H63" s="276"/>
      <c r="I63" s="276"/>
      <c r="J63" s="276"/>
      <c r="K63" s="277"/>
      <c r="L63" s="277"/>
      <c r="M63" s="277"/>
      <c r="N63" s="277"/>
      <c r="O63" s="277"/>
      <c r="P63" s="277"/>
      <c r="Q63" s="277"/>
      <c r="R63" s="277"/>
      <c r="S63" s="277"/>
      <c r="T63" s="277"/>
      <c r="U63" s="277"/>
      <c r="V63" s="277"/>
      <c r="W63" s="278"/>
      <c r="X63" s="275"/>
      <c r="Y63" s="275"/>
      <c r="Z63" s="275"/>
    </row>
    <row r="64" spans="1:26" customFormat="1" ht="12" customHeight="1" x14ac:dyDescent="0.35">
      <c r="A64" s="273"/>
      <c r="B64" s="274"/>
      <c r="C64" s="279"/>
      <c r="D64" s="279"/>
      <c r="E64" s="279" t="s">
        <v>1</v>
      </c>
      <c r="F64" s="280"/>
      <c r="G64" s="281" t="s">
        <v>355</v>
      </c>
      <c r="H64" s="280"/>
      <c r="I64" s="280"/>
      <c r="J64" s="280"/>
      <c r="K64" s="280"/>
      <c r="L64" s="280"/>
      <c r="M64" s="280"/>
      <c r="N64" s="280"/>
      <c r="O64" s="280"/>
      <c r="P64" s="280"/>
      <c r="Q64" s="280"/>
      <c r="R64" s="280"/>
      <c r="S64" s="282"/>
      <c r="T64" s="280"/>
      <c r="U64" s="282"/>
      <c r="V64" s="282"/>
      <c r="W64" s="283"/>
      <c r="X64" s="275"/>
      <c r="Y64" s="275"/>
      <c r="Z64" s="275"/>
    </row>
    <row r="65" spans="1:26" customFormat="1" ht="12" customHeight="1" x14ac:dyDescent="0.35">
      <c r="A65" s="273"/>
      <c r="B65" s="274"/>
      <c r="C65" s="279"/>
      <c r="D65" s="279"/>
      <c r="E65" s="284"/>
      <c r="F65" s="280"/>
      <c r="G65" s="280" t="s">
        <v>356</v>
      </c>
      <c r="H65" s="280"/>
      <c r="I65" s="280"/>
      <c r="J65" s="280"/>
      <c r="K65" s="280"/>
      <c r="L65" s="280"/>
      <c r="M65" s="280"/>
      <c r="N65" s="280"/>
      <c r="O65" s="280"/>
      <c r="P65" s="280"/>
      <c r="Q65" s="280"/>
      <c r="R65" s="280"/>
      <c r="S65" s="282"/>
      <c r="T65" s="285"/>
      <c r="U65" s="282"/>
      <c r="V65" s="282"/>
      <c r="W65" s="283"/>
      <c r="X65" s="275"/>
      <c r="Y65" s="275"/>
      <c r="Z65" s="275"/>
    </row>
    <row r="66" spans="1:26" customFormat="1" ht="12" customHeight="1" x14ac:dyDescent="0.35">
      <c r="A66" s="273"/>
      <c r="B66" s="274"/>
      <c r="C66" s="284"/>
      <c r="D66" s="279"/>
      <c r="E66" s="284"/>
      <c r="F66" s="280"/>
      <c r="G66" s="286">
        <v>38576.728726851848</v>
      </c>
      <c r="H66" s="280" t="s">
        <v>357</v>
      </c>
      <c r="I66" s="280"/>
      <c r="J66" s="280"/>
      <c r="K66" s="280"/>
      <c r="L66" s="280"/>
      <c r="M66" s="280"/>
      <c r="N66" s="280"/>
      <c r="O66" s="280"/>
      <c r="P66" s="280"/>
      <c r="Q66" s="280"/>
      <c r="R66" s="280"/>
      <c r="S66" s="282"/>
      <c r="T66" s="285"/>
      <c r="U66" s="282"/>
      <c r="V66" s="282"/>
      <c r="W66" s="283"/>
      <c r="X66" s="275"/>
      <c r="Y66" s="275"/>
      <c r="Z66" s="275"/>
    </row>
    <row r="67" spans="1:26" customFormat="1" ht="12" customHeight="1" x14ac:dyDescent="0.35">
      <c r="A67" s="273"/>
      <c r="B67" s="274"/>
      <c r="C67" s="287">
        <v>0</v>
      </c>
      <c r="D67" s="279"/>
      <c r="E67" s="284"/>
      <c r="F67" s="280"/>
      <c r="G67" s="288"/>
      <c r="H67" s="280"/>
      <c r="I67" s="280"/>
      <c r="J67" s="280"/>
      <c r="K67" s="280"/>
      <c r="L67" s="280"/>
      <c r="M67" s="280"/>
      <c r="N67" s="280"/>
      <c r="O67" s="280"/>
      <c r="P67" s="280"/>
      <c r="Q67" s="280"/>
      <c r="R67" s="280"/>
      <c r="S67" s="282"/>
      <c r="T67" s="285"/>
      <c r="U67" s="282"/>
      <c r="V67" s="282"/>
      <c r="W67" s="283"/>
      <c r="X67" s="275"/>
      <c r="Y67" s="275"/>
      <c r="Z67" s="275"/>
    </row>
    <row r="68" spans="1:26" customFormat="1" ht="12" customHeight="1" x14ac:dyDescent="0.35">
      <c r="A68" s="273"/>
      <c r="B68" s="274"/>
      <c r="C68" s="284"/>
      <c r="D68" s="284"/>
      <c r="E68" s="284"/>
      <c r="F68" s="284"/>
      <c r="G68" s="284"/>
      <c r="H68" s="284"/>
      <c r="I68" s="284"/>
      <c r="J68" s="289"/>
      <c r="K68" s="289"/>
      <c r="L68" s="289"/>
      <c r="M68" s="289"/>
      <c r="N68" s="289"/>
      <c r="O68" s="289"/>
      <c r="P68" s="289"/>
      <c r="Q68" s="289"/>
      <c r="R68" s="289"/>
      <c r="S68" s="289"/>
      <c r="T68" s="289"/>
      <c r="U68" s="289"/>
      <c r="V68" s="289"/>
      <c r="W68" s="283"/>
      <c r="X68" s="275"/>
      <c r="Y68" s="275"/>
      <c r="Z68" s="275"/>
    </row>
    <row r="69" spans="1:26" customFormat="1" ht="12" customHeight="1" x14ac:dyDescent="0.35">
      <c r="A69" s="273"/>
      <c r="B69" s="274"/>
      <c r="C69" s="284"/>
      <c r="D69" s="284"/>
      <c r="E69" s="284"/>
      <c r="F69" s="284"/>
      <c r="G69" s="284"/>
      <c r="H69" s="284"/>
      <c r="I69" s="284"/>
      <c r="J69" s="284"/>
      <c r="K69" s="284"/>
      <c r="L69" s="289"/>
      <c r="M69" s="289"/>
      <c r="N69" s="289"/>
      <c r="O69" s="289"/>
      <c r="P69" s="289"/>
      <c r="Q69" s="289"/>
      <c r="R69" s="289"/>
      <c r="S69" s="289"/>
      <c r="T69" s="289"/>
      <c r="U69" s="289"/>
      <c r="V69" s="289"/>
      <c r="W69" s="283"/>
      <c r="X69" s="275"/>
      <c r="Y69" s="275"/>
      <c r="Z69" s="275"/>
    </row>
    <row r="70" spans="1:26" customFormat="1" ht="12" customHeight="1" x14ac:dyDescent="0.35">
      <c r="A70" s="273"/>
      <c r="B70" s="274"/>
      <c r="C70" s="284"/>
      <c r="D70" s="284"/>
      <c r="E70" s="284"/>
      <c r="F70" s="284"/>
      <c r="G70" s="284"/>
      <c r="H70" s="284"/>
      <c r="I70" s="284"/>
      <c r="J70" s="284"/>
      <c r="K70" s="290"/>
      <c r="L70" s="291"/>
      <c r="M70" s="291" t="s">
        <v>359</v>
      </c>
      <c r="N70" s="291"/>
      <c r="O70" s="291"/>
      <c r="P70" s="291"/>
      <c r="Q70" s="291"/>
      <c r="R70" s="291"/>
      <c r="S70" s="289"/>
      <c r="T70" s="289"/>
      <c r="U70" s="289"/>
      <c r="V70" s="289"/>
      <c r="W70" s="283"/>
      <c r="X70" s="275"/>
      <c r="Y70" s="275"/>
      <c r="Z70" s="275"/>
    </row>
    <row r="71" spans="1:26" customFormat="1" ht="12" customHeight="1" x14ac:dyDescent="0.35">
      <c r="A71" s="273"/>
      <c r="B71" s="274"/>
      <c r="C71" s="284"/>
      <c r="D71" s="284"/>
      <c r="E71" s="284"/>
      <c r="F71" s="284"/>
      <c r="G71" s="284"/>
      <c r="H71" s="284"/>
      <c r="I71" s="284"/>
      <c r="J71" s="290" t="s">
        <v>358</v>
      </c>
      <c r="K71" s="290"/>
      <c r="L71" s="291"/>
      <c r="M71" s="291"/>
      <c r="N71" s="291"/>
      <c r="O71" s="291"/>
      <c r="P71" s="291"/>
      <c r="Q71" s="291"/>
      <c r="R71" s="291"/>
      <c r="S71" s="289"/>
      <c r="T71" s="289"/>
      <c r="U71" s="289"/>
      <c r="V71" s="289"/>
      <c r="W71" s="283"/>
      <c r="X71" s="275"/>
      <c r="Y71" s="275"/>
      <c r="Z71" s="275"/>
    </row>
    <row r="72" spans="1:26" customFormat="1" ht="12" customHeight="1" x14ac:dyDescent="0.35">
      <c r="A72" s="273"/>
      <c r="B72" s="274"/>
      <c r="C72" s="284"/>
      <c r="D72" s="284"/>
      <c r="E72" s="284"/>
      <c r="F72" s="292"/>
      <c r="G72" s="74"/>
      <c r="H72" s="296"/>
      <c r="I72" s="307" t="s">
        <v>361</v>
      </c>
      <c r="J72" s="382">
        <v>1500</v>
      </c>
      <c r="K72" s="297"/>
      <c r="L72" s="297"/>
      <c r="M72" s="298">
        <v>1500</v>
      </c>
      <c r="N72" s="297"/>
      <c r="O72" s="297"/>
      <c r="P72" s="297"/>
      <c r="Q72" s="297"/>
      <c r="R72" s="297"/>
      <c r="S72" s="297"/>
      <c r="T72" s="297"/>
      <c r="U72" s="297"/>
      <c r="V72" s="295"/>
      <c r="W72" s="283"/>
      <c r="X72" s="275"/>
      <c r="Y72" s="275"/>
      <c r="Z72" s="275"/>
    </row>
    <row r="73" spans="1:26" customFormat="1" ht="12" customHeight="1" x14ac:dyDescent="0.35">
      <c r="A73" s="273"/>
      <c r="B73" s="274"/>
      <c r="C73" s="284"/>
      <c r="D73" s="284"/>
      <c r="E73" s="284"/>
      <c r="F73" s="292"/>
      <c r="G73" s="74"/>
      <c r="H73" s="296"/>
      <c r="I73" s="307" t="s">
        <v>362</v>
      </c>
      <c r="J73" s="382">
        <v>15000</v>
      </c>
      <c r="K73" s="297"/>
      <c r="L73" s="297"/>
      <c r="M73" s="298">
        <v>5000</v>
      </c>
      <c r="N73" s="297"/>
      <c r="O73" s="297"/>
      <c r="P73" s="297"/>
      <c r="Q73" s="297"/>
      <c r="R73" s="297"/>
      <c r="S73" s="297"/>
      <c r="T73" s="297"/>
      <c r="U73" s="297"/>
      <c r="V73" s="295"/>
      <c r="W73" s="283"/>
      <c r="X73" s="275"/>
      <c r="Y73" s="275"/>
      <c r="Z73" s="275"/>
    </row>
    <row r="74" spans="1:26" customFormat="1" ht="12" customHeight="1" x14ac:dyDescent="0.35">
      <c r="A74" s="273"/>
      <c r="B74" s="274"/>
      <c r="C74" s="284"/>
      <c r="D74" s="284"/>
      <c r="E74" s="284"/>
      <c r="F74" s="292"/>
      <c r="G74" s="74"/>
      <c r="H74" s="296"/>
      <c r="I74" s="307" t="s">
        <v>363</v>
      </c>
      <c r="J74" s="382">
        <v>2000</v>
      </c>
      <c r="K74" s="297"/>
      <c r="L74" s="297"/>
      <c r="M74" s="298">
        <v>2000</v>
      </c>
      <c r="N74" s="297"/>
      <c r="O74" s="297"/>
      <c r="P74" s="297"/>
      <c r="Q74" s="297"/>
      <c r="R74" s="297"/>
      <c r="S74" s="297"/>
      <c r="T74" s="297"/>
      <c r="U74" s="297"/>
      <c r="V74" s="295"/>
      <c r="W74" s="283"/>
      <c r="X74" s="275"/>
      <c r="Y74" s="275"/>
      <c r="Z74" s="275"/>
    </row>
    <row r="75" spans="1:26" customFormat="1" ht="12" customHeight="1" x14ac:dyDescent="0.35">
      <c r="A75" s="273"/>
      <c r="B75" s="274"/>
      <c r="C75" s="284"/>
      <c r="D75" s="284"/>
      <c r="E75" s="284"/>
      <c r="F75" s="292"/>
      <c r="G75" s="74"/>
      <c r="H75" s="296"/>
      <c r="I75" s="307" t="s">
        <v>364</v>
      </c>
      <c r="J75" s="382">
        <v>5000</v>
      </c>
      <c r="K75" s="297"/>
      <c r="L75" s="297"/>
      <c r="M75" s="298">
        <v>3000</v>
      </c>
      <c r="N75" s="297"/>
      <c r="O75" s="297"/>
      <c r="P75" s="297"/>
      <c r="Q75" s="297"/>
      <c r="R75" s="297"/>
      <c r="S75" s="297"/>
      <c r="T75" s="297"/>
      <c r="U75" s="297"/>
      <c r="V75" s="295"/>
      <c r="W75" s="283"/>
      <c r="X75" s="275"/>
      <c r="Y75" s="275"/>
      <c r="Z75" s="275"/>
    </row>
    <row r="76" spans="1:26" customFormat="1" ht="12" customHeight="1" x14ac:dyDescent="0.35">
      <c r="A76" s="273"/>
      <c r="B76" s="274"/>
      <c r="C76" s="284"/>
      <c r="D76" s="284"/>
      <c r="E76" s="284"/>
      <c r="F76" s="292"/>
      <c r="G76" s="74"/>
      <c r="H76" s="296"/>
      <c r="I76" s="307" t="s">
        <v>365</v>
      </c>
      <c r="J76" s="382">
        <v>50000</v>
      </c>
      <c r="K76" s="297"/>
      <c r="L76" s="297"/>
      <c r="M76" s="298">
        <v>20000</v>
      </c>
      <c r="N76" s="297"/>
      <c r="O76" s="297"/>
      <c r="P76" s="297"/>
      <c r="Q76" s="297"/>
      <c r="R76" s="297"/>
      <c r="S76" s="297"/>
      <c r="T76" s="297"/>
      <c r="U76" s="297"/>
      <c r="V76" s="295"/>
      <c r="W76" s="283"/>
      <c r="X76" s="275"/>
      <c r="Y76" s="275"/>
      <c r="Z76" s="275"/>
    </row>
    <row r="77" spans="1:26" customFormat="1" ht="12" customHeight="1" x14ac:dyDescent="0.35">
      <c r="A77" s="273"/>
      <c r="B77" s="274"/>
      <c r="C77" s="284"/>
      <c r="D77" s="284"/>
      <c r="E77" s="284"/>
      <c r="F77" s="292"/>
      <c r="G77" s="74"/>
      <c r="H77" s="296"/>
      <c r="I77" s="307" t="s">
        <v>366</v>
      </c>
      <c r="J77" s="382">
        <v>1500</v>
      </c>
      <c r="K77" s="297"/>
      <c r="L77" s="297"/>
      <c r="M77" s="298">
        <v>1500</v>
      </c>
      <c r="N77" s="297"/>
      <c r="O77" s="297"/>
      <c r="P77" s="297"/>
      <c r="Q77" s="297"/>
      <c r="R77" s="297"/>
      <c r="S77" s="297"/>
      <c r="T77" s="297"/>
      <c r="U77" s="297"/>
      <c r="V77" s="295"/>
      <c r="W77" s="283"/>
      <c r="X77" s="275"/>
      <c r="Y77" s="275"/>
      <c r="Z77" s="275"/>
    </row>
    <row r="78" spans="1:26" customFormat="1" ht="12" customHeight="1" x14ac:dyDescent="0.35">
      <c r="A78" s="273"/>
      <c r="B78" s="274"/>
      <c r="C78" s="284"/>
      <c r="D78" s="284"/>
      <c r="E78" s="284"/>
      <c r="F78" s="292"/>
      <c r="G78" s="74"/>
      <c r="H78" s="296"/>
      <c r="I78" s="307" t="s">
        <v>367</v>
      </c>
      <c r="J78" s="382">
        <v>10000</v>
      </c>
      <c r="K78" s="297"/>
      <c r="L78" s="297"/>
      <c r="M78" s="298">
        <v>5000</v>
      </c>
      <c r="N78" s="297"/>
      <c r="O78" s="297"/>
      <c r="P78" s="297"/>
      <c r="Q78" s="297"/>
      <c r="R78" s="297"/>
      <c r="S78" s="297"/>
      <c r="T78" s="297"/>
      <c r="U78" s="297"/>
      <c r="V78" s="295"/>
      <c r="W78" s="283"/>
      <c r="X78" s="275"/>
      <c r="Y78" s="275"/>
      <c r="Z78" s="275"/>
    </row>
    <row r="79" spans="1:26" customFormat="1" ht="12" customHeight="1" x14ac:dyDescent="0.35">
      <c r="A79" s="273"/>
      <c r="B79" s="274"/>
      <c r="C79" s="284"/>
      <c r="D79" s="284"/>
      <c r="E79" s="284"/>
      <c r="F79" s="299"/>
      <c r="G79" s="74"/>
      <c r="H79" s="296"/>
      <c r="I79" s="307" t="s">
        <v>368</v>
      </c>
      <c r="J79" s="382">
        <v>7500</v>
      </c>
      <c r="K79" s="297"/>
      <c r="L79" s="297"/>
      <c r="M79" s="298">
        <v>3000</v>
      </c>
      <c r="N79" s="297"/>
      <c r="O79" s="297"/>
      <c r="P79" s="297"/>
      <c r="Q79" s="297"/>
      <c r="R79" s="297"/>
      <c r="S79" s="297"/>
      <c r="T79" s="297"/>
      <c r="U79" s="297"/>
      <c r="V79" s="295"/>
      <c r="W79" s="283"/>
      <c r="X79" s="275"/>
      <c r="Y79" s="275"/>
      <c r="Z79" s="275"/>
    </row>
    <row r="80" spans="1:26" customFormat="1" ht="12" customHeight="1" x14ac:dyDescent="0.35">
      <c r="A80" s="273"/>
      <c r="B80" s="274"/>
      <c r="C80" s="284"/>
      <c r="D80" s="284"/>
      <c r="E80" s="284"/>
      <c r="F80" s="299"/>
      <c r="G80" s="74"/>
      <c r="H80" s="296"/>
      <c r="I80" s="307" t="s">
        <v>309</v>
      </c>
      <c r="J80" s="382">
        <v>6000</v>
      </c>
      <c r="K80" s="297"/>
      <c r="L80" s="297"/>
      <c r="M80" s="298"/>
      <c r="N80" s="297"/>
      <c r="O80" s="297"/>
      <c r="P80" s="297"/>
      <c r="Q80" s="297"/>
      <c r="R80" s="297"/>
      <c r="S80" s="297"/>
      <c r="T80" s="297"/>
      <c r="U80" s="297"/>
      <c r="V80" s="295"/>
      <c r="W80" s="283"/>
      <c r="X80" s="275"/>
      <c r="Y80" s="275"/>
      <c r="Z80" s="275"/>
    </row>
    <row r="81" spans="1:26" customFormat="1" ht="12" customHeight="1" x14ac:dyDescent="0.35">
      <c r="A81" s="273"/>
      <c r="B81" s="274"/>
      <c r="C81" s="284"/>
      <c r="D81" s="284"/>
      <c r="E81" s="284"/>
      <c r="F81" s="300"/>
      <c r="G81" s="296"/>
      <c r="H81" s="296"/>
      <c r="I81" s="296"/>
      <c r="J81" s="301"/>
      <c r="K81" s="297"/>
      <c r="L81" s="297"/>
      <c r="M81" s="301"/>
      <c r="N81" s="297"/>
      <c r="O81" s="297"/>
      <c r="P81" s="297"/>
      <c r="Q81" s="297"/>
      <c r="R81" s="297"/>
      <c r="S81" s="297"/>
      <c r="T81" s="297"/>
      <c r="U81" s="297"/>
      <c r="V81" s="295"/>
      <c r="W81" s="283"/>
      <c r="X81" s="275"/>
      <c r="Y81" s="275"/>
      <c r="Z81" s="275"/>
    </row>
    <row r="82" spans="1:26" customFormat="1" ht="12" customHeight="1" x14ac:dyDescent="0.35">
      <c r="A82" s="273"/>
      <c r="B82" s="274"/>
      <c r="C82" s="284"/>
      <c r="D82" s="284"/>
      <c r="E82" s="284"/>
      <c r="F82" s="300"/>
      <c r="G82" s="296" t="s">
        <v>369</v>
      </c>
      <c r="H82" s="296"/>
      <c r="I82" s="296"/>
      <c r="J82" s="380">
        <f>SUM(J72:J80)</f>
        <v>98500</v>
      </c>
      <c r="K82" s="297"/>
      <c r="L82" s="297"/>
      <c r="M82" s="381">
        <f>SUM(M72:M79)</f>
        <v>41000</v>
      </c>
      <c r="N82" s="297"/>
      <c r="O82" s="297"/>
      <c r="P82" s="297"/>
      <c r="Q82" s="297"/>
      <c r="R82" s="297"/>
      <c r="S82" s="297"/>
      <c r="T82" s="297"/>
      <c r="U82" s="297"/>
      <c r="V82" s="295"/>
      <c r="W82" s="283"/>
      <c r="X82" s="275"/>
      <c r="Y82" s="275"/>
      <c r="Z82" s="275"/>
    </row>
    <row r="83" spans="1:26" customFormat="1" ht="5.15" customHeight="1" x14ac:dyDescent="0.35">
      <c r="A83" s="273"/>
      <c r="B83" s="274"/>
      <c r="C83" s="284"/>
      <c r="D83" s="284"/>
      <c r="E83" s="284"/>
      <c r="F83" s="299"/>
      <c r="G83" s="302"/>
      <c r="H83" s="302"/>
      <c r="I83" s="302"/>
      <c r="J83" s="303"/>
      <c r="K83" s="303"/>
      <c r="L83" s="303"/>
      <c r="M83" s="303"/>
      <c r="N83" s="303"/>
      <c r="O83" s="303"/>
      <c r="P83" s="303"/>
      <c r="Q83" s="303"/>
      <c r="R83" s="303"/>
      <c r="S83" s="303"/>
      <c r="T83" s="303"/>
      <c r="U83" s="303"/>
      <c r="V83" s="295"/>
      <c r="W83" s="283"/>
      <c r="X83" s="275"/>
      <c r="Y83" s="275"/>
      <c r="Z83" s="275"/>
    </row>
    <row r="84" spans="1:26" customFormat="1" ht="25" customHeight="1" x14ac:dyDescent="0.35">
      <c r="A84" s="273"/>
      <c r="B84" s="274"/>
      <c r="C84" s="304"/>
      <c r="D84" s="304"/>
      <c r="E84" s="304"/>
      <c r="F84" s="304"/>
      <c r="G84" s="305" t="str">
        <f>G64</f>
        <v>FINANCE - ANNUAL OVERHEADS</v>
      </c>
      <c r="H84" s="304"/>
      <c r="I84" s="304"/>
      <c r="J84" s="304"/>
      <c r="K84" s="304"/>
      <c r="L84" s="304"/>
      <c r="M84" s="304"/>
      <c r="N84" s="304"/>
      <c r="O84" s="304"/>
      <c r="P84" s="304"/>
      <c r="Q84" s="304"/>
      <c r="R84" s="304"/>
      <c r="S84" s="304"/>
      <c r="T84" s="304"/>
      <c r="U84" s="304"/>
      <c r="V84" s="304"/>
      <c r="W84" s="306" t="s">
        <v>24</v>
      </c>
      <c r="X84" s="275"/>
      <c r="Y84" s="275"/>
      <c r="Z84" s="275"/>
    </row>
    <row r="85" spans="1:26" customFormat="1" ht="12" customHeight="1" x14ac:dyDescent="0.35">
      <c r="A85" s="273"/>
      <c r="B85" s="274"/>
      <c r="C85" s="274"/>
      <c r="D85" s="274"/>
      <c r="E85" s="274"/>
      <c r="F85" s="275"/>
      <c r="G85" s="275"/>
      <c r="H85" s="275"/>
      <c r="I85" s="275"/>
      <c r="J85" s="275"/>
      <c r="K85" s="275"/>
      <c r="L85" s="275"/>
      <c r="M85" s="275"/>
      <c r="N85" s="275"/>
      <c r="O85" s="275"/>
      <c r="P85" s="275"/>
      <c r="Q85" s="275"/>
      <c r="R85" s="275"/>
      <c r="S85" s="275"/>
      <c r="T85" s="275"/>
      <c r="U85" s="275"/>
      <c r="V85" s="275"/>
      <c r="W85" s="275"/>
      <c r="X85" s="275"/>
      <c r="Y85" s="275"/>
      <c r="Z85" s="275"/>
    </row>
  </sheetData>
  <phoneticPr fontId="1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Z71"/>
  <sheetViews>
    <sheetView workbookViewId="0">
      <selection activeCell="AA1" sqref="AA1:AC1048576"/>
    </sheetView>
  </sheetViews>
  <sheetFormatPr defaultRowHeight="14.5" x14ac:dyDescent="0.35"/>
  <cols>
    <col min="1" max="1" width="2" customWidth="1"/>
    <col min="2" max="2" width="1.54296875" customWidth="1"/>
    <col min="3" max="3" width="1.453125" customWidth="1"/>
    <col min="4" max="4" width="0.81640625" hidden="1" customWidth="1"/>
    <col min="5" max="5" width="8.81640625" hidden="1" customWidth="1"/>
    <col min="6" max="6" width="4.453125" customWidth="1"/>
    <col min="7" max="7" width="10.1796875" bestFit="1" customWidth="1"/>
    <col min="8" max="8" width="10.54296875" customWidth="1"/>
    <col min="9" max="9" width="11.54296875" customWidth="1"/>
    <col min="10" max="10" width="8.453125" customWidth="1"/>
    <col min="11" max="11" width="10.1796875" bestFit="1" customWidth="1"/>
    <col min="14" max="14" width="10.54296875" customWidth="1"/>
    <col min="15" max="15" width="11.453125" customWidth="1"/>
    <col min="18" max="18" width="10.54296875" customWidth="1"/>
  </cols>
  <sheetData>
    <row r="1" spans="1:26" x14ac:dyDescent="0.35">
      <c r="A1" s="273"/>
      <c r="B1" s="274"/>
      <c r="C1" s="274"/>
      <c r="D1" s="274"/>
      <c r="E1" s="274"/>
      <c r="F1" s="274"/>
      <c r="G1" s="274"/>
      <c r="H1" s="275"/>
      <c r="I1" s="275"/>
      <c r="J1" s="275"/>
      <c r="K1" s="275"/>
      <c r="L1" s="275"/>
      <c r="M1" s="275"/>
      <c r="N1" s="275"/>
      <c r="O1" s="275"/>
      <c r="P1" s="275"/>
      <c r="Q1" s="275"/>
      <c r="R1" s="275"/>
      <c r="S1" s="275"/>
      <c r="T1" s="275"/>
      <c r="U1" s="275"/>
      <c r="V1" s="275"/>
      <c r="W1" s="275"/>
      <c r="X1" s="274"/>
      <c r="Y1" s="274"/>
      <c r="Z1" s="274"/>
    </row>
    <row r="2" spans="1:26" ht="15" thickBot="1" x14ac:dyDescent="0.4">
      <c r="A2" s="273"/>
      <c r="B2" s="274"/>
      <c r="C2" s="274"/>
      <c r="D2" s="274"/>
      <c r="E2" s="274"/>
      <c r="F2" s="274"/>
      <c r="G2" s="274"/>
      <c r="H2" s="275"/>
      <c r="I2" s="275"/>
      <c r="J2" s="275"/>
      <c r="K2" s="275"/>
      <c r="L2" s="275"/>
      <c r="M2" s="275"/>
      <c r="N2" s="275"/>
      <c r="O2" s="275"/>
      <c r="P2" s="275"/>
      <c r="Q2" s="275"/>
      <c r="R2" s="275"/>
      <c r="S2" s="275"/>
      <c r="T2" s="275"/>
      <c r="U2" s="275"/>
      <c r="V2" s="275"/>
      <c r="W2" s="275"/>
      <c r="X2" s="274"/>
      <c r="Y2" s="274"/>
      <c r="Z2" s="274"/>
    </row>
    <row r="3" spans="1:26" x14ac:dyDescent="0.35">
      <c r="A3" s="273"/>
      <c r="B3" s="274"/>
      <c r="C3" s="276" t="s">
        <v>0</v>
      </c>
      <c r="D3" s="276"/>
      <c r="E3" s="276"/>
      <c r="F3" s="276"/>
      <c r="G3" s="276"/>
      <c r="H3" s="276"/>
      <c r="I3" s="276"/>
      <c r="J3" s="276"/>
      <c r="K3" s="277"/>
      <c r="L3" s="277"/>
      <c r="M3" s="277"/>
      <c r="N3" s="277"/>
      <c r="O3" s="277"/>
      <c r="P3" s="277"/>
      <c r="Q3" s="277"/>
      <c r="R3" s="277"/>
      <c r="S3" s="277"/>
      <c r="T3" s="277"/>
      <c r="U3" s="277"/>
      <c r="V3" s="277"/>
      <c r="W3" s="278"/>
      <c r="X3" s="275"/>
      <c r="Y3" s="275"/>
      <c r="Z3" s="275"/>
    </row>
    <row r="4" spans="1:26" x14ac:dyDescent="0.35">
      <c r="A4" s="273"/>
      <c r="B4" s="274"/>
      <c r="C4" s="279"/>
      <c r="D4" s="279"/>
      <c r="E4" s="279" t="s">
        <v>1</v>
      </c>
      <c r="F4" s="280"/>
      <c r="G4" s="281" t="s">
        <v>370</v>
      </c>
      <c r="H4" s="280"/>
      <c r="I4" s="280"/>
      <c r="J4" s="280"/>
      <c r="K4" s="280"/>
      <c r="L4" s="280"/>
      <c r="M4" s="280"/>
      <c r="N4" s="280"/>
      <c r="O4" s="280"/>
      <c r="P4" s="280"/>
      <c r="Q4" s="280"/>
      <c r="R4" s="280"/>
      <c r="S4" s="282"/>
      <c r="T4" s="280"/>
      <c r="U4" s="282"/>
      <c r="V4" s="282"/>
      <c r="W4" s="283"/>
      <c r="X4" s="275"/>
      <c r="Y4" s="275"/>
      <c r="Z4" s="275"/>
    </row>
    <row r="5" spans="1:26" x14ac:dyDescent="0.35">
      <c r="A5" s="273"/>
      <c r="B5" s="274"/>
      <c r="C5" s="279"/>
      <c r="D5" s="279"/>
      <c r="E5" s="284"/>
      <c r="F5" s="280"/>
      <c r="G5" s="280" t="s">
        <v>371</v>
      </c>
      <c r="H5" s="280"/>
      <c r="I5" s="280"/>
      <c r="J5" s="280"/>
      <c r="K5" s="280"/>
      <c r="L5" s="280"/>
      <c r="M5" s="280"/>
      <c r="N5" s="280"/>
      <c r="O5" s="280"/>
      <c r="P5" s="280"/>
      <c r="Q5" s="280"/>
      <c r="R5" s="280"/>
      <c r="S5" s="282"/>
      <c r="T5" s="285"/>
      <c r="U5" s="282"/>
      <c r="V5" s="282"/>
      <c r="W5" s="283"/>
      <c r="X5" s="275"/>
      <c r="Y5" s="275"/>
      <c r="Z5" s="275"/>
    </row>
    <row r="6" spans="1:26" x14ac:dyDescent="0.35">
      <c r="A6" s="273"/>
      <c r="B6" s="274"/>
      <c r="C6" s="284"/>
      <c r="D6" s="279"/>
      <c r="E6" s="284"/>
      <c r="F6" s="280"/>
      <c r="G6" s="286">
        <v>43614</v>
      </c>
      <c r="H6" s="280"/>
      <c r="I6" s="280" t="s">
        <v>372</v>
      </c>
      <c r="J6" s="280"/>
      <c r="K6" s="280"/>
      <c r="L6" s="280"/>
      <c r="M6" s="280"/>
      <c r="N6" s="280"/>
      <c r="O6" s="280"/>
      <c r="P6" s="280"/>
      <c r="Q6" s="280"/>
      <c r="R6" s="280"/>
      <c r="S6" s="282"/>
      <c r="T6" s="285"/>
      <c r="U6" s="282"/>
      <c r="V6" s="282"/>
      <c r="W6" s="283"/>
      <c r="X6" s="275"/>
      <c r="Y6" s="275"/>
      <c r="Z6" s="275"/>
    </row>
    <row r="7" spans="1:26" x14ac:dyDescent="0.35">
      <c r="A7" s="273"/>
      <c r="B7" s="274"/>
      <c r="C7" s="287">
        <v>0</v>
      </c>
      <c r="D7" s="279"/>
      <c r="E7" s="284"/>
      <c r="F7" s="280"/>
      <c r="G7" s="308"/>
      <c r="H7" s="280"/>
      <c r="I7" s="280"/>
      <c r="J7" s="280"/>
      <c r="K7" s="280"/>
      <c r="L7" s="280"/>
      <c r="M7" s="280"/>
      <c r="N7" s="280"/>
      <c r="O7" s="280"/>
      <c r="P7" s="280"/>
      <c r="Q7" s="280"/>
      <c r="R7" s="280"/>
      <c r="S7" s="282"/>
      <c r="T7" s="285"/>
      <c r="U7" s="282"/>
      <c r="V7" s="282"/>
      <c r="W7" s="283"/>
      <c r="X7" s="275"/>
      <c r="Y7" s="275"/>
      <c r="Z7" s="275"/>
    </row>
    <row r="8" spans="1:26" x14ac:dyDescent="0.35">
      <c r="A8" s="273"/>
      <c r="B8" s="274"/>
      <c r="C8" s="284"/>
      <c r="D8" s="284"/>
      <c r="E8" s="284"/>
      <c r="F8" s="284"/>
      <c r="G8" s="284"/>
      <c r="H8" s="284"/>
      <c r="I8" s="284"/>
      <c r="J8" s="289"/>
      <c r="K8" s="289"/>
      <c r="L8" s="289"/>
      <c r="M8" s="289"/>
      <c r="N8" s="289"/>
      <c r="O8" s="289"/>
      <c r="P8" s="289"/>
      <c r="Q8" s="289"/>
      <c r="R8" s="289"/>
      <c r="S8" s="289"/>
      <c r="T8" s="289"/>
      <c r="U8" s="289"/>
      <c r="V8" s="289"/>
      <c r="W8" s="283"/>
      <c r="X8" s="275"/>
      <c r="Y8" s="275"/>
      <c r="Z8" s="275"/>
    </row>
    <row r="9" spans="1:26" x14ac:dyDescent="0.35">
      <c r="A9" s="273"/>
      <c r="B9" s="274"/>
      <c r="C9" s="284"/>
      <c r="D9" s="284"/>
      <c r="E9" s="284"/>
      <c r="F9" s="284"/>
      <c r="G9" s="284"/>
      <c r="H9" s="284"/>
      <c r="I9" s="284"/>
      <c r="J9" s="284"/>
      <c r="K9" s="284"/>
      <c r="L9" s="289"/>
      <c r="M9" s="289"/>
      <c r="N9" s="289"/>
      <c r="O9" s="289"/>
      <c r="P9" s="289"/>
      <c r="Q9" s="289"/>
      <c r="R9" s="289"/>
      <c r="S9" s="289"/>
      <c r="T9" s="289"/>
      <c r="U9" s="289"/>
      <c r="V9" s="289"/>
      <c r="W9" s="283"/>
      <c r="X9" s="275"/>
      <c r="Y9" s="275"/>
      <c r="Z9" s="275"/>
    </row>
    <row r="10" spans="1:26" x14ac:dyDescent="0.35">
      <c r="A10" s="273"/>
      <c r="B10" s="274"/>
      <c r="C10" s="284"/>
      <c r="D10" s="284"/>
      <c r="E10" s="284"/>
      <c r="F10" s="284"/>
      <c r="G10" s="284"/>
      <c r="H10" s="284"/>
      <c r="I10" s="284"/>
      <c r="J10" s="290" t="s">
        <v>373</v>
      </c>
      <c r="K10" s="290" t="s">
        <v>374</v>
      </c>
      <c r="L10" s="291"/>
      <c r="M10" s="291"/>
      <c r="N10" s="291"/>
      <c r="O10" s="291"/>
      <c r="P10" s="291"/>
      <c r="Q10" s="291"/>
      <c r="R10" s="291"/>
      <c r="S10" s="289"/>
      <c r="T10" s="289"/>
      <c r="U10" s="289"/>
      <c r="V10" s="289"/>
      <c r="W10" s="283"/>
      <c r="X10" s="275"/>
      <c r="Y10" s="275"/>
      <c r="Z10" s="275"/>
    </row>
    <row r="11" spans="1:26" x14ac:dyDescent="0.35">
      <c r="A11" s="273"/>
      <c r="B11" s="274"/>
      <c r="C11" s="284"/>
      <c r="D11" s="284"/>
      <c r="E11" s="284"/>
      <c r="F11" s="284"/>
      <c r="G11" s="284"/>
      <c r="H11" s="284"/>
      <c r="I11" s="284"/>
      <c r="J11" s="290"/>
      <c r="K11" s="290"/>
      <c r="L11" s="291"/>
      <c r="M11" s="291"/>
      <c r="N11" s="291"/>
      <c r="O11" s="291"/>
      <c r="P11" s="291"/>
      <c r="Q11" s="291"/>
      <c r="R11" s="291"/>
      <c r="S11" s="289"/>
      <c r="T11" s="289"/>
      <c r="U11" s="289"/>
      <c r="V11" s="289"/>
      <c r="W11" s="283"/>
      <c r="X11" s="275"/>
      <c r="Y11" s="275"/>
      <c r="Z11" s="275"/>
    </row>
    <row r="12" spans="1:26" x14ac:dyDescent="0.35">
      <c r="A12" s="273"/>
      <c r="B12" s="274"/>
      <c r="C12" s="284"/>
      <c r="D12" s="284"/>
      <c r="E12" s="284"/>
      <c r="F12" s="284"/>
      <c r="G12" s="284"/>
      <c r="H12" s="284"/>
      <c r="I12" s="284"/>
      <c r="J12" s="290"/>
      <c r="K12" s="290"/>
      <c r="L12" s="291"/>
      <c r="M12" s="291"/>
      <c r="N12" s="291"/>
      <c r="O12" s="291"/>
      <c r="P12" s="291"/>
      <c r="Q12" s="291"/>
      <c r="R12" s="291"/>
      <c r="S12" s="289"/>
      <c r="T12" s="289"/>
      <c r="U12" s="289"/>
      <c r="V12" s="289"/>
      <c r="W12" s="283"/>
      <c r="X12" s="275"/>
      <c r="Y12" s="275"/>
      <c r="Z12" s="275"/>
    </row>
    <row r="13" spans="1:26" x14ac:dyDescent="0.35">
      <c r="A13" s="273"/>
      <c r="B13" s="274"/>
      <c r="C13" s="284"/>
      <c r="D13" s="284"/>
      <c r="E13" s="284"/>
      <c r="F13" s="292"/>
      <c r="G13" s="293"/>
      <c r="H13" s="293"/>
      <c r="I13" s="293"/>
      <c r="J13" s="294" t="s">
        <v>378</v>
      </c>
      <c r="K13" s="294" t="s">
        <v>379</v>
      </c>
      <c r="L13" s="294"/>
      <c r="M13" s="294"/>
      <c r="N13" s="294"/>
      <c r="O13" s="294"/>
      <c r="P13" s="294"/>
      <c r="Q13" s="294"/>
      <c r="R13" s="294"/>
      <c r="S13" s="294"/>
      <c r="T13" s="294"/>
      <c r="U13" s="294"/>
      <c r="V13" s="295"/>
      <c r="W13" s="283"/>
      <c r="X13" s="275"/>
      <c r="Y13" s="275"/>
      <c r="Z13" s="275"/>
    </row>
    <row r="14" spans="1:26" x14ac:dyDescent="0.35">
      <c r="A14" s="273"/>
      <c r="B14" s="274"/>
      <c r="C14" s="284"/>
      <c r="D14" s="284"/>
      <c r="E14" s="284"/>
      <c r="F14" s="292"/>
      <c r="H14" s="296"/>
      <c r="I14" s="309" t="s">
        <v>380</v>
      </c>
      <c r="J14" s="385">
        <v>70</v>
      </c>
      <c r="K14" s="385">
        <v>120</v>
      </c>
      <c r="L14" s="296"/>
      <c r="M14" s="309"/>
      <c r="N14" s="309"/>
      <c r="O14" s="297"/>
      <c r="P14" s="297"/>
      <c r="Q14" s="297"/>
      <c r="R14" s="297"/>
      <c r="S14" s="297"/>
      <c r="T14" s="297"/>
      <c r="U14" s="297"/>
      <c r="V14" s="295"/>
      <c r="W14" s="283"/>
      <c r="X14" s="275"/>
      <c r="Y14" s="275"/>
      <c r="Z14" s="275"/>
    </row>
    <row r="15" spans="1:26" x14ac:dyDescent="0.35">
      <c r="A15" s="273"/>
      <c r="B15" s="274"/>
      <c r="C15" s="284"/>
      <c r="D15" s="284"/>
      <c r="E15" s="284"/>
      <c r="F15" s="292"/>
      <c r="H15" s="296"/>
      <c r="I15" s="309" t="s">
        <v>381</v>
      </c>
      <c r="J15" s="385">
        <v>4760</v>
      </c>
      <c r="K15" s="385">
        <v>6752</v>
      </c>
      <c r="L15" s="296" t="s">
        <v>360</v>
      </c>
      <c r="M15" s="296" t="s">
        <v>377</v>
      </c>
      <c r="N15" s="309"/>
      <c r="O15" s="297"/>
      <c r="P15" s="297"/>
      <c r="Q15" s="297"/>
      <c r="R15" s="297"/>
      <c r="S15" s="297"/>
      <c r="T15" s="297"/>
      <c r="U15" s="297"/>
      <c r="V15" s="295"/>
      <c r="W15" s="283"/>
      <c r="X15" s="275"/>
      <c r="Y15" s="275"/>
      <c r="Z15" s="275"/>
    </row>
    <row r="16" spans="1:26" x14ac:dyDescent="0.35">
      <c r="A16" s="273"/>
      <c r="B16" s="274"/>
      <c r="C16" s="284"/>
      <c r="D16" s="284"/>
      <c r="E16" s="284"/>
      <c r="F16" s="292"/>
      <c r="H16" s="296"/>
      <c r="I16" s="309" t="s">
        <v>382</v>
      </c>
      <c r="J16" s="385">
        <v>30</v>
      </c>
      <c r="K16" s="385">
        <v>30</v>
      </c>
      <c r="L16" s="296" t="s">
        <v>375</v>
      </c>
      <c r="M16" s="309"/>
      <c r="N16" s="309"/>
      <c r="O16" s="297"/>
      <c r="P16" s="297"/>
      <c r="Q16" s="297"/>
      <c r="R16" s="297"/>
      <c r="S16" s="297"/>
      <c r="T16" s="297"/>
      <c r="U16" s="297"/>
      <c r="V16" s="295"/>
      <c r="W16" s="283"/>
      <c r="X16" s="275"/>
      <c r="Y16" s="275"/>
      <c r="Z16" s="275"/>
    </row>
    <row r="17" spans="1:26" x14ac:dyDescent="0.35">
      <c r="A17" s="273"/>
      <c r="B17" s="274"/>
      <c r="C17" s="284"/>
      <c r="D17" s="284"/>
      <c r="E17" s="284"/>
      <c r="F17" s="292"/>
      <c r="H17" s="296"/>
      <c r="I17" s="309" t="s">
        <v>383</v>
      </c>
      <c r="J17" s="2">
        <f>J15/EXP(J16*LN(1.2))</f>
        <v>20.052548309496157</v>
      </c>
      <c r="K17" s="2">
        <f>K15/EXP(K16*LN(1.2))</f>
        <v>28.444287013806314</v>
      </c>
      <c r="L17" s="296" t="s">
        <v>360</v>
      </c>
      <c r="M17" s="309"/>
      <c r="N17" s="309"/>
      <c r="O17" s="297"/>
      <c r="P17" s="297"/>
      <c r="Q17" s="297"/>
      <c r="R17" s="297"/>
      <c r="S17" s="297"/>
      <c r="T17" s="297"/>
      <c r="U17" s="297"/>
      <c r="V17" s="295"/>
      <c r="W17" s="283"/>
      <c r="X17" s="275"/>
      <c r="Y17" s="275"/>
      <c r="Z17" s="275"/>
    </row>
    <row r="18" spans="1:26" x14ac:dyDescent="0.35">
      <c r="A18" s="273"/>
      <c r="B18" s="274"/>
      <c r="C18" s="284"/>
      <c r="D18" s="284"/>
      <c r="E18" s="284"/>
      <c r="F18" s="300"/>
      <c r="H18" s="296"/>
      <c r="I18" s="310" t="s">
        <v>309</v>
      </c>
      <c r="J18" s="386">
        <v>3.6</v>
      </c>
      <c r="K18" s="386">
        <v>0</v>
      </c>
      <c r="L18" s="296" t="s">
        <v>51</v>
      </c>
      <c r="M18" s="297"/>
      <c r="N18" s="297"/>
      <c r="O18" s="297"/>
      <c r="P18" s="297"/>
      <c r="Q18" s="297"/>
      <c r="R18" s="297"/>
      <c r="S18" s="297"/>
      <c r="T18" s="297"/>
      <c r="U18" s="297"/>
      <c r="V18" s="295"/>
      <c r="W18" s="283"/>
      <c r="X18" s="275"/>
      <c r="Y18" s="275"/>
      <c r="Z18" s="275"/>
    </row>
    <row r="19" spans="1:26" x14ac:dyDescent="0.35">
      <c r="A19" s="273"/>
      <c r="B19" s="274"/>
      <c r="C19" s="284"/>
      <c r="D19" s="284"/>
      <c r="E19" s="284"/>
      <c r="F19" s="299"/>
      <c r="G19" s="302"/>
      <c r="H19" s="302"/>
      <c r="I19" s="302"/>
      <c r="J19" s="303"/>
      <c r="K19" s="303"/>
      <c r="L19" s="303"/>
      <c r="M19" s="303"/>
      <c r="N19" s="303"/>
      <c r="O19" s="303"/>
      <c r="P19" s="303"/>
      <c r="Q19" s="303"/>
      <c r="R19" s="303"/>
      <c r="S19" s="303"/>
      <c r="T19" s="303"/>
      <c r="U19" s="303"/>
      <c r="V19" s="295"/>
      <c r="W19" s="283"/>
      <c r="X19" s="275"/>
      <c r="Y19" s="275"/>
      <c r="Z19" s="275"/>
    </row>
    <row r="20" spans="1:26" x14ac:dyDescent="0.35">
      <c r="A20" s="273"/>
      <c r="B20" s="274"/>
      <c r="C20" s="304"/>
      <c r="D20" s="304"/>
      <c r="E20" s="304"/>
      <c r="F20" s="304"/>
      <c r="G20" s="305" t="str">
        <f>G4</f>
        <v>LIVESTOCK FEEDS - FEED STORAGE CAPITAL COSTS</v>
      </c>
      <c r="H20" s="304"/>
      <c r="I20" s="304"/>
      <c r="J20" s="304"/>
      <c r="K20" s="304"/>
      <c r="L20" s="304"/>
      <c r="M20" s="304"/>
      <c r="N20" s="304"/>
      <c r="O20" s="304"/>
      <c r="P20" s="304"/>
      <c r="Q20" s="304"/>
      <c r="R20" s="304"/>
      <c r="S20" s="304"/>
      <c r="T20" s="304"/>
      <c r="U20" s="304"/>
      <c r="V20" s="304"/>
      <c r="W20" s="306" t="s">
        <v>24</v>
      </c>
      <c r="X20" s="275"/>
      <c r="Y20" s="275"/>
      <c r="Z20" s="275"/>
    </row>
    <row r="21" spans="1:26" x14ac:dyDescent="0.35">
      <c r="A21" s="273"/>
      <c r="B21" s="274"/>
      <c r="C21" s="274"/>
      <c r="D21" s="274"/>
      <c r="E21" s="274"/>
      <c r="F21" s="275"/>
      <c r="G21" s="275"/>
      <c r="H21" s="275"/>
      <c r="I21" s="275"/>
      <c r="J21" s="275"/>
      <c r="K21" s="275"/>
      <c r="L21" s="275"/>
      <c r="M21" s="275"/>
      <c r="N21" s="275"/>
      <c r="O21" s="275"/>
      <c r="P21" s="275"/>
      <c r="Q21" s="275"/>
      <c r="R21" s="275"/>
      <c r="S21" s="275"/>
      <c r="T21" s="275"/>
      <c r="U21" s="275"/>
      <c r="V21" s="275"/>
      <c r="W21" s="275"/>
      <c r="X21" s="275"/>
      <c r="Y21" s="275"/>
      <c r="Z21" s="275"/>
    </row>
    <row r="22" spans="1:26" ht="5.15" customHeight="1" thickBot="1" x14ac:dyDescent="0.4">
      <c r="A22" s="273"/>
      <c r="B22" s="274"/>
      <c r="C22" s="274"/>
      <c r="D22" s="274"/>
      <c r="E22" s="274"/>
      <c r="F22" s="274"/>
      <c r="G22" s="274"/>
      <c r="H22" s="275"/>
      <c r="I22" s="275"/>
      <c r="J22" s="275"/>
      <c r="K22" s="275"/>
      <c r="L22" s="275"/>
      <c r="M22" s="275"/>
      <c r="N22" s="275"/>
      <c r="O22" s="275"/>
      <c r="P22" s="275"/>
      <c r="Q22" s="275"/>
      <c r="R22" s="275"/>
      <c r="S22" s="275"/>
      <c r="T22" s="275"/>
      <c r="U22" s="275"/>
      <c r="V22" s="275"/>
      <c r="W22" s="275"/>
      <c r="X22" s="274"/>
      <c r="Y22" s="274"/>
      <c r="Z22" s="274"/>
    </row>
    <row r="23" spans="1:26" ht="5.15" customHeight="1" x14ac:dyDescent="0.35">
      <c r="A23" s="273"/>
      <c r="B23" s="274"/>
      <c r="C23" s="276" t="s">
        <v>0</v>
      </c>
      <c r="D23" s="276"/>
      <c r="E23" s="276"/>
      <c r="F23" s="276"/>
      <c r="G23" s="276"/>
      <c r="H23" s="276"/>
      <c r="I23" s="276"/>
      <c r="J23" s="276"/>
      <c r="K23" s="277"/>
      <c r="L23" s="277"/>
      <c r="M23" s="277"/>
      <c r="N23" s="277"/>
      <c r="O23" s="277"/>
      <c r="P23" s="277"/>
      <c r="Q23" s="277"/>
      <c r="R23" s="277"/>
      <c r="S23" s="277"/>
      <c r="T23" s="277"/>
      <c r="U23" s="277"/>
      <c r="V23" s="277"/>
      <c r="W23" s="278"/>
      <c r="X23" s="275"/>
      <c r="Y23" s="275"/>
      <c r="Z23" s="275"/>
    </row>
    <row r="24" spans="1:26" ht="12" customHeight="1" x14ac:dyDescent="0.35">
      <c r="A24" s="273"/>
      <c r="B24" s="274"/>
      <c r="C24" s="279"/>
      <c r="D24" s="279"/>
      <c r="E24" s="279" t="s">
        <v>1</v>
      </c>
      <c r="F24" s="280"/>
      <c r="G24" s="281" t="s">
        <v>376</v>
      </c>
      <c r="H24" s="280"/>
      <c r="I24" s="280"/>
      <c r="J24" s="280"/>
      <c r="K24" s="280"/>
      <c r="L24" s="280"/>
      <c r="M24" s="280"/>
      <c r="N24" s="280"/>
      <c r="O24" s="280"/>
      <c r="P24" s="280"/>
      <c r="Q24" s="280"/>
      <c r="R24" s="280"/>
      <c r="S24" s="282"/>
      <c r="T24" s="280"/>
      <c r="U24" s="282"/>
      <c r="V24" s="282"/>
      <c r="W24" s="283"/>
      <c r="X24" s="275"/>
      <c r="Y24" s="275"/>
      <c r="Z24" s="275"/>
    </row>
    <row r="25" spans="1:26" ht="12" customHeight="1" x14ac:dyDescent="0.35">
      <c r="A25" s="273"/>
      <c r="B25" s="274"/>
      <c r="C25" s="279"/>
      <c r="D25" s="279"/>
      <c r="E25" s="284"/>
      <c r="F25" s="280"/>
      <c r="G25" s="280" t="s">
        <v>384</v>
      </c>
      <c r="H25" s="280"/>
      <c r="I25" s="280"/>
      <c r="J25" s="280"/>
      <c r="K25" s="280"/>
      <c r="L25" s="280"/>
      <c r="M25" s="280"/>
      <c r="N25" s="280"/>
      <c r="O25" s="280"/>
      <c r="P25" s="280"/>
      <c r="Q25" s="280"/>
      <c r="R25" s="280"/>
      <c r="S25" s="282"/>
      <c r="T25" s="285"/>
      <c r="U25" s="282"/>
      <c r="V25" s="282"/>
      <c r="W25" s="283"/>
      <c r="X25" s="275"/>
      <c r="Y25" s="275"/>
      <c r="Z25" s="275"/>
    </row>
    <row r="26" spans="1:26" ht="12" customHeight="1" x14ac:dyDescent="0.35">
      <c r="A26" s="273"/>
      <c r="B26" s="274"/>
      <c r="C26" s="284"/>
      <c r="D26" s="279"/>
      <c r="E26" s="284"/>
      <c r="F26" s="280"/>
      <c r="G26" s="286">
        <v>43909</v>
      </c>
      <c r="H26" s="280"/>
      <c r="I26" s="280"/>
      <c r="J26" s="280"/>
      <c r="K26" s="280"/>
      <c r="L26" s="280"/>
      <c r="M26" s="280"/>
      <c r="N26" s="280"/>
      <c r="O26" s="280"/>
      <c r="P26" s="280"/>
      <c r="Q26" s="280"/>
      <c r="R26" s="280"/>
      <c r="S26" s="282"/>
      <c r="T26" s="285"/>
      <c r="U26" s="282"/>
      <c r="V26" s="282"/>
      <c r="W26" s="283"/>
      <c r="X26" s="275"/>
      <c r="Y26" s="275"/>
      <c r="Z26" s="275"/>
    </row>
    <row r="27" spans="1:26" ht="12" customHeight="1" x14ac:dyDescent="0.35">
      <c r="A27" s="273"/>
      <c r="B27" s="274"/>
      <c r="C27" s="287">
        <v>0</v>
      </c>
      <c r="D27" s="279"/>
      <c r="E27" s="284"/>
      <c r="F27" s="280"/>
      <c r="G27" s="308"/>
      <c r="H27" s="280"/>
      <c r="I27" s="280"/>
      <c r="J27" s="280"/>
      <c r="K27" s="280"/>
      <c r="L27" s="280"/>
      <c r="M27" s="280"/>
      <c r="N27" s="280"/>
      <c r="O27" s="280"/>
      <c r="P27" s="280"/>
      <c r="Q27" s="280"/>
      <c r="R27" s="280"/>
      <c r="S27" s="282"/>
      <c r="T27" s="285"/>
      <c r="U27" s="282"/>
      <c r="V27" s="282"/>
      <c r="W27" s="283"/>
      <c r="X27" s="275"/>
      <c r="Y27" s="275"/>
      <c r="Z27" s="275"/>
    </row>
    <row r="28" spans="1:26" ht="12" customHeight="1" x14ac:dyDescent="0.35">
      <c r="A28" s="273"/>
      <c r="B28" s="274"/>
      <c r="C28" s="284"/>
      <c r="D28" s="284"/>
      <c r="E28" s="284"/>
      <c r="F28" s="284"/>
      <c r="G28" s="284"/>
      <c r="H28" s="284"/>
      <c r="I28" s="284"/>
      <c r="J28" s="289"/>
      <c r="K28" s="289"/>
      <c r="L28" s="289"/>
      <c r="M28" s="289"/>
      <c r="N28" s="289"/>
      <c r="O28" s="289"/>
      <c r="P28" s="289"/>
      <c r="Q28" s="289"/>
      <c r="R28" s="289"/>
      <c r="S28" s="289"/>
      <c r="T28" s="289"/>
      <c r="U28" s="289"/>
      <c r="V28" s="289"/>
      <c r="W28" s="283"/>
      <c r="X28" s="275"/>
      <c r="Y28" s="275"/>
      <c r="Z28" s="275"/>
    </row>
    <row r="29" spans="1:26" ht="12" customHeight="1" x14ac:dyDescent="0.35">
      <c r="A29" s="273"/>
      <c r="B29" s="274"/>
      <c r="C29" s="284"/>
      <c r="D29" s="284"/>
      <c r="E29" s="284"/>
      <c r="F29" s="284"/>
      <c r="G29" s="284"/>
      <c r="H29" s="284"/>
      <c r="I29" s="284"/>
      <c r="J29" s="284"/>
      <c r="K29" s="284"/>
      <c r="L29" s="289"/>
      <c r="M29" s="289"/>
      <c r="N29" s="289"/>
      <c r="O29" s="289"/>
      <c r="P29" s="289"/>
      <c r="Q29" s="289"/>
      <c r="R29" s="289"/>
      <c r="S29" s="289"/>
      <c r="T29" s="289"/>
      <c r="U29" s="289"/>
      <c r="V29" s="289"/>
      <c r="W29" s="283"/>
      <c r="X29" s="275"/>
      <c r="Y29" s="275"/>
      <c r="Z29" s="275"/>
    </row>
    <row r="30" spans="1:26" ht="12" customHeight="1" x14ac:dyDescent="0.35">
      <c r="A30" s="273"/>
      <c r="B30" s="274"/>
      <c r="C30" s="284"/>
      <c r="D30" s="284"/>
      <c r="E30" s="284"/>
      <c r="F30" s="284"/>
      <c r="G30" s="284"/>
      <c r="H30" s="284"/>
      <c r="I30" s="284"/>
      <c r="J30" s="290"/>
      <c r="K30" s="290"/>
      <c r="L30" s="291"/>
      <c r="M30" s="291"/>
      <c r="N30" s="291"/>
      <c r="O30" s="291"/>
      <c r="P30" s="291"/>
      <c r="Q30" s="291"/>
      <c r="R30" s="291"/>
      <c r="S30" s="289"/>
      <c r="T30" s="289"/>
      <c r="U30" s="289"/>
      <c r="V30" s="289"/>
      <c r="W30" s="283"/>
      <c r="X30" s="275"/>
      <c r="Y30" s="275"/>
      <c r="Z30" s="275"/>
    </row>
    <row r="31" spans="1:26" x14ac:dyDescent="0.35">
      <c r="A31" s="273"/>
      <c r="B31" s="274"/>
      <c r="C31" s="284"/>
      <c r="D31" s="284"/>
      <c r="E31" s="284"/>
      <c r="F31" s="292"/>
      <c r="G31" s="293"/>
      <c r="H31" s="293"/>
      <c r="I31" s="293"/>
      <c r="J31" s="294"/>
      <c r="K31" s="294"/>
      <c r="L31" s="294"/>
      <c r="M31" s="1"/>
      <c r="N31" s="294"/>
      <c r="O31" s="294"/>
      <c r="P31" s="294"/>
      <c r="Q31" s="294"/>
      <c r="R31" s="294"/>
      <c r="S31" s="294"/>
      <c r="T31" s="294"/>
      <c r="U31" s="294"/>
      <c r="V31" s="295"/>
      <c r="W31" s="283"/>
      <c r="X31" s="275"/>
      <c r="Y31" s="275"/>
      <c r="Z31" s="275"/>
    </row>
    <row r="32" spans="1:26" ht="12" customHeight="1" x14ac:dyDescent="0.35">
      <c r="A32" s="273"/>
      <c r="B32" s="274"/>
      <c r="C32" s="284"/>
      <c r="D32" s="284"/>
      <c r="E32" s="284"/>
      <c r="F32" s="292"/>
      <c r="H32" s="296"/>
      <c r="I32" s="309"/>
      <c r="J32" s="296" t="s">
        <v>112</v>
      </c>
      <c r="K32" s="387">
        <v>43819</v>
      </c>
      <c r="L32" s="296"/>
      <c r="M32" s="296"/>
      <c r="N32" s="296"/>
      <c r="O32" s="297"/>
      <c r="P32" s="297"/>
      <c r="Q32" s="297"/>
      <c r="R32" s="297"/>
      <c r="S32" s="297"/>
      <c r="T32" s="297"/>
      <c r="U32" s="297"/>
      <c r="V32" s="295"/>
      <c r="W32" s="283"/>
      <c r="X32" s="275"/>
      <c r="Y32" s="275"/>
      <c r="Z32" s="275"/>
    </row>
    <row r="33" spans="1:26" x14ac:dyDescent="0.35">
      <c r="A33" s="273"/>
      <c r="B33" s="274"/>
      <c r="C33" s="284"/>
      <c r="D33" s="284"/>
      <c r="E33" s="284"/>
      <c r="F33" s="299"/>
      <c r="G33" s="311"/>
      <c r="H33" s="311"/>
      <c r="I33" s="311"/>
      <c r="J33" s="312"/>
      <c r="K33" s="312"/>
      <c r="L33" s="312"/>
      <c r="M33" s="312"/>
      <c r="N33" s="312"/>
      <c r="O33" s="312"/>
      <c r="P33" s="312"/>
      <c r="Q33" s="312"/>
      <c r="R33" s="312"/>
      <c r="S33" s="312"/>
      <c r="T33" s="312"/>
      <c r="U33" s="312"/>
      <c r="V33" s="295"/>
      <c r="W33" s="283"/>
      <c r="X33" s="275"/>
      <c r="Y33" s="275"/>
      <c r="Z33" s="275"/>
    </row>
    <row r="34" spans="1:26" x14ac:dyDescent="0.35">
      <c r="A34" s="273"/>
      <c r="B34" s="274"/>
      <c r="C34" s="284"/>
      <c r="D34" s="284"/>
      <c r="E34" s="284"/>
      <c r="F34" s="299"/>
      <c r="G34" s="311"/>
      <c r="H34" s="311"/>
      <c r="I34" s="311"/>
      <c r="J34" s="312"/>
      <c r="K34" s="312"/>
      <c r="L34" s="312"/>
      <c r="M34" s="312"/>
      <c r="N34" s="312"/>
      <c r="O34" s="312"/>
      <c r="P34" s="312"/>
      <c r="Q34" s="312"/>
      <c r="R34" s="312"/>
      <c r="S34" s="312"/>
      <c r="T34" s="312"/>
      <c r="U34" s="312"/>
      <c r="V34" s="295"/>
      <c r="W34" s="283"/>
      <c r="X34" s="275"/>
      <c r="Y34" s="275"/>
      <c r="Z34" s="275"/>
    </row>
    <row r="35" spans="1:26" ht="25" customHeight="1" x14ac:dyDescent="0.35">
      <c r="A35" s="273"/>
      <c r="B35" s="274"/>
      <c r="C35" s="304"/>
      <c r="D35" s="304"/>
      <c r="E35" s="304"/>
      <c r="F35" s="304"/>
      <c r="G35" s="305" t="str">
        <f>G24</f>
        <v>LIVESTOCK FEEDS - STORAGE COSTS</v>
      </c>
      <c r="H35" s="304"/>
      <c r="I35" s="304"/>
      <c r="J35" s="304"/>
      <c r="K35" s="304"/>
      <c r="L35" s="304"/>
      <c r="M35" s="304"/>
      <c r="N35" s="304"/>
      <c r="O35" s="304"/>
      <c r="P35" s="304"/>
      <c r="Q35" s="304"/>
      <c r="R35" s="304"/>
      <c r="S35" s="304"/>
      <c r="T35" s="304"/>
      <c r="U35" s="304"/>
      <c r="V35" s="304"/>
      <c r="W35" s="306" t="s">
        <v>24</v>
      </c>
      <c r="X35" s="275"/>
      <c r="Y35" s="275"/>
      <c r="Z35" s="275"/>
    </row>
    <row r="36" spans="1:26" ht="12" customHeight="1" x14ac:dyDescent="0.35">
      <c r="A36" s="273"/>
      <c r="B36" s="274"/>
      <c r="C36" s="274"/>
      <c r="D36" s="274"/>
      <c r="E36" s="274"/>
      <c r="F36" s="275"/>
      <c r="G36" s="275"/>
      <c r="H36" s="275"/>
      <c r="I36" s="275"/>
      <c r="J36" s="275"/>
      <c r="K36" s="275"/>
      <c r="L36" s="275"/>
      <c r="M36" s="275"/>
      <c r="N36" s="275"/>
      <c r="O36" s="275"/>
      <c r="P36" s="275"/>
      <c r="Q36" s="275"/>
      <c r="R36" s="275"/>
      <c r="S36" s="275"/>
      <c r="T36" s="275"/>
      <c r="U36" s="275"/>
      <c r="V36" s="275"/>
      <c r="W36" s="275"/>
      <c r="X36" s="275"/>
      <c r="Y36" s="275"/>
      <c r="Z36" s="275"/>
    </row>
    <row r="37" spans="1:26" ht="12.75" customHeight="1" thickBot="1" x14ac:dyDescent="0.4">
      <c r="A37" s="313"/>
      <c r="B37" s="274"/>
      <c r="C37" s="274"/>
      <c r="D37" s="274"/>
      <c r="E37" s="274"/>
      <c r="F37" s="274"/>
      <c r="G37" s="274"/>
      <c r="H37" s="274"/>
      <c r="I37" s="274"/>
      <c r="J37" s="274"/>
      <c r="K37" s="274"/>
      <c r="L37" s="274"/>
      <c r="M37" s="274"/>
      <c r="N37" s="274"/>
      <c r="O37" s="274"/>
      <c r="P37" s="274"/>
      <c r="Q37" s="274"/>
      <c r="R37" s="274"/>
      <c r="S37" s="274"/>
      <c r="T37" s="274"/>
      <c r="U37" s="275"/>
      <c r="V37" s="274"/>
      <c r="W37" s="274"/>
      <c r="X37" s="275"/>
      <c r="Y37" s="275"/>
      <c r="Z37" s="275"/>
    </row>
    <row r="38" spans="1:26" ht="12.75" customHeight="1" x14ac:dyDescent="0.35">
      <c r="A38" s="313"/>
      <c r="B38" s="274"/>
      <c r="C38" s="276" t="s">
        <v>0</v>
      </c>
      <c r="D38" s="276">
        <v>969.17525180701671</v>
      </c>
      <c r="E38" s="276"/>
      <c r="F38" s="276"/>
      <c r="G38" s="276"/>
      <c r="H38" s="276"/>
      <c r="I38" s="276"/>
      <c r="J38" s="276"/>
      <c r="K38" s="277"/>
      <c r="L38" s="277"/>
      <c r="M38" s="277"/>
      <c r="N38" s="277"/>
      <c r="O38" s="277"/>
      <c r="P38" s="277"/>
      <c r="Q38" s="277"/>
      <c r="R38" s="277"/>
      <c r="S38" s="277"/>
      <c r="T38" s="277"/>
      <c r="U38" s="277"/>
      <c r="V38" s="277"/>
      <c r="W38" s="278"/>
      <c r="X38" s="275"/>
      <c r="Y38" s="275"/>
      <c r="Z38" s="275"/>
    </row>
    <row r="39" spans="1:26" ht="12.75" customHeight="1" x14ac:dyDescent="0.35">
      <c r="A39" s="313"/>
      <c r="B39" s="274"/>
      <c r="C39" s="279"/>
      <c r="D39" s="279">
        <v>-40.808730158730249</v>
      </c>
      <c r="E39" s="279" t="s">
        <v>1</v>
      </c>
      <c r="F39" s="280"/>
      <c r="G39" s="281" t="s">
        <v>385</v>
      </c>
      <c r="H39" s="280"/>
      <c r="I39" s="280"/>
      <c r="J39" s="280"/>
      <c r="K39" s="280"/>
      <c r="L39" s="280"/>
      <c r="M39" s="280"/>
      <c r="N39" s="280"/>
      <c r="O39" s="280"/>
      <c r="P39" s="280"/>
      <c r="Q39" s="280"/>
      <c r="R39" s="280"/>
      <c r="S39" s="282"/>
      <c r="T39" s="314"/>
      <c r="U39" s="314"/>
      <c r="V39" s="314"/>
      <c r="W39" s="283"/>
      <c r="X39" s="275"/>
      <c r="Y39" s="275"/>
      <c r="Z39" s="275"/>
    </row>
    <row r="40" spans="1:26" ht="12.75" customHeight="1" x14ac:dyDescent="0.35">
      <c r="A40" s="313"/>
      <c r="B40" s="274"/>
      <c r="C40" s="279"/>
      <c r="D40" s="279"/>
      <c r="E40" s="284"/>
      <c r="F40" s="280"/>
      <c r="G40" s="280" t="s">
        <v>386</v>
      </c>
      <c r="H40" s="314"/>
      <c r="I40" s="280"/>
      <c r="J40" s="280"/>
      <c r="K40" s="280"/>
      <c r="L40" s="280"/>
      <c r="M40" s="280"/>
      <c r="N40" s="280"/>
      <c r="O40" s="280"/>
      <c r="P40" s="280"/>
      <c r="Q40" s="280"/>
      <c r="R40" s="280"/>
      <c r="S40" s="282"/>
      <c r="T40" s="315"/>
      <c r="U40" s="315"/>
      <c r="V40" s="315"/>
      <c r="W40" s="283"/>
      <c r="X40" s="275"/>
      <c r="Y40" s="275"/>
      <c r="Z40" s="275"/>
    </row>
    <row r="41" spans="1:26" ht="12.75" customHeight="1" x14ac:dyDescent="0.35">
      <c r="A41" s="313"/>
      <c r="B41" s="274"/>
      <c r="C41" s="284"/>
      <c r="D41" s="279"/>
      <c r="E41" s="284"/>
      <c r="F41" s="280"/>
      <c r="G41" s="316">
        <v>37780.587162384261</v>
      </c>
      <c r="H41" s="314"/>
      <c r="I41" s="280"/>
      <c r="J41" s="280"/>
      <c r="K41" s="280"/>
      <c r="L41" s="280"/>
      <c r="M41" s="280"/>
      <c r="N41" s="280"/>
      <c r="O41" s="280"/>
      <c r="P41" s="280"/>
      <c r="Q41" s="280"/>
      <c r="R41" s="280"/>
      <c r="S41" s="282"/>
      <c r="T41" s="315"/>
      <c r="U41" s="315"/>
      <c r="V41" s="315"/>
      <c r="W41" s="283"/>
      <c r="X41" s="275"/>
      <c r="Y41" s="275"/>
      <c r="Z41" s="275"/>
    </row>
    <row r="42" spans="1:26" ht="12.75" customHeight="1" x14ac:dyDescent="0.35">
      <c r="A42" s="313"/>
      <c r="B42" s="274"/>
      <c r="C42" s="284">
        <v>1</v>
      </c>
      <c r="D42" s="279"/>
      <c r="E42" s="284"/>
      <c r="F42" s="280"/>
      <c r="G42" s="308" t="s">
        <v>387</v>
      </c>
      <c r="H42" s="314"/>
      <c r="I42" s="280"/>
      <c r="J42" s="314"/>
      <c r="K42" s="280" t="s">
        <v>27</v>
      </c>
      <c r="L42" s="280"/>
      <c r="M42" s="280"/>
      <c r="N42" s="280"/>
      <c r="O42" s="280"/>
      <c r="P42" s="280"/>
      <c r="Q42" s="280"/>
      <c r="R42" s="280"/>
      <c r="S42" s="282"/>
      <c r="T42" s="315"/>
      <c r="U42" s="315"/>
      <c r="V42" s="315"/>
      <c r="W42" s="283"/>
      <c r="X42" s="275"/>
      <c r="Y42" s="275"/>
      <c r="Z42" s="275"/>
    </row>
    <row r="43" spans="1:26" ht="12.75" customHeight="1" x14ac:dyDescent="0.35">
      <c r="A43" s="313"/>
      <c r="B43" s="274"/>
      <c r="C43" s="284"/>
      <c r="D43" s="284"/>
      <c r="E43" s="284"/>
      <c r="F43" s="284"/>
      <c r="G43" s="284"/>
      <c r="H43" s="284"/>
      <c r="I43" s="284"/>
      <c r="J43" s="289"/>
      <c r="K43" s="289"/>
      <c r="L43" s="289"/>
      <c r="M43" s="289"/>
      <c r="N43" s="289"/>
      <c r="O43" s="289"/>
      <c r="P43" s="289"/>
      <c r="Q43" s="289"/>
      <c r="R43" s="289"/>
      <c r="S43" s="289"/>
      <c r="T43" s="289"/>
      <c r="U43" s="289"/>
      <c r="V43" s="289"/>
      <c r="W43" s="283"/>
      <c r="X43" s="275"/>
      <c r="Y43" s="275"/>
      <c r="Z43" s="275"/>
    </row>
    <row r="44" spans="1:26" ht="12.75" customHeight="1" x14ac:dyDescent="0.35">
      <c r="A44" s="313"/>
      <c r="B44" s="274"/>
      <c r="C44" s="284"/>
      <c r="D44" s="284"/>
      <c r="E44" s="284"/>
      <c r="F44" s="284"/>
      <c r="G44" s="284"/>
      <c r="H44" s="290"/>
      <c r="I44" s="284"/>
      <c r="J44" s="290"/>
      <c r="K44" s="290"/>
      <c r="L44" s="284"/>
      <c r="M44" s="289"/>
      <c r="N44" s="289"/>
      <c r="O44" s="289"/>
      <c r="P44" s="289"/>
      <c r="Q44" s="289"/>
      <c r="R44" s="289"/>
      <c r="S44" s="289"/>
      <c r="T44" s="289"/>
      <c r="U44" s="289"/>
      <c r="V44" s="289"/>
      <c r="W44" s="283"/>
      <c r="X44" s="275"/>
      <c r="Y44" s="275"/>
      <c r="Z44" s="275"/>
    </row>
    <row r="45" spans="1:26" ht="12.75" customHeight="1" x14ac:dyDescent="0.35">
      <c r="A45" s="313"/>
      <c r="B45" s="274"/>
      <c r="C45" s="284"/>
      <c r="D45" s="284"/>
      <c r="E45" s="284"/>
      <c r="F45" s="284"/>
      <c r="G45" s="284"/>
      <c r="H45" s="317"/>
      <c r="I45" s="318"/>
      <c r="J45" s="290"/>
      <c r="K45" s="290" t="s">
        <v>388</v>
      </c>
      <c r="L45" s="290"/>
      <c r="M45" s="289"/>
      <c r="N45" s="289"/>
      <c r="O45" s="289"/>
      <c r="P45" s="289"/>
      <c r="Q45" s="289"/>
      <c r="R45" s="289"/>
      <c r="S45" s="289"/>
      <c r="T45" s="289"/>
      <c r="U45" s="289"/>
      <c r="V45" s="289"/>
      <c r="W45" s="283"/>
      <c r="X45" s="275"/>
      <c r="Y45" s="275"/>
      <c r="Z45" s="275"/>
    </row>
    <row r="46" spans="1:26" ht="12.75" customHeight="1" x14ac:dyDescent="0.35">
      <c r="A46" s="313"/>
      <c r="B46" s="274"/>
      <c r="C46" s="284"/>
      <c r="D46" s="284"/>
      <c r="E46" s="284"/>
      <c r="F46" s="284"/>
      <c r="G46" s="284"/>
      <c r="H46" s="284"/>
      <c r="I46" s="318"/>
      <c r="J46" s="289"/>
      <c r="K46" s="289" t="s">
        <v>389</v>
      </c>
      <c r="L46" s="289"/>
      <c r="M46" s="289"/>
      <c r="N46" s="289"/>
      <c r="O46" s="289"/>
      <c r="P46" s="289"/>
      <c r="Q46" s="289"/>
      <c r="R46" s="289"/>
      <c r="S46" s="289"/>
      <c r="T46" s="289"/>
      <c r="U46" s="289"/>
      <c r="V46" s="289"/>
      <c r="W46" s="283"/>
      <c r="X46" s="275"/>
      <c r="Y46" s="275"/>
      <c r="Z46" s="275"/>
    </row>
    <row r="47" spans="1:26" ht="12.75" customHeight="1" x14ac:dyDescent="0.35">
      <c r="A47" s="313"/>
      <c r="B47" s="274"/>
      <c r="C47" s="284"/>
      <c r="D47" s="284"/>
      <c r="E47" s="284"/>
      <c r="F47" s="284"/>
      <c r="G47" s="284"/>
      <c r="H47" s="317"/>
      <c r="I47" s="318"/>
      <c r="J47" s="319"/>
      <c r="K47" s="319"/>
      <c r="L47" s="319"/>
      <c r="M47" s="319"/>
      <c r="N47" s="319"/>
      <c r="O47" s="319"/>
      <c r="P47" s="319"/>
      <c r="Q47" s="319"/>
      <c r="R47" s="319"/>
      <c r="S47" s="319"/>
      <c r="T47" s="319"/>
      <c r="U47" s="319"/>
      <c r="V47" s="320"/>
      <c r="W47" s="283"/>
      <c r="X47" s="275"/>
      <c r="Y47" s="275"/>
      <c r="Z47" s="275"/>
    </row>
    <row r="48" spans="1:26" ht="12.75" customHeight="1" x14ac:dyDescent="0.35">
      <c r="A48" s="313"/>
      <c r="B48" s="274"/>
      <c r="C48" s="284"/>
      <c r="D48" s="284"/>
      <c r="E48" s="284"/>
      <c r="F48" s="292"/>
      <c r="G48" s="325" t="s">
        <v>390</v>
      </c>
      <c r="H48" s="321"/>
      <c r="I48" s="322"/>
      <c r="J48" s="323"/>
      <c r="K48" s="323"/>
      <c r="L48" s="323"/>
      <c r="M48" s="323"/>
      <c r="N48" s="323"/>
      <c r="O48" s="323"/>
      <c r="P48" s="323"/>
      <c r="Q48" s="323"/>
      <c r="R48" s="323"/>
      <c r="T48" s="323"/>
      <c r="U48" s="323"/>
      <c r="V48" s="295"/>
      <c r="W48" s="283"/>
      <c r="X48" s="275"/>
      <c r="Y48" s="275"/>
      <c r="Z48" s="275"/>
    </row>
    <row r="49" spans="1:26" ht="12.75" customHeight="1" x14ac:dyDescent="0.35">
      <c r="A49" s="313"/>
      <c r="B49" s="274"/>
      <c r="C49" s="284"/>
      <c r="D49" s="284"/>
      <c r="E49" s="284"/>
      <c r="F49" s="292"/>
      <c r="I49" s="326"/>
      <c r="J49" s="327"/>
      <c r="K49" s="327"/>
      <c r="L49" s="327"/>
      <c r="M49" s="327"/>
      <c r="N49" s="327"/>
      <c r="O49" s="327"/>
      <c r="P49" s="327"/>
      <c r="W49" s="283"/>
      <c r="X49" s="275"/>
      <c r="Y49" s="275"/>
      <c r="Z49" s="275"/>
    </row>
    <row r="50" spans="1:26" ht="12.75" customHeight="1" x14ac:dyDescent="0.35">
      <c r="A50" s="313"/>
      <c r="B50" s="274"/>
      <c r="C50" s="284"/>
      <c r="D50" s="284"/>
      <c r="E50" s="284"/>
      <c r="F50" s="292"/>
      <c r="G50" s="327"/>
      <c r="H50" s="327" t="s">
        <v>378</v>
      </c>
      <c r="I50" s="327" t="s">
        <v>379</v>
      </c>
      <c r="J50" s="327"/>
      <c r="K50" s="327"/>
      <c r="L50" s="327"/>
      <c r="M50" s="327"/>
      <c r="W50" s="283"/>
      <c r="X50" s="275"/>
      <c r="Y50" s="275"/>
      <c r="Z50" s="275"/>
    </row>
    <row r="51" spans="1:26" ht="12.75" customHeight="1" x14ac:dyDescent="0.35">
      <c r="A51" s="313"/>
      <c r="B51" s="274"/>
      <c r="C51" s="284"/>
      <c r="D51" s="284"/>
      <c r="E51" s="284"/>
      <c r="F51" s="292"/>
      <c r="G51" s="339" t="s">
        <v>401</v>
      </c>
      <c r="H51" s="388">
        <v>0.1</v>
      </c>
      <c r="I51" s="388">
        <v>0.2</v>
      </c>
      <c r="J51" s="327" t="s">
        <v>391</v>
      </c>
      <c r="K51" s="390">
        <f>H51*60</f>
        <v>6</v>
      </c>
      <c r="L51" s="390">
        <f>I51*60</f>
        <v>12</v>
      </c>
      <c r="M51" s="327" t="s">
        <v>392</v>
      </c>
      <c r="Q51" s="327"/>
      <c r="R51" s="327"/>
      <c r="S51" s="327"/>
      <c r="T51" s="327"/>
      <c r="U51" s="327"/>
      <c r="V51" s="328"/>
      <c r="W51" s="283"/>
      <c r="X51" s="275"/>
      <c r="Y51" s="275"/>
      <c r="Z51" s="275"/>
    </row>
    <row r="52" spans="1:26" ht="12.75" customHeight="1" x14ac:dyDescent="0.35">
      <c r="A52" s="313"/>
      <c r="B52" s="274"/>
      <c r="C52" s="284"/>
      <c r="D52" s="284"/>
      <c r="E52" s="284"/>
      <c r="F52" s="292"/>
      <c r="G52" s="339" t="s">
        <v>402</v>
      </c>
      <c r="H52" s="388">
        <v>0.1</v>
      </c>
      <c r="I52" s="388">
        <v>0.1</v>
      </c>
      <c r="J52" s="327" t="s">
        <v>393</v>
      </c>
      <c r="K52" s="390">
        <f>H52*60</f>
        <v>6</v>
      </c>
      <c r="L52" s="390">
        <f>I52*60</f>
        <v>6</v>
      </c>
      <c r="M52" s="327" t="s">
        <v>392</v>
      </c>
      <c r="Q52" s="327"/>
      <c r="R52" s="327"/>
      <c r="S52" s="327"/>
      <c r="T52" s="327"/>
      <c r="U52" s="327"/>
      <c r="V52" s="328"/>
      <c r="W52" s="283"/>
      <c r="X52" s="275"/>
      <c r="Y52" s="275"/>
      <c r="Z52" s="275"/>
    </row>
    <row r="53" spans="1:26" ht="12.75" customHeight="1" x14ac:dyDescent="0.35">
      <c r="A53" s="313"/>
      <c r="B53" s="274"/>
      <c r="C53" s="284"/>
      <c r="D53" s="284"/>
      <c r="E53" s="284"/>
      <c r="F53" s="292"/>
      <c r="G53" s="339" t="s">
        <v>380</v>
      </c>
      <c r="H53" s="388">
        <v>2</v>
      </c>
      <c r="I53" s="388">
        <v>2</v>
      </c>
      <c r="J53" s="327" t="s">
        <v>394</v>
      </c>
      <c r="K53" s="327"/>
      <c r="L53" s="327"/>
      <c r="Q53" s="327"/>
      <c r="R53" s="327"/>
      <c r="S53" s="327"/>
      <c r="T53" s="327"/>
      <c r="U53" s="327"/>
      <c r="V53" s="328"/>
      <c r="W53" s="283"/>
      <c r="X53" s="275"/>
      <c r="Y53" s="275"/>
      <c r="Z53" s="275"/>
    </row>
    <row r="54" spans="1:26" ht="12.75" customHeight="1" x14ac:dyDescent="0.35">
      <c r="A54" s="313"/>
      <c r="B54" s="274"/>
      <c r="C54" s="284"/>
      <c r="D54" s="284"/>
      <c r="E54" s="284"/>
      <c r="F54" s="292"/>
      <c r="H54" s="389">
        <f>(H51+H52)/H53</f>
        <v>0.1</v>
      </c>
      <c r="I54" s="389">
        <f>(I51+I52)/I53</f>
        <v>0.15000000000000002</v>
      </c>
      <c r="J54" s="327" t="s">
        <v>395</v>
      </c>
      <c r="K54" s="327"/>
      <c r="L54" s="327"/>
      <c r="M54" s="327"/>
      <c r="R54" s="327"/>
      <c r="S54" s="327"/>
      <c r="T54" s="327"/>
      <c r="U54" s="327"/>
      <c r="V54" s="328"/>
      <c r="W54" s="283"/>
      <c r="X54" s="275"/>
      <c r="Y54" s="275"/>
      <c r="Z54" s="275"/>
    </row>
    <row r="55" spans="1:26" ht="12.75" customHeight="1" x14ac:dyDescent="0.35">
      <c r="A55" s="313"/>
      <c r="B55" s="274"/>
      <c r="C55" s="284"/>
      <c r="D55" s="284"/>
      <c r="E55" s="284"/>
      <c r="F55" s="299"/>
      <c r="G55" s="324"/>
      <c r="H55" s="329"/>
      <c r="I55" s="324"/>
      <c r="J55" s="330"/>
      <c r="K55" s="330"/>
      <c r="L55" s="330"/>
      <c r="M55" s="330"/>
      <c r="N55" s="334" t="s">
        <v>397</v>
      </c>
      <c r="O55" s="330"/>
      <c r="P55" s="330"/>
      <c r="Q55" s="327" t="s">
        <v>403</v>
      </c>
      <c r="R55" s="331"/>
      <c r="V55" s="332"/>
      <c r="W55" s="283"/>
      <c r="X55" s="275"/>
      <c r="Y55" s="275"/>
      <c r="Z55" s="275"/>
    </row>
    <row r="56" spans="1:26" ht="12.75" customHeight="1" x14ac:dyDescent="0.35">
      <c r="A56" s="313"/>
      <c r="B56" s="274"/>
      <c r="C56" s="284"/>
      <c r="D56" s="284"/>
      <c r="E56" s="284"/>
      <c r="F56" s="299"/>
      <c r="G56" s="324"/>
      <c r="H56" s="324"/>
      <c r="I56" s="324"/>
      <c r="K56" s="330"/>
      <c r="L56" s="330"/>
      <c r="M56" s="330"/>
      <c r="O56" s="330"/>
      <c r="Q56" s="337"/>
      <c r="R56" s="331"/>
      <c r="V56" s="332"/>
      <c r="W56" s="283"/>
      <c r="X56" s="275"/>
      <c r="Y56" s="275"/>
      <c r="Z56" s="275"/>
    </row>
    <row r="57" spans="1:26" ht="12.75" customHeight="1" x14ac:dyDescent="0.35">
      <c r="A57" s="313"/>
      <c r="B57" s="274"/>
      <c r="C57" s="284"/>
      <c r="D57" s="284"/>
      <c r="E57" s="284"/>
      <c r="F57" s="299"/>
      <c r="H57" s="333" t="s">
        <v>396</v>
      </c>
      <c r="K57" s="330"/>
      <c r="L57" s="330"/>
      <c r="M57" s="330"/>
      <c r="N57" s="330" t="s">
        <v>349</v>
      </c>
      <c r="O57" s="391">
        <v>0.2</v>
      </c>
      <c r="P57" s="335" t="s">
        <v>398</v>
      </c>
      <c r="Q57" s="393">
        <f>O57*60</f>
        <v>12</v>
      </c>
      <c r="R57" s="330" t="s">
        <v>392</v>
      </c>
      <c r="V57" s="332"/>
      <c r="W57" s="283"/>
      <c r="X57" s="275"/>
      <c r="Y57" s="275"/>
      <c r="Z57" s="275"/>
    </row>
    <row r="58" spans="1:26" ht="12.75" customHeight="1" x14ac:dyDescent="0.35">
      <c r="A58" s="313"/>
      <c r="B58" s="274"/>
      <c r="C58" s="284"/>
      <c r="D58" s="284"/>
      <c r="E58" s="284"/>
      <c r="F58" s="299"/>
      <c r="G58" s="333"/>
      <c r="H58" s="324"/>
      <c r="J58" s="330"/>
      <c r="K58" s="330"/>
      <c r="L58" s="330"/>
      <c r="M58" s="330"/>
      <c r="N58" s="329" t="s">
        <v>399</v>
      </c>
      <c r="O58" s="392">
        <v>2</v>
      </c>
      <c r="P58" s="335" t="s">
        <v>400</v>
      </c>
      <c r="Q58" s="330"/>
      <c r="R58" s="330"/>
      <c r="V58" s="332"/>
      <c r="W58" s="283"/>
      <c r="X58" s="275"/>
      <c r="Y58" s="275"/>
      <c r="Z58" s="275"/>
    </row>
    <row r="59" spans="1:26" ht="12.75" customHeight="1" x14ac:dyDescent="0.35">
      <c r="A59" s="313"/>
      <c r="B59" s="274"/>
      <c r="C59" s="284"/>
      <c r="D59" s="284"/>
      <c r="E59" s="284"/>
      <c r="F59" s="299"/>
      <c r="G59" s="324"/>
      <c r="H59" s="329"/>
      <c r="I59" s="324"/>
      <c r="L59" s="330"/>
      <c r="M59" s="330"/>
      <c r="N59" s="330"/>
      <c r="O59" s="330"/>
      <c r="P59" s="330"/>
      <c r="R59" s="331"/>
      <c r="V59" s="332"/>
      <c r="W59" s="283"/>
      <c r="X59" s="275"/>
      <c r="Y59" s="275"/>
      <c r="Z59" s="275"/>
    </row>
    <row r="60" spans="1:26" ht="12.75" customHeight="1" x14ac:dyDescent="0.35">
      <c r="A60" s="313"/>
      <c r="B60" s="274"/>
      <c r="C60" s="284"/>
      <c r="D60" s="284"/>
      <c r="E60" s="284"/>
      <c r="F60" s="299"/>
      <c r="H60" s="324" t="s">
        <v>378</v>
      </c>
      <c r="I60" s="329" t="s">
        <v>379</v>
      </c>
      <c r="L60" s="330"/>
      <c r="M60" s="330"/>
      <c r="N60" s="330"/>
      <c r="O60" s="330"/>
      <c r="P60" s="330"/>
      <c r="Q60" s="330"/>
      <c r="R60" s="330"/>
      <c r="S60" s="324"/>
      <c r="T60" s="329"/>
      <c r="U60" s="331"/>
      <c r="V60" s="332"/>
      <c r="W60" s="283"/>
      <c r="X60" s="275"/>
      <c r="Y60" s="275"/>
      <c r="Z60" s="275"/>
    </row>
    <row r="61" spans="1:26" ht="12.75" customHeight="1" x14ac:dyDescent="0.35">
      <c r="A61" s="313"/>
      <c r="B61" s="274"/>
      <c r="C61" s="284"/>
      <c r="D61" s="284"/>
      <c r="E61" s="284"/>
      <c r="F61" s="299"/>
      <c r="G61" t="s">
        <v>112</v>
      </c>
      <c r="H61" s="329" t="s">
        <v>407</v>
      </c>
      <c r="I61" s="329" t="s">
        <v>404</v>
      </c>
      <c r="M61" s="330"/>
      <c r="N61" s="330" t="s">
        <v>112</v>
      </c>
      <c r="O61" s="330" t="s">
        <v>405</v>
      </c>
      <c r="P61" s="336" t="s">
        <v>406</v>
      </c>
      <c r="Q61" s="330"/>
      <c r="U61" s="331"/>
      <c r="V61" s="332"/>
      <c r="W61" s="283"/>
      <c r="X61" s="275"/>
      <c r="Y61" s="275"/>
      <c r="Z61" s="275"/>
    </row>
    <row r="62" spans="1:26" ht="12.75" customHeight="1" x14ac:dyDescent="0.35">
      <c r="A62" s="313"/>
      <c r="B62" s="274"/>
      <c r="C62" s="284"/>
      <c r="D62" s="284"/>
      <c r="E62" s="284"/>
      <c r="F62" s="299"/>
      <c r="G62" s="340">
        <v>43466</v>
      </c>
      <c r="H62" s="394">
        <v>1.8</v>
      </c>
      <c r="I62" s="395">
        <v>10</v>
      </c>
      <c r="N62" s="341">
        <f t="shared" ref="N62:N68" si="0">G62</f>
        <v>43466</v>
      </c>
      <c r="O62" s="396">
        <v>100</v>
      </c>
      <c r="P62" s="397">
        <v>500</v>
      </c>
      <c r="U62" s="332"/>
      <c r="W62" s="283"/>
      <c r="X62" s="275"/>
      <c r="Y62" s="275"/>
      <c r="Z62" s="275"/>
    </row>
    <row r="63" spans="1:26" ht="12.75" customHeight="1" x14ac:dyDescent="0.35">
      <c r="A63" s="313"/>
      <c r="B63" s="274"/>
      <c r="C63" s="284"/>
      <c r="D63" s="284"/>
      <c r="E63" s="284"/>
      <c r="F63" s="299"/>
      <c r="G63" s="340">
        <v>43525</v>
      </c>
      <c r="H63" s="394">
        <v>1.8</v>
      </c>
      <c r="I63" s="395">
        <v>10</v>
      </c>
      <c r="N63" s="341">
        <f t="shared" si="0"/>
        <v>43525</v>
      </c>
      <c r="O63" s="396">
        <v>150</v>
      </c>
      <c r="P63" s="397">
        <v>500</v>
      </c>
      <c r="U63" s="332"/>
      <c r="W63" s="283"/>
      <c r="X63" s="275"/>
      <c r="Y63" s="275"/>
      <c r="Z63" s="275"/>
    </row>
    <row r="64" spans="1:26" ht="12.75" customHeight="1" x14ac:dyDescent="0.35">
      <c r="A64" s="313"/>
      <c r="B64" s="274"/>
      <c r="C64" s="284"/>
      <c r="D64" s="284"/>
      <c r="E64" s="284"/>
      <c r="F64" s="299"/>
      <c r="G64" s="340">
        <v>43556</v>
      </c>
      <c r="H64" s="394">
        <v>3.6</v>
      </c>
      <c r="I64" s="395">
        <v>10</v>
      </c>
      <c r="N64" s="341">
        <f t="shared" si="0"/>
        <v>43556</v>
      </c>
      <c r="O64" s="396">
        <v>200</v>
      </c>
      <c r="P64" s="397">
        <v>500</v>
      </c>
      <c r="U64" s="332"/>
      <c r="W64" s="283"/>
      <c r="X64" s="275"/>
      <c r="Y64" s="275"/>
      <c r="Z64" s="275"/>
    </row>
    <row r="65" spans="1:26" ht="12.75" customHeight="1" x14ac:dyDescent="0.35">
      <c r="A65" s="313"/>
      <c r="B65" s="274"/>
      <c r="C65" s="284"/>
      <c r="D65" s="284"/>
      <c r="E65" s="284"/>
      <c r="F65" s="299"/>
      <c r="G65" s="340">
        <v>43615</v>
      </c>
      <c r="H65" s="394">
        <v>1.8</v>
      </c>
      <c r="I65" s="395">
        <v>10</v>
      </c>
      <c r="M65" s="330"/>
      <c r="N65" s="341">
        <f t="shared" si="0"/>
        <v>43615</v>
      </c>
      <c r="O65" s="396">
        <v>150</v>
      </c>
      <c r="P65" s="397">
        <v>500</v>
      </c>
      <c r="Q65" s="337"/>
      <c r="U65" s="332"/>
      <c r="W65" s="283"/>
      <c r="X65" s="275"/>
      <c r="Y65" s="275"/>
      <c r="Z65" s="275"/>
    </row>
    <row r="66" spans="1:26" ht="12.75" customHeight="1" x14ac:dyDescent="0.35">
      <c r="A66" s="313"/>
      <c r="B66" s="274"/>
      <c r="C66" s="284"/>
      <c r="D66" s="284"/>
      <c r="E66" s="284"/>
      <c r="F66" s="299"/>
      <c r="G66" s="340">
        <v>43620</v>
      </c>
      <c r="H66" s="394">
        <v>1.8</v>
      </c>
      <c r="I66" s="395">
        <v>10</v>
      </c>
      <c r="M66" s="330"/>
      <c r="N66" s="341">
        <f t="shared" si="0"/>
        <v>43620</v>
      </c>
      <c r="O66" s="396">
        <v>100</v>
      </c>
      <c r="P66" s="397">
        <v>500</v>
      </c>
      <c r="Q66" s="337"/>
      <c r="U66" s="332"/>
      <c r="W66" s="283"/>
      <c r="X66" s="275"/>
      <c r="Y66" s="275"/>
      <c r="Z66" s="275"/>
    </row>
    <row r="67" spans="1:26" ht="12.75" customHeight="1" x14ac:dyDescent="0.35">
      <c r="A67" s="313"/>
      <c r="B67" s="274"/>
      <c r="C67" s="284"/>
      <c r="D67" s="284"/>
      <c r="E67" s="284"/>
      <c r="F67" s="299"/>
      <c r="G67" s="340">
        <v>43678</v>
      </c>
      <c r="H67" s="394">
        <v>1.8</v>
      </c>
      <c r="I67" s="395">
        <v>10</v>
      </c>
      <c r="M67" s="330"/>
      <c r="N67" s="341">
        <f t="shared" si="0"/>
        <v>43678</v>
      </c>
      <c r="O67" s="396">
        <v>30</v>
      </c>
      <c r="P67" s="397">
        <v>500</v>
      </c>
      <c r="Q67" s="337"/>
      <c r="U67" s="332"/>
      <c r="W67" s="283"/>
      <c r="X67" s="275"/>
      <c r="Y67" s="275"/>
      <c r="Z67" s="275"/>
    </row>
    <row r="68" spans="1:26" ht="12.75" customHeight="1" x14ac:dyDescent="0.35">
      <c r="A68" s="313"/>
      <c r="B68" s="274"/>
      <c r="C68" s="284"/>
      <c r="D68" s="284"/>
      <c r="E68" s="284"/>
      <c r="F68" s="299"/>
      <c r="G68" s="340">
        <v>43824</v>
      </c>
      <c r="H68" s="394">
        <v>1.8</v>
      </c>
      <c r="I68" s="395">
        <v>10</v>
      </c>
      <c r="M68" s="330"/>
      <c r="N68" s="341">
        <f t="shared" si="0"/>
        <v>43824</v>
      </c>
      <c r="O68" s="396">
        <v>50</v>
      </c>
      <c r="P68" s="397">
        <v>500</v>
      </c>
      <c r="Q68" s="337"/>
      <c r="U68" s="332"/>
      <c r="W68" s="283"/>
      <c r="X68" s="275"/>
      <c r="Y68" s="275"/>
      <c r="Z68" s="275"/>
    </row>
    <row r="69" spans="1:26" ht="12.75" customHeight="1" x14ac:dyDescent="0.35">
      <c r="A69" s="313"/>
      <c r="B69" s="274"/>
      <c r="C69" s="284"/>
      <c r="D69" s="284"/>
      <c r="E69" s="284"/>
      <c r="F69" s="299"/>
      <c r="G69" s="302"/>
      <c r="H69" s="302"/>
      <c r="I69" s="302"/>
      <c r="J69" s="303"/>
      <c r="K69" s="303"/>
      <c r="L69" s="303"/>
      <c r="M69" s="303"/>
      <c r="N69" s="303"/>
      <c r="O69" s="303"/>
      <c r="P69" s="303"/>
      <c r="Q69" s="303"/>
      <c r="R69" s="303"/>
      <c r="S69" s="303"/>
      <c r="T69" s="303"/>
      <c r="U69" s="295"/>
      <c r="V69" s="295"/>
      <c r="W69" s="283"/>
      <c r="X69" s="275"/>
      <c r="Y69" s="275"/>
      <c r="Z69" s="275"/>
    </row>
    <row r="70" spans="1:26" ht="12.75" customHeight="1" x14ac:dyDescent="0.35">
      <c r="A70" s="313"/>
      <c r="B70" s="274"/>
      <c r="C70" s="304"/>
      <c r="D70" s="304"/>
      <c r="E70" s="304"/>
      <c r="F70" s="304"/>
      <c r="G70" s="305" t="str">
        <f>G39</f>
        <v>LABOUR GRAIN FEEDING - LABOUR REQUIREMENT FOR GRAIN FEEDING SHEEP</v>
      </c>
      <c r="H70" s="304"/>
      <c r="I70" s="304"/>
      <c r="J70" s="304"/>
      <c r="K70" s="304"/>
      <c r="L70" s="304"/>
      <c r="M70" s="304"/>
      <c r="N70" s="304"/>
      <c r="O70" s="304"/>
      <c r="P70" s="304"/>
      <c r="Q70" s="304"/>
      <c r="R70" s="304"/>
      <c r="S70" s="304"/>
      <c r="T70" s="338"/>
      <c r="U70" s="338"/>
      <c r="V70" s="338"/>
      <c r="W70" s="306" t="s">
        <v>24</v>
      </c>
      <c r="X70" s="275"/>
      <c r="Y70" s="275"/>
      <c r="Z70" s="275"/>
    </row>
    <row r="71" spans="1:26" ht="12.75" customHeight="1" x14ac:dyDescent="0.35">
      <c r="A71" s="313"/>
      <c r="B71" s="274"/>
      <c r="C71" s="274"/>
      <c r="D71" s="274"/>
      <c r="E71" s="274"/>
      <c r="F71" s="274"/>
      <c r="G71" s="274"/>
      <c r="H71" s="274"/>
      <c r="I71" s="274"/>
      <c r="J71" s="274"/>
      <c r="K71" s="274"/>
      <c r="L71" s="274"/>
      <c r="M71" s="274"/>
      <c r="N71" s="274"/>
      <c r="O71" s="274"/>
      <c r="P71" s="274"/>
      <c r="Q71" s="274"/>
      <c r="R71" s="274"/>
      <c r="S71" s="274"/>
      <c r="T71" s="274"/>
      <c r="U71" s="275"/>
      <c r="V71" s="274"/>
      <c r="W71" s="274"/>
      <c r="X71" s="275"/>
      <c r="Y71" s="275"/>
      <c r="Z71" s="27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500"/>
  <sheetViews>
    <sheetView topLeftCell="A31" zoomScale="80" zoomScaleNormal="80" workbookViewId="0">
      <selection activeCell="L57" sqref="L57"/>
    </sheetView>
  </sheetViews>
  <sheetFormatPr defaultColWidth="11.54296875" defaultRowHeight="12" customHeight="1" outlineLevelRow="1" x14ac:dyDescent="0.35"/>
  <cols>
    <col min="1" max="1" width="4.54296875" style="7" customWidth="1"/>
    <col min="2" max="2" width="1.54296875" style="7" customWidth="1"/>
    <col min="3" max="4" width="0.54296875" style="7" customWidth="1"/>
    <col min="5" max="5" width="1.54296875" style="7" customWidth="1"/>
    <col min="6" max="6" width="2.54296875" style="7" customWidth="1"/>
    <col min="7" max="7" width="19.54296875" style="7" customWidth="1"/>
    <col min="8" max="8" width="16.453125" style="7" customWidth="1"/>
    <col min="9" max="9" width="15" style="7" customWidth="1"/>
    <col min="10" max="10" width="14.453125" style="7" customWidth="1"/>
    <col min="11" max="11" width="16.54296875" style="7" bestFit="1" customWidth="1"/>
    <col min="12" max="13" width="13.54296875" style="7" customWidth="1"/>
    <col min="14" max="14" width="13.81640625" style="7" customWidth="1"/>
    <col min="15" max="18" width="11.54296875" style="7"/>
    <col min="19" max="19" width="15.54296875" style="7" customWidth="1"/>
    <col min="20" max="20" width="12.453125" style="7" customWidth="1"/>
    <col min="21" max="21" width="12.54296875" style="7" customWidth="1"/>
    <col min="22" max="16384" width="11.54296875" style="7"/>
  </cols>
  <sheetData>
    <row r="1" spans="1:26" ht="12" customHeight="1" outlineLevel="1" x14ac:dyDescent="0.35">
      <c r="A1" s="4"/>
      <c r="B1" s="5"/>
      <c r="C1" s="5"/>
      <c r="D1" s="5"/>
      <c r="E1" s="5"/>
      <c r="F1" s="5"/>
      <c r="G1" s="5"/>
      <c r="H1" s="6"/>
      <c r="I1" s="6"/>
      <c r="J1" s="6"/>
      <c r="K1" s="6"/>
      <c r="L1" s="6"/>
      <c r="M1" s="6"/>
      <c r="N1" s="6"/>
      <c r="O1" s="6"/>
      <c r="P1" s="6"/>
      <c r="Q1" s="6"/>
      <c r="R1" s="6"/>
      <c r="S1" s="6"/>
      <c r="T1" s="6"/>
      <c r="U1" s="6"/>
      <c r="V1" s="6"/>
      <c r="W1" s="6"/>
      <c r="X1" s="5"/>
      <c r="Y1" s="5"/>
      <c r="Z1" s="5"/>
    </row>
    <row r="2" spans="1:26" ht="5.15" customHeight="1" outlineLevel="1" thickBot="1" x14ac:dyDescent="0.4">
      <c r="A2" s="4"/>
      <c r="B2" s="5"/>
      <c r="C2" s="5"/>
      <c r="D2" s="5"/>
      <c r="E2" s="5"/>
      <c r="F2" s="5"/>
      <c r="G2" s="5"/>
      <c r="H2" s="6"/>
      <c r="I2" s="6"/>
      <c r="J2" s="6"/>
      <c r="K2" s="6"/>
      <c r="L2" s="6"/>
      <c r="M2" s="6"/>
      <c r="N2" s="6"/>
      <c r="O2" s="6"/>
      <c r="P2" s="6"/>
      <c r="Q2" s="6"/>
      <c r="R2" s="6"/>
      <c r="S2" s="6"/>
      <c r="T2" s="6"/>
      <c r="U2" s="6"/>
      <c r="V2" s="6"/>
      <c r="W2" s="6"/>
      <c r="X2" s="5"/>
      <c r="Y2" s="5"/>
      <c r="Z2" s="5"/>
    </row>
    <row r="3" spans="1:26" ht="5.15" customHeight="1" outlineLevel="1" x14ac:dyDescent="0.3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35">
      <c r="A4" s="4"/>
      <c r="B4" s="5"/>
      <c r="C4" s="11"/>
      <c r="D4" s="11"/>
      <c r="E4" s="11" t="s">
        <v>1</v>
      </c>
      <c r="F4" s="12"/>
      <c r="G4" s="13" t="s">
        <v>478</v>
      </c>
      <c r="H4" s="12"/>
      <c r="I4" s="12"/>
      <c r="J4" s="12"/>
      <c r="K4" s="12"/>
      <c r="L4" s="12"/>
      <c r="M4" s="12"/>
      <c r="N4" s="12"/>
      <c r="O4" s="12"/>
      <c r="P4" s="12"/>
      <c r="Q4" s="12"/>
      <c r="R4" s="12"/>
      <c r="S4" s="14"/>
      <c r="T4" s="12"/>
      <c r="U4" s="14"/>
      <c r="V4" s="14"/>
      <c r="W4" s="15"/>
      <c r="X4" s="6"/>
      <c r="Y4" s="6"/>
      <c r="Z4" s="6"/>
    </row>
    <row r="5" spans="1:26" ht="12" customHeight="1" outlineLevel="1" x14ac:dyDescent="0.3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3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3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3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3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3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3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3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3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3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3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3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3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35">
      <c r="A18" s="4"/>
      <c r="B18" s="5"/>
      <c r="C18" s="16"/>
      <c r="D18" s="16"/>
      <c r="E18" s="16"/>
      <c r="F18" s="16"/>
      <c r="G18" s="16"/>
      <c r="H18" s="16"/>
      <c r="I18" s="16"/>
      <c r="J18" s="364"/>
      <c r="K18" s="364"/>
      <c r="L18" s="364"/>
      <c r="M18" s="364"/>
      <c r="N18" s="364"/>
      <c r="O18" s="364"/>
      <c r="P18" s="364"/>
      <c r="Q18" s="364"/>
      <c r="R18" s="364"/>
      <c r="S18" s="364"/>
      <c r="T18" s="364"/>
      <c r="U18" s="364"/>
      <c r="V18" s="364"/>
      <c r="W18" s="15"/>
      <c r="X18" s="6"/>
      <c r="Y18" s="6"/>
      <c r="Z18" s="6"/>
    </row>
    <row r="19" spans="1:26" ht="12" customHeight="1" outlineLevel="1" x14ac:dyDescent="0.35">
      <c r="A19" s="4"/>
      <c r="B19" s="5"/>
      <c r="C19" s="16"/>
      <c r="D19" s="16"/>
      <c r="E19" s="16"/>
      <c r="F19" s="16"/>
      <c r="G19" s="16"/>
      <c r="H19" s="16"/>
      <c r="I19" s="16"/>
      <c r="J19" s="16"/>
      <c r="K19" s="16"/>
      <c r="L19" s="364"/>
      <c r="M19" s="364"/>
      <c r="N19" s="364"/>
      <c r="O19" s="364"/>
      <c r="P19" s="364"/>
      <c r="Q19" s="364"/>
      <c r="R19" s="364"/>
      <c r="S19" s="364"/>
      <c r="T19" s="364"/>
      <c r="U19" s="364"/>
      <c r="V19" s="364"/>
      <c r="W19" s="15"/>
      <c r="X19" s="6"/>
      <c r="Y19" s="6"/>
      <c r="Z19" s="6"/>
    </row>
    <row r="20" spans="1:26" ht="12" customHeight="1" outlineLevel="1" x14ac:dyDescent="0.3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15" customHeight="1" outlineLevel="1" thickBot="1" x14ac:dyDescent="0.4">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15" customHeight="1" outlineLevel="1" x14ac:dyDescent="0.3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35">
      <c r="A23" s="4"/>
      <c r="B23" s="5"/>
      <c r="C23" s="11"/>
      <c r="D23" s="11"/>
      <c r="E23" s="11" t="s">
        <v>1</v>
      </c>
      <c r="F23" s="12"/>
      <c r="G23" s="13" t="s">
        <v>437</v>
      </c>
      <c r="H23" s="12"/>
      <c r="I23" s="12"/>
      <c r="J23" s="12"/>
      <c r="K23" s="12"/>
      <c r="L23" s="12"/>
      <c r="M23" s="12"/>
      <c r="N23" s="12"/>
      <c r="O23" s="12"/>
      <c r="P23" s="12"/>
      <c r="Q23" s="12"/>
      <c r="R23" s="12"/>
      <c r="S23" s="14"/>
      <c r="T23" s="12"/>
      <c r="U23" s="14"/>
      <c r="V23" s="14"/>
      <c r="W23" s="15"/>
      <c r="X23" s="6"/>
      <c r="Y23" s="6"/>
      <c r="Z23" s="6"/>
    </row>
    <row r="24" spans="1:26" ht="12" customHeight="1" outlineLevel="1" x14ac:dyDescent="0.3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35">
      <c r="A25" s="4"/>
      <c r="B25" s="5"/>
      <c r="C25" s="16"/>
      <c r="D25" s="11"/>
      <c r="E25" s="16"/>
      <c r="F25" s="12"/>
      <c r="G25" s="12"/>
      <c r="H25" s="12"/>
      <c r="I25" s="12"/>
      <c r="J25" s="12"/>
      <c r="K25" s="12"/>
      <c r="L25" s="12"/>
      <c r="M25" s="12"/>
      <c r="N25" s="12"/>
      <c r="O25" s="12"/>
      <c r="P25" s="12"/>
      <c r="Q25" s="12"/>
      <c r="R25" s="12"/>
      <c r="S25" s="14"/>
      <c r="T25" s="18"/>
      <c r="U25" s="14"/>
      <c r="V25" s="14"/>
      <c r="W25" s="15"/>
      <c r="X25" s="6"/>
      <c r="Y25" s="6"/>
      <c r="Z25" s="6"/>
    </row>
    <row r="26" spans="1:26" ht="12" customHeight="1" outlineLevel="1" x14ac:dyDescent="0.3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35">
      <c r="A27" s="4"/>
      <c r="B27" s="5"/>
      <c r="C27" s="16"/>
      <c r="D27" s="16"/>
      <c r="E27" s="16"/>
      <c r="F27" s="16"/>
      <c r="G27" s="16"/>
      <c r="H27" s="16"/>
      <c r="I27" s="16"/>
      <c r="J27" s="351"/>
      <c r="K27" s="351"/>
      <c r="L27" s="351"/>
      <c r="M27" s="351"/>
      <c r="N27" s="351"/>
      <c r="O27" s="351"/>
      <c r="P27" s="351"/>
      <c r="Q27" s="351"/>
      <c r="R27" s="351"/>
      <c r="S27" s="351"/>
      <c r="T27" s="351"/>
      <c r="U27" s="351"/>
      <c r="V27" s="351"/>
      <c r="W27" s="15"/>
      <c r="X27" s="6"/>
      <c r="Y27" s="6"/>
      <c r="Z27" s="6"/>
    </row>
    <row r="28" spans="1:26" ht="12" customHeight="1" outlineLevel="1" x14ac:dyDescent="0.35">
      <c r="A28" s="4"/>
      <c r="B28" s="5"/>
      <c r="C28" s="16"/>
      <c r="D28" s="16"/>
      <c r="E28" s="16"/>
      <c r="F28" s="16"/>
      <c r="G28" s="16"/>
      <c r="H28" s="16"/>
      <c r="I28" s="16"/>
      <c r="J28" s="16"/>
      <c r="K28" s="16"/>
      <c r="L28" s="351"/>
      <c r="M28" s="351"/>
      <c r="N28" s="351"/>
      <c r="O28" s="351"/>
      <c r="P28" s="351"/>
      <c r="Q28" s="351"/>
      <c r="R28" s="351"/>
      <c r="S28" s="351"/>
      <c r="T28" s="351"/>
      <c r="U28" s="351"/>
      <c r="V28" s="351"/>
      <c r="W28" s="15"/>
      <c r="X28" s="6"/>
      <c r="Y28" s="6"/>
      <c r="Z28" s="6"/>
    </row>
    <row r="29" spans="1:26" ht="12" customHeight="1" outlineLevel="1" x14ac:dyDescent="0.35">
      <c r="A29" s="4"/>
      <c r="B29" s="5"/>
      <c r="C29" s="16"/>
      <c r="D29" s="16"/>
      <c r="E29" s="16"/>
      <c r="F29" s="16"/>
      <c r="G29" s="16"/>
      <c r="H29" s="16"/>
      <c r="I29" s="16"/>
      <c r="J29" s="16"/>
      <c r="K29" s="16"/>
      <c r="L29" s="16"/>
      <c r="M29" s="16"/>
      <c r="N29" s="22"/>
      <c r="O29" s="22"/>
      <c r="P29" s="23"/>
      <c r="Q29" s="23"/>
      <c r="R29" s="23"/>
      <c r="S29" s="351"/>
      <c r="T29" s="351"/>
      <c r="U29" s="351"/>
      <c r="V29" s="351"/>
      <c r="W29" s="15"/>
      <c r="X29" s="6"/>
      <c r="Y29" s="6"/>
      <c r="Z29" s="6"/>
    </row>
    <row r="30" spans="1:26" ht="12" customHeight="1" outlineLevel="1" x14ac:dyDescent="0.35">
      <c r="A30" s="4"/>
      <c r="B30" s="5"/>
      <c r="C30" s="16"/>
      <c r="D30" s="16"/>
      <c r="E30" s="16"/>
      <c r="F30" s="16"/>
      <c r="G30" s="16"/>
      <c r="H30" s="16"/>
      <c r="I30" s="16"/>
      <c r="J30" s="16"/>
      <c r="K30" s="16"/>
      <c r="L30" s="16"/>
      <c r="M30" s="16"/>
      <c r="N30" s="22"/>
      <c r="O30" s="22"/>
      <c r="P30" s="23"/>
      <c r="Q30" s="23"/>
      <c r="R30" s="23"/>
      <c r="S30" s="351"/>
      <c r="T30" s="351"/>
      <c r="U30" s="351"/>
      <c r="V30" s="351"/>
      <c r="W30" s="15"/>
      <c r="X30" s="6"/>
      <c r="Y30" s="6"/>
      <c r="Z30" s="6"/>
    </row>
    <row r="31" spans="1:26" ht="14.5" outlineLevel="1" x14ac:dyDescent="0.35">
      <c r="A31" s="4"/>
      <c r="B31" s="5"/>
      <c r="C31" s="16"/>
      <c r="D31" s="16"/>
      <c r="E31" s="16"/>
      <c r="F31" s="25"/>
      <c r="G31" s="362" t="s">
        <v>1009</v>
      </c>
      <c r="J31" s="34"/>
      <c r="K31" s="71"/>
      <c r="L31" s="71"/>
      <c r="M31" s="355"/>
      <c r="N31" s="358"/>
      <c r="O31" s="356"/>
      <c r="P31" s="34"/>
      <c r="Q31" s="34"/>
      <c r="R31" s="34"/>
      <c r="S31" s="34"/>
      <c r="T31" s="34"/>
      <c r="U31" s="34"/>
      <c r="V31" s="34"/>
      <c r="W31" s="15"/>
      <c r="X31" s="6"/>
      <c r="Y31" s="6"/>
      <c r="Z31" s="6"/>
    </row>
    <row r="32" spans="1:26" ht="14.5" outlineLevel="1" x14ac:dyDescent="0.35">
      <c r="A32" s="4"/>
      <c r="B32" s="5"/>
      <c r="C32" s="16"/>
      <c r="D32" s="16"/>
      <c r="E32" s="16"/>
      <c r="F32" s="25"/>
      <c r="G32" s="33"/>
      <c r="H32" s="34" t="s">
        <v>123</v>
      </c>
      <c r="I32" s="408">
        <v>43556</v>
      </c>
      <c r="J32" s="34"/>
      <c r="K32" s="71"/>
      <c r="L32" s="71"/>
      <c r="M32" s="355"/>
      <c r="N32" s="358"/>
      <c r="O32" s="356"/>
      <c r="P32" s="34"/>
      <c r="Q32" s="34"/>
      <c r="R32" s="34"/>
      <c r="S32" s="34"/>
      <c r="T32" s="34"/>
      <c r="U32" s="34"/>
      <c r="V32" s="34"/>
      <c r="W32" s="15"/>
      <c r="X32" s="6"/>
      <c r="Y32" s="6"/>
      <c r="Z32" s="6"/>
    </row>
    <row r="33" spans="1:26" ht="14.5" outlineLevel="1" x14ac:dyDescent="0.35">
      <c r="A33" s="4"/>
      <c r="B33" s="5"/>
      <c r="C33" s="16"/>
      <c r="D33" s="16"/>
      <c r="E33" s="16"/>
      <c r="F33" s="25"/>
      <c r="G33" s="33"/>
      <c r="J33" s="34"/>
      <c r="K33" s="71"/>
      <c r="L33" s="71"/>
      <c r="M33" s="355"/>
      <c r="N33" s="358"/>
      <c r="O33" s="356"/>
      <c r="P33" s="34"/>
      <c r="Q33" s="34"/>
      <c r="R33" s="34"/>
      <c r="S33" s="34"/>
      <c r="T33" s="34"/>
      <c r="U33" s="34"/>
      <c r="V33" s="34"/>
      <c r="W33" s="15"/>
      <c r="X33" s="6"/>
      <c r="Y33" s="6"/>
      <c r="Z33" s="6"/>
    </row>
    <row r="34" spans="1:26" ht="14.5" outlineLevel="1" x14ac:dyDescent="0.35">
      <c r="A34" s="4"/>
      <c r="B34" s="5"/>
      <c r="C34" s="16"/>
      <c r="D34" s="16"/>
      <c r="E34" s="16"/>
      <c r="F34" s="25"/>
      <c r="G34" s="33"/>
      <c r="H34" s="34"/>
      <c r="I34" s="34"/>
      <c r="J34" s="34"/>
      <c r="K34" s="34"/>
      <c r="L34" s="34"/>
      <c r="M34" s="34"/>
      <c r="N34" s="34"/>
      <c r="O34" s="34"/>
      <c r="P34" s="34"/>
      <c r="Q34" s="34"/>
      <c r="R34" s="34"/>
      <c r="S34" s="34"/>
      <c r="T34" s="34"/>
      <c r="U34" s="34"/>
      <c r="V34" s="34"/>
      <c r="W34" s="15"/>
      <c r="X34" s="6"/>
      <c r="Y34" s="6"/>
      <c r="Z34" s="6"/>
    </row>
    <row r="35" spans="1:26" ht="14.5" outlineLevel="1" x14ac:dyDescent="0.35">
      <c r="A35" s="4"/>
      <c r="B35" s="5"/>
      <c r="C35" s="16"/>
      <c r="D35" s="16"/>
      <c r="E35" s="16"/>
      <c r="F35" s="25"/>
      <c r="G35" s="362" t="s">
        <v>438</v>
      </c>
      <c r="H35" s="34"/>
      <c r="I35" s="34"/>
      <c r="J35" s="34"/>
      <c r="K35" s="357"/>
      <c r="L35" s="357"/>
      <c r="M35" s="357"/>
      <c r="N35" s="34"/>
      <c r="O35" s="34"/>
      <c r="P35" s="34"/>
      <c r="Q35" s="34"/>
      <c r="R35" s="34"/>
      <c r="S35" s="34"/>
      <c r="T35" s="34"/>
      <c r="U35" s="34"/>
      <c r="V35" s="34"/>
      <c r="W35" s="15"/>
      <c r="X35" s="6"/>
      <c r="Y35" s="6"/>
      <c r="Z35" s="6"/>
    </row>
    <row r="36" spans="1:26" ht="14.5" outlineLevel="1" x14ac:dyDescent="0.35">
      <c r="A36" s="4"/>
      <c r="B36" s="5"/>
      <c r="C36" s="16"/>
      <c r="D36" s="16"/>
      <c r="E36" s="16"/>
      <c r="F36" s="25"/>
      <c r="H36" s="34" t="s">
        <v>122</v>
      </c>
      <c r="I36" s="34"/>
      <c r="J36" s="34"/>
      <c r="K36" s="71"/>
      <c r="L36" s="71"/>
      <c r="M36" s="71"/>
      <c r="N36" s="34"/>
      <c r="O36" s="34"/>
      <c r="P36" s="34"/>
      <c r="Q36" s="34"/>
      <c r="R36" s="34"/>
      <c r="S36" s="34"/>
      <c r="T36" s="34"/>
      <c r="U36" s="34"/>
      <c r="V36" s="34"/>
      <c r="W36" s="15"/>
      <c r="X36" s="6"/>
      <c r="Y36" s="6"/>
      <c r="Z36" s="6"/>
    </row>
    <row r="37" spans="1:26" ht="14.5" outlineLevel="1" x14ac:dyDescent="0.35">
      <c r="A37" s="4"/>
      <c r="B37" s="5"/>
      <c r="C37" s="16"/>
      <c r="D37" s="16"/>
      <c r="E37" s="16"/>
      <c r="F37" s="25"/>
      <c r="G37" s="33"/>
      <c r="H37" s="360" t="s">
        <v>121</v>
      </c>
      <c r="I37" s="360" t="s">
        <v>124</v>
      </c>
      <c r="J37" s="360" t="s">
        <v>128</v>
      </c>
      <c r="K37" s="71"/>
      <c r="L37" s="71"/>
      <c r="M37" s="71"/>
      <c r="N37" s="34"/>
      <c r="O37" s="34"/>
      <c r="P37" s="34"/>
      <c r="Q37" s="34"/>
      <c r="R37" s="34"/>
      <c r="S37" s="34"/>
      <c r="T37" s="34"/>
      <c r="U37" s="34"/>
      <c r="V37" s="34"/>
      <c r="W37" s="15"/>
      <c r="X37" s="6"/>
      <c r="Y37" s="6"/>
      <c r="Z37" s="6"/>
    </row>
    <row r="38" spans="1:26" ht="14.5" outlineLevel="1" x14ac:dyDescent="0.35">
      <c r="A38" s="4"/>
      <c r="B38" s="5"/>
      <c r="C38" s="16"/>
      <c r="D38" s="16"/>
      <c r="E38" s="16"/>
      <c r="F38" s="25"/>
      <c r="G38" s="33"/>
      <c r="H38" s="360" t="s">
        <v>77</v>
      </c>
      <c r="I38" s="407">
        <v>25</v>
      </c>
      <c r="J38" s="407">
        <v>250</v>
      </c>
      <c r="K38" s="71"/>
      <c r="L38" s="71"/>
      <c r="M38" s="71"/>
      <c r="N38" s="34"/>
      <c r="O38" s="34"/>
      <c r="P38" s="34"/>
      <c r="Q38" s="34"/>
      <c r="R38" s="34"/>
      <c r="S38" s="34"/>
      <c r="T38" s="34"/>
      <c r="U38" s="34"/>
      <c r="V38" s="34"/>
      <c r="W38" s="15"/>
      <c r="X38" s="6"/>
      <c r="Y38" s="6"/>
      <c r="Z38" s="6"/>
    </row>
    <row r="39" spans="1:26" ht="14.5" outlineLevel="1" x14ac:dyDescent="0.35">
      <c r="A39" s="4"/>
      <c r="B39" s="5"/>
      <c r="C39" s="16"/>
      <c r="D39" s="16"/>
      <c r="E39" s="16"/>
      <c r="F39" s="25"/>
      <c r="G39" s="33"/>
      <c r="H39" s="360" t="s">
        <v>80</v>
      </c>
      <c r="I39" s="407">
        <v>20</v>
      </c>
      <c r="J39" s="407">
        <v>250</v>
      </c>
      <c r="K39" s="71"/>
      <c r="L39" s="71"/>
      <c r="M39" s="71"/>
      <c r="N39" s="34"/>
      <c r="O39" s="34"/>
      <c r="P39" s="34"/>
      <c r="Q39" s="34"/>
      <c r="R39" s="34"/>
      <c r="S39" s="34"/>
      <c r="T39" s="34"/>
      <c r="U39" s="34"/>
      <c r="V39" s="34"/>
      <c r="W39" s="15"/>
      <c r="X39" s="6"/>
      <c r="Y39" s="6"/>
      <c r="Z39" s="6"/>
    </row>
    <row r="40" spans="1:26" ht="14.5" outlineLevel="1" x14ac:dyDescent="0.35">
      <c r="A40" s="4"/>
      <c r="B40" s="5"/>
      <c r="C40" s="16"/>
      <c r="D40" s="16"/>
      <c r="E40" s="16"/>
      <c r="F40" s="25"/>
      <c r="G40" s="33"/>
      <c r="H40" s="360" t="s">
        <v>79</v>
      </c>
      <c r="I40" s="407">
        <v>15</v>
      </c>
      <c r="J40" s="407">
        <v>250</v>
      </c>
      <c r="K40" s="71"/>
      <c r="L40" s="71"/>
      <c r="M40" s="71"/>
      <c r="N40" s="34"/>
      <c r="O40" s="34"/>
      <c r="P40" s="34"/>
      <c r="Q40" s="34"/>
      <c r="R40" s="34"/>
      <c r="S40" s="34"/>
      <c r="T40" s="34"/>
      <c r="U40" s="34"/>
      <c r="V40" s="34"/>
      <c r="W40" s="15"/>
      <c r="X40" s="6"/>
      <c r="Y40" s="6"/>
      <c r="Z40" s="6"/>
    </row>
    <row r="41" spans="1:26" ht="14.5" outlineLevel="1" x14ac:dyDescent="0.35">
      <c r="A41" s="4"/>
      <c r="B41" s="5"/>
      <c r="C41" s="16"/>
      <c r="D41" s="16"/>
      <c r="E41" s="16"/>
      <c r="F41" s="25"/>
      <c r="G41" s="33"/>
      <c r="H41" s="360" t="s">
        <v>82</v>
      </c>
      <c r="I41" s="407">
        <v>25</v>
      </c>
      <c r="J41" s="407">
        <v>250</v>
      </c>
      <c r="K41" s="71"/>
      <c r="L41" s="71"/>
      <c r="M41" s="71"/>
      <c r="N41" s="34"/>
      <c r="O41" s="34"/>
      <c r="P41" s="34"/>
      <c r="Q41" s="34"/>
      <c r="R41" s="34"/>
      <c r="S41" s="34"/>
      <c r="T41" s="34"/>
      <c r="U41" s="34"/>
      <c r="V41" s="34"/>
      <c r="W41" s="15"/>
      <c r="X41" s="6"/>
      <c r="Y41" s="6"/>
      <c r="Z41" s="6"/>
    </row>
    <row r="42" spans="1:26" ht="14.5" outlineLevel="1" x14ac:dyDescent="0.35">
      <c r="A42" s="4"/>
      <c r="B42" s="5"/>
      <c r="C42" s="16"/>
      <c r="D42" s="16"/>
      <c r="E42" s="16"/>
      <c r="F42" s="25"/>
      <c r="G42" s="33"/>
      <c r="H42" s="360" t="s">
        <v>299</v>
      </c>
      <c r="I42" s="407">
        <v>25</v>
      </c>
      <c r="J42" s="407">
        <v>250</v>
      </c>
      <c r="K42" s="71"/>
      <c r="L42" s="71"/>
      <c r="M42" s="71"/>
      <c r="N42" s="34"/>
      <c r="O42" s="34"/>
      <c r="P42" s="34"/>
      <c r="Q42" s="34"/>
      <c r="R42" s="34"/>
      <c r="S42" s="34"/>
      <c r="T42" s="34"/>
      <c r="U42" s="34"/>
      <c r="V42" s="34"/>
      <c r="W42" s="15"/>
      <c r="X42" s="6"/>
      <c r="Y42" s="6"/>
      <c r="Z42" s="6"/>
    </row>
    <row r="43" spans="1:26" ht="14.5" outlineLevel="1" x14ac:dyDescent="0.35">
      <c r="A43" s="4"/>
      <c r="B43" s="5"/>
      <c r="C43" s="16"/>
      <c r="D43" s="16"/>
      <c r="E43" s="16"/>
      <c r="F43" s="25"/>
      <c r="G43" s="33"/>
      <c r="H43" s="360" t="s">
        <v>85</v>
      </c>
      <c r="I43" s="407">
        <v>30</v>
      </c>
      <c r="J43" s="407">
        <v>250</v>
      </c>
      <c r="K43" s="71"/>
      <c r="L43" s="71"/>
      <c r="M43" s="71"/>
      <c r="N43" s="34"/>
      <c r="O43" s="34"/>
      <c r="P43" s="34"/>
      <c r="Q43" s="34"/>
      <c r="R43" s="34"/>
      <c r="S43" s="34"/>
      <c r="T43" s="34"/>
      <c r="U43" s="34"/>
      <c r="V43" s="34"/>
      <c r="W43" s="15"/>
      <c r="X43" s="6"/>
      <c r="Y43" s="6"/>
      <c r="Z43" s="6"/>
    </row>
    <row r="44" spans="1:26" ht="14.5" outlineLevel="1" x14ac:dyDescent="0.35">
      <c r="A44" s="4"/>
      <c r="B44" s="5"/>
      <c r="C44" s="16"/>
      <c r="D44" s="16"/>
      <c r="E44" s="16"/>
      <c r="F44" s="25"/>
      <c r="G44" s="33"/>
      <c r="H44" s="360" t="s">
        <v>76</v>
      </c>
      <c r="I44" s="407">
        <v>30</v>
      </c>
      <c r="J44" s="407">
        <v>250</v>
      </c>
      <c r="K44" s="71"/>
      <c r="L44" s="71"/>
      <c r="M44" s="71"/>
      <c r="N44" s="34"/>
      <c r="O44" s="34"/>
      <c r="P44" s="34"/>
      <c r="Q44" s="34"/>
      <c r="R44" s="34"/>
      <c r="S44" s="34"/>
      <c r="T44" s="34"/>
      <c r="U44" s="34"/>
      <c r="V44" s="34"/>
      <c r="W44" s="15"/>
      <c r="X44" s="6"/>
      <c r="Y44" s="6"/>
      <c r="Z44" s="6"/>
    </row>
    <row r="45" spans="1:26" ht="14.5" outlineLevel="1" x14ac:dyDescent="0.35">
      <c r="A45" s="4"/>
      <c r="B45" s="5"/>
      <c r="C45" s="16"/>
      <c r="D45" s="16"/>
      <c r="E45" s="16"/>
      <c r="F45" s="25"/>
      <c r="G45" s="33"/>
      <c r="H45" s="360" t="s">
        <v>81</v>
      </c>
      <c r="I45" s="407">
        <v>25</v>
      </c>
      <c r="J45" s="407">
        <v>250</v>
      </c>
      <c r="K45" s="71"/>
      <c r="L45" s="71"/>
      <c r="M45" s="71"/>
      <c r="N45" s="34"/>
      <c r="O45" s="34"/>
      <c r="P45" s="34"/>
      <c r="Q45" s="34"/>
      <c r="R45" s="34"/>
      <c r="S45" s="34"/>
      <c r="T45" s="34"/>
      <c r="U45" s="34"/>
      <c r="V45" s="34"/>
      <c r="W45" s="15"/>
      <c r="X45" s="6"/>
      <c r="Y45" s="6"/>
      <c r="Z45" s="6"/>
    </row>
    <row r="46" spans="1:26" ht="14.5" outlineLevel="1" x14ac:dyDescent="0.35">
      <c r="A46" s="4"/>
      <c r="B46" s="5"/>
      <c r="C46" s="16"/>
      <c r="D46" s="16"/>
      <c r="E46" s="16"/>
      <c r="F46" s="25"/>
      <c r="G46" s="33"/>
      <c r="H46" s="360" t="s">
        <v>78</v>
      </c>
      <c r="I46" s="407">
        <v>25</v>
      </c>
      <c r="J46" s="407">
        <v>250</v>
      </c>
      <c r="K46" s="71"/>
      <c r="L46" s="71"/>
      <c r="M46" s="71"/>
      <c r="N46" s="34"/>
      <c r="O46" s="34"/>
      <c r="P46" s="34"/>
      <c r="Q46" s="34"/>
      <c r="R46" s="34"/>
      <c r="S46" s="34"/>
      <c r="T46" s="34"/>
      <c r="U46" s="34"/>
      <c r="V46" s="34"/>
      <c r="W46" s="15"/>
      <c r="X46" s="6"/>
      <c r="Y46" s="6"/>
      <c r="Z46" s="6"/>
    </row>
    <row r="47" spans="1:26" ht="14.5" outlineLevel="1" x14ac:dyDescent="0.35">
      <c r="A47" s="4"/>
      <c r="B47" s="5"/>
      <c r="C47" s="16"/>
      <c r="D47" s="16"/>
      <c r="E47" s="16"/>
      <c r="F47" s="25"/>
      <c r="G47" s="33"/>
      <c r="H47" s="360" t="s">
        <v>86</v>
      </c>
      <c r="I47" s="407">
        <v>25</v>
      </c>
      <c r="J47" s="407">
        <v>250</v>
      </c>
      <c r="K47" s="71"/>
      <c r="L47" s="71"/>
      <c r="M47" s="71"/>
      <c r="N47" s="34"/>
      <c r="O47" s="34"/>
      <c r="P47" s="34"/>
      <c r="Q47" s="34"/>
      <c r="R47" s="34"/>
      <c r="S47" s="34"/>
      <c r="T47" s="34"/>
      <c r="U47" s="34"/>
      <c r="V47" s="34"/>
      <c r="W47" s="15"/>
      <c r="X47" s="6"/>
      <c r="Y47" s="6"/>
      <c r="Z47" s="6"/>
    </row>
    <row r="48" spans="1:26" ht="14.5" outlineLevel="1" x14ac:dyDescent="0.35">
      <c r="A48" s="4"/>
      <c r="B48" s="5"/>
      <c r="C48" s="16"/>
      <c r="D48" s="16"/>
      <c r="E48" s="16"/>
      <c r="F48" s="25"/>
      <c r="G48" s="33"/>
      <c r="H48" s="360" t="s">
        <v>87</v>
      </c>
      <c r="I48" s="407">
        <v>25</v>
      </c>
      <c r="J48" s="407">
        <v>250</v>
      </c>
      <c r="K48" s="71"/>
      <c r="L48" s="71"/>
      <c r="M48" s="71"/>
      <c r="N48" s="34"/>
      <c r="O48" s="34"/>
      <c r="P48" s="34"/>
      <c r="Q48" s="34"/>
      <c r="R48" s="34"/>
      <c r="S48" s="34"/>
      <c r="T48" s="34"/>
      <c r="U48" s="34"/>
      <c r="V48" s="34"/>
      <c r="W48" s="15"/>
      <c r="X48" s="6"/>
      <c r="Y48" s="6"/>
      <c r="Z48" s="6"/>
    </row>
    <row r="49" spans="1:26" ht="14.5" outlineLevel="1" x14ac:dyDescent="0.35">
      <c r="A49" s="4"/>
      <c r="B49" s="5"/>
      <c r="C49" s="16"/>
      <c r="D49" s="16"/>
      <c r="E49" s="16"/>
      <c r="F49" s="25"/>
      <c r="G49" s="33"/>
      <c r="H49" s="360" t="s">
        <v>88</v>
      </c>
      <c r="I49" s="407">
        <v>25</v>
      </c>
      <c r="J49" s="407">
        <v>250</v>
      </c>
      <c r="K49" s="71"/>
      <c r="L49" s="71"/>
      <c r="M49" s="71"/>
      <c r="N49" s="34"/>
      <c r="O49" s="34"/>
      <c r="P49" s="34"/>
      <c r="Q49" s="34"/>
      <c r="R49" s="34"/>
      <c r="S49" s="34"/>
      <c r="T49" s="34"/>
      <c r="U49" s="34"/>
      <c r="V49" s="34"/>
      <c r="W49" s="15"/>
      <c r="X49" s="6"/>
      <c r="Y49" s="6"/>
      <c r="Z49" s="6"/>
    </row>
    <row r="50" spans="1:26" ht="14.5" outlineLevel="1" x14ac:dyDescent="0.35">
      <c r="A50" s="4"/>
      <c r="B50" s="5"/>
      <c r="C50" s="16"/>
      <c r="D50" s="16"/>
      <c r="E50" s="16"/>
      <c r="F50" s="25"/>
      <c r="G50" s="33"/>
      <c r="H50" s="34"/>
      <c r="I50" s="34"/>
      <c r="J50" s="34"/>
      <c r="K50" s="34"/>
      <c r="L50" s="34"/>
      <c r="M50" s="34"/>
      <c r="N50" s="34"/>
      <c r="O50" s="34"/>
      <c r="P50" s="34"/>
      <c r="Q50" s="34"/>
      <c r="R50" s="34"/>
      <c r="S50" s="34"/>
      <c r="T50" s="34"/>
      <c r="U50" s="34"/>
      <c r="V50" s="34"/>
      <c r="W50" s="15"/>
      <c r="X50" s="6"/>
      <c r="Y50" s="6"/>
      <c r="Z50" s="6"/>
    </row>
    <row r="51" spans="1:26" ht="14.5" outlineLevel="1" x14ac:dyDescent="0.35">
      <c r="A51" s="4"/>
      <c r="B51" s="5"/>
      <c r="C51" s="16"/>
      <c r="D51" s="16"/>
      <c r="E51" s="16"/>
      <c r="F51" s="25"/>
      <c r="G51" s="33"/>
      <c r="H51" s="34"/>
      <c r="I51" s="34"/>
      <c r="J51" s="34"/>
      <c r="K51" s="71"/>
      <c r="L51" s="71"/>
      <c r="M51" s="71"/>
      <c r="N51" s="34"/>
      <c r="O51" s="34"/>
      <c r="P51" s="34"/>
      <c r="Q51" s="34"/>
      <c r="R51" s="34"/>
      <c r="S51" s="34"/>
      <c r="T51" s="34"/>
      <c r="U51" s="34"/>
      <c r="V51" s="34"/>
      <c r="W51" s="15"/>
      <c r="X51" s="6"/>
      <c r="Y51" s="6"/>
      <c r="Z51" s="6"/>
    </row>
    <row r="52" spans="1:26" ht="14.5" outlineLevel="1" x14ac:dyDescent="0.35">
      <c r="A52" s="4"/>
      <c r="B52" s="5"/>
      <c r="C52" s="16"/>
      <c r="D52" s="16"/>
      <c r="E52" s="16"/>
      <c r="F52" s="25"/>
      <c r="G52" s="362" t="s">
        <v>348</v>
      </c>
      <c r="H52" s="34" t="s">
        <v>120</v>
      </c>
      <c r="I52" s="34"/>
      <c r="J52" s="34"/>
      <c r="K52" s="71"/>
      <c r="L52" s="71"/>
      <c r="M52" s="71"/>
      <c r="N52" s="34"/>
      <c r="O52" s="34"/>
      <c r="P52" s="34"/>
      <c r="Q52" s="34"/>
      <c r="R52" s="34"/>
      <c r="S52" s="34"/>
      <c r="T52" s="34"/>
      <c r="U52" s="34"/>
      <c r="V52" s="34"/>
      <c r="W52" s="15"/>
      <c r="X52" s="6"/>
      <c r="Y52" s="6"/>
      <c r="Z52" s="6"/>
    </row>
    <row r="53" spans="1:26" ht="14.5" outlineLevel="1" x14ac:dyDescent="0.35">
      <c r="A53" s="4"/>
      <c r="B53" s="5"/>
      <c r="C53" s="16"/>
      <c r="D53" s="16"/>
      <c r="E53" s="16"/>
      <c r="F53" s="25"/>
      <c r="G53" s="33"/>
      <c r="H53" s="360" t="s">
        <v>121</v>
      </c>
      <c r="I53" s="360" t="s">
        <v>112</v>
      </c>
      <c r="J53" s="34"/>
      <c r="K53" s="71"/>
      <c r="L53" s="71"/>
      <c r="M53" s="71"/>
      <c r="N53" s="34"/>
      <c r="O53" s="34"/>
      <c r="P53" s="34"/>
      <c r="Q53" s="34"/>
      <c r="R53" s="34"/>
      <c r="S53" s="34"/>
      <c r="T53" s="34"/>
      <c r="U53" s="34"/>
      <c r="V53" s="34"/>
      <c r="W53" s="15"/>
      <c r="X53" s="6"/>
      <c r="Y53" s="6"/>
      <c r="Z53" s="6"/>
    </row>
    <row r="54" spans="1:26" ht="14.5" outlineLevel="1" x14ac:dyDescent="0.35">
      <c r="A54" s="4"/>
      <c r="B54" s="5"/>
      <c r="C54" s="16"/>
      <c r="D54" s="16"/>
      <c r="E54" s="16"/>
      <c r="F54" s="25"/>
      <c r="G54" s="33"/>
      <c r="H54" s="360" t="s">
        <v>77</v>
      </c>
      <c r="I54" s="408">
        <v>43804</v>
      </c>
      <c r="J54" s="34"/>
      <c r="K54" s="71"/>
      <c r="L54" s="71"/>
      <c r="M54" s="71"/>
      <c r="N54" s="34"/>
      <c r="O54" s="34"/>
      <c r="P54" s="34"/>
      <c r="Q54" s="34"/>
      <c r="R54" s="34"/>
      <c r="S54" s="34"/>
      <c r="T54" s="34"/>
      <c r="U54" s="34"/>
      <c r="V54" s="34"/>
      <c r="W54" s="15"/>
      <c r="X54" s="6"/>
      <c r="Y54" s="6"/>
      <c r="Z54" s="6"/>
    </row>
    <row r="55" spans="1:26" ht="14.5" outlineLevel="1" x14ac:dyDescent="0.35">
      <c r="A55" s="4"/>
      <c r="B55" s="5"/>
      <c r="C55" s="16"/>
      <c r="D55" s="16"/>
      <c r="E55" s="16"/>
      <c r="F55" s="25"/>
      <c r="G55" s="33"/>
      <c r="H55" s="360" t="s">
        <v>80</v>
      </c>
      <c r="I55" s="408">
        <v>43804</v>
      </c>
      <c r="J55" s="34"/>
      <c r="K55" s="71"/>
      <c r="L55" s="71"/>
      <c r="M55" s="71"/>
      <c r="N55" s="34"/>
      <c r="O55" s="34"/>
      <c r="P55" s="34"/>
      <c r="Q55" s="34"/>
      <c r="R55" s="34"/>
      <c r="S55" s="34"/>
      <c r="T55" s="34"/>
      <c r="U55" s="34"/>
      <c r="V55" s="34"/>
      <c r="W55" s="15"/>
      <c r="X55" s="6"/>
      <c r="Y55" s="6"/>
      <c r="Z55" s="6"/>
    </row>
    <row r="56" spans="1:26" ht="14.5" outlineLevel="1" x14ac:dyDescent="0.35">
      <c r="A56" s="4"/>
      <c r="B56" s="5"/>
      <c r="C56" s="16"/>
      <c r="D56" s="16"/>
      <c r="E56" s="16"/>
      <c r="F56" s="25"/>
      <c r="G56" s="33"/>
      <c r="H56" s="360" t="s">
        <v>79</v>
      </c>
      <c r="I56" s="408">
        <v>43804</v>
      </c>
      <c r="J56" s="34"/>
      <c r="K56" s="71"/>
      <c r="L56" s="71"/>
      <c r="M56" s="71"/>
      <c r="N56" s="34"/>
      <c r="O56" s="34"/>
      <c r="P56" s="34"/>
      <c r="Q56" s="34"/>
      <c r="R56" s="34"/>
      <c r="S56" s="34"/>
      <c r="T56" s="34"/>
      <c r="U56" s="34"/>
      <c r="V56" s="34"/>
      <c r="W56" s="15"/>
      <c r="X56" s="6"/>
      <c r="Y56" s="6"/>
      <c r="Z56" s="6"/>
    </row>
    <row r="57" spans="1:26" ht="14.5" outlineLevel="1" x14ac:dyDescent="0.35">
      <c r="A57" s="4"/>
      <c r="B57" s="5"/>
      <c r="C57" s="16"/>
      <c r="D57" s="16"/>
      <c r="E57" s="16"/>
      <c r="F57" s="25"/>
      <c r="G57" s="33"/>
      <c r="H57" s="360" t="s">
        <v>82</v>
      </c>
      <c r="I57" s="408">
        <v>43794</v>
      </c>
      <c r="J57" s="34"/>
      <c r="K57" s="71"/>
      <c r="L57" s="71"/>
      <c r="M57" s="71"/>
      <c r="N57" s="34"/>
      <c r="O57" s="34"/>
      <c r="P57" s="34"/>
      <c r="Q57" s="34"/>
      <c r="R57" s="34"/>
      <c r="S57" s="34"/>
      <c r="T57" s="34"/>
      <c r="U57" s="34"/>
      <c r="V57" s="34"/>
      <c r="W57" s="15"/>
      <c r="X57" s="6"/>
      <c r="Y57" s="6"/>
      <c r="Z57" s="6"/>
    </row>
    <row r="58" spans="1:26" ht="14.5" outlineLevel="1" x14ac:dyDescent="0.35">
      <c r="A58" s="4"/>
      <c r="B58" s="5"/>
      <c r="C58" s="16"/>
      <c r="D58" s="16"/>
      <c r="E58" s="16"/>
      <c r="F58" s="25"/>
      <c r="G58" s="33"/>
      <c r="H58" s="360" t="s">
        <v>85</v>
      </c>
      <c r="I58" s="408">
        <v>43794</v>
      </c>
      <c r="J58" s="34"/>
      <c r="K58" s="71"/>
      <c r="L58" s="71"/>
      <c r="M58" s="71"/>
      <c r="N58" s="34"/>
      <c r="O58" s="34"/>
      <c r="P58" s="34"/>
      <c r="Q58" s="34"/>
      <c r="R58" s="34"/>
      <c r="S58" s="34"/>
      <c r="T58" s="34"/>
      <c r="U58" s="34"/>
      <c r="V58" s="34"/>
      <c r="W58" s="15"/>
      <c r="X58" s="6"/>
      <c r="Y58" s="6"/>
      <c r="Z58" s="6"/>
    </row>
    <row r="59" spans="1:26" ht="14.5" outlineLevel="1" x14ac:dyDescent="0.35">
      <c r="A59" s="4"/>
      <c r="B59" s="5"/>
      <c r="C59" s="16"/>
      <c r="D59" s="16"/>
      <c r="E59" s="16"/>
      <c r="F59" s="25"/>
      <c r="G59" s="33"/>
      <c r="H59" s="360" t="s">
        <v>76</v>
      </c>
      <c r="I59" s="408">
        <v>43794</v>
      </c>
      <c r="J59" s="34"/>
      <c r="K59" s="71"/>
      <c r="L59" s="71"/>
      <c r="M59" s="71"/>
      <c r="N59" s="34"/>
      <c r="O59" s="34"/>
      <c r="P59" s="34"/>
      <c r="Q59" s="34"/>
      <c r="R59" s="34"/>
      <c r="S59" s="34"/>
      <c r="T59" s="34"/>
      <c r="U59" s="34"/>
      <c r="V59" s="34"/>
      <c r="W59" s="15"/>
      <c r="X59" s="6"/>
      <c r="Y59" s="6"/>
      <c r="Z59" s="6"/>
    </row>
    <row r="60" spans="1:26" ht="14.5" outlineLevel="1" x14ac:dyDescent="0.35">
      <c r="A60" s="4"/>
      <c r="B60" s="5"/>
      <c r="C60" s="16"/>
      <c r="D60" s="16"/>
      <c r="E60" s="16"/>
      <c r="F60" s="25"/>
      <c r="G60" s="33"/>
      <c r="H60" s="360" t="s">
        <v>81</v>
      </c>
      <c r="I60" s="408">
        <v>43804</v>
      </c>
      <c r="J60" s="34"/>
      <c r="K60" s="71"/>
      <c r="L60" s="71"/>
      <c r="M60" s="71"/>
      <c r="N60" s="34"/>
      <c r="O60" s="34"/>
      <c r="P60" s="34"/>
      <c r="Q60" s="34"/>
      <c r="R60" s="34"/>
      <c r="S60" s="34"/>
      <c r="T60" s="34"/>
      <c r="U60" s="34"/>
      <c r="V60" s="34"/>
      <c r="W60" s="15"/>
      <c r="X60" s="6"/>
      <c r="Y60" s="6"/>
      <c r="Z60" s="6"/>
    </row>
    <row r="61" spans="1:26" ht="14.5" outlineLevel="1" x14ac:dyDescent="0.35">
      <c r="A61" s="4"/>
      <c r="B61" s="5"/>
      <c r="C61" s="16"/>
      <c r="D61" s="16"/>
      <c r="E61" s="16"/>
      <c r="F61" s="25"/>
      <c r="G61" s="33"/>
      <c r="H61" s="360" t="s">
        <v>78</v>
      </c>
      <c r="I61" s="408">
        <v>43804</v>
      </c>
      <c r="J61" s="34"/>
      <c r="K61" s="71"/>
      <c r="L61" s="71"/>
      <c r="M61" s="71"/>
      <c r="N61" s="34"/>
      <c r="O61" s="34"/>
      <c r="P61" s="34"/>
      <c r="Q61" s="34"/>
      <c r="R61" s="34"/>
      <c r="S61" s="34"/>
      <c r="T61" s="34"/>
      <c r="U61" s="34"/>
      <c r="V61" s="34"/>
      <c r="W61" s="15"/>
      <c r="X61" s="6"/>
      <c r="Y61" s="6"/>
      <c r="Z61" s="6"/>
    </row>
    <row r="62" spans="1:26" ht="14.5" outlineLevel="1" x14ac:dyDescent="0.35">
      <c r="A62" s="4"/>
      <c r="B62" s="5"/>
      <c r="C62" s="16"/>
      <c r="D62" s="16"/>
      <c r="E62" s="16"/>
      <c r="F62" s="25"/>
      <c r="G62" s="33"/>
      <c r="H62" s="360" t="s">
        <v>86</v>
      </c>
      <c r="I62" s="408">
        <v>43804</v>
      </c>
      <c r="J62" s="34"/>
      <c r="K62" s="71"/>
      <c r="L62" s="71"/>
      <c r="M62" s="71"/>
      <c r="N62" s="34"/>
      <c r="O62" s="34"/>
      <c r="P62" s="34"/>
      <c r="Q62" s="34"/>
      <c r="R62" s="34"/>
      <c r="S62" s="34"/>
      <c r="T62" s="34"/>
      <c r="U62" s="34"/>
      <c r="V62" s="34"/>
      <c r="W62" s="15"/>
      <c r="X62" s="6"/>
      <c r="Y62" s="6"/>
      <c r="Z62" s="6"/>
    </row>
    <row r="63" spans="1:26" ht="14.5" outlineLevel="1" x14ac:dyDescent="0.35">
      <c r="A63" s="4"/>
      <c r="B63" s="5"/>
      <c r="C63" s="16"/>
      <c r="D63" s="16"/>
      <c r="E63" s="16"/>
      <c r="F63" s="25"/>
      <c r="G63" s="33"/>
      <c r="H63" s="360" t="s">
        <v>87</v>
      </c>
      <c r="I63" s="408">
        <v>43804</v>
      </c>
      <c r="J63" s="34"/>
      <c r="K63" s="71"/>
      <c r="L63" s="71"/>
      <c r="M63" s="71"/>
      <c r="N63" s="34"/>
      <c r="O63" s="34"/>
      <c r="P63" s="34"/>
      <c r="Q63" s="34"/>
      <c r="R63" s="34"/>
      <c r="S63" s="34"/>
      <c r="T63" s="34"/>
      <c r="U63" s="34"/>
      <c r="V63" s="34"/>
      <c r="W63" s="15"/>
      <c r="X63" s="6"/>
      <c r="Y63" s="6"/>
      <c r="Z63" s="6"/>
    </row>
    <row r="64" spans="1:26" ht="14.5" outlineLevel="1" x14ac:dyDescent="0.35">
      <c r="A64" s="4"/>
      <c r="B64" s="5"/>
      <c r="C64" s="16"/>
      <c r="D64" s="16"/>
      <c r="E64" s="16"/>
      <c r="F64" s="25"/>
      <c r="G64" s="33"/>
      <c r="H64" s="360" t="s">
        <v>88</v>
      </c>
      <c r="I64" s="408">
        <v>43804</v>
      </c>
      <c r="J64" s="34"/>
      <c r="K64" s="71"/>
      <c r="L64" s="71"/>
      <c r="M64" s="71"/>
      <c r="N64" s="34"/>
      <c r="O64" s="34"/>
      <c r="P64" s="34"/>
      <c r="Q64" s="34"/>
      <c r="R64" s="34"/>
      <c r="S64" s="34"/>
      <c r="T64" s="34"/>
      <c r="U64" s="34"/>
      <c r="V64" s="34"/>
      <c r="W64" s="15"/>
      <c r="X64" s="6"/>
      <c r="Y64" s="6"/>
      <c r="Z64" s="6"/>
    </row>
    <row r="65" spans="1:42" ht="14.5" outlineLevel="1" x14ac:dyDescent="0.35">
      <c r="A65" s="4"/>
      <c r="B65" s="5"/>
      <c r="C65" s="16"/>
      <c r="D65" s="16"/>
      <c r="E65" s="16"/>
      <c r="F65" s="25"/>
      <c r="G65" s="33"/>
      <c r="H65" s="34"/>
      <c r="I65" s="34"/>
      <c r="J65" s="34"/>
      <c r="K65" s="71"/>
      <c r="L65" s="71"/>
      <c r="M65" s="71"/>
      <c r="N65" s="34"/>
      <c r="O65" s="34"/>
      <c r="P65" s="34"/>
      <c r="Q65" s="34"/>
      <c r="R65" s="34"/>
      <c r="S65" s="34"/>
      <c r="T65" s="34"/>
      <c r="U65" s="34"/>
      <c r="V65" s="34"/>
      <c r="W65" s="15"/>
      <c r="X65" s="6"/>
      <c r="Y65" s="6"/>
      <c r="Z65" s="6"/>
    </row>
    <row r="66" spans="1:42" ht="14.5" outlineLevel="1" x14ac:dyDescent="0.35">
      <c r="A66" s="4"/>
      <c r="B66" s="5"/>
      <c r="C66" s="16"/>
      <c r="D66" s="16"/>
      <c r="E66" s="16"/>
      <c r="F66" s="25"/>
      <c r="G66" s="33"/>
      <c r="H66" s="34" t="s">
        <v>300</v>
      </c>
      <c r="I66" s="408">
        <v>43770</v>
      </c>
      <c r="J66" s="34"/>
      <c r="K66" s="71"/>
      <c r="L66" s="71"/>
      <c r="M66" s="71"/>
      <c r="N66" s="34"/>
      <c r="O66" s="34"/>
      <c r="P66" s="34"/>
      <c r="Q66" s="34"/>
      <c r="R66" s="34"/>
      <c r="S66" s="34"/>
      <c r="T66" s="34"/>
      <c r="U66" s="34"/>
      <c r="V66" s="34"/>
      <c r="W66" s="15"/>
      <c r="X66" s="6"/>
      <c r="Y66" s="6"/>
      <c r="Z66" s="6"/>
    </row>
    <row r="67" spans="1:42" ht="14.5" outlineLevel="1" x14ac:dyDescent="0.35">
      <c r="A67" s="4"/>
      <c r="B67" s="5"/>
      <c r="C67" s="16"/>
      <c r="D67" s="16"/>
      <c r="E67" s="16"/>
      <c r="F67" s="25"/>
      <c r="G67" s="33"/>
      <c r="H67" s="34"/>
      <c r="I67" s="34"/>
      <c r="J67" s="34"/>
      <c r="K67" s="71"/>
      <c r="L67" s="71"/>
      <c r="M67" s="71"/>
      <c r="N67" s="34"/>
      <c r="O67" s="34"/>
      <c r="P67" s="34"/>
      <c r="Q67" s="34"/>
      <c r="R67" s="34"/>
      <c r="S67" s="34"/>
      <c r="T67" s="34"/>
      <c r="U67" s="34"/>
      <c r="V67" s="34"/>
      <c r="W67" s="15"/>
      <c r="X67" s="6"/>
      <c r="Y67" s="6"/>
      <c r="Z67" s="6"/>
    </row>
    <row r="68" spans="1:42" ht="14.5" outlineLevel="1" x14ac:dyDescent="0.35">
      <c r="A68" s="4"/>
      <c r="B68" s="5"/>
      <c r="C68" s="16"/>
      <c r="D68" s="16"/>
      <c r="E68" s="16"/>
      <c r="F68" s="25"/>
      <c r="G68" s="33"/>
      <c r="H68" s="34" t="s">
        <v>301</v>
      </c>
      <c r="I68" s="407">
        <v>15</v>
      </c>
      <c r="J68" s="34"/>
      <c r="K68" s="71"/>
      <c r="L68" s="71"/>
      <c r="M68" s="71"/>
      <c r="N68" s="34"/>
      <c r="O68" s="34"/>
      <c r="P68" s="34"/>
      <c r="Q68" s="34"/>
      <c r="R68" s="34"/>
      <c r="S68" s="34"/>
      <c r="T68" s="34"/>
      <c r="U68" s="34"/>
      <c r="V68" s="34"/>
      <c r="W68" s="15"/>
      <c r="X68" s="6"/>
      <c r="Y68" s="6"/>
      <c r="Z68" s="6"/>
    </row>
    <row r="69" spans="1:42" ht="14.5" outlineLevel="1" x14ac:dyDescent="0.35">
      <c r="A69" s="4"/>
      <c r="B69" s="5"/>
      <c r="C69" s="16"/>
      <c r="D69" s="16"/>
      <c r="E69" s="16"/>
      <c r="F69" s="25"/>
      <c r="G69" s="33"/>
      <c r="H69" s="34"/>
      <c r="I69" s="34"/>
      <c r="J69" s="34"/>
      <c r="K69" s="71"/>
      <c r="L69" s="71"/>
      <c r="M69" s="71"/>
      <c r="N69" s="34"/>
      <c r="O69" s="34"/>
      <c r="P69" s="34"/>
      <c r="Q69" s="34"/>
      <c r="R69" s="34"/>
      <c r="S69" s="34"/>
      <c r="T69" s="34"/>
      <c r="U69" s="34"/>
      <c r="V69" s="34"/>
      <c r="W69" s="15"/>
      <c r="X69" s="6"/>
      <c r="Y69" s="6"/>
      <c r="Z69" s="6"/>
    </row>
    <row r="70" spans="1:42" ht="14.5" outlineLevel="1" x14ac:dyDescent="0.35">
      <c r="A70" s="4"/>
      <c r="B70" s="5"/>
      <c r="C70" s="16"/>
      <c r="D70" s="16"/>
      <c r="E70" s="16"/>
      <c r="F70" s="25"/>
      <c r="G70" s="815" t="s">
        <v>312</v>
      </c>
      <c r="I70" s="34"/>
      <c r="J70" s="34"/>
      <c r="K70" s="71"/>
      <c r="L70" s="71"/>
      <c r="M70" s="71"/>
      <c r="N70" s="34"/>
      <c r="O70" s="34"/>
      <c r="P70" s="34"/>
      <c r="Q70" s="34"/>
      <c r="R70" s="34"/>
      <c r="S70" s="34"/>
      <c r="T70" s="34"/>
      <c r="U70" s="34"/>
      <c r="V70" s="34"/>
      <c r="W70" s="15"/>
      <c r="X70" s="6"/>
      <c r="Y70" s="6"/>
      <c r="Z70" s="6"/>
    </row>
    <row r="71" spans="1:42" ht="13.4" customHeight="1" outlineLevel="1" x14ac:dyDescent="0.35">
      <c r="A71" s="4"/>
      <c r="B71" s="5"/>
      <c r="C71" s="16"/>
      <c r="D71" s="16"/>
      <c r="E71" s="16"/>
      <c r="F71" s="25"/>
      <c r="G71" s="33"/>
      <c r="H71" s="34" t="s">
        <v>313</v>
      </c>
      <c r="I71" s="407">
        <v>7</v>
      </c>
      <c r="J71" s="34"/>
      <c r="K71" s="71"/>
      <c r="L71" s="71"/>
      <c r="M71" s="71"/>
      <c r="N71" s="34"/>
      <c r="O71" s="34"/>
      <c r="P71" s="34"/>
      <c r="Q71" s="34"/>
      <c r="R71" s="34"/>
      <c r="S71" s="34"/>
      <c r="T71" s="34"/>
      <c r="U71" s="34"/>
      <c r="V71" s="34"/>
      <c r="W71" s="15"/>
      <c r="X71" s="6"/>
      <c r="Y71" s="6"/>
      <c r="Z71" s="6"/>
    </row>
    <row r="72" spans="1:42" ht="14.5" outlineLevel="1" x14ac:dyDescent="0.35">
      <c r="A72" s="4"/>
      <c r="B72" s="5"/>
      <c r="C72" s="16"/>
      <c r="D72" s="16"/>
      <c r="E72" s="16"/>
      <c r="F72" s="25"/>
      <c r="G72" s="33"/>
      <c r="H72" s="34"/>
      <c r="I72" s="34"/>
      <c r="J72" s="34"/>
      <c r="K72" s="71"/>
      <c r="L72" s="71"/>
      <c r="M72" s="71"/>
      <c r="N72" s="34"/>
      <c r="O72" s="34"/>
      <c r="P72" s="34"/>
      <c r="Q72" s="34"/>
      <c r="R72" s="34"/>
      <c r="S72" s="34"/>
      <c r="T72" s="34"/>
      <c r="U72" s="34"/>
      <c r="V72" s="34"/>
      <c r="W72" s="15"/>
      <c r="X72" s="6"/>
      <c r="Y72" s="6"/>
      <c r="Z72" s="6"/>
    </row>
    <row r="73" spans="1:42" ht="5.15" customHeight="1" outlineLevel="1" x14ac:dyDescent="0.35">
      <c r="A73" s="4"/>
      <c r="B73" s="5"/>
      <c r="C73" s="16"/>
      <c r="D73" s="16"/>
      <c r="E73" s="16"/>
      <c r="F73" s="35"/>
      <c r="G73" s="36"/>
      <c r="H73" s="36"/>
      <c r="I73" s="36"/>
      <c r="J73" s="37"/>
      <c r="K73" s="37"/>
      <c r="L73" s="37"/>
      <c r="M73" s="37"/>
      <c r="N73" s="37"/>
      <c r="O73" s="37"/>
      <c r="P73" s="37"/>
      <c r="Q73" s="37"/>
      <c r="R73" s="37"/>
      <c r="S73" s="37"/>
      <c r="T73" s="37"/>
      <c r="U73" s="37"/>
      <c r="V73" s="29"/>
      <c r="W73" s="15"/>
      <c r="X73" s="6"/>
      <c r="Y73" s="6"/>
      <c r="Z73" s="6"/>
    </row>
    <row r="74" spans="1:42" ht="25" customHeight="1" outlineLevel="1" x14ac:dyDescent="0.35">
      <c r="A74" s="4"/>
      <c r="B74" s="5"/>
      <c r="C74" s="38"/>
      <c r="D74" s="38"/>
      <c r="E74" s="38"/>
      <c r="F74" s="38"/>
      <c r="G74" s="39" t="str">
        <f>G23</f>
        <v>General info</v>
      </c>
      <c r="H74" s="38"/>
      <c r="I74" s="38"/>
      <c r="J74" s="38"/>
      <c r="K74" s="38"/>
      <c r="L74" s="38"/>
      <c r="M74" s="38"/>
      <c r="N74" s="38"/>
      <c r="O74" s="38"/>
      <c r="P74" s="38"/>
      <c r="Q74" s="38"/>
      <c r="R74" s="38"/>
      <c r="S74" s="38"/>
      <c r="T74" s="38"/>
      <c r="U74" s="38"/>
      <c r="V74" s="38"/>
      <c r="W74" s="40" t="s">
        <v>24</v>
      </c>
      <c r="X74" s="6"/>
      <c r="Y74" s="6"/>
      <c r="Z74" s="6"/>
    </row>
    <row r="75" spans="1:42" ht="12" customHeight="1" outlineLevel="1" x14ac:dyDescent="0.35">
      <c r="A75" s="4"/>
      <c r="B75" s="5"/>
      <c r="C75" s="5"/>
      <c r="D75" s="5"/>
      <c r="E75" s="5"/>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row>
    <row r="76" spans="1:42" ht="12" customHeight="1" outlineLevel="1" x14ac:dyDescent="0.35">
      <c r="A76" s="4"/>
      <c r="B76" s="5"/>
      <c r="C76" s="5"/>
      <c r="D76" s="5"/>
      <c r="E76" s="5"/>
      <c r="F76" s="5"/>
      <c r="G76" s="5"/>
      <c r="H76" s="6"/>
      <c r="I76" s="6"/>
      <c r="J76" s="6"/>
      <c r="K76" s="6"/>
      <c r="L76" s="6"/>
      <c r="M76" s="6"/>
      <c r="N76" s="6"/>
      <c r="O76" s="6"/>
      <c r="P76" s="6"/>
      <c r="Q76" s="6"/>
      <c r="R76" s="6"/>
      <c r="S76" s="6"/>
      <c r="T76" s="6"/>
      <c r="U76" s="6"/>
      <c r="V76" s="6"/>
      <c r="W76" s="6"/>
      <c r="X76" s="5"/>
      <c r="Y76" s="5"/>
      <c r="Z76" s="5"/>
    </row>
    <row r="77" spans="1:42" ht="5.15" customHeight="1" outlineLevel="1" thickBot="1" x14ac:dyDescent="0.4">
      <c r="A77" s="4"/>
      <c r="B77" s="5"/>
      <c r="C77" s="5"/>
      <c r="D77" s="5"/>
      <c r="E77" s="5"/>
      <c r="F77" s="5"/>
      <c r="G77" s="5"/>
      <c r="H77" s="6"/>
      <c r="I77" s="6"/>
      <c r="J77" s="6"/>
      <c r="K77" s="6"/>
      <c r="L77" s="6"/>
      <c r="M77" s="6"/>
      <c r="N77" s="6"/>
      <c r="O77" s="6"/>
      <c r="P77" s="6"/>
      <c r="Q77" s="6"/>
      <c r="R77" s="6"/>
      <c r="S77" s="6"/>
      <c r="T77" s="6"/>
      <c r="U77" s="6"/>
      <c r="V77" s="6"/>
      <c r="W77" s="6"/>
      <c r="X77" s="5"/>
      <c r="Y77" s="5"/>
      <c r="Z77" s="5"/>
    </row>
    <row r="78" spans="1:42" ht="5.15" customHeight="1" outlineLevel="1" x14ac:dyDescent="0.35">
      <c r="A78" s="4"/>
      <c r="B78" s="5"/>
      <c r="C78" s="8" t="s">
        <v>0</v>
      </c>
      <c r="D78" s="8"/>
      <c r="E78" s="8"/>
      <c r="F78" s="8"/>
      <c r="G78" s="8"/>
      <c r="H78" s="8"/>
      <c r="I78" s="8"/>
      <c r="J78" s="8"/>
      <c r="K78" s="9"/>
      <c r="L78" s="9"/>
      <c r="M78" s="9"/>
      <c r="N78" s="9"/>
      <c r="O78" s="9"/>
      <c r="P78" s="9"/>
      <c r="Q78" s="9"/>
      <c r="R78" s="9"/>
      <c r="S78" s="9"/>
      <c r="T78" s="9"/>
      <c r="U78" s="9"/>
      <c r="V78" s="9"/>
      <c r="W78" s="10"/>
      <c r="X78" s="6"/>
      <c r="Y78" s="6"/>
      <c r="Z78" s="6"/>
    </row>
    <row r="79" spans="1:42" ht="12" customHeight="1" outlineLevel="1" x14ac:dyDescent="0.35">
      <c r="A79" s="4"/>
      <c r="B79" s="5"/>
      <c r="C79" s="11"/>
      <c r="D79" s="11"/>
      <c r="E79" s="11" t="s">
        <v>1</v>
      </c>
      <c r="F79" s="12"/>
      <c r="G79" s="13" t="s">
        <v>65</v>
      </c>
      <c r="H79" s="12"/>
      <c r="I79" s="12"/>
      <c r="J79" s="12"/>
      <c r="K79" s="12"/>
      <c r="L79" s="12"/>
      <c r="M79" s="12"/>
      <c r="N79" s="12"/>
      <c r="O79" s="12"/>
      <c r="P79" s="12"/>
      <c r="Q79" s="12"/>
      <c r="R79" s="12"/>
      <c r="S79" s="14"/>
      <c r="T79" s="12"/>
      <c r="U79" s="14"/>
      <c r="V79" s="14"/>
      <c r="W79" s="15"/>
      <c r="X79" s="6"/>
      <c r="Y79" s="6"/>
      <c r="Z79" s="6"/>
    </row>
    <row r="80" spans="1:42" ht="12" customHeight="1" outlineLevel="1" x14ac:dyDescent="0.35">
      <c r="A80" s="4"/>
      <c r="B80" s="5"/>
      <c r="C80" s="11"/>
      <c r="D80" s="11"/>
      <c r="E80" s="16"/>
      <c r="F80" s="12"/>
      <c r="G80" s="17"/>
      <c r="H80" s="12" t="s">
        <v>26</v>
      </c>
      <c r="I80" s="12"/>
      <c r="J80" s="12"/>
      <c r="K80" s="12"/>
      <c r="L80" s="12"/>
      <c r="M80" s="12"/>
      <c r="N80" s="12"/>
      <c r="O80" s="12"/>
      <c r="P80" s="12"/>
      <c r="Q80" s="12"/>
      <c r="R80" s="12"/>
      <c r="S80" s="14"/>
      <c r="T80" s="18"/>
      <c r="U80" s="14"/>
      <c r="V80" s="14"/>
      <c r="W80" s="15"/>
      <c r="X80" s="6"/>
      <c r="Y80" s="6"/>
      <c r="Z80" s="6"/>
    </row>
    <row r="81" spans="1:42" ht="12" customHeight="1" outlineLevel="1" x14ac:dyDescent="0.35">
      <c r="A81" s="4"/>
      <c r="B81" s="5"/>
      <c r="C81" s="16"/>
      <c r="D81" s="11"/>
      <c r="E81" s="16"/>
      <c r="F81" s="12"/>
      <c r="G81" s="12" t="s">
        <v>2</v>
      </c>
      <c r="H81" s="12"/>
      <c r="I81" s="12"/>
      <c r="J81" s="12"/>
      <c r="K81" s="12"/>
      <c r="L81" s="12"/>
      <c r="M81" s="12"/>
      <c r="N81" s="12"/>
      <c r="O81" s="12"/>
      <c r="P81" s="12"/>
      <c r="Q81" s="12"/>
      <c r="R81" s="12"/>
      <c r="S81" s="14"/>
      <c r="T81" s="18"/>
      <c r="U81" s="14"/>
      <c r="V81" s="14"/>
      <c r="W81" s="15"/>
      <c r="X81" s="6"/>
      <c r="Y81" s="6"/>
      <c r="Z81" s="6"/>
    </row>
    <row r="82" spans="1:42" ht="12" customHeight="1" outlineLevel="1" x14ac:dyDescent="0.35">
      <c r="A82" s="4"/>
      <c r="B82" s="5"/>
      <c r="C82" s="19">
        <v>0</v>
      </c>
      <c r="D82" s="11"/>
      <c r="E82" s="16"/>
      <c r="F82" s="12"/>
      <c r="G82" s="20"/>
      <c r="H82" s="12"/>
      <c r="I82" s="12"/>
      <c r="J82" s="12"/>
      <c r="K82" s="12"/>
      <c r="L82" s="12"/>
      <c r="M82" s="12"/>
      <c r="N82" s="12"/>
      <c r="O82" s="12"/>
      <c r="P82" s="12"/>
      <c r="Q82" s="12"/>
      <c r="R82" s="12"/>
      <c r="S82" s="14"/>
      <c r="T82" s="18"/>
      <c r="U82" s="14"/>
      <c r="V82" s="14"/>
      <c r="W82" s="15"/>
      <c r="X82" s="6"/>
      <c r="Y82" s="6"/>
      <c r="Z82" s="6"/>
    </row>
    <row r="83" spans="1:42" ht="12" customHeight="1" outlineLevel="1" x14ac:dyDescent="0.35">
      <c r="A83" s="4"/>
      <c r="B83" s="5"/>
      <c r="C83" s="16"/>
      <c r="D83" s="16"/>
      <c r="E83" s="16"/>
      <c r="F83" s="16"/>
      <c r="G83" s="16"/>
      <c r="H83" s="16"/>
      <c r="I83" s="16"/>
      <c r="J83" s="21"/>
      <c r="K83" s="21"/>
      <c r="L83" s="21"/>
      <c r="M83" s="21"/>
      <c r="N83" s="21"/>
      <c r="O83" s="21"/>
      <c r="P83" s="21"/>
      <c r="Q83" s="21"/>
      <c r="R83" s="21"/>
      <c r="S83" s="21"/>
      <c r="T83" s="21"/>
      <c r="U83" s="21"/>
      <c r="V83" s="21"/>
      <c r="W83" s="15"/>
      <c r="X83" s="6"/>
      <c r="Y83" s="6"/>
      <c r="Z83" s="6"/>
    </row>
    <row r="84" spans="1:42" ht="12" customHeight="1" outlineLevel="1" x14ac:dyDescent="0.35">
      <c r="A84" s="4"/>
      <c r="B84" s="5"/>
      <c r="C84" s="16"/>
      <c r="D84" s="16"/>
      <c r="E84" s="16"/>
      <c r="F84" s="16"/>
      <c r="G84" s="16"/>
      <c r="H84" s="16"/>
      <c r="I84" s="16"/>
      <c r="J84" s="16"/>
      <c r="K84" s="16"/>
      <c r="L84" s="21"/>
      <c r="M84" s="21"/>
      <c r="N84" s="21"/>
      <c r="O84" s="21"/>
      <c r="P84" s="21"/>
      <c r="Q84" s="21"/>
      <c r="R84" s="21"/>
      <c r="S84" s="21"/>
      <c r="T84" s="21"/>
      <c r="U84" s="21"/>
      <c r="V84" s="21"/>
      <c r="W84" s="15"/>
      <c r="X84" s="6"/>
      <c r="Y84" s="6"/>
      <c r="Z84" s="6"/>
    </row>
    <row r="85" spans="1:42" ht="12" customHeight="1" outlineLevel="1" x14ac:dyDescent="0.35">
      <c r="A85" s="4"/>
      <c r="B85" s="5"/>
      <c r="C85" s="16"/>
      <c r="D85" s="16"/>
      <c r="E85" s="16"/>
      <c r="F85" s="16"/>
      <c r="G85" s="16"/>
      <c r="H85" s="16"/>
      <c r="I85" s="16"/>
      <c r="J85" s="16"/>
      <c r="K85" s="16"/>
      <c r="L85" s="16"/>
      <c r="M85" s="16"/>
      <c r="N85" s="22"/>
      <c r="O85" s="22"/>
      <c r="P85" s="23"/>
      <c r="Q85" s="23"/>
      <c r="R85" s="23"/>
      <c r="S85" s="21"/>
      <c r="T85" s="21"/>
      <c r="U85" s="21"/>
      <c r="V85" s="21"/>
      <c r="W85" s="15"/>
      <c r="X85" s="6"/>
      <c r="Y85" s="6"/>
      <c r="Z85" s="6"/>
    </row>
    <row r="86" spans="1:42" ht="12" customHeight="1" outlineLevel="1" x14ac:dyDescent="0.35">
      <c r="A86" s="4"/>
      <c r="B86" s="5"/>
      <c r="C86" s="16"/>
      <c r="D86" s="16"/>
      <c r="E86" s="16"/>
      <c r="F86" s="16"/>
      <c r="G86" s="16"/>
      <c r="H86" s="16"/>
      <c r="I86" s="22" t="s">
        <v>511</v>
      </c>
      <c r="J86" s="22" t="s">
        <v>66</v>
      </c>
      <c r="K86" s="22" t="s">
        <v>67</v>
      </c>
      <c r="L86" s="22" t="s">
        <v>68</v>
      </c>
      <c r="M86" s="22" t="s">
        <v>69</v>
      </c>
      <c r="N86" s="22"/>
      <c r="O86" s="22"/>
      <c r="P86" s="23"/>
      <c r="Q86" s="23"/>
      <c r="R86" s="23"/>
      <c r="S86" s="21"/>
      <c r="T86" s="21"/>
      <c r="U86" s="21"/>
      <c r="V86" s="21"/>
      <c r="W86" s="15"/>
      <c r="X86" s="6"/>
      <c r="Y86" s="6"/>
      <c r="Z86" s="6"/>
    </row>
    <row r="87" spans="1:42" ht="14.5" outlineLevel="1" x14ac:dyDescent="0.35">
      <c r="A87" s="4"/>
      <c r="B87" s="5"/>
      <c r="C87" s="16"/>
      <c r="D87" s="16"/>
      <c r="E87" s="16"/>
      <c r="F87" s="25"/>
      <c r="G87" s="33"/>
      <c r="H87" s="26" t="s">
        <v>295</v>
      </c>
      <c r="I87" s="405">
        <v>1</v>
      </c>
      <c r="J87" s="405">
        <v>1</v>
      </c>
      <c r="K87" s="405">
        <v>1</v>
      </c>
      <c r="L87" s="409">
        <v>0.8</v>
      </c>
      <c r="M87" s="409">
        <v>0.8</v>
      </c>
      <c r="N87" s="34"/>
      <c r="O87" s="34"/>
      <c r="P87" s="34"/>
      <c r="Q87" s="34"/>
      <c r="R87" s="34"/>
      <c r="S87" s="34"/>
      <c r="T87" s="34"/>
      <c r="U87" s="34"/>
      <c r="V87" s="34"/>
      <c r="W87" s="15"/>
      <c r="X87" s="6"/>
      <c r="Y87" s="6"/>
      <c r="Z87" s="6"/>
    </row>
    <row r="88" spans="1:42" ht="12" customHeight="1" outlineLevel="1" x14ac:dyDescent="0.35">
      <c r="A88" s="4"/>
      <c r="B88" s="5"/>
      <c r="C88" s="16"/>
      <c r="D88" s="16"/>
      <c r="E88" s="16"/>
      <c r="F88" s="32"/>
      <c r="G88" s="33"/>
      <c r="H88" s="32"/>
      <c r="I88" s="32"/>
      <c r="J88" s="32"/>
      <c r="K88" s="32"/>
      <c r="L88" s="32"/>
      <c r="M88" s="32"/>
      <c r="N88" s="34"/>
      <c r="O88" s="34"/>
      <c r="P88" s="34"/>
      <c r="Q88" s="34"/>
      <c r="R88" s="34"/>
      <c r="S88" s="34"/>
      <c r="T88" s="34"/>
      <c r="U88" s="34"/>
      <c r="V88" s="34"/>
      <c r="W88" s="15"/>
      <c r="X88" s="6"/>
      <c r="Y88" s="6"/>
      <c r="Z88" s="6"/>
    </row>
    <row r="89" spans="1:42" ht="12" customHeight="1" outlineLevel="1" x14ac:dyDescent="0.35">
      <c r="A89" s="4"/>
      <c r="B89" s="5"/>
      <c r="C89" s="16"/>
      <c r="D89" s="16"/>
      <c r="E89" s="16"/>
      <c r="F89" s="32"/>
      <c r="G89" s="33"/>
      <c r="H89" s="33"/>
      <c r="I89" s="57"/>
      <c r="J89" s="57"/>
      <c r="K89" s="57"/>
      <c r="L89" s="57"/>
      <c r="M89" s="57"/>
      <c r="N89" s="34"/>
      <c r="O89" s="34"/>
      <c r="P89" s="34"/>
      <c r="Q89" s="34"/>
      <c r="R89" s="34"/>
      <c r="S89" s="34"/>
      <c r="T89" s="34"/>
      <c r="U89" s="34"/>
      <c r="V89" s="34"/>
      <c r="W89" s="15"/>
      <c r="X89" s="6"/>
      <c r="Y89" s="6"/>
      <c r="Z89" s="6"/>
    </row>
    <row r="90" spans="1:42" ht="5.15" customHeight="1" outlineLevel="1" x14ac:dyDescent="0.35">
      <c r="A90" s="4"/>
      <c r="B90" s="5"/>
      <c r="C90" s="16"/>
      <c r="D90" s="16"/>
      <c r="E90" s="16"/>
      <c r="F90" s="35"/>
      <c r="G90" s="36"/>
      <c r="H90" s="36"/>
      <c r="I90" s="36"/>
      <c r="J90" s="37"/>
      <c r="K90" s="37"/>
      <c r="L90" s="37"/>
      <c r="M90" s="37"/>
      <c r="N90" s="37"/>
      <c r="O90" s="37"/>
      <c r="P90" s="37"/>
      <c r="Q90" s="37"/>
      <c r="R90" s="37"/>
      <c r="S90" s="37"/>
      <c r="T90" s="37"/>
      <c r="U90" s="37"/>
      <c r="V90" s="29"/>
      <c r="W90" s="15"/>
      <c r="X90" s="6"/>
      <c r="Y90" s="6"/>
      <c r="Z90" s="6"/>
    </row>
    <row r="91" spans="1:42" ht="25" customHeight="1" outlineLevel="1" x14ac:dyDescent="0.35">
      <c r="A91" s="4"/>
      <c r="B91" s="5"/>
      <c r="C91" s="38"/>
      <c r="D91" s="38"/>
      <c r="E91" s="38"/>
      <c r="F91" s="38"/>
      <c r="G91" s="39" t="str">
        <f>G79</f>
        <v>Arable Area (Work Wise)</v>
      </c>
      <c r="H91" s="38"/>
      <c r="I91" s="38"/>
      <c r="J91" s="38"/>
      <c r="K91" s="38"/>
      <c r="L91" s="38"/>
      <c r="M91" s="38"/>
      <c r="N91" s="38"/>
      <c r="O91" s="38"/>
      <c r="P91" s="38"/>
      <c r="Q91" s="38"/>
      <c r="R91" s="38"/>
      <c r="S91" s="38"/>
      <c r="T91" s="38"/>
      <c r="U91" s="38"/>
      <c r="V91" s="38"/>
      <c r="W91" s="40" t="s">
        <v>24</v>
      </c>
      <c r="X91" s="6"/>
      <c r="Y91" s="6"/>
      <c r="Z91" s="6"/>
    </row>
    <row r="92" spans="1:42" ht="12" customHeight="1" outlineLevel="1" x14ac:dyDescent="0.35">
      <c r="A92" s="4"/>
      <c r="B92" s="5"/>
      <c r="C92" s="5"/>
      <c r="D92" s="5"/>
      <c r="E92" s="5"/>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row>
    <row r="93" spans="1:42" ht="12" customHeight="1" outlineLevel="1" x14ac:dyDescent="0.35">
      <c r="A93" s="4"/>
      <c r="B93" s="5"/>
      <c r="C93" s="5"/>
      <c r="D93" s="5"/>
      <c r="E93" s="5"/>
      <c r="F93" s="5"/>
      <c r="G93" s="5"/>
      <c r="H93" s="6"/>
      <c r="I93" s="6"/>
      <c r="J93" s="6"/>
      <c r="K93" s="6"/>
      <c r="L93" s="6"/>
      <c r="M93" s="6"/>
      <c r="N93" s="6"/>
      <c r="O93" s="6"/>
      <c r="P93" s="6"/>
      <c r="Q93" s="6"/>
      <c r="R93" s="6"/>
      <c r="S93" s="6"/>
      <c r="T93" s="6"/>
      <c r="U93" s="6"/>
      <c r="V93" s="6"/>
      <c r="W93" s="6"/>
      <c r="X93" s="5"/>
      <c r="Y93" s="5"/>
      <c r="Z93" s="5"/>
    </row>
    <row r="94" spans="1:42" ht="5.15" customHeight="1" outlineLevel="1" thickBot="1" x14ac:dyDescent="0.4">
      <c r="A94" s="4"/>
      <c r="B94" s="5"/>
      <c r="C94" s="5"/>
      <c r="D94" s="5"/>
      <c r="E94" s="5"/>
      <c r="F94" s="5"/>
      <c r="G94" s="5"/>
      <c r="H94" s="6"/>
      <c r="I94" s="6"/>
      <c r="J94" s="6"/>
      <c r="K94" s="6"/>
      <c r="L94" s="6"/>
      <c r="M94" s="6"/>
      <c r="N94" s="6"/>
      <c r="O94" s="6"/>
      <c r="P94" s="6"/>
      <c r="Q94" s="6"/>
      <c r="R94" s="6"/>
      <c r="S94" s="6"/>
      <c r="T94" s="6"/>
      <c r="U94" s="6"/>
      <c r="V94" s="6"/>
      <c r="W94" s="6"/>
      <c r="X94" s="5"/>
      <c r="Y94" s="5"/>
      <c r="Z94" s="5"/>
    </row>
    <row r="95" spans="1:42" ht="5.15" customHeight="1" outlineLevel="1" x14ac:dyDescent="0.35">
      <c r="A95" s="4"/>
      <c r="B95" s="5"/>
      <c r="C95" s="8" t="s">
        <v>0</v>
      </c>
      <c r="D95" s="8"/>
      <c r="E95" s="8"/>
      <c r="F95" s="8"/>
      <c r="G95" s="8"/>
      <c r="H95" s="8"/>
      <c r="I95" s="8"/>
      <c r="J95" s="8"/>
      <c r="K95" s="9"/>
      <c r="L95" s="9"/>
      <c r="M95" s="9"/>
      <c r="N95" s="9"/>
      <c r="O95" s="9"/>
      <c r="P95" s="9"/>
      <c r="Q95" s="9"/>
      <c r="R95" s="9"/>
      <c r="S95" s="9"/>
      <c r="T95" s="9"/>
      <c r="U95" s="9"/>
      <c r="V95" s="9"/>
      <c r="W95" s="10"/>
      <c r="X95" s="6"/>
      <c r="Y95" s="6"/>
      <c r="Z95" s="6"/>
    </row>
    <row r="96" spans="1:42" ht="12" customHeight="1" outlineLevel="1" x14ac:dyDescent="0.35">
      <c r="A96" s="4"/>
      <c r="B96" s="5"/>
      <c r="C96" s="11"/>
      <c r="D96" s="11"/>
      <c r="E96" s="11" t="s">
        <v>1</v>
      </c>
      <c r="F96" s="12"/>
      <c r="G96" s="13" t="s">
        <v>435</v>
      </c>
      <c r="H96" s="12"/>
      <c r="I96" s="12"/>
      <c r="J96" s="12"/>
      <c r="K96" s="12"/>
      <c r="L96" s="12"/>
      <c r="M96" s="12"/>
      <c r="N96" s="12"/>
      <c r="O96" s="12"/>
      <c r="P96" s="12"/>
      <c r="Q96" s="12"/>
      <c r="R96" s="12"/>
      <c r="S96" s="14"/>
      <c r="T96" s="12"/>
      <c r="U96" s="14"/>
      <c r="V96" s="14"/>
      <c r="W96" s="15"/>
      <c r="X96" s="6"/>
      <c r="Y96" s="6"/>
      <c r="Z96" s="6"/>
    </row>
    <row r="97" spans="1:26" ht="12" customHeight="1" outlineLevel="1" x14ac:dyDescent="0.35">
      <c r="A97" s="4"/>
      <c r="B97" s="5"/>
      <c r="C97" s="11"/>
      <c r="D97" s="11"/>
      <c r="E97" s="16"/>
      <c r="F97" s="12"/>
      <c r="G97" s="17"/>
      <c r="H97" s="12"/>
      <c r="I97" s="352" t="s">
        <v>434</v>
      </c>
      <c r="J97" s="12"/>
      <c r="K97" s="12"/>
      <c r="L97" s="12"/>
      <c r="M97" s="12"/>
      <c r="N97" s="12"/>
      <c r="O97" s="12"/>
      <c r="P97" s="12"/>
      <c r="Q97" s="12"/>
      <c r="R97" s="12"/>
      <c r="S97" s="14"/>
      <c r="T97" s="18"/>
      <c r="U97" s="14"/>
      <c r="V97" s="14"/>
      <c r="W97" s="15"/>
      <c r="X97" s="6"/>
      <c r="Y97" s="6"/>
      <c r="Z97" s="6"/>
    </row>
    <row r="98" spans="1:26" ht="12" customHeight="1" outlineLevel="1" x14ac:dyDescent="0.35">
      <c r="A98" s="4"/>
      <c r="B98" s="5"/>
      <c r="C98" s="16"/>
      <c r="D98" s="11"/>
      <c r="E98" s="16"/>
      <c r="F98" s="12"/>
      <c r="G98" s="12"/>
      <c r="H98" s="12"/>
      <c r="I98" s="12" t="s">
        <v>465</v>
      </c>
      <c r="J98" s="12"/>
      <c r="K98" s="12"/>
      <c r="L98" s="12"/>
      <c r="M98" s="12"/>
      <c r="N98" s="12"/>
      <c r="O98" s="12"/>
      <c r="P98" s="12"/>
      <c r="Q98" s="12"/>
      <c r="R98" s="12"/>
      <c r="S98" s="14"/>
      <c r="T98" s="18"/>
      <c r="U98" s="14"/>
      <c r="V98" s="14"/>
      <c r="W98" s="15"/>
      <c r="X98" s="6"/>
      <c r="Y98" s="6"/>
      <c r="Z98" s="6"/>
    </row>
    <row r="99" spans="1:26" ht="12" customHeight="1" outlineLevel="1" x14ac:dyDescent="0.35">
      <c r="A99" s="4"/>
      <c r="B99" s="5"/>
      <c r="C99" s="19">
        <v>0</v>
      </c>
      <c r="D99" s="11"/>
      <c r="E99" s="16"/>
      <c r="F99" s="12"/>
      <c r="G99" s="20"/>
      <c r="H99" s="12"/>
      <c r="I99" s="12"/>
      <c r="J99" s="12"/>
      <c r="K99" s="12"/>
      <c r="L99" s="12"/>
      <c r="M99" s="12"/>
      <c r="N99" s="12"/>
      <c r="O99" s="12"/>
      <c r="P99" s="12"/>
      <c r="Q99" s="12"/>
      <c r="R99" s="12"/>
      <c r="S99" s="14"/>
      <c r="T99" s="18"/>
      <c r="U99" s="14"/>
      <c r="V99" s="14"/>
      <c r="W99" s="15"/>
      <c r="X99" s="6"/>
      <c r="Y99" s="6"/>
      <c r="Z99" s="6"/>
    </row>
    <row r="100" spans="1:26" ht="12" customHeight="1" outlineLevel="1" x14ac:dyDescent="0.35">
      <c r="A100" s="4"/>
      <c r="B100" s="5"/>
      <c r="C100" s="16"/>
      <c r="D100" s="16"/>
      <c r="E100" s="16"/>
      <c r="F100" s="16"/>
      <c r="G100" s="16"/>
      <c r="H100" s="348"/>
      <c r="I100" s="347"/>
      <c r="J100" s="347"/>
      <c r="K100" s="347"/>
      <c r="L100" s="363"/>
      <c r="M100" s="363"/>
      <c r="N100" s="363"/>
      <c r="O100" s="363"/>
      <c r="P100" s="363"/>
      <c r="Q100" s="363"/>
      <c r="R100" s="363"/>
      <c r="S100" s="363"/>
      <c r="T100" s="363"/>
      <c r="U100" s="347"/>
      <c r="V100" s="347"/>
      <c r="W100" s="15"/>
      <c r="X100" s="6"/>
      <c r="Y100" s="6"/>
      <c r="Z100" s="6"/>
    </row>
    <row r="101" spans="1:26" ht="12" customHeight="1" outlineLevel="1" x14ac:dyDescent="0.35">
      <c r="A101" s="4"/>
      <c r="B101" s="5"/>
      <c r="C101" s="16"/>
      <c r="D101" s="16"/>
      <c r="E101" s="16"/>
      <c r="F101" s="16"/>
      <c r="G101" s="16"/>
      <c r="H101" s="762" t="s">
        <v>470</v>
      </c>
      <c r="I101" s="762"/>
      <c r="J101" s="762"/>
      <c r="K101" s="347"/>
      <c r="L101" s="363"/>
      <c r="M101" s="761" t="s">
        <v>351</v>
      </c>
      <c r="N101" s="761"/>
      <c r="O101" s="761"/>
      <c r="P101" s="363"/>
      <c r="Q101" s="363"/>
      <c r="R101" s="363"/>
      <c r="S101" s="363"/>
      <c r="T101" s="363"/>
      <c r="U101" s="347"/>
      <c r="V101" s="347"/>
      <c r="W101" s="15"/>
      <c r="X101" s="6"/>
      <c r="Y101" s="6"/>
      <c r="Z101" s="6"/>
    </row>
    <row r="102" spans="1:26" ht="12" customHeight="1" outlineLevel="1" x14ac:dyDescent="0.35">
      <c r="A102" s="4"/>
      <c r="B102" s="5"/>
      <c r="C102" s="16"/>
      <c r="D102" s="16"/>
      <c r="E102" s="16"/>
      <c r="F102" s="16"/>
      <c r="G102" s="16"/>
      <c r="H102" s="363" t="s">
        <v>71</v>
      </c>
      <c r="I102" s="363" t="s">
        <v>71</v>
      </c>
      <c r="J102" s="363" t="s">
        <v>71</v>
      </c>
      <c r="K102" s="363"/>
      <c r="L102" s="363"/>
      <c r="M102" s="16"/>
      <c r="N102" s="363"/>
      <c r="O102" s="363"/>
      <c r="P102" s="16"/>
      <c r="Q102" s="16"/>
      <c r="R102" s="16"/>
      <c r="S102" s="16"/>
      <c r="T102" s="16"/>
      <c r="U102" s="347"/>
      <c r="V102" s="347"/>
      <c r="W102" s="15"/>
      <c r="X102" s="6"/>
      <c r="Y102" s="6"/>
      <c r="Z102" s="6"/>
    </row>
    <row r="103" spans="1:26" ht="12" customHeight="1" outlineLevel="1" x14ac:dyDescent="0.35">
      <c r="A103" s="4"/>
      <c r="B103" s="5"/>
      <c r="C103" s="16"/>
      <c r="D103" s="16"/>
      <c r="E103" s="16"/>
      <c r="F103" s="16"/>
      <c r="G103" s="22"/>
      <c r="H103" s="23" t="s">
        <v>75</v>
      </c>
      <c r="I103" s="23" t="s">
        <v>74</v>
      </c>
      <c r="J103" s="23" t="s">
        <v>73</v>
      </c>
      <c r="K103" s="368"/>
      <c r="L103" s="368"/>
      <c r="M103" s="23" t="s">
        <v>75</v>
      </c>
      <c r="N103" s="23" t="s">
        <v>74</v>
      </c>
      <c r="O103" s="23" t="s">
        <v>73</v>
      </c>
      <c r="P103" s="23"/>
      <c r="Q103" s="23"/>
      <c r="R103" s="23"/>
      <c r="S103" s="23"/>
      <c r="T103" s="23"/>
      <c r="U103" s="347"/>
      <c r="V103" s="347"/>
      <c r="W103" s="15"/>
      <c r="X103" s="6"/>
      <c r="Y103" s="6"/>
      <c r="Z103" s="6"/>
    </row>
    <row r="104" spans="1:26" ht="14.5" outlineLevel="1" x14ac:dyDescent="0.35">
      <c r="A104" s="4"/>
      <c r="B104" s="5"/>
      <c r="C104" s="16"/>
      <c r="D104" s="16"/>
      <c r="E104" s="16"/>
      <c r="F104" s="25"/>
      <c r="G104" s="7" t="s">
        <v>80</v>
      </c>
      <c r="H104" s="409">
        <v>250</v>
      </c>
      <c r="I104" s="409">
        <v>0</v>
      </c>
      <c r="J104" s="409">
        <v>0</v>
      </c>
      <c r="L104" s="7" t="str">
        <f t="shared" ref="L104:L128" si="0">G104</f>
        <v>b</v>
      </c>
      <c r="M104" s="410">
        <f>1/4</f>
        <v>0.25</v>
      </c>
      <c r="N104" s="409">
        <f>IF(I104&gt;0,1,0)</f>
        <v>0</v>
      </c>
      <c r="O104" s="409">
        <f>IF(J104&gt;0,1,0)</f>
        <v>0</v>
      </c>
      <c r="S104" s="34"/>
      <c r="T104" s="34"/>
      <c r="U104" s="34"/>
      <c r="V104" s="34"/>
      <c r="W104" s="15"/>
      <c r="X104" s="6"/>
      <c r="Y104" s="6"/>
      <c r="Z104" s="6"/>
    </row>
    <row r="105" spans="1:26" ht="14.5" outlineLevel="1" x14ac:dyDescent="0.35">
      <c r="A105" s="4"/>
      <c r="B105" s="5"/>
      <c r="C105" s="16"/>
      <c r="D105" s="16"/>
      <c r="E105" s="16"/>
      <c r="F105" s="25"/>
      <c r="G105" s="7" t="s">
        <v>78</v>
      </c>
      <c r="H105" s="409">
        <v>250</v>
      </c>
      <c r="I105" s="409">
        <v>0</v>
      </c>
      <c r="J105" s="409">
        <v>0</v>
      </c>
      <c r="L105" s="7" t="str">
        <f t="shared" si="0"/>
        <v>f</v>
      </c>
      <c r="M105" s="410">
        <f t="shared" ref="M105:M128" si="1">1/4</f>
        <v>0.25</v>
      </c>
      <c r="N105" s="409">
        <f t="shared" ref="N105:O128" si="2">IF(I105&gt;0,1,0)</f>
        <v>0</v>
      </c>
      <c r="O105" s="409">
        <f t="shared" si="2"/>
        <v>0</v>
      </c>
      <c r="S105" s="34"/>
      <c r="T105" s="34"/>
      <c r="U105" s="34"/>
      <c r="V105" s="34"/>
      <c r="W105" s="15"/>
      <c r="X105" s="6"/>
      <c r="Y105" s="6"/>
      <c r="Z105" s="6"/>
    </row>
    <row r="106" spans="1:26" ht="14.5" outlineLevel="1" x14ac:dyDescent="0.35">
      <c r="A106" s="4"/>
      <c r="B106" s="5"/>
      <c r="C106" s="16"/>
      <c r="D106" s="16"/>
      <c r="E106" s="16"/>
      <c r="F106" s="25"/>
      <c r="G106" s="7" t="s">
        <v>82</v>
      </c>
      <c r="H106" s="409">
        <v>250</v>
      </c>
      <c r="I106" s="409">
        <v>0</v>
      </c>
      <c r="J106" s="409">
        <v>0</v>
      </c>
      <c r="L106" s="7" t="str">
        <f t="shared" si="0"/>
        <v>h</v>
      </c>
      <c r="M106" s="410">
        <f t="shared" si="1"/>
        <v>0.25</v>
      </c>
      <c r="N106" s="409">
        <f t="shared" si="2"/>
        <v>0</v>
      </c>
      <c r="O106" s="409">
        <f t="shared" si="2"/>
        <v>0</v>
      </c>
      <c r="S106" s="34"/>
      <c r="T106" s="34"/>
      <c r="U106" s="34"/>
      <c r="V106" s="34"/>
      <c r="W106" s="15"/>
      <c r="X106" s="6"/>
      <c r="Y106" s="6"/>
      <c r="Z106" s="6"/>
    </row>
    <row r="107" spans="1:26" ht="14.5" outlineLevel="1" x14ac:dyDescent="0.35">
      <c r="A107" s="4"/>
      <c r="B107" s="5"/>
      <c r="C107" s="16"/>
      <c r="D107" s="16"/>
      <c r="E107" s="16"/>
      <c r="F107" s="25"/>
      <c r="G107" s="7" t="s">
        <v>86</v>
      </c>
      <c r="H107" s="409">
        <v>250</v>
      </c>
      <c r="I107" s="409">
        <v>0</v>
      </c>
      <c r="J107" s="409">
        <v>0</v>
      </c>
      <c r="L107" s="7" t="str">
        <f t="shared" si="0"/>
        <v>i</v>
      </c>
      <c r="M107" s="410">
        <f t="shared" si="1"/>
        <v>0.25</v>
      </c>
      <c r="N107" s="409">
        <f t="shared" si="2"/>
        <v>0</v>
      </c>
      <c r="O107" s="409">
        <f t="shared" si="2"/>
        <v>0</v>
      </c>
      <c r="S107" s="34"/>
      <c r="T107" s="34"/>
      <c r="U107" s="34"/>
      <c r="V107" s="34"/>
      <c r="W107" s="15"/>
      <c r="X107" s="6"/>
      <c r="Y107" s="6"/>
      <c r="Z107" s="6"/>
    </row>
    <row r="108" spans="1:26" ht="14.5" outlineLevel="1" x14ac:dyDescent="0.35">
      <c r="A108" s="4"/>
      <c r="B108" s="5"/>
      <c r="C108" s="16"/>
      <c r="D108" s="16"/>
      <c r="E108" s="16"/>
      <c r="F108" s="25"/>
      <c r="G108" s="7" t="s">
        <v>87</v>
      </c>
      <c r="H108" s="409">
        <v>250</v>
      </c>
      <c r="I108" s="409">
        <v>0</v>
      </c>
      <c r="J108" s="409">
        <v>0</v>
      </c>
      <c r="L108" s="7" t="str">
        <f t="shared" si="0"/>
        <v>k</v>
      </c>
      <c r="M108" s="410">
        <f t="shared" si="1"/>
        <v>0.25</v>
      </c>
      <c r="N108" s="409">
        <f t="shared" si="2"/>
        <v>0</v>
      </c>
      <c r="O108" s="409">
        <f t="shared" si="2"/>
        <v>0</v>
      </c>
      <c r="S108" s="34"/>
      <c r="T108" s="34"/>
      <c r="U108" s="34"/>
      <c r="V108" s="34"/>
      <c r="W108" s="15"/>
      <c r="X108" s="6"/>
      <c r="Y108" s="6"/>
      <c r="Z108" s="6"/>
    </row>
    <row r="109" spans="1:26" ht="14.5" outlineLevel="1" x14ac:dyDescent="0.35">
      <c r="A109" s="4"/>
      <c r="B109" s="5"/>
      <c r="C109" s="16"/>
      <c r="D109" s="16"/>
      <c r="E109" s="16"/>
      <c r="F109" s="25"/>
      <c r="G109" s="7" t="s">
        <v>81</v>
      </c>
      <c r="H109" s="409">
        <v>250</v>
      </c>
      <c r="I109" s="409">
        <v>0</v>
      </c>
      <c r="J109" s="409">
        <v>0</v>
      </c>
      <c r="L109" s="7" t="str">
        <f t="shared" si="0"/>
        <v>l</v>
      </c>
      <c r="M109" s="410">
        <f t="shared" si="1"/>
        <v>0.25</v>
      </c>
      <c r="N109" s="409">
        <f t="shared" si="2"/>
        <v>0</v>
      </c>
      <c r="O109" s="409">
        <f t="shared" si="2"/>
        <v>0</v>
      </c>
      <c r="S109" s="34"/>
      <c r="T109" s="34"/>
      <c r="U109" s="34"/>
      <c r="V109" s="34"/>
      <c r="W109" s="15"/>
      <c r="X109" s="6"/>
      <c r="Y109" s="6"/>
      <c r="Z109" s="6"/>
    </row>
    <row r="110" spans="1:26" ht="14.5" outlineLevel="1" x14ac:dyDescent="0.35">
      <c r="A110" s="4"/>
      <c r="B110" s="5"/>
      <c r="C110" s="16"/>
      <c r="D110" s="16"/>
      <c r="E110" s="16"/>
      <c r="F110" s="25"/>
      <c r="G110" s="7" t="s">
        <v>79</v>
      </c>
      <c r="H110" s="409">
        <v>250</v>
      </c>
      <c r="I110" s="409">
        <v>0</v>
      </c>
      <c r="J110" s="409">
        <v>0</v>
      </c>
      <c r="L110" s="7" t="str">
        <f t="shared" si="0"/>
        <v>o</v>
      </c>
      <c r="M110" s="410">
        <f t="shared" si="1"/>
        <v>0.25</v>
      </c>
      <c r="N110" s="409">
        <f t="shared" si="2"/>
        <v>0</v>
      </c>
      <c r="O110" s="409">
        <f t="shared" si="2"/>
        <v>0</v>
      </c>
      <c r="S110" s="34"/>
      <c r="T110" s="34"/>
      <c r="U110" s="34"/>
      <c r="V110" s="34"/>
      <c r="W110" s="15"/>
      <c r="X110" s="6"/>
      <c r="Y110" s="6"/>
      <c r="Z110" s="6"/>
    </row>
    <row r="111" spans="1:26" ht="14.5" outlineLevel="1" x14ac:dyDescent="0.35">
      <c r="A111" s="4"/>
      <c r="B111" s="5"/>
      <c r="C111" s="16"/>
      <c r="D111" s="16"/>
      <c r="E111" s="16"/>
      <c r="F111" s="25"/>
      <c r="G111" s="7" t="s">
        <v>299</v>
      </c>
      <c r="H111" s="409">
        <v>250</v>
      </c>
      <c r="I111" s="409">
        <v>0</v>
      </c>
      <c r="J111" s="409">
        <v>0</v>
      </c>
      <c r="L111" s="7" t="str">
        <f t="shared" si="0"/>
        <v>of</v>
      </c>
      <c r="M111" s="410">
        <f t="shared" si="1"/>
        <v>0.25</v>
      </c>
      <c r="N111" s="409">
        <f t="shared" si="2"/>
        <v>0</v>
      </c>
      <c r="O111" s="409">
        <f t="shared" si="2"/>
        <v>0</v>
      </c>
      <c r="S111" s="34"/>
      <c r="T111" s="34"/>
      <c r="U111" s="34"/>
      <c r="V111" s="34"/>
      <c r="W111" s="15"/>
      <c r="X111" s="6"/>
      <c r="Y111" s="6"/>
      <c r="Z111" s="6"/>
    </row>
    <row r="112" spans="1:26" ht="14.5" outlineLevel="1" x14ac:dyDescent="0.35">
      <c r="A112" s="4"/>
      <c r="B112" s="5"/>
      <c r="C112" s="16"/>
      <c r="D112" s="16"/>
      <c r="E112" s="16"/>
      <c r="F112" s="25"/>
      <c r="G112" s="7" t="s">
        <v>76</v>
      </c>
      <c r="H112" s="409">
        <v>250</v>
      </c>
      <c r="I112" s="409">
        <v>0</v>
      </c>
      <c r="J112" s="409">
        <v>0</v>
      </c>
      <c r="L112" s="7" t="str">
        <f t="shared" si="0"/>
        <v>r</v>
      </c>
      <c r="M112" s="410">
        <f t="shared" si="1"/>
        <v>0.25</v>
      </c>
      <c r="N112" s="409">
        <f t="shared" si="2"/>
        <v>0</v>
      </c>
      <c r="O112" s="409">
        <f t="shared" si="2"/>
        <v>0</v>
      </c>
      <c r="S112" s="34"/>
      <c r="T112" s="34"/>
      <c r="U112" s="34"/>
      <c r="V112" s="34"/>
      <c r="W112" s="15"/>
      <c r="X112" s="6"/>
      <c r="Y112" s="6"/>
      <c r="Z112" s="6"/>
    </row>
    <row r="113" spans="1:26" ht="14.5" outlineLevel="1" x14ac:dyDescent="0.35">
      <c r="A113" s="4"/>
      <c r="B113" s="5"/>
      <c r="C113" s="16"/>
      <c r="D113" s="16"/>
      <c r="E113" s="16"/>
      <c r="F113" s="25"/>
      <c r="G113" s="7" t="s">
        <v>88</v>
      </c>
      <c r="H113" s="409">
        <v>250</v>
      </c>
      <c r="I113" s="409">
        <v>0</v>
      </c>
      <c r="J113" s="409">
        <v>0</v>
      </c>
      <c r="L113" s="7" t="str">
        <f t="shared" si="0"/>
        <v>v</v>
      </c>
      <c r="M113" s="410">
        <f t="shared" si="1"/>
        <v>0.25</v>
      </c>
      <c r="N113" s="409">
        <f t="shared" si="2"/>
        <v>0</v>
      </c>
      <c r="O113" s="409">
        <f t="shared" si="2"/>
        <v>0</v>
      </c>
      <c r="S113" s="34"/>
      <c r="T113" s="34"/>
      <c r="U113" s="34"/>
      <c r="V113" s="34"/>
      <c r="W113" s="15"/>
      <c r="X113" s="6"/>
      <c r="Y113" s="6"/>
      <c r="Z113" s="6"/>
    </row>
    <row r="114" spans="1:26" ht="14.5" outlineLevel="1" x14ac:dyDescent="0.35">
      <c r="A114" s="4"/>
      <c r="B114" s="5"/>
      <c r="C114" s="16"/>
      <c r="D114" s="16"/>
      <c r="E114" s="16"/>
      <c r="F114" s="25"/>
      <c r="G114" s="7" t="s">
        <v>77</v>
      </c>
      <c r="H114" s="409">
        <v>250</v>
      </c>
      <c r="I114" s="409">
        <v>0</v>
      </c>
      <c r="J114" s="409">
        <v>0</v>
      </c>
      <c r="L114" s="7" t="str">
        <f t="shared" si="0"/>
        <v>w</v>
      </c>
      <c r="M114" s="410">
        <f t="shared" si="1"/>
        <v>0.25</v>
      </c>
      <c r="N114" s="409">
        <f t="shared" si="2"/>
        <v>0</v>
      </c>
      <c r="O114" s="409">
        <f t="shared" si="2"/>
        <v>0</v>
      </c>
      <c r="S114" s="34"/>
      <c r="T114" s="34"/>
      <c r="U114" s="34"/>
      <c r="V114" s="34"/>
      <c r="W114" s="15"/>
      <c r="X114" s="6"/>
      <c r="Y114" s="6"/>
      <c r="Z114" s="6"/>
    </row>
    <row r="115" spans="1:26" ht="14.5" outlineLevel="1" x14ac:dyDescent="0.35">
      <c r="A115" s="4"/>
      <c r="B115" s="5"/>
      <c r="C115" s="16"/>
      <c r="D115" s="16"/>
      <c r="E115" s="16"/>
      <c r="F115" s="25"/>
      <c r="G115" s="7" t="s">
        <v>85</v>
      </c>
      <c r="H115" s="409">
        <v>250</v>
      </c>
      <c r="I115" s="409">
        <v>0</v>
      </c>
      <c r="J115" s="409">
        <v>0</v>
      </c>
      <c r="L115" s="7" t="str">
        <f t="shared" si="0"/>
        <v>z</v>
      </c>
      <c r="M115" s="410">
        <f t="shared" si="1"/>
        <v>0.25</v>
      </c>
      <c r="N115" s="409">
        <f t="shared" si="2"/>
        <v>0</v>
      </c>
      <c r="O115" s="409">
        <f t="shared" si="2"/>
        <v>0</v>
      </c>
      <c r="S115" s="34"/>
      <c r="T115" s="34"/>
      <c r="U115" s="34"/>
      <c r="V115" s="34"/>
      <c r="W115" s="15"/>
      <c r="X115" s="6"/>
      <c r="Y115" s="6"/>
      <c r="Z115" s="6"/>
    </row>
    <row r="116" spans="1:26" ht="14.5" outlineLevel="1" x14ac:dyDescent="0.35">
      <c r="A116" s="4"/>
      <c r="B116" s="5"/>
      <c r="C116" s="16"/>
      <c r="D116" s="16"/>
      <c r="E116" s="16"/>
      <c r="F116" s="25"/>
      <c r="G116" s="26" t="s">
        <v>83</v>
      </c>
      <c r="H116" s="409">
        <v>250</v>
      </c>
      <c r="I116" s="409">
        <v>60</v>
      </c>
      <c r="J116" s="409">
        <v>120</v>
      </c>
      <c r="K116" s="26"/>
      <c r="L116" s="7" t="str">
        <f>G116</f>
        <v>a</v>
      </c>
      <c r="M116" s="410">
        <f t="shared" si="1"/>
        <v>0.25</v>
      </c>
      <c r="N116" s="409">
        <f>IF(I116&gt;0,1,0)</f>
        <v>1</v>
      </c>
      <c r="O116" s="409">
        <f>IF(J116&gt;0,1,0)</f>
        <v>1</v>
      </c>
      <c r="S116" s="34"/>
      <c r="T116" s="34"/>
      <c r="U116" s="34"/>
      <c r="V116" s="34"/>
      <c r="W116" s="15"/>
      <c r="X116" s="6"/>
      <c r="Y116" s="6"/>
      <c r="Z116" s="6"/>
    </row>
    <row r="117" spans="1:26" ht="14.5" outlineLevel="1" x14ac:dyDescent="0.35">
      <c r="A117" s="4"/>
      <c r="B117" s="5"/>
      <c r="C117" s="16"/>
      <c r="D117" s="16"/>
      <c r="E117" s="16"/>
      <c r="F117" s="25"/>
      <c r="G117" s="26" t="s">
        <v>84</v>
      </c>
      <c r="H117" s="409">
        <v>250</v>
      </c>
      <c r="I117" s="409">
        <v>60</v>
      </c>
      <c r="J117" s="409">
        <v>170</v>
      </c>
      <c r="K117" s="26"/>
      <c r="L117" s="7" t="str">
        <f t="shared" si="0"/>
        <v>ar</v>
      </c>
      <c r="M117" s="410">
        <f t="shared" si="1"/>
        <v>0.25</v>
      </c>
      <c r="N117" s="409">
        <f t="shared" si="2"/>
        <v>1</v>
      </c>
      <c r="O117" s="409">
        <f t="shared" si="2"/>
        <v>1</v>
      </c>
      <c r="S117" s="34"/>
      <c r="T117" s="34"/>
      <c r="U117" s="34"/>
      <c r="V117" s="34"/>
      <c r="W117" s="15"/>
      <c r="X117" s="6"/>
      <c r="Y117" s="6"/>
      <c r="Z117" s="6"/>
    </row>
    <row r="118" spans="1:26" ht="14.5" outlineLevel="1" x14ac:dyDescent="0.35">
      <c r="A118" s="4"/>
      <c r="B118" s="5"/>
      <c r="C118" s="16"/>
      <c r="D118" s="16"/>
      <c r="E118" s="16"/>
      <c r="F118" s="25"/>
      <c r="G118" s="26" t="s">
        <v>459</v>
      </c>
      <c r="H118" s="409">
        <v>250</v>
      </c>
      <c r="I118" s="409">
        <v>60</v>
      </c>
      <c r="J118" s="409">
        <v>120</v>
      </c>
      <c r="K118" s="26"/>
      <c r="L118" s="7" t="str">
        <f t="shared" si="0"/>
        <v>m</v>
      </c>
      <c r="M118" s="410">
        <f t="shared" si="1"/>
        <v>0.25</v>
      </c>
      <c r="N118" s="409">
        <f t="shared" si="2"/>
        <v>1</v>
      </c>
      <c r="O118" s="409">
        <f t="shared" si="2"/>
        <v>1</v>
      </c>
      <c r="S118" s="34"/>
      <c r="T118" s="34"/>
      <c r="U118" s="34"/>
      <c r="V118" s="34"/>
      <c r="W118" s="15"/>
      <c r="X118" s="6"/>
      <c r="Y118" s="6"/>
      <c r="Z118" s="6"/>
    </row>
    <row r="119" spans="1:26" ht="14.5" outlineLevel="1" x14ac:dyDescent="0.35">
      <c r="A119" s="4"/>
      <c r="B119" s="5"/>
      <c r="C119" s="16"/>
      <c r="D119" s="16"/>
      <c r="E119" s="16"/>
      <c r="F119" s="25"/>
      <c r="G119" s="7" t="s">
        <v>460</v>
      </c>
      <c r="H119" s="409">
        <v>250</v>
      </c>
      <c r="I119" s="409">
        <v>60</v>
      </c>
      <c r="J119" s="409">
        <v>120</v>
      </c>
      <c r="L119" s="7" t="str">
        <f t="shared" si="0"/>
        <v>j</v>
      </c>
      <c r="M119" s="410">
        <f t="shared" si="1"/>
        <v>0.25</v>
      </c>
      <c r="N119" s="409">
        <f t="shared" si="2"/>
        <v>1</v>
      </c>
      <c r="O119" s="409">
        <f t="shared" si="2"/>
        <v>1</v>
      </c>
      <c r="S119" s="34"/>
      <c r="T119" s="34"/>
      <c r="U119" s="34"/>
      <c r="V119" s="34"/>
      <c r="W119" s="15"/>
      <c r="X119" s="6"/>
      <c r="Y119" s="6"/>
      <c r="Z119" s="6"/>
    </row>
    <row r="120" spans="1:26" ht="14.5" outlineLevel="1" x14ac:dyDescent="0.35">
      <c r="A120" s="4"/>
      <c r="B120" s="5"/>
      <c r="C120" s="16"/>
      <c r="D120" s="16"/>
      <c r="E120" s="16"/>
      <c r="F120" s="25"/>
      <c r="G120" s="7" t="s">
        <v>308</v>
      </c>
      <c r="H120" s="409">
        <v>250</v>
      </c>
      <c r="I120" s="409">
        <v>60</v>
      </c>
      <c r="J120" s="409">
        <v>170</v>
      </c>
      <c r="L120" s="7" t="str">
        <f t="shared" si="0"/>
        <v>jr</v>
      </c>
      <c r="M120" s="410">
        <f t="shared" si="1"/>
        <v>0.25</v>
      </c>
      <c r="N120" s="409">
        <f t="shared" si="2"/>
        <v>1</v>
      </c>
      <c r="O120" s="409">
        <f t="shared" si="2"/>
        <v>1</v>
      </c>
      <c r="S120" s="34"/>
      <c r="T120" s="34"/>
      <c r="U120" s="34"/>
      <c r="V120" s="34"/>
      <c r="W120" s="15"/>
      <c r="X120" s="6"/>
      <c r="Y120" s="6"/>
      <c r="Z120" s="6"/>
    </row>
    <row r="121" spans="1:26" ht="14.5" outlineLevel="1" x14ac:dyDescent="0.35">
      <c r="A121" s="4"/>
      <c r="B121" s="5"/>
      <c r="C121" s="16"/>
      <c r="D121" s="16"/>
      <c r="E121" s="16"/>
      <c r="F121" s="25"/>
      <c r="G121" s="26" t="s">
        <v>461</v>
      </c>
      <c r="H121" s="409">
        <v>250</v>
      </c>
      <c r="I121" s="409">
        <v>60</v>
      </c>
      <c r="J121" s="409">
        <v>120</v>
      </c>
      <c r="K121" s="26"/>
      <c r="L121" s="7" t="str">
        <f t="shared" si="0"/>
        <v>s</v>
      </c>
      <c r="M121" s="410">
        <f t="shared" si="1"/>
        <v>0.25</v>
      </c>
      <c r="N121" s="409">
        <f t="shared" si="2"/>
        <v>1</v>
      </c>
      <c r="O121" s="409">
        <f t="shared" si="2"/>
        <v>1</v>
      </c>
      <c r="S121" s="34"/>
      <c r="T121" s="34"/>
      <c r="U121" s="34"/>
      <c r="V121" s="34"/>
      <c r="W121" s="15"/>
      <c r="X121" s="6"/>
      <c r="Y121" s="6"/>
      <c r="Z121" s="6"/>
    </row>
    <row r="122" spans="1:26" ht="14.5" outlineLevel="1" x14ac:dyDescent="0.35">
      <c r="A122" s="4"/>
      <c r="B122" s="5"/>
      <c r="C122" s="16"/>
      <c r="D122" s="16"/>
      <c r="E122" s="16"/>
      <c r="F122" s="25"/>
      <c r="G122" s="26" t="s">
        <v>89</v>
      </c>
      <c r="H122" s="409">
        <v>250</v>
      </c>
      <c r="I122" s="409">
        <v>60</v>
      </c>
      <c r="J122" s="409">
        <v>170</v>
      </c>
      <c r="K122" s="26"/>
      <c r="L122" s="7" t="str">
        <f t="shared" si="0"/>
        <v>sr</v>
      </c>
      <c r="M122" s="410">
        <f t="shared" si="1"/>
        <v>0.25</v>
      </c>
      <c r="N122" s="409">
        <f t="shared" si="2"/>
        <v>1</v>
      </c>
      <c r="O122" s="409">
        <f t="shared" si="2"/>
        <v>1</v>
      </c>
      <c r="S122" s="34"/>
      <c r="T122" s="34"/>
      <c r="U122" s="34"/>
      <c r="V122" s="34"/>
      <c r="W122" s="15"/>
      <c r="X122" s="6"/>
      <c r="Y122" s="6"/>
      <c r="Z122" s="6"/>
    </row>
    <row r="123" spans="1:26" ht="14.5" outlineLevel="1" x14ac:dyDescent="0.35">
      <c r="A123" s="4"/>
      <c r="B123" s="5"/>
      <c r="C123" s="16"/>
      <c r="D123" s="16"/>
      <c r="E123" s="16"/>
      <c r="F123" s="25"/>
      <c r="G123" s="26" t="s">
        <v>462</v>
      </c>
      <c r="H123" s="409">
        <v>250</v>
      </c>
      <c r="I123" s="409">
        <v>60</v>
      </c>
      <c r="J123" s="409">
        <v>120</v>
      </c>
      <c r="K123" s="26"/>
      <c r="L123" s="7" t="str">
        <f t="shared" si="0"/>
        <v>t</v>
      </c>
      <c r="M123" s="410">
        <f t="shared" si="1"/>
        <v>0.25</v>
      </c>
      <c r="N123" s="409">
        <f t="shared" si="2"/>
        <v>1</v>
      </c>
      <c r="O123" s="409">
        <f t="shared" si="2"/>
        <v>1</v>
      </c>
      <c r="S123" s="34"/>
      <c r="T123" s="34"/>
      <c r="U123" s="34"/>
      <c r="V123" s="34"/>
      <c r="W123" s="15"/>
      <c r="X123" s="6"/>
      <c r="Y123" s="6"/>
      <c r="Z123" s="6"/>
    </row>
    <row r="124" spans="1:26" ht="14.5" outlineLevel="1" x14ac:dyDescent="0.35">
      <c r="A124" s="4"/>
      <c r="B124" s="5"/>
      <c r="C124" s="16"/>
      <c r="D124" s="16"/>
      <c r="E124" s="16"/>
      <c r="F124" s="25"/>
      <c r="G124" s="26" t="s">
        <v>307</v>
      </c>
      <c r="H124" s="409">
        <v>250</v>
      </c>
      <c r="I124" s="409">
        <v>60</v>
      </c>
      <c r="J124" s="409">
        <v>170</v>
      </c>
      <c r="K124" s="26"/>
      <c r="L124" s="7" t="str">
        <f t="shared" si="0"/>
        <v>tr</v>
      </c>
      <c r="M124" s="410">
        <f t="shared" si="1"/>
        <v>0.25</v>
      </c>
      <c r="N124" s="409">
        <f t="shared" si="2"/>
        <v>1</v>
      </c>
      <c r="O124" s="409">
        <f t="shared" si="2"/>
        <v>1</v>
      </c>
      <c r="S124" s="34"/>
      <c r="T124" s="34"/>
      <c r="U124" s="34"/>
      <c r="V124" s="34"/>
      <c r="W124" s="15"/>
      <c r="X124" s="6"/>
      <c r="Y124" s="6"/>
      <c r="Z124" s="6"/>
    </row>
    <row r="125" spans="1:26" ht="14.5" outlineLevel="1" x14ac:dyDescent="0.35">
      <c r="A125" s="4"/>
      <c r="B125" s="5"/>
      <c r="C125" s="16"/>
      <c r="D125" s="16"/>
      <c r="E125" s="16"/>
      <c r="F125" s="25"/>
      <c r="G125" s="26" t="s">
        <v>463</v>
      </c>
      <c r="H125" s="409">
        <v>250</v>
      </c>
      <c r="I125" s="409">
        <v>60</v>
      </c>
      <c r="J125" s="409">
        <v>120</v>
      </c>
      <c r="K125" s="26"/>
      <c r="L125" s="7" t="str">
        <f t="shared" si="0"/>
        <v>u</v>
      </c>
      <c r="M125" s="410">
        <f t="shared" si="1"/>
        <v>0.25</v>
      </c>
      <c r="N125" s="409">
        <f t="shared" si="2"/>
        <v>1</v>
      </c>
      <c r="O125" s="409">
        <f t="shared" si="2"/>
        <v>1</v>
      </c>
      <c r="S125" s="34"/>
      <c r="T125" s="34"/>
      <c r="U125" s="34"/>
      <c r="V125" s="34"/>
      <c r="W125" s="15"/>
      <c r="X125" s="6"/>
      <c r="Y125" s="6"/>
      <c r="Z125" s="6"/>
    </row>
    <row r="126" spans="1:26" ht="14.5" outlineLevel="1" x14ac:dyDescent="0.35">
      <c r="A126" s="4"/>
      <c r="B126" s="5"/>
      <c r="C126" s="16"/>
      <c r="D126" s="16"/>
      <c r="E126" s="16"/>
      <c r="F126" s="25"/>
      <c r="G126" s="25" t="s">
        <v>305</v>
      </c>
      <c r="H126" s="409">
        <v>250</v>
      </c>
      <c r="I126" s="409">
        <v>60</v>
      </c>
      <c r="J126" s="409">
        <v>170</v>
      </c>
      <c r="K126" s="25"/>
      <c r="L126" s="7" t="str">
        <f t="shared" si="0"/>
        <v>ur</v>
      </c>
      <c r="M126" s="410">
        <f t="shared" si="1"/>
        <v>0.25</v>
      </c>
      <c r="N126" s="409">
        <f t="shared" si="2"/>
        <v>1</v>
      </c>
      <c r="O126" s="409">
        <f t="shared" si="2"/>
        <v>1</v>
      </c>
      <c r="S126" s="34"/>
      <c r="T126" s="34"/>
      <c r="U126" s="34"/>
      <c r="V126" s="34"/>
      <c r="W126" s="15"/>
      <c r="X126" s="6"/>
      <c r="Y126" s="6"/>
      <c r="Z126" s="6"/>
    </row>
    <row r="127" spans="1:26" ht="14.5" outlineLevel="1" x14ac:dyDescent="0.35">
      <c r="A127" s="4"/>
      <c r="B127" s="5"/>
      <c r="C127" s="16"/>
      <c r="D127" s="16"/>
      <c r="E127" s="16"/>
      <c r="F127" s="25"/>
      <c r="G127" s="25" t="s">
        <v>464</v>
      </c>
      <c r="H127" s="409">
        <v>250</v>
      </c>
      <c r="I127" s="409">
        <v>60</v>
      </c>
      <c r="J127" s="409">
        <v>120</v>
      </c>
      <c r="K127" s="25"/>
      <c r="L127" s="7" t="str">
        <f t="shared" si="0"/>
        <v>x</v>
      </c>
      <c r="M127" s="410">
        <f t="shared" si="1"/>
        <v>0.25</v>
      </c>
      <c r="N127" s="409">
        <f t="shared" si="2"/>
        <v>1</v>
      </c>
      <c r="O127" s="409">
        <f t="shared" si="2"/>
        <v>1</v>
      </c>
      <c r="S127" s="34"/>
      <c r="T127" s="34"/>
      <c r="U127" s="34"/>
      <c r="V127" s="34"/>
      <c r="W127" s="15"/>
      <c r="X127" s="6"/>
      <c r="Y127" s="6"/>
      <c r="Z127" s="6"/>
    </row>
    <row r="128" spans="1:26" ht="14.5" outlineLevel="1" x14ac:dyDescent="0.35">
      <c r="A128" s="4"/>
      <c r="B128" s="5"/>
      <c r="C128" s="16"/>
      <c r="D128" s="16"/>
      <c r="E128" s="16"/>
      <c r="F128" s="25"/>
      <c r="G128" s="7" t="s">
        <v>306</v>
      </c>
      <c r="H128" s="409">
        <v>250</v>
      </c>
      <c r="I128" s="409">
        <v>60</v>
      </c>
      <c r="J128" s="409">
        <v>170</v>
      </c>
      <c r="L128" s="7" t="str">
        <f t="shared" si="0"/>
        <v>xr</v>
      </c>
      <c r="M128" s="410">
        <f t="shared" si="1"/>
        <v>0.25</v>
      </c>
      <c r="N128" s="409">
        <f t="shared" si="2"/>
        <v>1</v>
      </c>
      <c r="O128" s="409">
        <f t="shared" si="2"/>
        <v>1</v>
      </c>
      <c r="S128" s="34"/>
      <c r="T128" s="34"/>
      <c r="U128" s="34"/>
      <c r="V128" s="34"/>
      <c r="W128" s="15"/>
      <c r="X128" s="6"/>
      <c r="Y128" s="6"/>
      <c r="Z128" s="6"/>
    </row>
    <row r="129" spans="1:42" ht="14.5" outlineLevel="1" x14ac:dyDescent="0.35">
      <c r="A129" s="4"/>
      <c r="B129" s="5"/>
      <c r="C129" s="16"/>
      <c r="D129" s="16"/>
      <c r="E129" s="16"/>
      <c r="F129" s="25"/>
      <c r="H129" s="349"/>
      <c r="I129" s="350"/>
      <c r="J129" s="350"/>
      <c r="K129" s="34"/>
      <c r="P129" s="34"/>
      <c r="Q129" s="34"/>
      <c r="R129" s="34"/>
      <c r="S129" s="34"/>
      <c r="T129" s="34"/>
      <c r="U129" s="34"/>
      <c r="V129" s="34"/>
      <c r="W129" s="15"/>
      <c r="X129" s="6"/>
      <c r="Y129" s="6"/>
      <c r="Z129" s="6"/>
    </row>
    <row r="130" spans="1:42" ht="12" customHeight="1" outlineLevel="1" x14ac:dyDescent="0.35">
      <c r="A130" s="4"/>
      <c r="B130" s="5"/>
      <c r="C130" s="16"/>
      <c r="D130" s="16"/>
      <c r="E130" s="16"/>
      <c r="F130" s="32"/>
      <c r="G130" s="32"/>
      <c r="H130" s="32"/>
      <c r="I130" s="32"/>
      <c r="J130" s="32"/>
      <c r="K130" s="34"/>
      <c r="L130" s="34"/>
      <c r="M130" s="34"/>
      <c r="N130" s="34"/>
      <c r="O130" s="34"/>
      <c r="P130" s="34"/>
      <c r="Q130" s="34"/>
      <c r="R130" s="34"/>
      <c r="S130" s="34"/>
      <c r="T130" s="34"/>
      <c r="U130" s="34"/>
      <c r="V130" s="34"/>
      <c r="W130" s="15"/>
      <c r="X130" s="6"/>
      <c r="Y130" s="6"/>
      <c r="Z130" s="6"/>
    </row>
    <row r="131" spans="1:42" ht="12" customHeight="1" outlineLevel="1" x14ac:dyDescent="0.35">
      <c r="A131" s="4"/>
      <c r="B131" s="5"/>
      <c r="C131" s="16"/>
      <c r="D131" s="16"/>
      <c r="E131" s="16"/>
      <c r="F131" s="32"/>
      <c r="G131" s="33"/>
      <c r="H131" s="57"/>
      <c r="I131" s="57"/>
      <c r="J131" s="57"/>
      <c r="K131" s="34"/>
      <c r="L131" s="34"/>
      <c r="M131" s="34"/>
      <c r="N131" s="34"/>
      <c r="O131" s="34"/>
      <c r="P131" s="34"/>
      <c r="Q131" s="34"/>
      <c r="R131" s="34"/>
      <c r="S131" s="34"/>
      <c r="T131" s="34"/>
      <c r="U131" s="34"/>
      <c r="V131" s="34"/>
      <c r="W131" s="15"/>
      <c r="X131" s="6"/>
      <c r="Y131" s="6"/>
      <c r="Z131" s="6"/>
    </row>
    <row r="132" spans="1:42" ht="5.15" customHeight="1" outlineLevel="1" x14ac:dyDescent="0.35">
      <c r="A132" s="4"/>
      <c r="B132" s="5"/>
      <c r="C132" s="16"/>
      <c r="D132" s="16"/>
      <c r="E132" s="16"/>
      <c r="F132" s="35"/>
      <c r="G132" s="36"/>
      <c r="H132" s="36"/>
      <c r="I132" s="37"/>
      <c r="J132" s="37"/>
      <c r="K132" s="37"/>
      <c r="L132" s="37"/>
      <c r="M132" s="37"/>
      <c r="N132" s="37"/>
      <c r="O132" s="37"/>
      <c r="P132" s="37"/>
      <c r="Q132" s="37"/>
      <c r="R132" s="37"/>
      <c r="S132" s="37"/>
      <c r="T132" s="37"/>
      <c r="U132" s="37"/>
      <c r="V132" s="29"/>
      <c r="W132" s="15"/>
      <c r="X132" s="6"/>
      <c r="Y132" s="6"/>
      <c r="Z132" s="6"/>
    </row>
    <row r="133" spans="1:42" ht="25" customHeight="1" outlineLevel="1" x14ac:dyDescent="0.35">
      <c r="A133" s="4"/>
      <c r="B133" s="5"/>
      <c r="C133" s="38"/>
      <c r="D133" s="38"/>
      <c r="E133" s="38"/>
      <c r="F133" s="38"/>
      <c r="G133" s="39" t="str">
        <f>G96</f>
        <v>Fixed Inputs</v>
      </c>
      <c r="H133" s="38"/>
      <c r="I133" s="38"/>
      <c r="J133" s="38"/>
      <c r="K133" s="38"/>
      <c r="L133" s="38"/>
      <c r="M133" s="38"/>
      <c r="N133" s="38"/>
      <c r="O133" s="38"/>
      <c r="P133" s="38"/>
      <c r="Q133" s="38"/>
      <c r="R133" s="38"/>
      <c r="S133" s="38"/>
      <c r="T133" s="38"/>
      <c r="U133" s="38"/>
      <c r="V133" s="38"/>
      <c r="W133" s="40" t="s">
        <v>24</v>
      </c>
      <c r="X133" s="6"/>
      <c r="Y133" s="6"/>
      <c r="Z133" s="6"/>
    </row>
    <row r="134" spans="1:42" ht="12" customHeight="1" outlineLevel="1" x14ac:dyDescent="0.35">
      <c r="A134" s="4"/>
      <c r="B134" s="5"/>
      <c r="C134" s="5"/>
      <c r="D134" s="5"/>
      <c r="E134" s="5"/>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row>
    <row r="135" spans="1:42" ht="12" customHeight="1" outlineLevel="1" x14ac:dyDescent="0.35">
      <c r="A135" s="4"/>
      <c r="B135" s="5"/>
      <c r="C135" s="5"/>
      <c r="D135" s="5"/>
      <c r="E135" s="5"/>
      <c r="F135" s="5"/>
      <c r="G135" s="5"/>
      <c r="H135" s="6"/>
      <c r="I135" s="6"/>
      <c r="J135" s="6"/>
      <c r="K135" s="6"/>
      <c r="L135" s="6"/>
      <c r="M135" s="6"/>
      <c r="N135" s="6"/>
      <c r="O135" s="6"/>
      <c r="P135" s="6"/>
      <c r="Q135" s="6"/>
      <c r="R135" s="6"/>
      <c r="S135" s="6"/>
      <c r="T135" s="6"/>
      <c r="U135" s="6"/>
      <c r="V135" s="6"/>
      <c r="W135" s="6"/>
      <c r="X135" s="5"/>
      <c r="Y135" s="5"/>
      <c r="Z135" s="5"/>
    </row>
    <row r="136" spans="1:42" ht="5.15" customHeight="1" outlineLevel="1" thickBot="1" x14ac:dyDescent="0.4">
      <c r="A136" s="4"/>
      <c r="B136" s="5"/>
      <c r="C136" s="5"/>
      <c r="D136" s="5"/>
      <c r="E136" s="5"/>
      <c r="F136" s="5"/>
      <c r="G136" s="5"/>
      <c r="H136" s="6"/>
      <c r="I136" s="6"/>
      <c r="J136" s="6"/>
      <c r="K136" s="6"/>
      <c r="L136" s="6"/>
      <c r="M136" s="6"/>
      <c r="N136" s="6"/>
      <c r="O136" s="6"/>
      <c r="P136" s="6"/>
      <c r="Q136" s="6"/>
      <c r="R136" s="6"/>
      <c r="S136" s="6"/>
      <c r="T136" s="6"/>
      <c r="U136" s="6"/>
      <c r="V136" s="6"/>
      <c r="W136" s="6"/>
      <c r="X136" s="5"/>
      <c r="Y136" s="5"/>
      <c r="Z136" s="5"/>
    </row>
    <row r="137" spans="1:42" ht="5.15" customHeight="1" outlineLevel="1" x14ac:dyDescent="0.35">
      <c r="A137" s="4"/>
      <c r="B137" s="5"/>
      <c r="C137" s="8" t="s">
        <v>0</v>
      </c>
      <c r="D137" s="8"/>
      <c r="E137" s="8"/>
      <c r="F137" s="8"/>
      <c r="G137" s="8"/>
      <c r="H137" s="8"/>
      <c r="I137" s="8"/>
      <c r="J137" s="8"/>
      <c r="K137" s="9"/>
      <c r="L137" s="9"/>
      <c r="M137" s="9"/>
      <c r="N137" s="9"/>
      <c r="O137" s="9"/>
      <c r="P137" s="9"/>
      <c r="Q137" s="9"/>
      <c r="R137" s="9"/>
      <c r="S137" s="9"/>
      <c r="T137" s="9"/>
      <c r="U137" s="9"/>
      <c r="V137" s="9"/>
      <c r="W137" s="10"/>
      <c r="X137" s="6"/>
      <c r="Y137" s="6"/>
      <c r="Z137" s="6"/>
    </row>
    <row r="138" spans="1:42" ht="12" customHeight="1" outlineLevel="1" x14ac:dyDescent="0.35">
      <c r="A138" s="4"/>
      <c r="B138" s="5"/>
      <c r="C138" s="11"/>
      <c r="D138" s="11"/>
      <c r="E138" s="11" t="s">
        <v>1</v>
      </c>
      <c r="F138" s="12"/>
      <c r="G138" s="13" t="s">
        <v>350</v>
      </c>
      <c r="H138" s="12"/>
      <c r="I138" s="12"/>
      <c r="J138" s="12"/>
      <c r="K138" s="12"/>
      <c r="L138" s="12"/>
      <c r="M138" s="12"/>
      <c r="N138" s="12"/>
      <c r="O138" s="12"/>
      <c r="P138" s="12"/>
      <c r="Q138" s="12"/>
      <c r="R138" s="12"/>
      <c r="S138" s="14"/>
      <c r="T138" s="12"/>
      <c r="U138" s="14"/>
      <c r="V138" s="14"/>
      <c r="W138" s="15"/>
      <c r="X138" s="6"/>
      <c r="Y138" s="6"/>
      <c r="Z138" s="6"/>
    </row>
    <row r="139" spans="1:42" ht="12" customHeight="1" outlineLevel="1" x14ac:dyDescent="0.35">
      <c r="A139" s="4"/>
      <c r="B139" s="5"/>
      <c r="C139" s="11"/>
      <c r="D139" s="11"/>
      <c r="E139" s="16"/>
      <c r="F139" s="12"/>
      <c r="G139" s="17"/>
      <c r="H139" s="12"/>
      <c r="I139" s="12"/>
      <c r="J139" s="12"/>
      <c r="K139" s="12"/>
      <c r="L139" s="12"/>
      <c r="M139" s="12"/>
      <c r="N139" s="12"/>
      <c r="O139" s="12"/>
      <c r="P139" s="12"/>
      <c r="Q139" s="12"/>
      <c r="R139" s="12"/>
      <c r="S139" s="14"/>
      <c r="T139" s="18"/>
      <c r="U139" s="14"/>
      <c r="V139" s="14"/>
      <c r="W139" s="15"/>
      <c r="X139" s="6"/>
      <c r="Y139" s="6"/>
      <c r="Z139" s="6"/>
    </row>
    <row r="140" spans="1:42" ht="12" customHeight="1" outlineLevel="1" x14ac:dyDescent="0.35">
      <c r="A140" s="4"/>
      <c r="B140" s="5"/>
      <c r="C140" s="16"/>
      <c r="D140" s="11"/>
      <c r="E140" s="16"/>
      <c r="F140" s="12"/>
      <c r="G140" s="12" t="s">
        <v>2</v>
      </c>
      <c r="H140" s="12"/>
      <c r="I140" s="12" t="s">
        <v>343</v>
      </c>
      <c r="J140" s="12"/>
      <c r="K140" s="12"/>
      <c r="L140" s="12"/>
      <c r="M140" s="12"/>
      <c r="N140" s="12"/>
      <c r="O140" s="12"/>
      <c r="P140" s="12"/>
      <c r="Q140" s="12"/>
      <c r="R140" s="12"/>
      <c r="S140" s="14"/>
      <c r="T140" s="18"/>
      <c r="U140" s="14"/>
      <c r="V140" s="14"/>
      <c r="W140" s="15"/>
      <c r="X140" s="6"/>
      <c r="Y140" s="6"/>
      <c r="Z140" s="6"/>
    </row>
    <row r="141" spans="1:42" ht="12" customHeight="1" outlineLevel="1" x14ac:dyDescent="0.35">
      <c r="A141" s="4"/>
      <c r="B141" s="5"/>
      <c r="C141" s="19">
        <v>0</v>
      </c>
      <c r="D141" s="11"/>
      <c r="E141" s="16"/>
      <c r="F141" s="12"/>
      <c r="G141" s="20"/>
      <c r="H141" s="12"/>
      <c r="I141" s="12"/>
      <c r="J141" s="12"/>
      <c r="K141" s="12"/>
      <c r="L141" s="12"/>
      <c r="M141" s="12"/>
      <c r="N141" s="12"/>
      <c r="O141" s="12"/>
      <c r="P141" s="12"/>
      <c r="Q141" s="12"/>
      <c r="R141" s="12"/>
      <c r="S141" s="14"/>
      <c r="T141" s="18"/>
      <c r="U141" s="14"/>
      <c r="V141" s="14"/>
      <c r="W141" s="15"/>
      <c r="X141" s="6"/>
      <c r="Y141" s="6"/>
      <c r="Z141" s="6"/>
    </row>
    <row r="142" spans="1:42" ht="12" customHeight="1" outlineLevel="1" x14ac:dyDescent="0.35">
      <c r="A142" s="4"/>
      <c r="B142" s="5"/>
      <c r="C142" s="16"/>
      <c r="D142" s="16"/>
      <c r="E142" s="16"/>
      <c r="F142" s="16"/>
      <c r="G142" s="16"/>
      <c r="H142" s="16"/>
      <c r="I142" s="16"/>
      <c r="J142" s="260"/>
      <c r="K142" s="260"/>
      <c r="L142" s="260"/>
      <c r="M142" s="260"/>
      <c r="N142" s="260"/>
      <c r="O142" s="260"/>
      <c r="P142" s="260"/>
      <c r="Q142" s="260"/>
      <c r="R142" s="260"/>
      <c r="S142" s="260"/>
      <c r="T142" s="260"/>
      <c r="U142" s="260"/>
      <c r="V142" s="260"/>
      <c r="W142" s="15"/>
      <c r="X142" s="6"/>
      <c r="Y142" s="6"/>
      <c r="Z142" s="6"/>
    </row>
    <row r="143" spans="1:42" ht="12" customHeight="1" outlineLevel="1" x14ac:dyDescent="0.35">
      <c r="A143" s="4"/>
      <c r="B143" s="5"/>
      <c r="C143" s="16"/>
      <c r="D143" s="16"/>
      <c r="E143" s="16"/>
      <c r="F143" s="16"/>
      <c r="G143" s="16"/>
      <c r="H143" s="16"/>
      <c r="I143" s="16"/>
      <c r="J143" s="16"/>
      <c r="K143" s="16"/>
      <c r="L143" s="260"/>
      <c r="M143" s="260"/>
      <c r="N143" s="260"/>
      <c r="O143" s="260"/>
      <c r="P143" s="260"/>
      <c r="Q143" s="260"/>
      <c r="R143" s="260"/>
      <c r="S143" s="260"/>
      <c r="T143" s="260"/>
      <c r="U143" s="260"/>
      <c r="V143" s="260"/>
      <c r="W143" s="15"/>
      <c r="X143" s="6"/>
      <c r="Y143" s="6"/>
      <c r="Z143" s="6"/>
    </row>
    <row r="144" spans="1:42" ht="12" customHeight="1" outlineLevel="1" x14ac:dyDescent="0.35">
      <c r="A144" s="4"/>
      <c r="B144" s="5"/>
      <c r="C144" s="16"/>
      <c r="D144" s="16"/>
      <c r="E144" s="16"/>
      <c r="F144" s="16"/>
      <c r="G144" s="16"/>
      <c r="H144" s="16"/>
      <c r="I144" s="22"/>
      <c r="J144" s="22"/>
      <c r="K144" s="22"/>
      <c r="L144" s="22"/>
      <c r="M144" s="22"/>
      <c r="N144" s="22"/>
      <c r="O144" s="22"/>
      <c r="P144" s="23"/>
      <c r="Q144" s="23"/>
      <c r="R144" s="23"/>
      <c r="S144" s="260"/>
      <c r="T144" s="260"/>
      <c r="U144" s="260"/>
      <c r="V144" s="260"/>
      <c r="W144" s="15"/>
      <c r="X144" s="6"/>
      <c r="Y144" s="6"/>
      <c r="Z144" s="6"/>
    </row>
    <row r="145" spans="1:26" ht="12" customHeight="1" outlineLevel="1" x14ac:dyDescent="0.35">
      <c r="A145" s="4"/>
      <c r="B145" s="5"/>
      <c r="C145" s="16"/>
      <c r="D145" s="16"/>
      <c r="E145" s="16"/>
      <c r="F145" s="16"/>
      <c r="G145" s="16"/>
      <c r="H145" s="16" t="s">
        <v>71</v>
      </c>
      <c r="I145" s="284" t="s">
        <v>525</v>
      </c>
      <c r="J145" s="290" t="s">
        <v>511</v>
      </c>
      <c r="K145" s="290" t="s">
        <v>66</v>
      </c>
      <c r="L145" s="290" t="s">
        <v>67</v>
      </c>
      <c r="M145" s="290" t="s">
        <v>68</v>
      </c>
      <c r="N145" s="290" t="s">
        <v>69</v>
      </c>
      <c r="O145" s="22"/>
      <c r="P145" s="23"/>
      <c r="Q145" s="23"/>
      <c r="R145" s="23"/>
      <c r="S145" s="260"/>
      <c r="T145" s="260"/>
      <c r="U145" s="260"/>
      <c r="V145" s="260"/>
      <c r="W145" s="15"/>
      <c r="X145" s="6"/>
      <c r="Y145" s="6"/>
      <c r="Z145" s="6"/>
    </row>
    <row r="146" spans="1:26" ht="14.5" outlineLevel="1" x14ac:dyDescent="0.35">
      <c r="A146" s="4"/>
      <c r="B146" s="5"/>
      <c r="C146" s="16"/>
      <c r="D146" s="16"/>
      <c r="E146" s="16"/>
      <c r="F146" s="25"/>
      <c r="G146" s="26" t="s">
        <v>42</v>
      </c>
      <c r="H146" s="26" t="s">
        <v>73</v>
      </c>
      <c r="I146" s="293" t="s">
        <v>83</v>
      </c>
      <c r="J146" s="411">
        <v>120</v>
      </c>
      <c r="K146" s="411">
        <v>120</v>
      </c>
      <c r="L146" s="411">
        <v>120</v>
      </c>
      <c r="M146" s="411">
        <v>120</v>
      </c>
      <c r="N146" s="411">
        <v>120</v>
      </c>
      <c r="O146" s="68"/>
      <c r="P146" s="61"/>
      <c r="Q146" s="61"/>
      <c r="R146" s="61"/>
      <c r="S146" s="61"/>
      <c r="T146" s="61"/>
      <c r="U146" s="61"/>
      <c r="V146" s="59"/>
      <c r="W146" s="15"/>
      <c r="X146" s="6"/>
      <c r="Y146" s="6"/>
      <c r="Z146" s="6"/>
    </row>
    <row r="147" spans="1:26" s="79" customFormat="1" ht="14.5" outlineLevel="1" x14ac:dyDescent="0.35">
      <c r="A147" s="273"/>
      <c r="B147" s="274"/>
      <c r="C147" s="284"/>
      <c r="D147" s="284"/>
      <c r="E147" s="284"/>
      <c r="F147" s="292"/>
      <c r="G147" s="293"/>
      <c r="H147" s="293" t="s">
        <v>73</v>
      </c>
      <c r="I147" s="293" t="s">
        <v>84</v>
      </c>
      <c r="J147" s="411">
        <v>120</v>
      </c>
      <c r="K147" s="411">
        <v>120</v>
      </c>
      <c r="L147" s="411">
        <v>120</v>
      </c>
      <c r="M147" s="411">
        <v>120</v>
      </c>
      <c r="N147" s="411">
        <v>120</v>
      </c>
      <c r="O147" s="68"/>
      <c r="P147" s="61"/>
      <c r="Q147" s="61"/>
      <c r="R147" s="61"/>
      <c r="S147" s="61"/>
      <c r="T147" s="61"/>
      <c r="U147" s="61"/>
      <c r="V147" s="59"/>
      <c r="W147" s="283"/>
      <c r="X147" s="275"/>
      <c r="Y147" s="275"/>
      <c r="Z147" s="275"/>
    </row>
    <row r="148" spans="1:26" s="79" customFormat="1" ht="14.5" outlineLevel="1" x14ac:dyDescent="0.35">
      <c r="A148" s="273"/>
      <c r="B148" s="274"/>
      <c r="C148" s="284"/>
      <c r="D148" s="284"/>
      <c r="E148" s="284"/>
      <c r="F148" s="292"/>
      <c r="G148" s="293"/>
      <c r="H148" s="293" t="s">
        <v>73</v>
      </c>
      <c r="I148" s="293" t="s">
        <v>459</v>
      </c>
      <c r="J148" s="411">
        <v>120</v>
      </c>
      <c r="K148" s="411">
        <v>120</v>
      </c>
      <c r="L148" s="411">
        <v>120</v>
      </c>
      <c r="M148" s="411">
        <v>120</v>
      </c>
      <c r="N148" s="411">
        <v>120</v>
      </c>
      <c r="O148" s="68"/>
      <c r="P148" s="61"/>
      <c r="Q148" s="61"/>
      <c r="R148" s="61"/>
      <c r="S148" s="61"/>
      <c r="T148" s="61"/>
      <c r="U148" s="61"/>
      <c r="V148" s="59"/>
      <c r="W148" s="283"/>
      <c r="X148" s="275"/>
      <c r="Y148" s="275"/>
      <c r="Z148" s="275"/>
    </row>
    <row r="149" spans="1:26" s="79" customFormat="1" ht="14.5" outlineLevel="1" x14ac:dyDescent="0.35">
      <c r="A149" s="273"/>
      <c r="B149" s="274"/>
      <c r="C149" s="284"/>
      <c r="D149" s="284"/>
      <c r="E149" s="284"/>
      <c r="F149" s="292"/>
      <c r="G149" s="293"/>
      <c r="H149" s="293" t="s">
        <v>73</v>
      </c>
      <c r="I149" s="79" t="s">
        <v>460</v>
      </c>
      <c r="J149" s="411">
        <v>120</v>
      </c>
      <c r="K149" s="411">
        <v>120</v>
      </c>
      <c r="L149" s="411">
        <v>120</v>
      </c>
      <c r="M149" s="411">
        <v>120</v>
      </c>
      <c r="N149" s="411">
        <v>120</v>
      </c>
      <c r="O149" s="68"/>
      <c r="P149" s="61"/>
      <c r="Q149" s="61"/>
      <c r="R149" s="61"/>
      <c r="S149" s="61"/>
      <c r="T149" s="61"/>
      <c r="U149" s="61"/>
      <c r="V149" s="59"/>
      <c r="W149" s="283"/>
      <c r="X149" s="275"/>
      <c r="Y149" s="275"/>
      <c r="Z149" s="275"/>
    </row>
    <row r="150" spans="1:26" s="79" customFormat="1" ht="14.5" outlineLevel="1" x14ac:dyDescent="0.35">
      <c r="A150" s="273"/>
      <c r="B150" s="274"/>
      <c r="C150" s="284"/>
      <c r="D150" s="284"/>
      <c r="E150" s="284"/>
      <c r="F150" s="292"/>
      <c r="G150" s="293"/>
      <c r="H150" s="293" t="s">
        <v>73</v>
      </c>
      <c r="I150" s="79" t="s">
        <v>308</v>
      </c>
      <c r="J150" s="411">
        <v>120</v>
      </c>
      <c r="K150" s="411">
        <v>120</v>
      </c>
      <c r="L150" s="411">
        <v>120</v>
      </c>
      <c r="M150" s="411">
        <v>120</v>
      </c>
      <c r="N150" s="411">
        <v>120</v>
      </c>
      <c r="O150" s="68"/>
      <c r="P150" s="61"/>
      <c r="Q150" s="61"/>
      <c r="R150" s="61"/>
      <c r="S150" s="61"/>
      <c r="T150" s="61"/>
      <c r="U150" s="61"/>
      <c r="V150" s="59"/>
      <c r="W150" s="283"/>
      <c r="X150" s="275"/>
      <c r="Y150" s="275"/>
      <c r="Z150" s="275"/>
    </row>
    <row r="151" spans="1:26" s="79" customFormat="1" ht="14.5" outlineLevel="1" x14ac:dyDescent="0.35">
      <c r="A151" s="273"/>
      <c r="B151" s="274"/>
      <c r="C151" s="284"/>
      <c r="D151" s="284"/>
      <c r="E151" s="284"/>
      <c r="F151" s="292"/>
      <c r="G151" s="293"/>
      <c r="H151" s="293" t="s">
        <v>73</v>
      </c>
      <c r="I151" s="293" t="s">
        <v>461</v>
      </c>
      <c r="J151" s="411">
        <v>120</v>
      </c>
      <c r="K151" s="411">
        <v>120</v>
      </c>
      <c r="L151" s="411">
        <v>120</v>
      </c>
      <c r="M151" s="411">
        <v>120</v>
      </c>
      <c r="N151" s="411">
        <v>120</v>
      </c>
      <c r="O151" s="68"/>
      <c r="P151" s="61"/>
      <c r="Q151" s="61"/>
      <c r="R151" s="61"/>
      <c r="S151" s="61"/>
      <c r="T151" s="61"/>
      <c r="U151" s="61"/>
      <c r="V151" s="59"/>
      <c r="W151" s="283"/>
      <c r="X151" s="275"/>
      <c r="Y151" s="275"/>
      <c r="Z151" s="275"/>
    </row>
    <row r="152" spans="1:26" s="79" customFormat="1" ht="14.5" outlineLevel="1" x14ac:dyDescent="0.35">
      <c r="A152" s="273"/>
      <c r="B152" s="274"/>
      <c r="C152" s="284"/>
      <c r="D152" s="284"/>
      <c r="E152" s="284"/>
      <c r="F152" s="292"/>
      <c r="G152" s="293"/>
      <c r="H152" s="293" t="s">
        <v>73</v>
      </c>
      <c r="I152" s="293" t="s">
        <v>89</v>
      </c>
      <c r="J152" s="411">
        <v>120</v>
      </c>
      <c r="K152" s="411">
        <v>120</v>
      </c>
      <c r="L152" s="411">
        <v>120</v>
      </c>
      <c r="M152" s="411">
        <v>120</v>
      </c>
      <c r="N152" s="411">
        <v>120</v>
      </c>
      <c r="O152" s="68"/>
      <c r="P152" s="61"/>
      <c r="Q152" s="61"/>
      <c r="R152" s="61"/>
      <c r="S152" s="61"/>
      <c r="T152" s="61"/>
      <c r="U152" s="61"/>
      <c r="V152" s="59"/>
      <c r="W152" s="283"/>
      <c r="X152" s="275"/>
      <c r="Y152" s="275"/>
      <c r="Z152" s="275"/>
    </row>
    <row r="153" spans="1:26" s="79" customFormat="1" ht="14.5" outlineLevel="1" x14ac:dyDescent="0.35">
      <c r="A153" s="273"/>
      <c r="B153" s="274"/>
      <c r="C153" s="284"/>
      <c r="D153" s="284"/>
      <c r="E153" s="284"/>
      <c r="F153" s="292"/>
      <c r="G153" s="293"/>
      <c r="H153" s="293" t="s">
        <v>73</v>
      </c>
      <c r="I153" s="293" t="s">
        <v>462</v>
      </c>
      <c r="J153" s="411">
        <v>120</v>
      </c>
      <c r="K153" s="411">
        <v>120</v>
      </c>
      <c r="L153" s="411">
        <v>120</v>
      </c>
      <c r="M153" s="411">
        <v>120</v>
      </c>
      <c r="N153" s="411">
        <v>120</v>
      </c>
      <c r="O153" s="68"/>
      <c r="P153" s="61"/>
      <c r="Q153" s="61"/>
      <c r="R153" s="61"/>
      <c r="S153" s="61"/>
      <c r="T153" s="61"/>
      <c r="U153" s="61"/>
      <c r="V153" s="59"/>
      <c r="W153" s="283"/>
      <c r="X153" s="275"/>
      <c r="Y153" s="275"/>
      <c r="Z153" s="275"/>
    </row>
    <row r="154" spans="1:26" s="79" customFormat="1" ht="14.5" outlineLevel="1" x14ac:dyDescent="0.35">
      <c r="A154" s="273"/>
      <c r="B154" s="274"/>
      <c r="C154" s="284"/>
      <c r="D154" s="284"/>
      <c r="E154" s="284"/>
      <c r="F154" s="292"/>
      <c r="G154" s="293"/>
      <c r="H154" s="293" t="s">
        <v>73</v>
      </c>
      <c r="I154" s="293" t="s">
        <v>307</v>
      </c>
      <c r="J154" s="411">
        <v>120</v>
      </c>
      <c r="K154" s="411">
        <v>120</v>
      </c>
      <c r="L154" s="411">
        <v>120</v>
      </c>
      <c r="M154" s="411">
        <v>120</v>
      </c>
      <c r="N154" s="411">
        <v>120</v>
      </c>
      <c r="O154" s="68"/>
      <c r="P154" s="61"/>
      <c r="Q154" s="61"/>
      <c r="R154" s="61"/>
      <c r="S154" s="61"/>
      <c r="T154" s="61"/>
      <c r="U154" s="61"/>
      <c r="V154" s="59"/>
      <c r="W154" s="283"/>
      <c r="X154" s="275"/>
      <c r="Y154" s="275"/>
      <c r="Z154" s="275"/>
    </row>
    <row r="155" spans="1:26" s="79" customFormat="1" ht="14.5" outlineLevel="1" x14ac:dyDescent="0.35">
      <c r="A155" s="273"/>
      <c r="B155" s="274"/>
      <c r="C155" s="284"/>
      <c r="D155" s="284"/>
      <c r="E155" s="284"/>
      <c r="F155" s="292"/>
      <c r="G155" s="293"/>
      <c r="H155" s="293" t="s">
        <v>73</v>
      </c>
      <c r="I155" s="293" t="s">
        <v>463</v>
      </c>
      <c r="J155" s="411">
        <v>120</v>
      </c>
      <c r="K155" s="411">
        <v>120</v>
      </c>
      <c r="L155" s="411">
        <v>120</v>
      </c>
      <c r="M155" s="411">
        <v>120</v>
      </c>
      <c r="N155" s="411">
        <v>120</v>
      </c>
      <c r="O155" s="68"/>
      <c r="P155" s="61"/>
      <c r="Q155" s="61"/>
      <c r="R155" s="61"/>
      <c r="S155" s="61"/>
      <c r="T155" s="61"/>
      <c r="U155" s="61"/>
      <c r="V155" s="59"/>
      <c r="W155" s="283"/>
      <c r="X155" s="275"/>
      <c r="Y155" s="275"/>
      <c r="Z155" s="275"/>
    </row>
    <row r="156" spans="1:26" s="79" customFormat="1" ht="14.5" outlineLevel="1" x14ac:dyDescent="0.35">
      <c r="A156" s="273"/>
      <c r="B156" s="274"/>
      <c r="C156" s="284"/>
      <c r="D156" s="284"/>
      <c r="E156" s="284"/>
      <c r="F156" s="292"/>
      <c r="G156" s="293"/>
      <c r="H156" s="293" t="s">
        <v>73</v>
      </c>
      <c r="I156" s="292" t="s">
        <v>305</v>
      </c>
      <c r="J156" s="411">
        <v>120</v>
      </c>
      <c r="K156" s="411">
        <v>120</v>
      </c>
      <c r="L156" s="411">
        <v>120</v>
      </c>
      <c r="M156" s="411">
        <v>120</v>
      </c>
      <c r="N156" s="411">
        <v>120</v>
      </c>
      <c r="O156" s="68"/>
      <c r="P156" s="61"/>
      <c r="Q156" s="61"/>
      <c r="R156" s="61"/>
      <c r="S156" s="61"/>
      <c r="T156" s="61"/>
      <c r="U156" s="61"/>
      <c r="V156" s="59"/>
      <c r="W156" s="283"/>
      <c r="X156" s="275"/>
      <c r="Y156" s="275"/>
      <c r="Z156" s="275"/>
    </row>
    <row r="157" spans="1:26" s="79" customFormat="1" ht="14.5" outlineLevel="1" x14ac:dyDescent="0.35">
      <c r="A157" s="273"/>
      <c r="B157" s="274"/>
      <c r="C157" s="284"/>
      <c r="D157" s="284"/>
      <c r="E157" s="284"/>
      <c r="F157" s="292"/>
      <c r="G157" s="293"/>
      <c r="H157" s="293" t="s">
        <v>73</v>
      </c>
      <c r="I157" s="292" t="s">
        <v>464</v>
      </c>
      <c r="J157" s="411">
        <v>120</v>
      </c>
      <c r="K157" s="411">
        <v>120</v>
      </c>
      <c r="L157" s="411">
        <v>120</v>
      </c>
      <c r="M157" s="411">
        <v>120</v>
      </c>
      <c r="N157" s="411">
        <v>120</v>
      </c>
      <c r="O157" s="68"/>
      <c r="P157" s="61"/>
      <c r="Q157" s="61"/>
      <c r="R157" s="61"/>
      <c r="S157" s="61"/>
      <c r="T157" s="61"/>
      <c r="U157" s="61"/>
      <c r="V157" s="59"/>
      <c r="W157" s="283"/>
      <c r="X157" s="275"/>
      <c r="Y157" s="275"/>
      <c r="Z157" s="275"/>
    </row>
    <row r="158" spans="1:26" s="79" customFormat="1" ht="14.5" outlineLevel="1" x14ac:dyDescent="0.35">
      <c r="A158" s="273"/>
      <c r="B158" s="274"/>
      <c r="C158" s="284"/>
      <c r="D158" s="284"/>
      <c r="E158" s="284"/>
      <c r="F158" s="292"/>
      <c r="G158" s="293"/>
      <c r="H158" s="293" t="s">
        <v>73</v>
      </c>
      <c r="I158" s="79" t="s">
        <v>306</v>
      </c>
      <c r="J158" s="411">
        <v>120</v>
      </c>
      <c r="K158" s="411">
        <v>120</v>
      </c>
      <c r="L158" s="411">
        <v>120</v>
      </c>
      <c r="M158" s="411">
        <v>120</v>
      </c>
      <c r="N158" s="411">
        <v>120</v>
      </c>
      <c r="O158" s="68"/>
      <c r="P158" s="61"/>
      <c r="Q158" s="61"/>
      <c r="R158" s="61"/>
      <c r="S158" s="61"/>
      <c r="T158" s="61"/>
      <c r="U158" s="61"/>
      <c r="V158" s="59"/>
      <c r="W158" s="283"/>
      <c r="X158" s="275"/>
      <c r="Y158" s="275"/>
      <c r="Z158" s="275"/>
    </row>
    <row r="159" spans="1:26" ht="14.5" outlineLevel="1" x14ac:dyDescent="0.35">
      <c r="A159" s="4"/>
      <c r="B159" s="5"/>
      <c r="C159" s="16"/>
      <c r="D159" s="16"/>
      <c r="E159" s="16"/>
      <c r="F159" s="25"/>
      <c r="G159" s="26"/>
      <c r="H159" s="266"/>
      <c r="I159" s="270"/>
      <c r="J159" s="271"/>
      <c r="K159" s="271"/>
      <c r="L159" s="271"/>
      <c r="M159" s="271"/>
      <c r="N159" s="68"/>
      <c r="O159" s="68"/>
      <c r="P159" s="61"/>
      <c r="Q159" s="61"/>
      <c r="R159" s="61"/>
      <c r="S159" s="61"/>
      <c r="T159" s="61"/>
      <c r="U159" s="61"/>
      <c r="V159" s="59"/>
      <c r="W159" s="15"/>
      <c r="X159" s="6"/>
      <c r="Y159" s="6"/>
      <c r="Z159" s="6"/>
    </row>
    <row r="160" spans="1:26" ht="14.5" outlineLevel="1" x14ac:dyDescent="0.35">
      <c r="A160" s="4"/>
      <c r="B160" s="5"/>
      <c r="C160" s="16"/>
      <c r="D160" s="16"/>
      <c r="E160" s="16"/>
      <c r="F160" s="25"/>
      <c r="G160" s="26"/>
      <c r="H160" s="266" t="s">
        <v>71</v>
      </c>
      <c r="I160" s="266" t="s">
        <v>525</v>
      </c>
      <c r="J160" s="255" t="s">
        <v>511</v>
      </c>
      <c r="K160" s="255" t="s">
        <v>66</v>
      </c>
      <c r="L160" s="255" t="s">
        <v>67</v>
      </c>
      <c r="M160" s="255" t="s">
        <v>68</v>
      </c>
      <c r="N160" s="255" t="s">
        <v>69</v>
      </c>
      <c r="O160" s="272"/>
      <c r="P160" s="61"/>
      <c r="Q160" s="61"/>
      <c r="R160" s="61"/>
      <c r="S160" s="61"/>
      <c r="T160" s="61"/>
      <c r="U160" s="61"/>
      <c r="V160" s="59"/>
      <c r="W160" s="15"/>
      <c r="X160" s="6"/>
      <c r="Y160" s="6"/>
      <c r="Z160" s="6"/>
    </row>
    <row r="161" spans="1:26" ht="14.5" outlineLevel="1" x14ac:dyDescent="0.35">
      <c r="A161" s="4"/>
      <c r="B161" s="5"/>
      <c r="C161" s="16"/>
      <c r="D161" s="16"/>
      <c r="E161" s="16"/>
      <c r="F161" s="25"/>
      <c r="G161" s="26" t="s">
        <v>351</v>
      </c>
      <c r="H161" s="293" t="s">
        <v>73</v>
      </c>
      <c r="I161" s="293" t="s">
        <v>83</v>
      </c>
      <c r="J161" s="378">
        <v>1</v>
      </c>
      <c r="K161" s="378">
        <v>1</v>
      </c>
      <c r="L161" s="378">
        <v>1</v>
      </c>
      <c r="M161" s="378">
        <v>1</v>
      </c>
      <c r="N161" s="378">
        <v>1</v>
      </c>
      <c r="O161" s="68"/>
      <c r="P161" s="61"/>
      <c r="Q161" s="61"/>
      <c r="R161" s="61"/>
      <c r="S161" s="61"/>
      <c r="T161" s="61"/>
      <c r="U161" s="61"/>
      <c r="V161" s="59"/>
      <c r="W161" s="15"/>
      <c r="X161" s="6"/>
      <c r="Y161" s="6"/>
      <c r="Z161" s="6"/>
    </row>
    <row r="162" spans="1:26" s="79" customFormat="1" ht="14.5" outlineLevel="1" x14ac:dyDescent="0.35">
      <c r="A162" s="273"/>
      <c r="B162" s="274"/>
      <c r="C162" s="284"/>
      <c r="D162" s="284"/>
      <c r="E162" s="284"/>
      <c r="F162" s="292"/>
      <c r="G162" s="293"/>
      <c r="H162" s="293" t="s">
        <v>73</v>
      </c>
      <c r="I162" s="293" t="s">
        <v>84</v>
      </c>
      <c r="J162" s="378">
        <v>1</v>
      </c>
      <c r="K162" s="378">
        <v>1</v>
      </c>
      <c r="L162" s="378">
        <v>1</v>
      </c>
      <c r="M162" s="378">
        <v>1</v>
      </c>
      <c r="N162" s="378">
        <v>1</v>
      </c>
      <c r="O162" s="68"/>
      <c r="P162" s="61"/>
      <c r="Q162" s="61"/>
      <c r="R162" s="61"/>
      <c r="S162" s="61"/>
      <c r="T162" s="61"/>
      <c r="U162" s="61"/>
      <c r="V162" s="59"/>
      <c r="W162" s="283"/>
      <c r="X162" s="275"/>
      <c r="Y162" s="275"/>
      <c r="Z162" s="275"/>
    </row>
    <row r="163" spans="1:26" s="79" customFormat="1" ht="14.5" outlineLevel="1" x14ac:dyDescent="0.35">
      <c r="A163" s="273"/>
      <c r="B163" s="274"/>
      <c r="C163" s="284"/>
      <c r="D163" s="284"/>
      <c r="E163" s="284"/>
      <c r="F163" s="292"/>
      <c r="G163" s="293"/>
      <c r="H163" s="293" t="s">
        <v>73</v>
      </c>
      <c r="I163" s="293" t="s">
        <v>459</v>
      </c>
      <c r="J163" s="378">
        <v>1</v>
      </c>
      <c r="K163" s="378">
        <v>1</v>
      </c>
      <c r="L163" s="378">
        <v>1</v>
      </c>
      <c r="M163" s="378">
        <v>1</v>
      </c>
      <c r="N163" s="378">
        <v>1</v>
      </c>
      <c r="O163" s="68"/>
      <c r="P163" s="61"/>
      <c r="Q163" s="61"/>
      <c r="R163" s="61"/>
      <c r="S163" s="61"/>
      <c r="T163" s="61"/>
      <c r="U163" s="61"/>
      <c r="V163" s="59"/>
      <c r="W163" s="283"/>
      <c r="X163" s="275"/>
      <c r="Y163" s="275"/>
      <c r="Z163" s="275"/>
    </row>
    <row r="164" spans="1:26" s="79" customFormat="1" ht="14.5" outlineLevel="1" x14ac:dyDescent="0.35">
      <c r="A164" s="273"/>
      <c r="B164" s="274"/>
      <c r="C164" s="284"/>
      <c r="D164" s="284"/>
      <c r="E164" s="284"/>
      <c r="F164" s="292"/>
      <c r="G164" s="293"/>
      <c r="H164" s="293" t="s">
        <v>73</v>
      </c>
      <c r="I164" s="79" t="s">
        <v>460</v>
      </c>
      <c r="J164" s="378">
        <v>1</v>
      </c>
      <c r="K164" s="378">
        <v>1</v>
      </c>
      <c r="L164" s="378">
        <v>1</v>
      </c>
      <c r="M164" s="378">
        <v>1</v>
      </c>
      <c r="N164" s="378">
        <v>1</v>
      </c>
      <c r="O164" s="68"/>
      <c r="P164" s="61"/>
      <c r="Q164" s="61"/>
      <c r="R164" s="61"/>
      <c r="S164" s="61"/>
      <c r="T164" s="61"/>
      <c r="U164" s="61"/>
      <c r="V164" s="59"/>
      <c r="W164" s="283"/>
      <c r="X164" s="275"/>
      <c r="Y164" s="275"/>
      <c r="Z164" s="275"/>
    </row>
    <row r="165" spans="1:26" s="79" customFormat="1" ht="14.5" outlineLevel="1" x14ac:dyDescent="0.35">
      <c r="A165" s="273"/>
      <c r="B165" s="274"/>
      <c r="C165" s="284"/>
      <c r="D165" s="284"/>
      <c r="E165" s="284"/>
      <c r="F165" s="292"/>
      <c r="G165" s="293"/>
      <c r="H165" s="293" t="s">
        <v>73</v>
      </c>
      <c r="I165" s="79" t="s">
        <v>308</v>
      </c>
      <c r="J165" s="378">
        <v>1</v>
      </c>
      <c r="K165" s="378">
        <v>1</v>
      </c>
      <c r="L165" s="378">
        <v>1</v>
      </c>
      <c r="M165" s="378">
        <v>1</v>
      </c>
      <c r="N165" s="378">
        <v>1</v>
      </c>
      <c r="O165" s="68"/>
      <c r="P165" s="61"/>
      <c r="Q165" s="61"/>
      <c r="R165" s="61"/>
      <c r="S165" s="61"/>
      <c r="T165" s="61"/>
      <c r="U165" s="61"/>
      <c r="V165" s="59"/>
      <c r="W165" s="283"/>
      <c r="X165" s="275"/>
      <c r="Y165" s="275"/>
      <c r="Z165" s="275"/>
    </row>
    <row r="166" spans="1:26" s="79" customFormat="1" ht="14.5" outlineLevel="1" x14ac:dyDescent="0.35">
      <c r="A166" s="273"/>
      <c r="B166" s="274"/>
      <c r="C166" s="284"/>
      <c r="D166" s="284"/>
      <c r="E166" s="284"/>
      <c r="F166" s="292"/>
      <c r="G166" s="293"/>
      <c r="H166" s="293" t="s">
        <v>73</v>
      </c>
      <c r="I166" s="293" t="s">
        <v>461</v>
      </c>
      <c r="J166" s="378">
        <v>1</v>
      </c>
      <c r="K166" s="378">
        <v>1</v>
      </c>
      <c r="L166" s="378">
        <v>1</v>
      </c>
      <c r="M166" s="378">
        <v>1</v>
      </c>
      <c r="N166" s="378">
        <v>1</v>
      </c>
      <c r="O166" s="68"/>
      <c r="P166" s="61"/>
      <c r="Q166" s="61"/>
      <c r="R166" s="61"/>
      <c r="S166" s="61"/>
      <c r="T166" s="61"/>
      <c r="U166" s="61"/>
      <c r="V166" s="59"/>
      <c r="W166" s="283"/>
      <c r="X166" s="275"/>
      <c r="Y166" s="275"/>
      <c r="Z166" s="275"/>
    </row>
    <row r="167" spans="1:26" s="79" customFormat="1" ht="14.5" outlineLevel="1" x14ac:dyDescent="0.35">
      <c r="A167" s="273"/>
      <c r="B167" s="274"/>
      <c r="C167" s="284"/>
      <c r="D167" s="284"/>
      <c r="E167" s="284"/>
      <c r="F167" s="292"/>
      <c r="G167" s="293"/>
      <c r="H167" s="293" t="s">
        <v>73</v>
      </c>
      <c r="I167" s="293" t="s">
        <v>89</v>
      </c>
      <c r="J167" s="378">
        <v>1</v>
      </c>
      <c r="K167" s="378">
        <v>1</v>
      </c>
      <c r="L167" s="378">
        <v>1</v>
      </c>
      <c r="M167" s="378">
        <v>1</v>
      </c>
      <c r="N167" s="378">
        <v>1</v>
      </c>
      <c r="O167" s="68"/>
      <c r="P167" s="61"/>
      <c r="Q167" s="61"/>
      <c r="R167" s="61"/>
      <c r="S167" s="61"/>
      <c r="T167" s="61"/>
      <c r="U167" s="61"/>
      <c r="V167" s="59"/>
      <c r="W167" s="283"/>
      <c r="X167" s="275"/>
      <c r="Y167" s="275"/>
      <c r="Z167" s="275"/>
    </row>
    <row r="168" spans="1:26" s="79" customFormat="1" ht="14.5" outlineLevel="1" x14ac:dyDescent="0.35">
      <c r="A168" s="273"/>
      <c r="B168" s="274"/>
      <c r="C168" s="284"/>
      <c r="D168" s="284"/>
      <c r="E168" s="284"/>
      <c r="F168" s="292"/>
      <c r="G168" s="293"/>
      <c r="H168" s="293" t="s">
        <v>73</v>
      </c>
      <c r="I168" s="293" t="s">
        <v>462</v>
      </c>
      <c r="J168" s="378">
        <v>1</v>
      </c>
      <c r="K168" s="378">
        <v>1</v>
      </c>
      <c r="L168" s="378">
        <v>1</v>
      </c>
      <c r="M168" s="378">
        <v>1</v>
      </c>
      <c r="N168" s="378">
        <v>1</v>
      </c>
      <c r="O168" s="68"/>
      <c r="P168" s="61"/>
      <c r="Q168" s="61"/>
      <c r="R168" s="61"/>
      <c r="S168" s="61"/>
      <c r="T168" s="61"/>
      <c r="U168" s="61"/>
      <c r="V168" s="59"/>
      <c r="W168" s="283"/>
      <c r="X168" s="275"/>
      <c r="Y168" s="275"/>
      <c r="Z168" s="275"/>
    </row>
    <row r="169" spans="1:26" s="79" customFormat="1" ht="14.5" outlineLevel="1" x14ac:dyDescent="0.35">
      <c r="A169" s="273"/>
      <c r="B169" s="274"/>
      <c r="C169" s="284"/>
      <c r="D169" s="284"/>
      <c r="E169" s="284"/>
      <c r="F169" s="292"/>
      <c r="G169" s="293"/>
      <c r="H169" s="293" t="s">
        <v>73</v>
      </c>
      <c r="I169" s="293" t="s">
        <v>307</v>
      </c>
      <c r="J169" s="378">
        <v>1</v>
      </c>
      <c r="K169" s="378">
        <v>1</v>
      </c>
      <c r="L169" s="378">
        <v>1</v>
      </c>
      <c r="M169" s="378">
        <v>1</v>
      </c>
      <c r="N169" s="378">
        <v>1</v>
      </c>
      <c r="O169" s="68"/>
      <c r="P169" s="61"/>
      <c r="Q169" s="61"/>
      <c r="R169" s="61"/>
      <c r="S169" s="61"/>
      <c r="T169" s="61"/>
      <c r="U169" s="61"/>
      <c r="V169" s="59"/>
      <c r="W169" s="283"/>
      <c r="X169" s="275"/>
      <c r="Y169" s="275"/>
      <c r="Z169" s="275"/>
    </row>
    <row r="170" spans="1:26" s="79" customFormat="1" ht="14.5" outlineLevel="1" x14ac:dyDescent="0.35">
      <c r="A170" s="273"/>
      <c r="B170" s="274"/>
      <c r="C170" s="284"/>
      <c r="D170" s="284"/>
      <c r="E170" s="284"/>
      <c r="F170" s="292"/>
      <c r="G170" s="293"/>
      <c r="H170" s="293" t="s">
        <v>73</v>
      </c>
      <c r="I170" s="293" t="s">
        <v>463</v>
      </c>
      <c r="J170" s="378">
        <v>1</v>
      </c>
      <c r="K170" s="378">
        <v>1</v>
      </c>
      <c r="L170" s="378">
        <v>1</v>
      </c>
      <c r="M170" s="378">
        <v>1</v>
      </c>
      <c r="N170" s="378">
        <v>1</v>
      </c>
      <c r="O170" s="68"/>
      <c r="P170" s="61"/>
      <c r="Q170" s="61"/>
      <c r="R170" s="61"/>
      <c r="S170" s="61"/>
      <c r="T170" s="61"/>
      <c r="U170" s="61"/>
      <c r="V170" s="59"/>
      <c r="W170" s="283"/>
      <c r="X170" s="275"/>
      <c r="Y170" s="275"/>
      <c r="Z170" s="275"/>
    </row>
    <row r="171" spans="1:26" s="79" customFormat="1" ht="14.5" outlineLevel="1" x14ac:dyDescent="0.35">
      <c r="A171" s="273"/>
      <c r="B171" s="274"/>
      <c r="C171" s="284"/>
      <c r="D171" s="284"/>
      <c r="E171" s="284"/>
      <c r="F171" s="292"/>
      <c r="G171" s="293"/>
      <c r="H171" s="293" t="s">
        <v>73</v>
      </c>
      <c r="I171" s="292" t="s">
        <v>305</v>
      </c>
      <c r="J171" s="378">
        <v>1</v>
      </c>
      <c r="K171" s="378">
        <v>1</v>
      </c>
      <c r="L171" s="378">
        <v>1</v>
      </c>
      <c r="M171" s="378">
        <v>1</v>
      </c>
      <c r="N171" s="378">
        <v>1</v>
      </c>
      <c r="O171" s="68"/>
      <c r="P171" s="61"/>
      <c r="Q171" s="61"/>
      <c r="R171" s="61"/>
      <c r="S171" s="61"/>
      <c r="T171" s="61"/>
      <c r="U171" s="61"/>
      <c r="V171" s="59"/>
      <c r="W171" s="283"/>
      <c r="X171" s="275"/>
      <c r="Y171" s="275"/>
      <c r="Z171" s="275"/>
    </row>
    <row r="172" spans="1:26" s="79" customFormat="1" ht="14.5" outlineLevel="1" x14ac:dyDescent="0.35">
      <c r="A172" s="273"/>
      <c r="B172" s="274"/>
      <c r="C172" s="284"/>
      <c r="D172" s="284"/>
      <c r="E172" s="284"/>
      <c r="F172" s="292"/>
      <c r="G172" s="293"/>
      <c r="H172" s="293" t="s">
        <v>73</v>
      </c>
      <c r="I172" s="292" t="s">
        <v>464</v>
      </c>
      <c r="J172" s="378">
        <v>1</v>
      </c>
      <c r="K172" s="378">
        <v>1</v>
      </c>
      <c r="L172" s="378">
        <v>1</v>
      </c>
      <c r="M172" s="378">
        <v>1</v>
      </c>
      <c r="N172" s="378">
        <v>1</v>
      </c>
      <c r="O172" s="68"/>
      <c r="P172" s="61"/>
      <c r="Q172" s="61"/>
      <c r="R172" s="61"/>
      <c r="S172" s="61"/>
      <c r="T172" s="61"/>
      <c r="U172" s="61"/>
      <c r="V172" s="59"/>
      <c r="W172" s="283"/>
      <c r="X172" s="275"/>
      <c r="Y172" s="275"/>
      <c r="Z172" s="275"/>
    </row>
    <row r="173" spans="1:26" s="79" customFormat="1" ht="14.5" outlineLevel="1" x14ac:dyDescent="0.35">
      <c r="A173" s="273"/>
      <c r="B173" s="274"/>
      <c r="C173" s="284"/>
      <c r="D173" s="284"/>
      <c r="E173" s="284"/>
      <c r="F173" s="292"/>
      <c r="G173" s="293"/>
      <c r="H173" s="293" t="s">
        <v>73</v>
      </c>
      <c r="I173" s="79" t="s">
        <v>306</v>
      </c>
      <c r="J173" s="378">
        <v>1</v>
      </c>
      <c r="K173" s="378">
        <v>1</v>
      </c>
      <c r="L173" s="378">
        <v>1</v>
      </c>
      <c r="M173" s="378">
        <v>1</v>
      </c>
      <c r="N173" s="378">
        <v>1</v>
      </c>
      <c r="O173" s="68"/>
      <c r="P173" s="61"/>
      <c r="Q173" s="61"/>
      <c r="R173" s="61"/>
      <c r="S173" s="61"/>
      <c r="T173" s="61"/>
      <c r="U173" s="61"/>
      <c r="V173" s="59"/>
      <c r="W173" s="283"/>
      <c r="X173" s="275"/>
      <c r="Y173" s="275"/>
      <c r="Z173" s="275"/>
    </row>
    <row r="174" spans="1:26" ht="12" customHeight="1" outlineLevel="1" x14ac:dyDescent="0.35">
      <c r="A174" s="4"/>
      <c r="B174" s="5"/>
      <c r="C174" s="16"/>
      <c r="D174" s="16"/>
      <c r="E174" s="16"/>
      <c r="F174" s="32"/>
      <c r="G174" s="33"/>
      <c r="H174" s="33"/>
      <c r="I174" s="67"/>
      <c r="J174" s="66"/>
      <c r="K174" s="66"/>
      <c r="L174" s="66"/>
      <c r="M174" s="66"/>
      <c r="N174" s="66"/>
      <c r="O174" s="66"/>
      <c r="P174" s="58"/>
      <c r="Q174" s="58"/>
      <c r="R174" s="58"/>
      <c r="S174" s="58"/>
      <c r="T174" s="58"/>
      <c r="U174" s="58"/>
      <c r="V174" s="59"/>
      <c r="W174" s="15"/>
      <c r="X174" s="6"/>
      <c r="Y174" s="6"/>
      <c r="Z174" s="6"/>
    </row>
    <row r="175" spans="1:26" ht="5.15" customHeight="1" outlineLevel="1" x14ac:dyDescent="0.35">
      <c r="A175" s="4"/>
      <c r="B175" s="5"/>
      <c r="C175" s="16"/>
      <c r="D175" s="16"/>
      <c r="E175" s="16"/>
      <c r="F175" s="35"/>
      <c r="G175" s="36"/>
      <c r="H175" s="36"/>
      <c r="I175" s="36"/>
      <c r="J175" s="37"/>
      <c r="K175" s="37"/>
      <c r="L175" s="37"/>
      <c r="M175" s="37"/>
      <c r="N175" s="37"/>
      <c r="O175" s="37"/>
      <c r="P175" s="37"/>
      <c r="Q175" s="37"/>
      <c r="R175" s="37"/>
      <c r="S175" s="37"/>
      <c r="T175" s="37"/>
      <c r="U175" s="37"/>
      <c r="V175" s="29"/>
      <c r="W175" s="15"/>
      <c r="X175" s="6"/>
      <c r="Y175" s="6"/>
      <c r="Z175" s="6"/>
    </row>
    <row r="176" spans="1:26" ht="25" customHeight="1" outlineLevel="1" x14ac:dyDescent="0.35">
      <c r="A176" s="4"/>
      <c r="B176" s="5"/>
      <c r="C176" s="38"/>
      <c r="D176" s="38"/>
      <c r="E176" s="38"/>
      <c r="F176" s="38"/>
      <c r="G176" s="39" t="str">
        <f>G138</f>
        <v>Non Arable Pasture Inputs</v>
      </c>
      <c r="H176" s="38"/>
      <c r="I176" s="38"/>
      <c r="J176" s="38"/>
      <c r="K176" s="38"/>
      <c r="L176" s="38"/>
      <c r="M176" s="38"/>
      <c r="N176" s="38"/>
      <c r="O176" s="38"/>
      <c r="P176" s="38"/>
      <c r="Q176" s="38"/>
      <c r="R176" s="38"/>
      <c r="S176" s="38"/>
      <c r="T176" s="38"/>
      <c r="U176" s="38"/>
      <c r="V176" s="38"/>
      <c r="W176" s="40" t="s">
        <v>24</v>
      </c>
      <c r="X176" s="6"/>
      <c r="Y176" s="6"/>
      <c r="Z176" s="6"/>
    </row>
    <row r="177" spans="1:42" ht="12" customHeight="1" outlineLevel="1" x14ac:dyDescent="0.35">
      <c r="A177" s="4"/>
      <c r="B177" s="5"/>
      <c r="C177" s="5"/>
      <c r="D177" s="5"/>
      <c r="E177" s="5"/>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row>
    <row r="178" spans="1:42" ht="12" customHeight="1" outlineLevel="1" x14ac:dyDescent="0.35">
      <c r="A178" s="4"/>
      <c r="B178" s="5"/>
      <c r="C178" s="5"/>
      <c r="D178" s="5"/>
      <c r="E178" s="5"/>
      <c r="F178" s="5"/>
      <c r="G178" s="5"/>
      <c r="H178" s="6"/>
      <c r="I178" s="6"/>
      <c r="J178" s="6"/>
      <c r="K178" s="6"/>
      <c r="L178" s="6"/>
      <c r="M178" s="6"/>
      <c r="N178" s="6"/>
      <c r="O178" s="6"/>
      <c r="P178" s="6"/>
      <c r="Q178" s="6"/>
      <c r="R178" s="6"/>
      <c r="S178" s="6"/>
      <c r="T178" s="6"/>
      <c r="U178" s="6"/>
      <c r="V178" s="6"/>
      <c r="W178" s="6"/>
      <c r="X178" s="6"/>
      <c r="Y178" s="6"/>
      <c r="Z178" s="6"/>
      <c r="AA178" s="6"/>
      <c r="AB178" s="6"/>
      <c r="AC178" s="5"/>
      <c r="AD178" s="5"/>
      <c r="AE178" s="5"/>
    </row>
    <row r="179" spans="1:42" ht="5.15" customHeight="1" outlineLevel="1" thickBot="1" x14ac:dyDescent="0.4">
      <c r="A179" s="4"/>
      <c r="B179" s="5"/>
      <c r="C179" s="5"/>
      <c r="D179" s="5"/>
      <c r="E179" s="5"/>
      <c r="F179" s="5"/>
      <c r="G179" s="5"/>
      <c r="H179" s="6"/>
      <c r="I179" s="6"/>
      <c r="J179" s="6"/>
      <c r="K179" s="6"/>
      <c r="L179" s="6"/>
      <c r="M179" s="6"/>
      <c r="N179" s="6"/>
      <c r="O179" s="6"/>
      <c r="P179" s="6"/>
      <c r="Q179" s="6"/>
      <c r="R179" s="6"/>
      <c r="S179" s="6"/>
      <c r="T179" s="6"/>
      <c r="U179" s="6"/>
      <c r="V179" s="6"/>
      <c r="W179" s="6"/>
      <c r="X179" s="6"/>
      <c r="Y179" s="6"/>
      <c r="Z179" s="6"/>
      <c r="AA179" s="6"/>
      <c r="AB179" s="6"/>
      <c r="AC179" s="5"/>
      <c r="AD179" s="5"/>
      <c r="AE179" s="5"/>
    </row>
    <row r="180" spans="1:42" ht="5.15" customHeight="1" outlineLevel="1" x14ac:dyDescent="0.35">
      <c r="A180" s="4"/>
      <c r="B180" s="5"/>
      <c r="C180" s="8" t="s">
        <v>0</v>
      </c>
      <c r="D180" s="8"/>
      <c r="E180" s="8"/>
      <c r="F180" s="8"/>
      <c r="G180" s="8"/>
      <c r="H180" s="8"/>
      <c r="I180" s="8"/>
      <c r="J180" s="8"/>
      <c r="K180" s="9"/>
      <c r="L180" s="9"/>
      <c r="M180" s="9"/>
      <c r="N180" s="9"/>
      <c r="O180" s="9"/>
      <c r="P180" s="9"/>
      <c r="Q180" s="9"/>
      <c r="R180" s="9"/>
      <c r="S180" s="9"/>
      <c r="T180" s="9"/>
      <c r="U180" s="9"/>
      <c r="V180" s="9"/>
      <c r="W180" s="9"/>
      <c r="X180" s="9"/>
      <c r="Y180" s="9"/>
      <c r="Z180" s="9"/>
      <c r="AA180" s="9"/>
      <c r="AB180" s="10"/>
      <c r="AC180" s="6"/>
      <c r="AD180" s="6"/>
      <c r="AE180" s="6"/>
    </row>
    <row r="181" spans="1:42" ht="12" customHeight="1" outlineLevel="1" x14ac:dyDescent="0.35">
      <c r="A181" s="4"/>
      <c r="B181" s="5"/>
      <c r="C181" s="11"/>
      <c r="D181" s="11"/>
      <c r="E181" s="11" t="s">
        <v>1</v>
      </c>
      <c r="F181" s="12"/>
      <c r="G181" s="13" t="s">
        <v>442</v>
      </c>
      <c r="H181" s="12"/>
      <c r="I181" s="12"/>
      <c r="J181" s="12"/>
      <c r="K181" s="12"/>
      <c r="L181" s="12" t="s">
        <v>481</v>
      </c>
      <c r="M181" s="12"/>
      <c r="N181" s="12"/>
      <c r="O181" s="12"/>
      <c r="P181" s="12"/>
      <c r="Q181" s="12"/>
      <c r="R181" s="12"/>
      <c r="S181" s="14"/>
      <c r="T181" s="12"/>
      <c r="U181" s="14"/>
      <c r="V181" s="14"/>
      <c r="W181" s="14"/>
      <c r="X181" s="14"/>
      <c r="Y181" s="14"/>
      <c r="Z181" s="14"/>
      <c r="AA181" s="14"/>
      <c r="AB181" s="15"/>
      <c r="AC181" s="6"/>
      <c r="AD181" s="6"/>
      <c r="AE181" s="6"/>
    </row>
    <row r="182" spans="1:42" ht="12" customHeight="1" outlineLevel="1" x14ac:dyDescent="0.35">
      <c r="A182" s="4"/>
      <c r="B182" s="5"/>
      <c r="C182" s="11"/>
      <c r="D182" s="11"/>
      <c r="E182" s="16"/>
      <c r="F182" s="12"/>
      <c r="G182" s="17"/>
      <c r="H182" s="12"/>
      <c r="I182" s="365" t="s">
        <v>443</v>
      </c>
      <c r="J182" s="414" t="b">
        <v>1</v>
      </c>
      <c r="K182" s="12"/>
      <c r="L182" s="32" t="s">
        <v>23</v>
      </c>
      <c r="M182" s="12"/>
      <c r="N182" s="12"/>
      <c r="O182" s="12"/>
      <c r="P182" s="12"/>
      <c r="Q182" s="12"/>
      <c r="R182" s="12"/>
      <c r="S182" s="14"/>
      <c r="T182" s="18"/>
      <c r="U182" s="14"/>
      <c r="V182" s="14"/>
      <c r="W182" s="14"/>
      <c r="X182" s="14"/>
      <c r="Y182" s="14"/>
      <c r="Z182" s="14"/>
      <c r="AA182" s="14"/>
      <c r="AB182" s="15"/>
      <c r="AC182" s="6"/>
      <c r="AD182" s="6"/>
      <c r="AE182" s="6"/>
    </row>
    <row r="183" spans="1:42" ht="12" customHeight="1" outlineLevel="1" x14ac:dyDescent="0.35">
      <c r="A183" s="4"/>
      <c r="B183" s="5"/>
      <c r="C183" s="16"/>
      <c r="D183" s="11"/>
      <c r="E183" s="16"/>
      <c r="F183" s="12"/>
      <c r="G183" s="12"/>
      <c r="H183" s="12"/>
      <c r="I183" s="12"/>
      <c r="J183" s="12"/>
      <c r="K183" s="12"/>
      <c r="L183" s="32" t="s">
        <v>479</v>
      </c>
      <c r="M183" s="12"/>
      <c r="N183" s="12"/>
      <c r="O183" s="12"/>
      <c r="P183" s="12"/>
      <c r="Q183" s="12"/>
      <c r="R183" s="12"/>
      <c r="S183" s="14"/>
      <c r="T183" s="18"/>
      <c r="U183" s="14"/>
      <c r="V183" s="14"/>
      <c r="W183" s="14"/>
      <c r="X183" s="14"/>
      <c r="Y183" s="14"/>
      <c r="Z183" s="14"/>
      <c r="AA183" s="14"/>
      <c r="AB183" s="15"/>
      <c r="AC183" s="6"/>
      <c r="AD183" s="6"/>
      <c r="AE183" s="6"/>
    </row>
    <row r="184" spans="1:42" ht="12" customHeight="1" outlineLevel="1" x14ac:dyDescent="0.35">
      <c r="A184" s="4"/>
      <c r="B184" s="5"/>
      <c r="C184" s="19">
        <v>0</v>
      </c>
      <c r="D184" s="11"/>
      <c r="E184" s="16"/>
      <c r="F184" s="12"/>
      <c r="G184" s="20"/>
      <c r="H184" s="12"/>
      <c r="I184" s="12"/>
      <c r="J184" s="12"/>
      <c r="K184" s="12"/>
      <c r="L184" s="32" t="s">
        <v>480</v>
      </c>
      <c r="M184" s="12"/>
      <c r="N184" s="12"/>
      <c r="O184" s="12"/>
      <c r="P184" s="12"/>
      <c r="Q184" s="12"/>
      <c r="R184" s="12"/>
      <c r="S184" s="14"/>
      <c r="T184" s="18"/>
      <c r="U184" s="14"/>
      <c r="V184" s="14"/>
      <c r="W184" s="14"/>
      <c r="X184" s="14"/>
      <c r="Y184" s="14"/>
      <c r="Z184" s="14"/>
      <c r="AA184" s="14"/>
      <c r="AB184" s="15"/>
      <c r="AC184" s="6"/>
      <c r="AD184" s="6"/>
      <c r="AE184" s="6"/>
    </row>
    <row r="185" spans="1:42" ht="12" customHeight="1" outlineLevel="1" x14ac:dyDescent="0.35">
      <c r="A185" s="4"/>
      <c r="B185" s="5"/>
      <c r="C185" s="16"/>
      <c r="D185" s="16"/>
      <c r="E185" s="16"/>
      <c r="F185" s="16"/>
      <c r="G185" s="16"/>
      <c r="H185" s="16"/>
      <c r="I185" s="363"/>
      <c r="J185" s="363"/>
      <c r="K185" s="363"/>
      <c r="L185" s="363"/>
      <c r="M185" s="363"/>
      <c r="N185" s="366" t="s">
        <v>458</v>
      </c>
      <c r="O185" s="363"/>
      <c r="P185" s="363"/>
      <c r="Q185" s="363"/>
      <c r="R185" s="363"/>
      <c r="S185" s="363"/>
      <c r="T185" s="363"/>
      <c r="U185" s="363"/>
      <c r="V185" s="363"/>
      <c r="W185" s="363"/>
      <c r="X185" s="363"/>
      <c r="Y185" s="363"/>
      <c r="Z185" s="363"/>
      <c r="AA185" s="363"/>
      <c r="AB185" s="15"/>
      <c r="AC185" s="6"/>
      <c r="AD185" s="6"/>
      <c r="AE185" s="6"/>
    </row>
    <row r="186" spans="1:42" ht="12" customHeight="1" outlineLevel="1" x14ac:dyDescent="0.35">
      <c r="A186" s="4"/>
      <c r="B186" s="5"/>
      <c r="C186" s="16"/>
      <c r="D186" s="16"/>
      <c r="E186" s="16"/>
      <c r="F186" s="16"/>
      <c r="G186" s="16"/>
      <c r="H186" s="16"/>
      <c r="I186" s="16" t="s">
        <v>343</v>
      </c>
      <c r="J186" s="16"/>
      <c r="K186" s="16"/>
      <c r="L186" s="363"/>
      <c r="M186" s="363"/>
      <c r="N186" s="363"/>
      <c r="O186" s="363"/>
      <c r="P186" s="363"/>
      <c r="Q186" s="363"/>
      <c r="R186" s="363"/>
      <c r="S186" s="363"/>
      <c r="T186" s="363"/>
      <c r="U186" s="363"/>
      <c r="V186" s="363"/>
      <c r="W186" s="363"/>
      <c r="X186" s="363"/>
      <c r="Y186" s="363"/>
      <c r="Z186" s="363"/>
      <c r="AA186" s="363"/>
      <c r="AB186" s="15"/>
      <c r="AC186" s="6"/>
      <c r="AD186" s="6"/>
      <c r="AE186" s="6"/>
    </row>
    <row r="187" spans="1:42" ht="12" customHeight="1" outlineLevel="1" x14ac:dyDescent="0.35">
      <c r="A187" s="4"/>
      <c r="B187" s="5"/>
      <c r="C187" s="16"/>
      <c r="D187" s="16"/>
      <c r="E187" s="16"/>
      <c r="F187" s="16"/>
      <c r="G187" s="16"/>
      <c r="H187" s="16"/>
      <c r="I187" s="16"/>
      <c r="J187" s="16"/>
      <c r="K187" s="16"/>
      <c r="L187" s="16"/>
      <c r="M187" s="363" t="s">
        <v>455</v>
      </c>
      <c r="N187" s="16" t="s">
        <v>451</v>
      </c>
      <c r="O187" s="16" t="s">
        <v>451</v>
      </c>
      <c r="P187" s="16" t="s">
        <v>451</v>
      </c>
      <c r="Q187" s="367" t="s">
        <v>453</v>
      </c>
      <c r="R187" s="367" t="s">
        <v>453</v>
      </c>
      <c r="S187" s="367" t="s">
        <v>453</v>
      </c>
      <c r="T187" s="363" t="s">
        <v>454</v>
      </c>
      <c r="U187" s="363" t="s">
        <v>454</v>
      </c>
      <c r="V187" s="363" t="s">
        <v>454</v>
      </c>
      <c r="W187" s="363" t="s">
        <v>454</v>
      </c>
      <c r="X187" s="363" t="s">
        <v>471</v>
      </c>
      <c r="Y187" s="363" t="s">
        <v>471</v>
      </c>
      <c r="Z187" s="363" t="s">
        <v>471</v>
      </c>
      <c r="AA187" s="363" t="s">
        <v>471</v>
      </c>
      <c r="AB187" s="15"/>
      <c r="AC187" s="6"/>
      <c r="AD187" s="6"/>
      <c r="AE187" s="6"/>
    </row>
    <row r="188" spans="1:42" ht="12" customHeight="1" outlineLevel="1" x14ac:dyDescent="0.35">
      <c r="A188" s="4"/>
      <c r="B188" s="5"/>
      <c r="C188" s="16"/>
      <c r="D188" s="16"/>
      <c r="E188" s="16"/>
      <c r="F188" s="16"/>
      <c r="G188" s="22" t="s">
        <v>449</v>
      </c>
      <c r="H188" s="22" t="s">
        <v>448</v>
      </c>
      <c r="I188" s="22" t="s">
        <v>446</v>
      </c>
      <c r="J188" s="22" t="s">
        <v>447</v>
      </c>
      <c r="K188" s="22" t="s">
        <v>445</v>
      </c>
      <c r="L188" s="22" t="s">
        <v>444</v>
      </c>
      <c r="M188" s="22" t="s">
        <v>450</v>
      </c>
      <c r="N188" s="22" t="s">
        <v>439</v>
      </c>
      <c r="O188" s="22" t="s">
        <v>440</v>
      </c>
      <c r="P188" s="22" t="s">
        <v>441</v>
      </c>
      <c r="Q188" s="22" t="s">
        <v>431</v>
      </c>
      <c r="R188" s="22" t="s">
        <v>432</v>
      </c>
      <c r="S188" s="22" t="s">
        <v>433</v>
      </c>
      <c r="T188" s="23" t="s">
        <v>466</v>
      </c>
      <c r="U188" s="23" t="s">
        <v>467</v>
      </c>
      <c r="V188" s="23" t="s">
        <v>72</v>
      </c>
      <c r="W188" s="23" t="s">
        <v>468</v>
      </c>
      <c r="X188" s="23" t="s">
        <v>466</v>
      </c>
      <c r="Y188" s="23" t="s">
        <v>467</v>
      </c>
      <c r="Z188" s="23" t="s">
        <v>72</v>
      </c>
      <c r="AA188" s="23" t="s">
        <v>468</v>
      </c>
      <c r="AB188" s="15"/>
      <c r="AC188" s="6"/>
      <c r="AD188" s="6"/>
      <c r="AE188" s="6"/>
    </row>
    <row r="189" spans="1:42" ht="14.5" outlineLevel="1" x14ac:dyDescent="0.35">
      <c r="A189" s="4"/>
      <c r="B189" s="5"/>
      <c r="C189" s="16"/>
      <c r="D189" s="16"/>
      <c r="E189" s="16"/>
      <c r="F189" s="25"/>
      <c r="G189" s="412" t="s">
        <v>23</v>
      </c>
      <c r="H189" s="412" t="s">
        <v>23</v>
      </c>
      <c r="I189" s="412" t="s">
        <v>23</v>
      </c>
      <c r="J189" s="412" t="s">
        <v>23</v>
      </c>
      <c r="K189" s="412" t="s">
        <v>23</v>
      </c>
      <c r="L189" s="413" t="s">
        <v>83</v>
      </c>
      <c r="M189" s="409">
        <v>0</v>
      </c>
      <c r="N189" s="409">
        <v>0</v>
      </c>
      <c r="O189" s="409">
        <v>0</v>
      </c>
      <c r="P189" s="409">
        <v>0</v>
      </c>
      <c r="Q189" s="409">
        <v>0</v>
      </c>
      <c r="R189" s="409">
        <v>0</v>
      </c>
      <c r="S189" s="409">
        <v>0</v>
      </c>
      <c r="T189" s="409">
        <v>0</v>
      </c>
      <c r="U189" s="409">
        <v>0</v>
      </c>
      <c r="V189" s="409">
        <v>0</v>
      </c>
      <c r="W189" s="409">
        <v>0</v>
      </c>
      <c r="X189" s="409">
        <f t="shared" ref="X189:AA194" si="3">IF(T189&gt;0,1,0)</f>
        <v>0</v>
      </c>
      <c r="Y189" s="409">
        <f t="shared" si="3"/>
        <v>0</v>
      </c>
      <c r="Z189" s="409">
        <f t="shared" si="3"/>
        <v>0</v>
      </c>
      <c r="AA189" s="409">
        <f t="shared" si="3"/>
        <v>0</v>
      </c>
      <c r="AB189" s="15"/>
      <c r="AC189" s="6"/>
      <c r="AD189" s="6"/>
      <c r="AE189" s="6"/>
    </row>
    <row r="190" spans="1:42" ht="14.5" outlineLevel="1" x14ac:dyDescent="0.35">
      <c r="A190" s="4"/>
      <c r="B190" s="5"/>
      <c r="C190" s="16"/>
      <c r="D190" s="16"/>
      <c r="E190" s="16"/>
      <c r="F190" s="25"/>
      <c r="G190" s="412" t="s">
        <v>476</v>
      </c>
      <c r="H190" s="412" t="s">
        <v>23</v>
      </c>
      <c r="I190" s="412" t="s">
        <v>91</v>
      </c>
      <c r="J190" s="412" t="s">
        <v>23</v>
      </c>
      <c r="K190" s="412" t="s">
        <v>91</v>
      </c>
      <c r="L190" s="413" t="s">
        <v>83</v>
      </c>
      <c r="M190" s="409">
        <v>0</v>
      </c>
      <c r="N190" s="409">
        <v>0</v>
      </c>
      <c r="O190" s="409">
        <v>0</v>
      </c>
      <c r="P190" s="409">
        <v>0</v>
      </c>
      <c r="Q190" s="409">
        <v>0</v>
      </c>
      <c r="R190" s="409">
        <v>0</v>
      </c>
      <c r="S190" s="409">
        <v>0</v>
      </c>
      <c r="T190" s="409">
        <v>0</v>
      </c>
      <c r="U190" s="409">
        <v>0</v>
      </c>
      <c r="V190" s="409">
        <v>0</v>
      </c>
      <c r="W190" s="409">
        <v>0</v>
      </c>
      <c r="X190" s="409">
        <f t="shared" si="3"/>
        <v>0</v>
      </c>
      <c r="Y190" s="409">
        <f t="shared" si="3"/>
        <v>0</v>
      </c>
      <c r="Z190" s="409">
        <f t="shared" si="3"/>
        <v>0</v>
      </c>
      <c r="AA190" s="409">
        <f t="shared" si="3"/>
        <v>0</v>
      </c>
      <c r="AB190" s="15"/>
      <c r="AC190" s="6"/>
      <c r="AD190" s="6"/>
      <c r="AE190" s="6"/>
    </row>
    <row r="191" spans="1:42" ht="14.5" outlineLevel="1" x14ac:dyDescent="0.35">
      <c r="A191" s="4"/>
      <c r="B191" s="5"/>
      <c r="C191" s="16"/>
      <c r="D191" s="16"/>
      <c r="E191" s="16"/>
      <c r="F191" s="25"/>
      <c r="G191" s="412" t="s">
        <v>23</v>
      </c>
      <c r="H191" s="412" t="s">
        <v>476</v>
      </c>
      <c r="I191" s="412" t="s">
        <v>23</v>
      </c>
      <c r="J191" s="412" t="s">
        <v>91</v>
      </c>
      <c r="K191" s="412" t="s">
        <v>23</v>
      </c>
      <c r="L191" s="413" t="s">
        <v>80</v>
      </c>
      <c r="M191" s="409">
        <v>4000</v>
      </c>
      <c r="N191" s="409">
        <v>1</v>
      </c>
      <c r="O191" s="409">
        <v>1</v>
      </c>
      <c r="P191" s="409">
        <v>1</v>
      </c>
      <c r="Q191" s="409">
        <v>1</v>
      </c>
      <c r="R191" s="409">
        <v>0</v>
      </c>
      <c r="S191" s="409">
        <v>0</v>
      </c>
      <c r="T191" s="409">
        <v>100</v>
      </c>
      <c r="U191" s="409">
        <v>100</v>
      </c>
      <c r="V191" s="409">
        <v>40</v>
      </c>
      <c r="W191" s="409">
        <v>0</v>
      </c>
      <c r="X191" s="409">
        <f t="shared" si="3"/>
        <v>1</v>
      </c>
      <c r="Y191" s="409">
        <f t="shared" si="3"/>
        <v>1</v>
      </c>
      <c r="Z191" s="409">
        <f t="shared" si="3"/>
        <v>1</v>
      </c>
      <c r="AA191" s="409">
        <f t="shared" si="3"/>
        <v>0</v>
      </c>
      <c r="AB191" s="15"/>
      <c r="AC191" s="6"/>
      <c r="AD191" s="6"/>
      <c r="AE191" s="6"/>
    </row>
    <row r="192" spans="1:42" ht="14.5" outlineLevel="1" x14ac:dyDescent="0.35">
      <c r="A192" s="4"/>
      <c r="B192" s="5"/>
      <c r="C192" s="16"/>
      <c r="D192" s="16"/>
      <c r="E192" s="16"/>
      <c r="F192" s="25"/>
      <c r="G192" s="412" t="s">
        <v>476</v>
      </c>
      <c r="H192" s="412" t="s">
        <v>476</v>
      </c>
      <c r="I192" s="412" t="s">
        <v>90</v>
      </c>
      <c r="J192" s="412" t="s">
        <v>91</v>
      </c>
      <c r="K192" s="412" t="s">
        <v>90</v>
      </c>
      <c r="L192" s="413" t="s">
        <v>80</v>
      </c>
      <c r="M192" s="409">
        <v>4000</v>
      </c>
      <c r="N192" s="409">
        <v>1</v>
      </c>
      <c r="O192" s="409">
        <v>1</v>
      </c>
      <c r="P192" s="409">
        <v>1</v>
      </c>
      <c r="Q192" s="409">
        <v>2</v>
      </c>
      <c r="R192" s="409">
        <v>0</v>
      </c>
      <c r="S192" s="409">
        <v>0</v>
      </c>
      <c r="T192" s="409">
        <v>100</v>
      </c>
      <c r="U192" s="409">
        <v>120</v>
      </c>
      <c r="V192" s="409">
        <v>100</v>
      </c>
      <c r="W192" s="409">
        <v>0</v>
      </c>
      <c r="X192" s="409">
        <f t="shared" si="3"/>
        <v>1</v>
      </c>
      <c r="Y192" s="409">
        <f t="shared" si="3"/>
        <v>1</v>
      </c>
      <c r="Z192" s="409">
        <f t="shared" si="3"/>
        <v>1</v>
      </c>
      <c r="AA192" s="409">
        <f t="shared" si="3"/>
        <v>0</v>
      </c>
      <c r="AB192" s="15"/>
      <c r="AC192" s="6"/>
      <c r="AD192" s="6"/>
      <c r="AE192" s="6"/>
    </row>
    <row r="193" spans="1:47" ht="14.5" outlineLevel="1" x14ac:dyDescent="0.35">
      <c r="A193" s="4"/>
      <c r="B193" s="5"/>
      <c r="C193" s="16"/>
      <c r="D193" s="16"/>
      <c r="E193" s="16"/>
      <c r="F193" s="25"/>
      <c r="G193" s="412" t="s">
        <v>476</v>
      </c>
      <c r="H193" s="412" t="s">
        <v>476</v>
      </c>
      <c r="I193" s="412" t="s">
        <v>91</v>
      </c>
      <c r="J193" s="412" t="s">
        <v>90</v>
      </c>
      <c r="K193" s="412" t="s">
        <v>91</v>
      </c>
      <c r="L193" s="412" t="s">
        <v>85</v>
      </c>
      <c r="M193" s="409">
        <v>1800</v>
      </c>
      <c r="N193" s="409">
        <v>1</v>
      </c>
      <c r="O193" s="409">
        <v>1</v>
      </c>
      <c r="P193" s="409">
        <v>1</v>
      </c>
      <c r="Q193" s="409">
        <v>0</v>
      </c>
      <c r="R193" s="409">
        <v>1</v>
      </c>
      <c r="S193" s="409">
        <v>0</v>
      </c>
      <c r="T193" s="409">
        <v>100</v>
      </c>
      <c r="U193" s="409">
        <v>150</v>
      </c>
      <c r="V193" s="409">
        <v>0</v>
      </c>
      <c r="W193" s="409">
        <v>150</v>
      </c>
      <c r="X193" s="409">
        <f t="shared" si="3"/>
        <v>1</v>
      </c>
      <c r="Y193" s="409">
        <f t="shared" si="3"/>
        <v>1</v>
      </c>
      <c r="Z193" s="409">
        <f t="shared" si="3"/>
        <v>0</v>
      </c>
      <c r="AA193" s="409">
        <f t="shared" si="3"/>
        <v>1</v>
      </c>
      <c r="AB193" s="15"/>
      <c r="AC193" s="6"/>
      <c r="AD193" s="6"/>
      <c r="AE193" s="6"/>
    </row>
    <row r="194" spans="1:47" ht="14.5" outlineLevel="1" x14ac:dyDescent="0.35">
      <c r="A194" s="4"/>
      <c r="B194" s="5"/>
      <c r="C194" s="16"/>
      <c r="D194" s="16"/>
      <c r="E194" s="16"/>
      <c r="F194" s="25"/>
      <c r="G194" s="412" t="s">
        <v>476</v>
      </c>
      <c r="H194" s="412" t="s">
        <v>476</v>
      </c>
      <c r="I194" s="412" t="s">
        <v>91</v>
      </c>
      <c r="J194" s="412" t="s">
        <v>90</v>
      </c>
      <c r="K194" s="412" t="s">
        <v>91</v>
      </c>
      <c r="L194" s="412" t="s">
        <v>76</v>
      </c>
      <c r="M194" s="409">
        <v>2000</v>
      </c>
      <c r="N194" s="409">
        <v>1</v>
      </c>
      <c r="O194" s="409">
        <v>1</v>
      </c>
      <c r="P194" s="409">
        <v>2</v>
      </c>
      <c r="Q194" s="409">
        <v>0</v>
      </c>
      <c r="R194" s="409">
        <v>1</v>
      </c>
      <c r="S194" s="409">
        <v>0</v>
      </c>
      <c r="T194" s="409">
        <v>100</v>
      </c>
      <c r="U194" s="409">
        <v>150</v>
      </c>
      <c r="V194" s="409">
        <v>0</v>
      </c>
      <c r="W194" s="409">
        <v>150</v>
      </c>
      <c r="X194" s="409">
        <f t="shared" si="3"/>
        <v>1</v>
      </c>
      <c r="Y194" s="409">
        <f t="shared" si="3"/>
        <v>1</v>
      </c>
      <c r="Z194" s="409">
        <f t="shared" si="3"/>
        <v>0</v>
      </c>
      <c r="AA194" s="409">
        <f t="shared" si="3"/>
        <v>1</v>
      </c>
      <c r="AB194" s="15"/>
      <c r="AC194" s="6"/>
      <c r="AD194" s="6"/>
      <c r="AE194" s="6"/>
    </row>
    <row r="195" spans="1:47" ht="14.5" outlineLevel="1" x14ac:dyDescent="0.35">
      <c r="A195" s="4"/>
      <c r="B195" s="5"/>
      <c r="C195" s="16"/>
      <c r="D195" s="16"/>
      <c r="E195" s="16"/>
      <c r="F195" s="25"/>
      <c r="G195" s="25"/>
      <c r="I195" s="25"/>
      <c r="J195" s="25"/>
      <c r="K195" s="33"/>
      <c r="N195" s="349"/>
      <c r="O195" s="350"/>
      <c r="P195" s="350"/>
      <c r="Q195" s="34"/>
      <c r="R195" s="34"/>
      <c r="S195" s="34"/>
      <c r="T195" s="34"/>
      <c r="U195" s="34"/>
      <c r="V195" s="34"/>
      <c r="W195" s="34"/>
      <c r="X195" s="357"/>
      <c r="Y195" s="357"/>
      <c r="Z195" s="357"/>
      <c r="AA195" s="357"/>
      <c r="AB195" s="15"/>
      <c r="AC195" s="6"/>
      <c r="AD195" s="6"/>
      <c r="AE195" s="6"/>
    </row>
    <row r="196" spans="1:47" ht="12" customHeight="1" outlineLevel="1" x14ac:dyDescent="0.35">
      <c r="A196" s="4"/>
      <c r="B196" s="5"/>
      <c r="C196" s="16"/>
      <c r="D196" s="16"/>
      <c r="E196" s="16"/>
      <c r="F196" s="32"/>
      <c r="G196" s="32"/>
      <c r="I196" s="32"/>
      <c r="J196" s="32"/>
      <c r="K196" s="33"/>
      <c r="L196" s="32"/>
      <c r="M196" s="32"/>
      <c r="N196" s="32"/>
      <c r="O196" s="32"/>
      <c r="P196" s="32"/>
      <c r="Q196" s="34"/>
      <c r="R196" s="34"/>
      <c r="S196" s="34"/>
      <c r="T196" s="34"/>
      <c r="U196" s="34"/>
      <c r="V196" s="34"/>
      <c r="W196" s="34"/>
      <c r="X196" s="357"/>
      <c r="Y196" s="357"/>
      <c r="Z196" s="357"/>
      <c r="AA196" s="357"/>
      <c r="AB196" s="15"/>
      <c r="AC196" s="6"/>
      <c r="AD196" s="6"/>
      <c r="AE196" s="6"/>
    </row>
    <row r="197" spans="1:47" ht="12" customHeight="1" outlineLevel="1" x14ac:dyDescent="0.35">
      <c r="A197" s="4"/>
      <c r="B197" s="5"/>
      <c r="C197" s="16"/>
      <c r="D197" s="16"/>
      <c r="E197" s="16"/>
      <c r="F197" s="32"/>
      <c r="G197" s="32"/>
      <c r="I197" s="32"/>
      <c r="J197" s="32"/>
      <c r="K197" s="33"/>
      <c r="L197" s="33"/>
      <c r="M197" s="33"/>
      <c r="N197" s="57"/>
      <c r="O197" s="57"/>
      <c r="P197" s="57"/>
      <c r="Q197" s="34"/>
      <c r="R197" s="34"/>
      <c r="S197" s="34"/>
      <c r="T197" s="34"/>
      <c r="U197" s="34"/>
      <c r="V197" s="34"/>
      <c r="W197" s="34"/>
      <c r="X197" s="357"/>
      <c r="Y197" s="357"/>
      <c r="Z197" s="357"/>
      <c r="AA197" s="357"/>
      <c r="AB197" s="15"/>
      <c r="AC197" s="6"/>
      <c r="AD197" s="6"/>
      <c r="AE197" s="6"/>
    </row>
    <row r="198" spans="1:47" ht="5.15" customHeight="1" outlineLevel="1" x14ac:dyDescent="0.35">
      <c r="A198" s="4"/>
      <c r="B198" s="5"/>
      <c r="C198" s="16"/>
      <c r="D198" s="16"/>
      <c r="E198" s="16"/>
      <c r="F198" s="35"/>
      <c r="G198" s="35"/>
      <c r="H198" s="35"/>
      <c r="I198" s="35"/>
      <c r="J198" s="35"/>
      <c r="K198" s="36"/>
      <c r="L198" s="36"/>
      <c r="M198" s="36"/>
      <c r="N198" s="36"/>
      <c r="O198" s="37"/>
      <c r="P198" s="37"/>
      <c r="Q198" s="37"/>
      <c r="R198" s="37"/>
      <c r="S198" s="37"/>
      <c r="T198" s="37"/>
      <c r="U198" s="37"/>
      <c r="V198" s="37"/>
      <c r="W198" s="37"/>
      <c r="X198" s="242"/>
      <c r="Y198" s="242"/>
      <c r="Z198" s="242"/>
      <c r="AA198" s="242"/>
      <c r="AB198" s="15"/>
      <c r="AC198" s="6"/>
      <c r="AD198" s="6"/>
      <c r="AE198" s="6"/>
    </row>
    <row r="199" spans="1:47" ht="25" customHeight="1" outlineLevel="1" x14ac:dyDescent="0.35">
      <c r="A199" s="4"/>
      <c r="B199" s="5"/>
      <c r="C199" s="38"/>
      <c r="D199" s="38"/>
      <c r="E199" s="38"/>
      <c r="F199" s="38"/>
      <c r="G199" s="39" t="str">
        <f>G181</f>
        <v>User defined rotations</v>
      </c>
      <c r="H199" s="38"/>
      <c r="I199" s="38"/>
      <c r="J199" s="38"/>
      <c r="K199" s="38"/>
      <c r="L199" s="38"/>
      <c r="M199" s="38"/>
      <c r="N199" s="38"/>
      <c r="O199" s="38"/>
      <c r="P199" s="38"/>
      <c r="Q199" s="38"/>
      <c r="R199" s="38"/>
      <c r="S199" s="38"/>
      <c r="T199" s="38"/>
      <c r="U199" s="38"/>
      <c r="V199" s="38"/>
      <c r="W199" s="38"/>
      <c r="X199" s="38"/>
      <c r="Y199" s="38"/>
      <c r="Z199" s="38"/>
      <c r="AA199" s="38"/>
      <c r="AB199" s="40" t="s">
        <v>24</v>
      </c>
      <c r="AC199" s="6"/>
      <c r="AD199" s="6"/>
      <c r="AE199" s="6"/>
    </row>
    <row r="200" spans="1:47" ht="12" customHeight="1" outlineLevel="1" x14ac:dyDescent="0.35">
      <c r="A200" s="4"/>
      <c r="B200" s="5"/>
      <c r="C200" s="5"/>
      <c r="D200" s="5"/>
      <c r="E200" s="5"/>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row>
    <row r="201" spans="1:47" ht="12" customHeight="1" outlineLevel="1" x14ac:dyDescent="0.35">
      <c r="A201" s="4"/>
      <c r="B201" s="5"/>
      <c r="C201" s="5"/>
      <c r="D201" s="5"/>
      <c r="E201" s="5"/>
      <c r="F201" s="5"/>
      <c r="G201" s="5"/>
      <c r="H201" s="6"/>
      <c r="I201" s="6"/>
      <c r="J201" s="6"/>
      <c r="K201" s="6"/>
      <c r="L201" s="6"/>
      <c r="M201" s="6"/>
      <c r="N201" s="6"/>
      <c r="O201" s="6"/>
      <c r="P201" s="6"/>
      <c r="Q201" s="6"/>
      <c r="R201" s="6"/>
      <c r="S201" s="6"/>
      <c r="T201" s="6"/>
      <c r="U201" s="6"/>
      <c r="V201" s="6"/>
      <c r="W201" s="6"/>
      <c r="X201" s="5"/>
      <c r="Y201" s="5"/>
      <c r="Z201" s="5"/>
    </row>
    <row r="202" spans="1:47" ht="5.15" customHeight="1" outlineLevel="1" thickBot="1" x14ac:dyDescent="0.4">
      <c r="A202" s="4"/>
      <c r="B202" s="5"/>
      <c r="C202" s="5"/>
      <c r="D202" s="5"/>
      <c r="E202" s="5"/>
      <c r="F202" s="5"/>
      <c r="G202" s="5"/>
      <c r="H202" s="6"/>
      <c r="I202" s="6"/>
      <c r="J202" s="6"/>
      <c r="K202" s="6"/>
      <c r="L202" s="6"/>
      <c r="M202" s="6"/>
      <c r="N202" s="6"/>
      <c r="O202" s="6"/>
      <c r="P202" s="6"/>
      <c r="Q202" s="6"/>
      <c r="R202" s="6"/>
      <c r="S202" s="6"/>
      <c r="T202" s="6"/>
      <c r="U202" s="6"/>
      <c r="V202" s="6"/>
      <c r="W202" s="6"/>
      <c r="X202" s="5"/>
      <c r="Y202" s="5"/>
      <c r="Z202" s="5"/>
    </row>
    <row r="203" spans="1:47" ht="5.15" customHeight="1" outlineLevel="1" x14ac:dyDescent="0.35">
      <c r="A203" s="4"/>
      <c r="B203" s="5"/>
      <c r="C203" s="8" t="s">
        <v>0</v>
      </c>
      <c r="D203" s="8"/>
      <c r="E203" s="8"/>
      <c r="F203" s="8"/>
      <c r="G203" s="8"/>
      <c r="H203" s="8"/>
      <c r="I203" s="8"/>
      <c r="J203" s="8"/>
      <c r="K203" s="9"/>
      <c r="L203" s="9"/>
      <c r="M203" s="9"/>
      <c r="N203" s="9"/>
      <c r="O203" s="9"/>
      <c r="P203" s="9"/>
      <c r="Q203" s="9"/>
      <c r="R203" s="9"/>
      <c r="S203" s="9"/>
      <c r="T203" s="9"/>
      <c r="U203" s="9"/>
      <c r="V203" s="9"/>
      <c r="W203" s="10"/>
      <c r="X203" s="6"/>
      <c r="Y203" s="6"/>
      <c r="Z203" s="6"/>
    </row>
    <row r="204" spans="1:47" ht="12" customHeight="1" outlineLevel="1" x14ac:dyDescent="0.35">
      <c r="A204" s="4"/>
      <c r="B204" s="5"/>
      <c r="C204" s="11"/>
      <c r="D204" s="11"/>
      <c r="E204" s="11" t="s">
        <v>1</v>
      </c>
      <c r="F204" s="12"/>
      <c r="G204" s="13" t="s">
        <v>452</v>
      </c>
      <c r="H204" s="12"/>
      <c r="I204" s="12"/>
      <c r="J204" s="12"/>
      <c r="K204" s="12"/>
      <c r="L204" s="12"/>
      <c r="M204" s="12"/>
      <c r="N204" s="12"/>
      <c r="O204" s="12"/>
      <c r="P204" s="12"/>
      <c r="Q204" s="12"/>
      <c r="R204" s="12"/>
      <c r="S204" s="14"/>
      <c r="T204" s="12"/>
      <c r="U204" s="14"/>
      <c r="V204" s="14"/>
      <c r="W204" s="15"/>
      <c r="X204" s="6"/>
      <c r="Y204" s="6"/>
      <c r="Z204" s="6"/>
    </row>
    <row r="205" spans="1:47" ht="12" customHeight="1" outlineLevel="1" x14ac:dyDescent="0.35">
      <c r="A205" s="4"/>
      <c r="B205" s="5"/>
      <c r="C205" s="11"/>
      <c r="D205" s="11"/>
      <c r="E205" s="16"/>
      <c r="F205" s="12"/>
      <c r="G205" s="17"/>
      <c r="H205" s="12"/>
      <c r="I205" s="352" t="s">
        <v>434</v>
      </c>
      <c r="J205" s="12"/>
      <c r="K205" s="12"/>
      <c r="L205" s="12"/>
      <c r="M205" s="12"/>
      <c r="N205" s="12"/>
      <c r="O205" s="12"/>
      <c r="P205" s="12"/>
      <c r="Q205" s="12"/>
      <c r="R205" s="12"/>
      <c r="S205" s="14"/>
      <c r="T205" s="18"/>
      <c r="U205" s="14"/>
      <c r="V205" s="14"/>
      <c r="W205" s="15"/>
      <c r="X205" s="6"/>
      <c r="Y205" s="6"/>
      <c r="Z205" s="6"/>
    </row>
    <row r="206" spans="1:47" ht="12" customHeight="1" outlineLevel="1" x14ac:dyDescent="0.35">
      <c r="A206" s="4"/>
      <c r="B206" s="5"/>
      <c r="C206" s="16"/>
      <c r="D206" s="11"/>
      <c r="E206" s="16"/>
      <c r="F206" s="12"/>
      <c r="G206" s="12"/>
      <c r="H206" s="12"/>
      <c r="I206" s="12" t="s">
        <v>477</v>
      </c>
      <c r="J206" s="12"/>
      <c r="K206" s="12"/>
      <c r="L206" s="12"/>
      <c r="M206" s="12"/>
      <c r="N206" s="12"/>
      <c r="O206" s="12"/>
      <c r="P206" s="12"/>
      <c r="Q206" s="12"/>
      <c r="R206" s="12"/>
      <c r="S206" s="14"/>
      <c r="T206" s="18"/>
      <c r="U206" s="14"/>
      <c r="V206" s="14"/>
      <c r="W206" s="15"/>
      <c r="X206" s="6"/>
      <c r="Y206" s="6"/>
      <c r="Z206" s="6"/>
    </row>
    <row r="207" spans="1:47" ht="12" customHeight="1" outlineLevel="1" x14ac:dyDescent="0.35">
      <c r="A207" s="4"/>
      <c r="B207" s="5"/>
      <c r="C207" s="19">
        <v>0</v>
      </c>
      <c r="D207" s="11"/>
      <c r="E207" s="16"/>
      <c r="F207" s="12"/>
      <c r="G207" s="20"/>
      <c r="H207" s="12"/>
      <c r="I207" s="12"/>
      <c r="J207" s="12"/>
      <c r="K207" s="12"/>
      <c r="L207" s="12"/>
      <c r="M207" s="12"/>
      <c r="N207" s="12"/>
      <c r="O207" s="12"/>
      <c r="P207" s="12"/>
      <c r="Q207" s="12"/>
      <c r="R207" s="12"/>
      <c r="S207" s="14"/>
      <c r="T207" s="18"/>
      <c r="U207" s="14"/>
      <c r="V207" s="14"/>
      <c r="W207" s="15"/>
      <c r="X207" s="6"/>
      <c r="Y207" s="6"/>
      <c r="Z207" s="6"/>
    </row>
    <row r="208" spans="1:47" ht="12" customHeight="1" outlineLevel="1" x14ac:dyDescent="0.35">
      <c r="A208" s="4"/>
      <c r="B208" s="5"/>
      <c r="C208" s="16"/>
      <c r="D208" s="16"/>
      <c r="E208" s="16"/>
      <c r="F208" s="16"/>
      <c r="G208" s="16"/>
      <c r="H208" s="16"/>
      <c r="I208" s="363"/>
      <c r="J208" s="363"/>
      <c r="K208" s="363"/>
      <c r="L208" s="363"/>
      <c r="M208" s="363"/>
      <c r="N208" s="366"/>
      <c r="O208" s="363"/>
      <c r="P208" s="363"/>
      <c r="Q208" s="363"/>
      <c r="R208" s="363"/>
      <c r="S208" s="363"/>
      <c r="T208" s="363"/>
      <c r="U208" s="363"/>
      <c r="V208" s="363"/>
      <c r="W208" s="15"/>
      <c r="X208" s="6"/>
      <c r="Y208" s="6"/>
      <c r="Z208" s="6"/>
    </row>
    <row r="209" spans="1:26" ht="12" customHeight="1" outlineLevel="1" x14ac:dyDescent="0.35">
      <c r="A209" s="4"/>
      <c r="B209" s="5"/>
      <c r="C209" s="16"/>
      <c r="D209" s="16"/>
      <c r="E209" s="16"/>
      <c r="F209" s="16"/>
      <c r="G209" s="16"/>
      <c r="H209" s="16"/>
      <c r="I209" s="16"/>
      <c r="J209" s="16"/>
      <c r="K209" s="16"/>
      <c r="L209" s="363"/>
      <c r="M209" s="363"/>
      <c r="N209" s="363"/>
      <c r="O209" s="363"/>
      <c r="P209" s="363"/>
      <c r="Q209" s="363"/>
      <c r="R209" s="363"/>
      <c r="S209" s="363"/>
      <c r="T209" s="363"/>
      <c r="U209" s="363"/>
      <c r="V209" s="363"/>
      <c r="W209" s="15"/>
      <c r="X209" s="6"/>
      <c r="Y209" s="6"/>
      <c r="Z209" s="6"/>
    </row>
    <row r="210" spans="1:26" ht="12" customHeight="1" outlineLevel="1" x14ac:dyDescent="0.35">
      <c r="A210" s="4"/>
      <c r="B210" s="5"/>
      <c r="C210" s="16"/>
      <c r="D210" s="16"/>
      <c r="E210" s="16"/>
      <c r="F210" s="16"/>
      <c r="G210" s="16"/>
      <c r="H210" s="16"/>
      <c r="I210" s="16" t="s">
        <v>456</v>
      </c>
      <c r="J210" s="16" t="s">
        <v>456</v>
      </c>
      <c r="K210" s="16" t="s">
        <v>456</v>
      </c>
      <c r="L210" s="363" t="s">
        <v>457</v>
      </c>
      <c r="M210" s="363" t="s">
        <v>457</v>
      </c>
      <c r="N210" s="363" t="s">
        <v>457</v>
      </c>
      <c r="O210" s="16"/>
      <c r="P210" s="16"/>
      <c r="Q210" s="16"/>
      <c r="R210" s="16"/>
      <c r="S210" s="16"/>
      <c r="T210" s="16"/>
      <c r="U210" s="16"/>
      <c r="V210" s="16"/>
      <c r="W210" s="15"/>
      <c r="X210" s="6"/>
      <c r="Y210" s="6"/>
      <c r="Z210" s="6"/>
    </row>
    <row r="211" spans="1:26" ht="12" customHeight="1" outlineLevel="1" x14ac:dyDescent="0.35">
      <c r="A211" s="4"/>
      <c r="B211" s="5"/>
      <c r="C211" s="16"/>
      <c r="D211" s="16"/>
      <c r="E211" s="16"/>
      <c r="F211" s="16"/>
      <c r="G211" s="16"/>
      <c r="H211" s="16" t="s">
        <v>444</v>
      </c>
      <c r="I211" s="22" t="s">
        <v>439</v>
      </c>
      <c r="J211" s="22" t="s">
        <v>440</v>
      </c>
      <c r="K211" s="22" t="s">
        <v>441</v>
      </c>
      <c r="L211" s="22" t="s">
        <v>431</v>
      </c>
      <c r="M211" s="22" t="s">
        <v>432</v>
      </c>
      <c r="N211" s="22" t="s">
        <v>433</v>
      </c>
      <c r="O211" s="22"/>
      <c r="P211" s="22"/>
      <c r="Q211" s="22"/>
      <c r="R211" s="22"/>
      <c r="S211" s="22"/>
      <c r="T211" s="22"/>
      <c r="U211" s="22"/>
      <c r="V211" s="22"/>
      <c r="W211" s="15"/>
      <c r="X211" s="6"/>
      <c r="Y211" s="6"/>
      <c r="Z211" s="6"/>
    </row>
    <row r="212" spans="1:26" ht="14.5" outlineLevel="1" x14ac:dyDescent="0.35">
      <c r="A212" s="4"/>
      <c r="B212" s="5"/>
      <c r="C212" s="16"/>
      <c r="D212" s="16"/>
      <c r="E212" s="16"/>
      <c r="F212" s="25"/>
      <c r="G212" s="25"/>
      <c r="H212" s="25" t="s">
        <v>80</v>
      </c>
      <c r="I212" s="409">
        <v>10</v>
      </c>
      <c r="J212" s="409">
        <v>26</v>
      </c>
      <c r="K212" s="409">
        <v>25</v>
      </c>
      <c r="L212" s="409">
        <v>18</v>
      </c>
      <c r="M212" s="409">
        <v>0</v>
      </c>
      <c r="N212" s="409">
        <v>0</v>
      </c>
      <c r="Q212" s="25"/>
      <c r="R212" s="25"/>
      <c r="S212" s="25"/>
      <c r="T212" s="25"/>
      <c r="U212" s="25"/>
      <c r="V212" s="25"/>
      <c r="W212" s="15"/>
      <c r="X212" s="6"/>
      <c r="Y212" s="6"/>
      <c r="Z212" s="6"/>
    </row>
    <row r="213" spans="1:26" ht="14.5" outlineLevel="1" x14ac:dyDescent="0.35">
      <c r="A213" s="4"/>
      <c r="B213" s="5"/>
      <c r="C213" s="16"/>
      <c r="D213" s="16"/>
      <c r="E213" s="16"/>
      <c r="F213" s="25"/>
      <c r="G213" s="25"/>
      <c r="H213" s="25" t="s">
        <v>78</v>
      </c>
      <c r="I213" s="409">
        <v>0</v>
      </c>
      <c r="J213" s="409">
        <v>0</v>
      </c>
      <c r="K213" s="409">
        <v>0</v>
      </c>
      <c r="L213" s="409">
        <v>0</v>
      </c>
      <c r="M213" s="409">
        <v>0</v>
      </c>
      <c r="N213" s="409">
        <v>0</v>
      </c>
      <c r="Q213" s="25"/>
      <c r="R213" s="25"/>
      <c r="S213" s="25"/>
      <c r="T213" s="25"/>
      <c r="U213" s="25"/>
      <c r="V213" s="25"/>
      <c r="W213" s="15"/>
      <c r="X213" s="6"/>
      <c r="Y213" s="6"/>
      <c r="Z213" s="6"/>
    </row>
    <row r="214" spans="1:26" ht="14.5" outlineLevel="1" x14ac:dyDescent="0.35">
      <c r="A214" s="4"/>
      <c r="B214" s="5"/>
      <c r="C214" s="16"/>
      <c r="D214" s="16"/>
      <c r="E214" s="16"/>
      <c r="F214" s="25"/>
      <c r="G214" s="25"/>
      <c r="H214" s="25" t="s">
        <v>82</v>
      </c>
      <c r="I214" s="409">
        <v>0</v>
      </c>
      <c r="J214" s="409">
        <v>0</v>
      </c>
      <c r="K214" s="409">
        <v>0</v>
      </c>
      <c r="L214" s="409">
        <v>0</v>
      </c>
      <c r="M214" s="409">
        <v>0</v>
      </c>
      <c r="N214" s="409">
        <v>0</v>
      </c>
      <c r="Q214" s="25"/>
      <c r="R214" s="25"/>
      <c r="S214" s="25"/>
      <c r="T214" s="25"/>
      <c r="U214" s="25"/>
      <c r="V214" s="25"/>
      <c r="W214" s="15"/>
      <c r="X214" s="6"/>
      <c r="Y214" s="6"/>
      <c r="Z214" s="6"/>
    </row>
    <row r="215" spans="1:26" ht="14.5" outlineLevel="1" x14ac:dyDescent="0.35">
      <c r="A215" s="4"/>
      <c r="B215" s="5"/>
      <c r="C215" s="16"/>
      <c r="D215" s="16"/>
      <c r="E215" s="16"/>
      <c r="F215" s="25"/>
      <c r="G215" s="25"/>
      <c r="H215" s="25" t="s">
        <v>86</v>
      </c>
      <c r="I215" s="409">
        <v>0</v>
      </c>
      <c r="J215" s="409">
        <v>0</v>
      </c>
      <c r="K215" s="409">
        <v>0</v>
      </c>
      <c r="L215" s="409">
        <v>0</v>
      </c>
      <c r="M215" s="409">
        <v>0</v>
      </c>
      <c r="N215" s="409">
        <v>0</v>
      </c>
      <c r="Q215" s="25"/>
      <c r="R215" s="25"/>
      <c r="S215" s="25"/>
      <c r="T215" s="25"/>
      <c r="U215" s="25"/>
      <c r="V215" s="25"/>
      <c r="W215" s="15"/>
      <c r="X215" s="6"/>
      <c r="Y215" s="6"/>
      <c r="Z215" s="6"/>
    </row>
    <row r="216" spans="1:26" ht="14.5" outlineLevel="1" x14ac:dyDescent="0.35">
      <c r="A216" s="4"/>
      <c r="B216" s="5"/>
      <c r="C216" s="16"/>
      <c r="D216" s="16"/>
      <c r="E216" s="16"/>
      <c r="F216" s="25"/>
      <c r="G216" s="25"/>
      <c r="H216" s="25" t="s">
        <v>87</v>
      </c>
      <c r="I216" s="409">
        <v>0</v>
      </c>
      <c r="J216" s="409">
        <v>0</v>
      </c>
      <c r="K216" s="409">
        <v>0</v>
      </c>
      <c r="L216" s="409">
        <v>0</v>
      </c>
      <c r="M216" s="409">
        <v>0</v>
      </c>
      <c r="N216" s="409">
        <v>0</v>
      </c>
      <c r="Q216" s="25"/>
      <c r="R216" s="25"/>
      <c r="S216" s="25"/>
      <c r="T216" s="25"/>
      <c r="U216" s="25"/>
      <c r="V216" s="25"/>
      <c r="W216" s="15"/>
      <c r="X216" s="6"/>
      <c r="Y216" s="6"/>
      <c r="Z216" s="6"/>
    </row>
    <row r="217" spans="1:26" ht="14.5" outlineLevel="1" x14ac:dyDescent="0.35">
      <c r="A217" s="4"/>
      <c r="B217" s="5"/>
      <c r="C217" s="16"/>
      <c r="D217" s="16"/>
      <c r="E217" s="16"/>
      <c r="F217" s="25"/>
      <c r="G217" s="25"/>
      <c r="H217" s="25" t="s">
        <v>81</v>
      </c>
      <c r="I217" s="409">
        <v>0</v>
      </c>
      <c r="J217" s="409">
        <v>0</v>
      </c>
      <c r="K217" s="409">
        <v>0</v>
      </c>
      <c r="L217" s="409">
        <v>0</v>
      </c>
      <c r="M217" s="409">
        <v>0</v>
      </c>
      <c r="N217" s="409">
        <v>0</v>
      </c>
      <c r="Q217" s="25"/>
      <c r="R217" s="25"/>
      <c r="S217" s="25"/>
      <c r="T217" s="25"/>
      <c r="U217" s="25"/>
      <c r="V217" s="25"/>
      <c r="W217" s="15"/>
      <c r="X217" s="6"/>
      <c r="Y217" s="6"/>
      <c r="Z217" s="6"/>
    </row>
    <row r="218" spans="1:26" ht="14.5" outlineLevel="1" x14ac:dyDescent="0.35">
      <c r="A218" s="4"/>
      <c r="B218" s="5"/>
      <c r="C218" s="16"/>
      <c r="D218" s="16"/>
      <c r="E218" s="16"/>
      <c r="F218" s="25"/>
      <c r="G218" s="25"/>
      <c r="H218" s="25" t="s">
        <v>79</v>
      </c>
      <c r="I218" s="409">
        <v>0</v>
      </c>
      <c r="J218" s="409">
        <v>0</v>
      </c>
      <c r="K218" s="409">
        <v>0</v>
      </c>
      <c r="L218" s="409">
        <v>0</v>
      </c>
      <c r="M218" s="409">
        <v>0</v>
      </c>
      <c r="N218" s="409">
        <v>0</v>
      </c>
      <c r="Q218" s="25"/>
      <c r="R218" s="25"/>
      <c r="S218" s="25"/>
      <c r="T218" s="25"/>
      <c r="U218" s="25"/>
      <c r="V218" s="25"/>
      <c r="W218" s="15"/>
      <c r="X218" s="6"/>
      <c r="Y218" s="6"/>
      <c r="Z218" s="6"/>
    </row>
    <row r="219" spans="1:26" ht="14.5" outlineLevel="1" x14ac:dyDescent="0.35">
      <c r="A219" s="4"/>
      <c r="B219" s="5"/>
      <c r="C219" s="16"/>
      <c r="D219" s="16"/>
      <c r="E219" s="16"/>
      <c r="F219" s="25"/>
      <c r="G219" s="25"/>
      <c r="H219" s="25" t="s">
        <v>299</v>
      </c>
      <c r="I219" s="409">
        <v>0</v>
      </c>
      <c r="J219" s="409">
        <v>0</v>
      </c>
      <c r="K219" s="409">
        <v>0</v>
      </c>
      <c r="L219" s="409">
        <v>0</v>
      </c>
      <c r="M219" s="409">
        <v>0</v>
      </c>
      <c r="N219" s="409">
        <v>0</v>
      </c>
      <c r="Q219" s="25"/>
      <c r="R219" s="25"/>
      <c r="S219" s="25"/>
      <c r="T219" s="25"/>
      <c r="U219" s="25"/>
      <c r="V219" s="25"/>
      <c r="W219" s="15"/>
      <c r="X219" s="6"/>
      <c r="Y219" s="6"/>
      <c r="Z219" s="6"/>
    </row>
    <row r="220" spans="1:26" ht="14.5" outlineLevel="1" x14ac:dyDescent="0.35">
      <c r="A220" s="4"/>
      <c r="B220" s="5"/>
      <c r="C220" s="16"/>
      <c r="D220" s="16"/>
      <c r="E220" s="16"/>
      <c r="F220" s="25"/>
      <c r="G220" s="25"/>
      <c r="H220" s="25" t="s">
        <v>76</v>
      </c>
      <c r="I220" s="409">
        <v>10</v>
      </c>
      <c r="J220" s="409">
        <v>54</v>
      </c>
      <c r="K220" s="409">
        <v>7.4</v>
      </c>
      <c r="L220" s="409">
        <v>0</v>
      </c>
      <c r="M220" s="409">
        <v>43.5</v>
      </c>
      <c r="N220" s="409">
        <v>0</v>
      </c>
      <c r="Q220" s="25"/>
      <c r="R220" s="25"/>
      <c r="S220" s="25"/>
      <c r="T220" s="25"/>
      <c r="U220" s="25"/>
      <c r="V220" s="25"/>
      <c r="W220" s="15"/>
      <c r="X220" s="6"/>
      <c r="Y220" s="6"/>
      <c r="Z220" s="6"/>
    </row>
    <row r="221" spans="1:26" ht="14.5" outlineLevel="1" x14ac:dyDescent="0.35">
      <c r="A221" s="4"/>
      <c r="B221" s="5"/>
      <c r="C221" s="16"/>
      <c r="D221" s="16"/>
      <c r="E221" s="16"/>
      <c r="F221" s="25"/>
      <c r="G221" s="25"/>
      <c r="H221" s="25" t="s">
        <v>88</v>
      </c>
      <c r="I221" s="409">
        <v>0</v>
      </c>
      <c r="J221" s="409">
        <v>0</v>
      </c>
      <c r="K221" s="409">
        <v>0</v>
      </c>
      <c r="L221" s="409">
        <v>0</v>
      </c>
      <c r="M221" s="409">
        <v>0</v>
      </c>
      <c r="N221" s="409">
        <v>0</v>
      </c>
      <c r="Q221" s="25"/>
      <c r="R221" s="25"/>
      <c r="S221" s="25"/>
      <c r="T221" s="25"/>
      <c r="U221" s="25"/>
      <c r="V221" s="25"/>
      <c r="W221" s="15"/>
      <c r="X221" s="6"/>
      <c r="Y221" s="6"/>
      <c r="Z221" s="6"/>
    </row>
    <row r="222" spans="1:26" ht="14.5" outlineLevel="1" x14ac:dyDescent="0.35">
      <c r="A222" s="4"/>
      <c r="B222" s="5"/>
      <c r="C222" s="16"/>
      <c r="D222" s="16"/>
      <c r="E222" s="16"/>
      <c r="F222" s="25"/>
      <c r="G222" s="25"/>
      <c r="H222" s="25" t="s">
        <v>77</v>
      </c>
      <c r="I222" s="409">
        <v>0</v>
      </c>
      <c r="J222" s="409">
        <v>0</v>
      </c>
      <c r="K222" s="409">
        <v>0</v>
      </c>
      <c r="L222" s="409">
        <v>0</v>
      </c>
      <c r="M222" s="409">
        <v>0</v>
      </c>
      <c r="N222" s="409">
        <v>0</v>
      </c>
      <c r="Q222" s="25"/>
      <c r="R222" s="25"/>
      <c r="S222" s="25"/>
      <c r="T222" s="25"/>
      <c r="U222" s="25"/>
      <c r="V222" s="25"/>
      <c r="W222" s="15"/>
      <c r="X222" s="6"/>
      <c r="Y222" s="6"/>
      <c r="Z222" s="6"/>
    </row>
    <row r="223" spans="1:26" ht="14.5" outlineLevel="1" x14ac:dyDescent="0.35">
      <c r="A223" s="4"/>
      <c r="B223" s="5"/>
      <c r="C223" s="16"/>
      <c r="D223" s="16"/>
      <c r="E223" s="16"/>
      <c r="F223" s="25"/>
      <c r="G223" s="25"/>
      <c r="H223" s="25" t="s">
        <v>85</v>
      </c>
      <c r="I223" s="409">
        <v>10</v>
      </c>
      <c r="J223" s="409">
        <v>42</v>
      </c>
      <c r="K223" s="409">
        <v>21</v>
      </c>
      <c r="L223" s="409">
        <v>0</v>
      </c>
      <c r="M223" s="409">
        <v>43.5</v>
      </c>
      <c r="N223" s="409">
        <v>0</v>
      </c>
      <c r="Q223" s="25"/>
      <c r="R223" s="25"/>
      <c r="S223" s="25"/>
      <c r="T223" s="25"/>
      <c r="U223" s="25"/>
      <c r="V223" s="25"/>
      <c r="W223" s="15"/>
      <c r="X223" s="6"/>
      <c r="Y223" s="6"/>
      <c r="Z223" s="6"/>
    </row>
    <row r="224" spans="1:26" ht="14.5" outlineLevel="1" x14ac:dyDescent="0.35">
      <c r="A224" s="4"/>
      <c r="B224" s="5"/>
      <c r="C224" s="16"/>
      <c r="D224" s="16"/>
      <c r="E224" s="16"/>
      <c r="F224" s="25"/>
      <c r="G224" s="25"/>
      <c r="H224" s="26" t="s">
        <v>83</v>
      </c>
      <c r="I224" s="409">
        <v>30</v>
      </c>
      <c r="J224" s="409">
        <v>30</v>
      </c>
      <c r="K224" s="409">
        <v>30</v>
      </c>
      <c r="L224" s="409">
        <v>30</v>
      </c>
      <c r="M224" s="409">
        <v>30</v>
      </c>
      <c r="N224" s="409">
        <v>30</v>
      </c>
      <c r="Q224" s="25"/>
      <c r="R224" s="25"/>
      <c r="S224" s="25"/>
      <c r="T224" s="25"/>
      <c r="U224" s="25"/>
      <c r="V224" s="25"/>
      <c r="W224" s="15"/>
      <c r="X224" s="6"/>
      <c r="Y224" s="6"/>
      <c r="Z224" s="6"/>
    </row>
    <row r="225" spans="1:26" ht="14.5" outlineLevel="1" x14ac:dyDescent="0.35">
      <c r="A225" s="4"/>
      <c r="B225" s="5"/>
      <c r="C225" s="16"/>
      <c r="D225" s="16"/>
      <c r="E225" s="16"/>
      <c r="F225" s="25"/>
      <c r="G225" s="25"/>
      <c r="H225" s="26" t="s">
        <v>84</v>
      </c>
      <c r="I225" s="409">
        <v>30</v>
      </c>
      <c r="J225" s="409">
        <v>30</v>
      </c>
      <c r="K225" s="409">
        <v>30</v>
      </c>
      <c r="L225" s="409">
        <v>30</v>
      </c>
      <c r="M225" s="409">
        <v>30</v>
      </c>
      <c r="N225" s="409">
        <v>30</v>
      </c>
      <c r="Q225" s="25"/>
      <c r="R225" s="25"/>
      <c r="S225" s="25"/>
      <c r="T225" s="25"/>
      <c r="U225" s="25"/>
      <c r="V225" s="25"/>
      <c r="W225" s="15"/>
      <c r="X225" s="6"/>
      <c r="Y225" s="6"/>
      <c r="Z225" s="6"/>
    </row>
    <row r="226" spans="1:26" ht="14.5" outlineLevel="1" x14ac:dyDescent="0.35">
      <c r="A226" s="4"/>
      <c r="B226" s="5"/>
      <c r="C226" s="16"/>
      <c r="D226" s="16"/>
      <c r="E226" s="16"/>
      <c r="F226" s="25"/>
      <c r="G226" s="25"/>
      <c r="H226" s="26" t="s">
        <v>459</v>
      </c>
      <c r="I226" s="409">
        <v>30</v>
      </c>
      <c r="J226" s="409">
        <v>30</v>
      </c>
      <c r="K226" s="409">
        <v>30</v>
      </c>
      <c r="L226" s="409">
        <v>30</v>
      </c>
      <c r="M226" s="409">
        <v>30</v>
      </c>
      <c r="N226" s="409">
        <v>30</v>
      </c>
      <c r="Q226" s="25"/>
      <c r="R226" s="25"/>
      <c r="S226" s="25"/>
      <c r="T226" s="25"/>
      <c r="U226" s="25"/>
      <c r="V226" s="25"/>
      <c r="W226" s="15"/>
      <c r="X226" s="6"/>
      <c r="Y226" s="6"/>
      <c r="Z226" s="6"/>
    </row>
    <row r="227" spans="1:26" ht="14.5" outlineLevel="1" x14ac:dyDescent="0.35">
      <c r="A227" s="4"/>
      <c r="B227" s="5"/>
      <c r="C227" s="16"/>
      <c r="D227" s="16"/>
      <c r="E227" s="16"/>
      <c r="F227" s="25"/>
      <c r="G227" s="25"/>
      <c r="H227" s="7" t="s">
        <v>460</v>
      </c>
      <c r="I227" s="409">
        <v>30</v>
      </c>
      <c r="J227" s="409">
        <v>30</v>
      </c>
      <c r="K227" s="409">
        <v>30</v>
      </c>
      <c r="L227" s="409">
        <v>30</v>
      </c>
      <c r="M227" s="409">
        <v>30</v>
      </c>
      <c r="N227" s="409">
        <v>30</v>
      </c>
      <c r="Q227" s="25"/>
      <c r="R227" s="25"/>
      <c r="S227" s="25"/>
      <c r="T227" s="25"/>
      <c r="U227" s="25"/>
      <c r="V227" s="25"/>
      <c r="W227" s="15"/>
      <c r="X227" s="6"/>
      <c r="Y227" s="6"/>
      <c r="Z227" s="6"/>
    </row>
    <row r="228" spans="1:26" ht="14.5" outlineLevel="1" x14ac:dyDescent="0.35">
      <c r="A228" s="4"/>
      <c r="B228" s="5"/>
      <c r="C228" s="16"/>
      <c r="D228" s="16"/>
      <c r="E228" s="16"/>
      <c r="F228" s="25"/>
      <c r="G228" s="25"/>
      <c r="H228" s="7" t="s">
        <v>308</v>
      </c>
      <c r="I228" s="409">
        <v>30</v>
      </c>
      <c r="J228" s="409">
        <v>30</v>
      </c>
      <c r="K228" s="409">
        <v>30</v>
      </c>
      <c r="L228" s="409">
        <v>30</v>
      </c>
      <c r="M228" s="409">
        <v>30</v>
      </c>
      <c r="N228" s="409">
        <v>30</v>
      </c>
      <c r="Q228" s="25"/>
      <c r="R228" s="25"/>
      <c r="S228" s="25"/>
      <c r="T228" s="25"/>
      <c r="U228" s="25"/>
      <c r="V228" s="25"/>
      <c r="W228" s="15"/>
      <c r="X228" s="6"/>
      <c r="Y228" s="6"/>
      <c r="Z228" s="6"/>
    </row>
    <row r="229" spans="1:26" ht="14.5" outlineLevel="1" x14ac:dyDescent="0.35">
      <c r="A229" s="4"/>
      <c r="B229" s="5"/>
      <c r="C229" s="16"/>
      <c r="D229" s="16"/>
      <c r="E229" s="16"/>
      <c r="F229" s="25"/>
      <c r="G229" s="25"/>
      <c r="H229" s="26" t="s">
        <v>461</v>
      </c>
      <c r="I229" s="409">
        <v>30</v>
      </c>
      <c r="J229" s="409">
        <v>30</v>
      </c>
      <c r="K229" s="409">
        <v>30</v>
      </c>
      <c r="L229" s="409">
        <v>30</v>
      </c>
      <c r="M229" s="409">
        <v>30</v>
      </c>
      <c r="N229" s="409">
        <v>30</v>
      </c>
      <c r="Q229" s="25"/>
      <c r="R229" s="25"/>
      <c r="S229" s="25"/>
      <c r="T229" s="25"/>
      <c r="U229" s="25"/>
      <c r="V229" s="25"/>
      <c r="W229" s="15"/>
      <c r="X229" s="6"/>
      <c r="Y229" s="6"/>
      <c r="Z229" s="6"/>
    </row>
    <row r="230" spans="1:26" ht="14.5" outlineLevel="1" x14ac:dyDescent="0.35">
      <c r="A230" s="4"/>
      <c r="B230" s="5"/>
      <c r="C230" s="16"/>
      <c r="D230" s="16"/>
      <c r="E230" s="16"/>
      <c r="F230" s="25"/>
      <c r="G230" s="25"/>
      <c r="H230" s="26" t="s">
        <v>89</v>
      </c>
      <c r="I230" s="409">
        <v>30</v>
      </c>
      <c r="J230" s="409">
        <v>30</v>
      </c>
      <c r="K230" s="409">
        <v>30</v>
      </c>
      <c r="L230" s="409">
        <v>30</v>
      </c>
      <c r="M230" s="409">
        <v>30</v>
      </c>
      <c r="N230" s="409">
        <v>30</v>
      </c>
      <c r="Q230" s="25"/>
      <c r="R230" s="25"/>
      <c r="S230" s="25"/>
      <c r="T230" s="25"/>
      <c r="U230" s="25"/>
      <c r="V230" s="25"/>
      <c r="W230" s="15"/>
      <c r="X230" s="6"/>
      <c r="Y230" s="6"/>
      <c r="Z230" s="6"/>
    </row>
    <row r="231" spans="1:26" ht="14.5" outlineLevel="1" x14ac:dyDescent="0.35">
      <c r="A231" s="4"/>
      <c r="B231" s="5"/>
      <c r="C231" s="16"/>
      <c r="D231" s="16"/>
      <c r="E231" s="16"/>
      <c r="F231" s="25"/>
      <c r="G231" s="25"/>
      <c r="H231" s="26" t="s">
        <v>462</v>
      </c>
      <c r="I231" s="409">
        <v>30</v>
      </c>
      <c r="J231" s="409">
        <v>30</v>
      </c>
      <c r="K231" s="409">
        <v>30</v>
      </c>
      <c r="L231" s="409">
        <v>30</v>
      </c>
      <c r="M231" s="409">
        <v>30</v>
      </c>
      <c r="N231" s="409">
        <v>30</v>
      </c>
      <c r="Q231" s="25"/>
      <c r="R231" s="25"/>
      <c r="S231" s="25"/>
      <c r="T231" s="25"/>
      <c r="U231" s="25"/>
      <c r="V231" s="25"/>
      <c r="W231" s="15"/>
      <c r="X231" s="6"/>
      <c r="Y231" s="6"/>
      <c r="Z231" s="6"/>
    </row>
    <row r="232" spans="1:26" ht="14.5" outlineLevel="1" x14ac:dyDescent="0.35">
      <c r="A232" s="4"/>
      <c r="B232" s="5"/>
      <c r="C232" s="16"/>
      <c r="D232" s="16"/>
      <c r="E232" s="16"/>
      <c r="F232" s="25"/>
      <c r="G232" s="25"/>
      <c r="H232" s="26" t="s">
        <v>307</v>
      </c>
      <c r="I232" s="409">
        <v>30</v>
      </c>
      <c r="J232" s="409">
        <v>30</v>
      </c>
      <c r="K232" s="409">
        <v>30</v>
      </c>
      <c r="L232" s="409">
        <v>30</v>
      </c>
      <c r="M232" s="409">
        <v>30</v>
      </c>
      <c r="N232" s="409">
        <v>30</v>
      </c>
      <c r="Q232" s="25"/>
      <c r="R232" s="25"/>
      <c r="S232" s="25"/>
      <c r="T232" s="25"/>
      <c r="U232" s="25"/>
      <c r="V232" s="25"/>
      <c r="W232" s="15"/>
      <c r="X232" s="6"/>
      <c r="Y232" s="6"/>
      <c r="Z232" s="6"/>
    </row>
    <row r="233" spans="1:26" ht="14.5" outlineLevel="1" x14ac:dyDescent="0.35">
      <c r="A233" s="4"/>
      <c r="B233" s="5"/>
      <c r="C233" s="16"/>
      <c r="D233" s="16"/>
      <c r="E233" s="16"/>
      <c r="F233" s="25"/>
      <c r="G233" s="25"/>
      <c r="H233" s="26" t="s">
        <v>463</v>
      </c>
      <c r="I233" s="409">
        <v>30</v>
      </c>
      <c r="J233" s="409">
        <v>30</v>
      </c>
      <c r="K233" s="409">
        <v>30</v>
      </c>
      <c r="L233" s="409">
        <v>30</v>
      </c>
      <c r="M233" s="409">
        <v>30</v>
      </c>
      <c r="N233" s="409">
        <v>30</v>
      </c>
      <c r="Q233" s="25"/>
      <c r="R233" s="25"/>
      <c r="S233" s="25"/>
      <c r="T233" s="25"/>
      <c r="U233" s="25"/>
      <c r="V233" s="25"/>
      <c r="W233" s="15"/>
      <c r="X233" s="6"/>
      <c r="Y233" s="6"/>
      <c r="Z233" s="6"/>
    </row>
    <row r="234" spans="1:26" ht="14.5" outlineLevel="1" x14ac:dyDescent="0.35">
      <c r="A234" s="4"/>
      <c r="B234" s="5"/>
      <c r="C234" s="16"/>
      <c r="D234" s="16"/>
      <c r="E234" s="16"/>
      <c r="F234" s="25"/>
      <c r="G234" s="25"/>
      <c r="H234" s="25" t="s">
        <v>305</v>
      </c>
      <c r="I234" s="409">
        <v>30</v>
      </c>
      <c r="J234" s="409">
        <v>30</v>
      </c>
      <c r="K234" s="409">
        <v>30</v>
      </c>
      <c r="L234" s="409">
        <v>30</v>
      </c>
      <c r="M234" s="409">
        <v>30</v>
      </c>
      <c r="N234" s="409">
        <v>30</v>
      </c>
      <c r="Q234" s="25"/>
      <c r="R234" s="25"/>
      <c r="S234" s="25"/>
      <c r="T234" s="25"/>
      <c r="U234" s="25"/>
      <c r="V234" s="25"/>
      <c r="W234" s="15"/>
      <c r="X234" s="6"/>
      <c r="Y234" s="6"/>
      <c r="Z234" s="6"/>
    </row>
    <row r="235" spans="1:26" ht="14.5" outlineLevel="1" x14ac:dyDescent="0.35">
      <c r="A235" s="4"/>
      <c r="B235" s="5"/>
      <c r="C235" s="16"/>
      <c r="D235" s="16"/>
      <c r="E235" s="16"/>
      <c r="F235" s="25"/>
      <c r="G235" s="25"/>
      <c r="H235" s="25" t="s">
        <v>464</v>
      </c>
      <c r="I235" s="409">
        <v>30</v>
      </c>
      <c r="J235" s="409">
        <v>30</v>
      </c>
      <c r="K235" s="409">
        <v>30</v>
      </c>
      <c r="L235" s="409">
        <v>30</v>
      </c>
      <c r="M235" s="409">
        <v>30</v>
      </c>
      <c r="N235" s="409">
        <v>30</v>
      </c>
      <c r="Q235" s="25"/>
      <c r="R235" s="25"/>
      <c r="S235" s="25"/>
      <c r="T235" s="25"/>
      <c r="U235" s="25"/>
      <c r="V235" s="25"/>
      <c r="W235" s="15"/>
      <c r="X235" s="6"/>
      <c r="Y235" s="6"/>
      <c r="Z235" s="6"/>
    </row>
    <row r="236" spans="1:26" ht="14.5" outlineLevel="1" x14ac:dyDescent="0.35">
      <c r="A236" s="4"/>
      <c r="B236" s="5"/>
      <c r="C236" s="16"/>
      <c r="D236" s="16"/>
      <c r="E236" s="16"/>
      <c r="F236" s="25"/>
      <c r="G236" s="25"/>
      <c r="H236" s="7" t="s">
        <v>306</v>
      </c>
      <c r="I236" s="409">
        <v>30</v>
      </c>
      <c r="J236" s="409">
        <v>30</v>
      </c>
      <c r="K236" s="409">
        <v>30</v>
      </c>
      <c r="L236" s="409">
        <v>30</v>
      </c>
      <c r="M236" s="409">
        <v>30</v>
      </c>
      <c r="N236" s="409">
        <v>30</v>
      </c>
      <c r="Q236" s="25"/>
      <c r="R236" s="25"/>
      <c r="S236" s="25"/>
      <c r="T236" s="25"/>
      <c r="U236" s="25"/>
      <c r="V236" s="25"/>
      <c r="W236" s="15"/>
      <c r="X236" s="6"/>
      <c r="Y236" s="6"/>
      <c r="Z236" s="6"/>
    </row>
    <row r="237" spans="1:26" ht="14.5" outlineLevel="1" x14ac:dyDescent="0.35">
      <c r="A237" s="4"/>
      <c r="B237" s="5"/>
      <c r="C237" s="16"/>
      <c r="D237" s="16"/>
      <c r="E237" s="16"/>
      <c r="F237" s="25"/>
      <c r="G237" s="25"/>
      <c r="H237" s="25"/>
      <c r="I237" s="25"/>
      <c r="J237" s="25"/>
      <c r="K237" s="25"/>
      <c r="L237" s="25"/>
      <c r="M237" s="349"/>
      <c r="N237" s="350"/>
      <c r="O237" s="350"/>
      <c r="P237" s="34"/>
      <c r="Q237" s="32"/>
      <c r="R237" s="32"/>
      <c r="S237" s="32"/>
      <c r="T237" s="32"/>
      <c r="U237" s="32"/>
      <c r="V237" s="32"/>
      <c r="W237" s="15"/>
      <c r="X237" s="6"/>
      <c r="Y237" s="6"/>
      <c r="Z237" s="6"/>
    </row>
    <row r="238" spans="1:26" ht="12" customHeight="1" outlineLevel="1" x14ac:dyDescent="0.35">
      <c r="A238" s="4"/>
      <c r="B238" s="5"/>
      <c r="C238" s="16"/>
      <c r="D238" s="16"/>
      <c r="E238" s="16"/>
      <c r="F238" s="32"/>
      <c r="G238" s="32"/>
      <c r="H238" s="32"/>
      <c r="I238" s="32"/>
      <c r="J238" s="32"/>
      <c r="K238" s="32"/>
      <c r="L238" s="32"/>
      <c r="M238" s="32"/>
      <c r="N238" s="32"/>
      <c r="O238" s="32"/>
      <c r="P238" s="34"/>
      <c r="Q238" s="32"/>
      <c r="R238" s="32"/>
      <c r="S238" s="32"/>
      <c r="T238" s="34"/>
      <c r="U238" s="34"/>
      <c r="V238" s="34"/>
      <c r="W238" s="15"/>
      <c r="X238" s="6"/>
      <c r="Y238" s="6"/>
      <c r="Z238" s="6"/>
    </row>
    <row r="239" spans="1:26" ht="12" customHeight="1" outlineLevel="1" x14ac:dyDescent="0.35">
      <c r="A239" s="4"/>
      <c r="B239" s="5"/>
      <c r="C239" s="16"/>
      <c r="D239" s="16"/>
      <c r="E239" s="16"/>
      <c r="F239" s="32"/>
      <c r="G239" s="32"/>
      <c r="H239" s="32"/>
      <c r="I239" s="32"/>
      <c r="J239" s="32"/>
      <c r="K239" s="32"/>
      <c r="L239" s="32"/>
      <c r="M239" s="57"/>
      <c r="N239" s="57"/>
      <c r="O239" s="57"/>
      <c r="P239" s="34"/>
      <c r="Q239" s="34"/>
      <c r="R239" s="34"/>
      <c r="S239" s="34"/>
      <c r="T239" s="34"/>
      <c r="U239" s="34"/>
      <c r="V239" s="34"/>
      <c r="W239" s="15"/>
      <c r="X239" s="6"/>
      <c r="Y239" s="6"/>
      <c r="Z239" s="6"/>
    </row>
    <row r="240" spans="1:26" ht="5.15" customHeight="1" outlineLevel="1" x14ac:dyDescent="0.35">
      <c r="A240" s="4"/>
      <c r="B240" s="5"/>
      <c r="C240" s="16"/>
      <c r="D240" s="16"/>
      <c r="E240" s="16"/>
      <c r="F240" s="35"/>
      <c r="G240" s="35"/>
      <c r="H240" s="35"/>
      <c r="I240" s="35"/>
      <c r="J240" s="35"/>
      <c r="K240" s="35"/>
      <c r="L240" s="36"/>
      <c r="M240" s="36"/>
      <c r="N240" s="37"/>
      <c r="O240" s="37"/>
      <c r="P240" s="37"/>
      <c r="Q240" s="37"/>
      <c r="R240" s="37"/>
      <c r="S240" s="37"/>
      <c r="T240" s="37"/>
      <c r="U240" s="37"/>
      <c r="V240" s="37"/>
      <c r="W240" s="15"/>
      <c r="X240" s="6"/>
      <c r="Y240" s="6"/>
      <c r="Z240" s="6"/>
    </row>
    <row r="241" spans="1:42" ht="25" customHeight="1" outlineLevel="1" x14ac:dyDescent="0.35">
      <c r="A241" s="4"/>
      <c r="B241" s="5"/>
      <c r="C241" s="38"/>
      <c r="D241" s="38"/>
      <c r="E241" s="38"/>
      <c r="F241" s="38"/>
      <c r="G241" s="39" t="str">
        <f>G204</f>
        <v>Chem cost per application</v>
      </c>
      <c r="H241" s="38"/>
      <c r="I241" s="38"/>
      <c r="J241" s="38"/>
      <c r="K241" s="38"/>
      <c r="L241" s="38"/>
      <c r="M241" s="38"/>
      <c r="N241" s="38"/>
      <c r="O241" s="38"/>
      <c r="P241" s="38"/>
      <c r="Q241" s="38"/>
      <c r="R241" s="38"/>
      <c r="S241" s="38"/>
      <c r="T241" s="38"/>
      <c r="U241" s="38"/>
      <c r="V241" s="38"/>
      <c r="W241" s="40" t="s">
        <v>24</v>
      </c>
      <c r="X241" s="6"/>
      <c r="Y241" s="6"/>
      <c r="Z241" s="6"/>
    </row>
    <row r="242" spans="1:42" ht="12" customHeight="1" outlineLevel="1" x14ac:dyDescent="0.35">
      <c r="A242" s="4"/>
      <c r="B242" s="5"/>
      <c r="C242" s="5"/>
      <c r="D242" s="5"/>
      <c r="E242" s="5"/>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row>
    <row r="243" spans="1:42" ht="12" customHeight="1" outlineLevel="1" x14ac:dyDescent="0.35">
      <c r="A243" s="4"/>
      <c r="B243" s="5"/>
      <c r="C243" s="5"/>
      <c r="D243" s="5"/>
      <c r="E243" s="5"/>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row>
    <row r="244" spans="1:42" ht="5.15" customHeight="1" outlineLevel="1" thickBot="1" x14ac:dyDescent="0.4">
      <c r="A244" s="4"/>
      <c r="B244" s="5"/>
      <c r="C244" s="5"/>
      <c r="D244" s="5"/>
      <c r="E244" s="5"/>
      <c r="F244" s="5"/>
      <c r="G244" s="5"/>
      <c r="H244" s="6"/>
      <c r="I244" s="6"/>
      <c r="J244" s="6"/>
      <c r="K244" s="6"/>
      <c r="L244" s="6"/>
      <c r="M244" s="6"/>
      <c r="N244" s="6"/>
      <c r="O244" s="6"/>
      <c r="P244" s="6"/>
      <c r="Q244" s="6"/>
      <c r="R244" s="6"/>
      <c r="S244" s="6"/>
      <c r="T244" s="6"/>
      <c r="U244" s="6"/>
      <c r="V244" s="6"/>
      <c r="W244" s="6"/>
      <c r="X244" s="5"/>
      <c r="Y244" s="5"/>
      <c r="Z244" s="5"/>
    </row>
    <row r="245" spans="1:42" ht="5.15" customHeight="1" outlineLevel="1" x14ac:dyDescent="0.35">
      <c r="A245" s="4"/>
      <c r="B245" s="5"/>
      <c r="C245" s="8" t="s">
        <v>0</v>
      </c>
      <c r="D245" s="8"/>
      <c r="E245" s="8"/>
      <c r="F245" s="8"/>
      <c r="G245" s="8"/>
      <c r="H245" s="8"/>
      <c r="I245" s="8"/>
      <c r="J245" s="8"/>
      <c r="K245" s="9"/>
      <c r="L245" s="9"/>
      <c r="M245" s="9"/>
      <c r="N245" s="9"/>
      <c r="O245" s="9"/>
      <c r="P245" s="9"/>
      <c r="Q245" s="9"/>
      <c r="R245" s="9"/>
      <c r="S245" s="9"/>
      <c r="T245" s="9"/>
      <c r="U245" s="9"/>
      <c r="V245" s="9"/>
      <c r="W245" s="10"/>
      <c r="X245" s="6"/>
      <c r="Y245" s="6"/>
      <c r="Z245" s="6"/>
    </row>
    <row r="246" spans="1:42" ht="12" customHeight="1" outlineLevel="1" x14ac:dyDescent="0.35">
      <c r="A246" s="4"/>
      <c r="B246" s="5"/>
      <c r="C246" s="11"/>
      <c r="D246" s="11"/>
      <c r="E246" s="11" t="s">
        <v>1</v>
      </c>
      <c r="F246" s="12"/>
      <c r="G246" s="13" t="s">
        <v>25</v>
      </c>
      <c r="H246" s="12"/>
      <c r="I246" s="12"/>
      <c r="J246" s="12"/>
      <c r="K246" s="12"/>
      <c r="L246" s="12"/>
      <c r="M246" s="12"/>
      <c r="N246" s="12"/>
      <c r="O246" s="12"/>
      <c r="P246" s="12"/>
      <c r="Q246" s="12"/>
      <c r="R246" s="12"/>
      <c r="S246" s="14"/>
      <c r="T246" s="12"/>
      <c r="U246" s="14"/>
      <c r="V246" s="14"/>
      <c r="W246" s="15"/>
      <c r="X246" s="6"/>
      <c r="Y246" s="6"/>
      <c r="Z246" s="6"/>
    </row>
    <row r="247" spans="1:42" ht="12" customHeight="1" outlineLevel="1" x14ac:dyDescent="0.35">
      <c r="A247" s="4"/>
      <c r="B247" s="5"/>
      <c r="C247" s="11"/>
      <c r="D247" s="11"/>
      <c r="E247" s="16"/>
      <c r="F247" s="12"/>
      <c r="G247" s="17"/>
      <c r="H247" s="12" t="s">
        <v>26</v>
      </c>
      <c r="I247" s="12"/>
      <c r="J247" s="12"/>
      <c r="K247" s="12"/>
      <c r="L247" s="12"/>
      <c r="M247" s="12"/>
      <c r="N247" s="12"/>
      <c r="O247" s="12"/>
      <c r="P247" s="12"/>
      <c r="Q247" s="12"/>
      <c r="R247" s="12"/>
      <c r="S247" s="14"/>
      <c r="T247" s="18"/>
      <c r="U247" s="14"/>
      <c r="V247" s="14"/>
      <c r="W247" s="15"/>
      <c r="X247" s="6"/>
      <c r="Y247" s="6"/>
      <c r="Z247" s="6"/>
    </row>
    <row r="248" spans="1:42" ht="12" customHeight="1" outlineLevel="1" x14ac:dyDescent="0.35">
      <c r="A248" s="4"/>
      <c r="B248" s="5"/>
      <c r="C248" s="16"/>
      <c r="D248" s="11"/>
      <c r="E248" s="16"/>
      <c r="F248" s="12"/>
      <c r="G248" s="12" t="s">
        <v>2</v>
      </c>
      <c r="H248" s="12"/>
      <c r="I248" s="12"/>
      <c r="J248" s="12"/>
      <c r="K248" s="12"/>
      <c r="L248" s="12"/>
      <c r="M248" s="12"/>
      <c r="N248" s="12"/>
      <c r="O248" s="12"/>
      <c r="P248" s="12"/>
      <c r="Q248" s="12"/>
      <c r="R248" s="12"/>
      <c r="S248" s="14"/>
      <c r="T248" s="18"/>
      <c r="U248" s="14"/>
      <c r="V248" s="14"/>
      <c r="W248" s="15"/>
      <c r="X248" s="6"/>
      <c r="Y248" s="6"/>
      <c r="Z248" s="6"/>
    </row>
    <row r="249" spans="1:42" ht="12" customHeight="1" outlineLevel="1" x14ac:dyDescent="0.35">
      <c r="A249" s="4"/>
      <c r="B249" s="5"/>
      <c r="C249" s="19">
        <v>0</v>
      </c>
      <c r="D249" s="11"/>
      <c r="E249" s="16"/>
      <c r="F249" s="12"/>
      <c r="G249" s="20"/>
      <c r="H249" s="12"/>
      <c r="I249" s="12"/>
      <c r="J249" s="12"/>
      <c r="K249" s="12"/>
      <c r="L249" s="12"/>
      <c r="M249" s="12"/>
      <c r="N249" s="12"/>
      <c r="O249" s="12"/>
      <c r="P249" s="12"/>
      <c r="Q249" s="12"/>
      <c r="R249" s="12"/>
      <c r="S249" s="14"/>
      <c r="T249" s="18"/>
      <c r="U249" s="14"/>
      <c r="V249" s="14"/>
      <c r="W249" s="15"/>
      <c r="X249" s="6"/>
      <c r="Y249" s="6"/>
      <c r="Z249" s="6"/>
    </row>
    <row r="250" spans="1:42" ht="12" customHeight="1" outlineLevel="1" x14ac:dyDescent="0.35">
      <c r="A250" s="4"/>
      <c r="B250" s="5"/>
      <c r="C250" s="16"/>
      <c r="D250" s="16"/>
      <c r="E250" s="16"/>
      <c r="F250" s="16"/>
      <c r="G250" s="16"/>
      <c r="H250" s="16"/>
      <c r="I250" s="16"/>
      <c r="J250" s="21"/>
      <c r="K250" s="21"/>
      <c r="L250" s="21"/>
      <c r="M250" s="21"/>
      <c r="N250" s="21"/>
      <c r="O250" s="21"/>
      <c r="P250" s="21"/>
      <c r="Q250" s="21"/>
      <c r="R250" s="21"/>
      <c r="S250" s="21"/>
      <c r="T250" s="21"/>
      <c r="U250" s="21"/>
      <c r="V250" s="21"/>
      <c r="W250" s="15"/>
      <c r="X250" s="6"/>
      <c r="Y250" s="6"/>
      <c r="Z250" s="6"/>
    </row>
    <row r="251" spans="1:42" ht="12" customHeight="1" outlineLevel="1" x14ac:dyDescent="0.35">
      <c r="A251" s="4"/>
      <c r="B251" s="5"/>
      <c r="C251" s="16"/>
      <c r="D251" s="16"/>
      <c r="E251" s="16"/>
      <c r="F251" s="16"/>
      <c r="G251" s="16"/>
      <c r="H251" s="16"/>
      <c r="I251" s="16"/>
      <c r="J251" s="16"/>
      <c r="K251" s="16"/>
      <c r="L251" s="21"/>
      <c r="M251" s="21"/>
      <c r="N251" s="21"/>
      <c r="O251" s="21"/>
      <c r="P251" s="21"/>
      <c r="Q251" s="21"/>
      <c r="R251" s="21"/>
      <c r="S251" s="21"/>
      <c r="T251" s="21"/>
      <c r="U251" s="21"/>
      <c r="V251" s="21"/>
      <c r="W251" s="15"/>
      <c r="X251" s="6"/>
      <c r="Y251" s="6"/>
      <c r="Z251" s="6"/>
    </row>
    <row r="252" spans="1:42" ht="12" customHeight="1" outlineLevel="1" x14ac:dyDescent="0.35">
      <c r="A252" s="4"/>
      <c r="B252" s="5"/>
      <c r="C252" s="16"/>
      <c r="D252" s="16"/>
      <c r="E252" s="16"/>
      <c r="F252" s="16"/>
      <c r="G252" s="16"/>
      <c r="H252" s="16"/>
      <c r="I252" s="16"/>
      <c r="J252" s="22"/>
      <c r="K252" s="22"/>
      <c r="L252" s="22"/>
      <c r="M252" s="22"/>
      <c r="N252" s="22"/>
      <c r="O252" s="22"/>
      <c r="P252" s="23"/>
      <c r="Q252" s="23"/>
      <c r="R252" s="23"/>
      <c r="S252" s="21"/>
      <c r="T252" s="21"/>
      <c r="U252" s="21"/>
      <c r="V252" s="21"/>
      <c r="W252" s="15"/>
      <c r="X252" s="6"/>
      <c r="Y252" s="6"/>
      <c r="Z252" s="6"/>
    </row>
    <row r="253" spans="1:42" ht="12" customHeight="1" outlineLevel="1" x14ac:dyDescent="0.35">
      <c r="A253" s="4"/>
      <c r="B253" s="5"/>
      <c r="C253" s="16"/>
      <c r="D253" s="16"/>
      <c r="E253" s="16"/>
      <c r="F253" s="16"/>
      <c r="G253" s="16"/>
      <c r="H253" s="16"/>
      <c r="I253" s="16"/>
      <c r="J253" s="290" t="s">
        <v>511</v>
      </c>
      <c r="K253" s="290" t="s">
        <v>66</v>
      </c>
      <c r="L253" s="290" t="s">
        <v>67</v>
      </c>
      <c r="M253" s="290" t="s">
        <v>68</v>
      </c>
      <c r="N253" s="290" t="s">
        <v>69</v>
      </c>
      <c r="O253" s="22"/>
      <c r="P253" s="23"/>
      <c r="Q253" s="23"/>
      <c r="R253" s="23"/>
      <c r="S253" s="21"/>
      <c r="T253" s="21"/>
      <c r="U253" s="21"/>
      <c r="V253" s="21"/>
      <c r="W253" s="15"/>
      <c r="X253" s="6"/>
      <c r="Y253" s="6"/>
      <c r="Z253" s="6"/>
    </row>
    <row r="254" spans="1:42" ht="14.5" outlineLevel="1" x14ac:dyDescent="0.35">
      <c r="A254" s="4"/>
      <c r="B254" s="5"/>
      <c r="C254" s="16"/>
      <c r="D254" s="16"/>
      <c r="E254" s="16"/>
      <c r="F254" s="25"/>
      <c r="H254" s="26"/>
      <c r="I254" s="26" t="s">
        <v>85</v>
      </c>
      <c r="J254" s="416"/>
      <c r="K254" s="416"/>
      <c r="L254" s="416"/>
      <c r="M254" s="416">
        <v>1</v>
      </c>
      <c r="N254" s="416">
        <v>1</v>
      </c>
      <c r="O254" s="62"/>
      <c r="P254" s="63"/>
      <c r="Q254" s="61"/>
      <c r="R254" s="61"/>
      <c r="S254" s="61"/>
      <c r="T254" s="61"/>
      <c r="U254" s="61"/>
      <c r="V254" s="59"/>
      <c r="W254" s="15"/>
      <c r="X254" s="6"/>
      <c r="Y254" s="6"/>
      <c r="Z254" s="6"/>
    </row>
    <row r="255" spans="1:42" ht="14.5" outlineLevel="1" x14ac:dyDescent="0.35">
      <c r="A255" s="4"/>
      <c r="B255" s="5"/>
      <c r="C255" s="16"/>
      <c r="D255" s="16"/>
      <c r="E255" s="16"/>
      <c r="F255" s="25"/>
      <c r="H255" s="26"/>
      <c r="I255" s="26" t="s">
        <v>76</v>
      </c>
      <c r="J255" s="416"/>
      <c r="K255" s="416"/>
      <c r="L255" s="416"/>
      <c r="M255" s="416">
        <v>1</v>
      </c>
      <c r="N255" s="416">
        <v>1</v>
      </c>
      <c r="O255" s="62"/>
      <c r="P255" s="63"/>
      <c r="Q255" s="61"/>
      <c r="R255" s="61"/>
      <c r="S255" s="61"/>
      <c r="T255" s="61"/>
      <c r="U255" s="61"/>
      <c r="V255" s="59"/>
      <c r="W255" s="15"/>
      <c r="X255" s="6"/>
      <c r="Y255" s="6"/>
      <c r="Z255" s="6"/>
    </row>
    <row r="256" spans="1:42" ht="12" customHeight="1" outlineLevel="1" x14ac:dyDescent="0.35">
      <c r="A256" s="4"/>
      <c r="B256" s="5"/>
      <c r="C256" s="16"/>
      <c r="D256" s="16"/>
      <c r="E256" s="16"/>
      <c r="F256" s="25"/>
      <c r="H256" s="26"/>
      <c r="I256" s="26" t="s">
        <v>77</v>
      </c>
      <c r="J256" s="417">
        <v>0.14000000000000001</v>
      </c>
      <c r="K256" s="417">
        <v>0.59</v>
      </c>
      <c r="L256" s="417">
        <v>0.71</v>
      </c>
      <c r="M256" s="417">
        <v>1</v>
      </c>
      <c r="N256" s="417">
        <v>1.04</v>
      </c>
      <c r="O256" s="62"/>
      <c r="P256" s="64"/>
      <c r="Q256" s="58"/>
      <c r="R256" s="58"/>
      <c r="S256" s="58"/>
      <c r="T256" s="58"/>
      <c r="U256" s="58"/>
      <c r="V256" s="59"/>
      <c r="W256" s="15"/>
      <c r="X256" s="6"/>
      <c r="Y256" s="6"/>
      <c r="Z256" s="6"/>
    </row>
    <row r="257" spans="1:26" ht="12" customHeight="1" outlineLevel="1" x14ac:dyDescent="0.35">
      <c r="A257" s="4"/>
      <c r="B257" s="5"/>
      <c r="C257" s="16"/>
      <c r="D257" s="16"/>
      <c r="E257" s="16"/>
      <c r="F257" s="32"/>
      <c r="H257" s="26"/>
      <c r="I257" s="26" t="s">
        <v>78</v>
      </c>
      <c r="J257" s="416">
        <v>0.05</v>
      </c>
      <c r="K257" s="416">
        <v>0.15</v>
      </c>
      <c r="L257" s="416">
        <v>0.35</v>
      </c>
      <c r="M257" s="416">
        <v>1</v>
      </c>
      <c r="N257" s="416">
        <v>1</v>
      </c>
      <c r="O257" s="62"/>
      <c r="P257" s="64"/>
      <c r="Q257" s="58"/>
      <c r="R257" s="58"/>
      <c r="S257" s="58"/>
      <c r="T257" s="58"/>
      <c r="U257" s="58"/>
      <c r="V257" s="59"/>
      <c r="W257" s="15"/>
      <c r="X257" s="6"/>
      <c r="Y257" s="6"/>
      <c r="Z257" s="6"/>
    </row>
    <row r="258" spans="1:26" ht="12" customHeight="1" outlineLevel="1" x14ac:dyDescent="0.35">
      <c r="A258" s="4"/>
      <c r="B258" s="5"/>
      <c r="C258" s="16"/>
      <c r="D258" s="16"/>
      <c r="E258" s="16"/>
      <c r="F258" s="32"/>
      <c r="H258" s="26"/>
      <c r="I258" s="26" t="s">
        <v>79</v>
      </c>
      <c r="J258" s="416">
        <v>0.13</v>
      </c>
      <c r="K258" s="416">
        <v>0.35</v>
      </c>
      <c r="L258" s="416">
        <v>0.52</v>
      </c>
      <c r="M258" s="416">
        <v>1</v>
      </c>
      <c r="N258" s="416">
        <v>1.0900000000000001</v>
      </c>
      <c r="O258" s="62"/>
      <c r="P258" s="64"/>
      <c r="Q258" s="58"/>
      <c r="R258" s="58"/>
      <c r="S258" s="58"/>
      <c r="T258" s="58"/>
      <c r="U258" s="58"/>
      <c r="V258" s="59"/>
      <c r="W258" s="15"/>
      <c r="X258" s="6"/>
      <c r="Y258" s="6"/>
      <c r="Z258" s="6"/>
    </row>
    <row r="259" spans="1:26" ht="12" customHeight="1" outlineLevel="1" x14ac:dyDescent="0.35">
      <c r="A259" s="4"/>
      <c r="B259" s="5"/>
      <c r="C259" s="16"/>
      <c r="D259" s="16"/>
      <c r="E259" s="16"/>
      <c r="F259" s="32"/>
      <c r="H259" s="26"/>
      <c r="I259" s="26" t="s">
        <v>80</v>
      </c>
      <c r="J259" s="416">
        <v>0.15</v>
      </c>
      <c r="K259" s="416">
        <v>0.65</v>
      </c>
      <c r="L259" s="416">
        <v>0.73</v>
      </c>
      <c r="M259" s="416">
        <v>1</v>
      </c>
      <c r="N259" s="416">
        <v>1.04</v>
      </c>
      <c r="O259" s="62"/>
      <c r="P259" s="64"/>
      <c r="Q259" s="58"/>
      <c r="R259" s="58"/>
      <c r="S259" s="58"/>
      <c r="T259" s="58"/>
      <c r="U259" s="58"/>
      <c r="V259" s="59"/>
      <c r="W259" s="15"/>
      <c r="X259" s="6"/>
      <c r="Y259" s="6"/>
      <c r="Z259" s="6"/>
    </row>
    <row r="260" spans="1:26" ht="12" customHeight="1" outlineLevel="1" x14ac:dyDescent="0.35">
      <c r="A260" s="4"/>
      <c r="B260" s="5"/>
      <c r="C260" s="16"/>
      <c r="D260" s="16"/>
      <c r="E260" s="16"/>
      <c r="F260" s="32"/>
      <c r="H260" s="26"/>
      <c r="I260" s="26" t="s">
        <v>81</v>
      </c>
      <c r="J260" s="416">
        <v>7.0000000000000007E-2</v>
      </c>
      <c r="K260" s="416">
        <v>0.2</v>
      </c>
      <c r="L260" s="416">
        <v>0.67</v>
      </c>
      <c r="M260" s="416">
        <v>1</v>
      </c>
      <c r="N260" s="416">
        <v>1</v>
      </c>
      <c r="O260" s="62"/>
      <c r="P260" s="64"/>
      <c r="Q260" s="58"/>
      <c r="R260" s="58"/>
      <c r="S260" s="58"/>
      <c r="T260" s="58"/>
      <c r="U260" s="58"/>
      <c r="V260" s="59"/>
      <c r="W260" s="15"/>
      <c r="X260" s="6"/>
      <c r="Y260" s="6"/>
      <c r="Z260" s="6"/>
    </row>
    <row r="261" spans="1:26" ht="12" customHeight="1" outlineLevel="1" x14ac:dyDescent="0.35">
      <c r="A261" s="4"/>
      <c r="B261" s="5"/>
      <c r="C261" s="16"/>
      <c r="D261" s="16"/>
      <c r="E261" s="16"/>
      <c r="F261" s="32"/>
      <c r="H261" s="26"/>
      <c r="I261" s="26" t="s">
        <v>82</v>
      </c>
      <c r="J261" s="416">
        <v>0.09</v>
      </c>
      <c r="K261" s="416">
        <v>0.4</v>
      </c>
      <c r="L261" s="416">
        <v>0.75</v>
      </c>
      <c r="M261" s="416">
        <v>1</v>
      </c>
      <c r="N261" s="416">
        <v>1</v>
      </c>
      <c r="O261" s="62"/>
      <c r="P261" s="64"/>
      <c r="Q261" s="58"/>
      <c r="R261" s="58"/>
      <c r="S261" s="58"/>
      <c r="T261" s="58"/>
      <c r="U261" s="58"/>
      <c r="V261" s="59"/>
      <c r="W261" s="15"/>
      <c r="X261" s="6"/>
      <c r="Y261" s="6"/>
      <c r="Z261" s="6"/>
    </row>
    <row r="262" spans="1:26" ht="12" customHeight="1" outlineLevel="1" x14ac:dyDescent="0.35">
      <c r="A262" s="4"/>
      <c r="B262" s="5"/>
      <c r="C262" s="16"/>
      <c r="D262" s="16"/>
      <c r="E262" s="16"/>
      <c r="F262" s="32"/>
      <c r="H262" s="26"/>
      <c r="I262" s="26" t="s">
        <v>299</v>
      </c>
      <c r="J262" s="416">
        <v>0.06</v>
      </c>
      <c r="K262" s="416">
        <v>0.42</v>
      </c>
      <c r="L262" s="416">
        <v>0.62</v>
      </c>
      <c r="M262" s="416">
        <v>1</v>
      </c>
      <c r="N262" s="416">
        <v>1</v>
      </c>
      <c r="O262" s="62"/>
      <c r="P262" s="64"/>
      <c r="Q262" s="58"/>
      <c r="R262" s="58"/>
      <c r="S262" s="58"/>
      <c r="T262" s="58"/>
      <c r="U262" s="58"/>
      <c r="V262" s="59"/>
      <c r="W262" s="15"/>
      <c r="X262" s="6"/>
      <c r="Y262" s="6"/>
      <c r="Z262" s="6"/>
    </row>
    <row r="263" spans="1:26" ht="12" customHeight="1" outlineLevel="1" x14ac:dyDescent="0.35">
      <c r="A263" s="4"/>
      <c r="B263" s="5"/>
      <c r="C263" s="16"/>
      <c r="D263" s="16"/>
      <c r="E263" s="16"/>
      <c r="F263" s="32"/>
      <c r="H263" s="71"/>
      <c r="I263" s="71" t="s">
        <v>86</v>
      </c>
      <c r="J263" s="416"/>
      <c r="K263" s="416"/>
      <c r="L263" s="416"/>
      <c r="M263" s="416"/>
      <c r="N263" s="416"/>
      <c r="O263" s="62"/>
      <c r="P263" s="64"/>
      <c r="Q263" s="58"/>
      <c r="R263" s="58"/>
      <c r="S263" s="58"/>
      <c r="T263" s="58"/>
      <c r="U263" s="58"/>
      <c r="V263" s="59"/>
      <c r="W263" s="15"/>
      <c r="X263" s="6"/>
      <c r="Y263" s="6"/>
      <c r="Z263" s="6"/>
    </row>
    <row r="264" spans="1:26" ht="12" customHeight="1" outlineLevel="1" x14ac:dyDescent="0.35">
      <c r="A264" s="4"/>
      <c r="B264" s="5"/>
      <c r="C264" s="16"/>
      <c r="D264" s="16"/>
      <c r="E264" s="16"/>
      <c r="F264" s="32"/>
      <c r="H264" s="71"/>
      <c r="I264" s="71" t="s">
        <v>87</v>
      </c>
      <c r="J264" s="416"/>
      <c r="K264" s="416"/>
      <c r="L264" s="416"/>
      <c r="M264" s="416"/>
      <c r="N264" s="416"/>
      <c r="O264" s="62"/>
      <c r="P264" s="64"/>
      <c r="Q264" s="58"/>
      <c r="R264" s="58"/>
      <c r="S264" s="58"/>
      <c r="T264" s="58"/>
      <c r="U264" s="58"/>
      <c r="V264" s="59"/>
      <c r="W264" s="15"/>
      <c r="X264" s="6"/>
      <c r="Y264" s="6"/>
      <c r="Z264" s="6"/>
    </row>
    <row r="265" spans="1:26" ht="12" customHeight="1" outlineLevel="1" x14ac:dyDescent="0.35">
      <c r="A265" s="4"/>
      <c r="B265" s="5"/>
      <c r="C265" s="16"/>
      <c r="D265" s="16"/>
      <c r="E265" s="16"/>
      <c r="F265" s="32"/>
      <c r="H265" s="71"/>
      <c r="I265" s="71" t="s">
        <v>88</v>
      </c>
      <c r="J265" s="416"/>
      <c r="K265" s="416"/>
      <c r="L265" s="416"/>
      <c r="M265" s="416"/>
      <c r="N265" s="416"/>
      <c r="O265" s="62"/>
      <c r="P265" s="64"/>
      <c r="Q265" s="58"/>
      <c r="R265" s="58"/>
      <c r="S265" s="58"/>
      <c r="T265" s="58"/>
      <c r="U265" s="58"/>
      <c r="V265" s="59"/>
      <c r="W265" s="15"/>
      <c r="X265" s="6"/>
      <c r="Y265" s="6"/>
      <c r="Z265" s="6"/>
    </row>
    <row r="266" spans="1:26" ht="12" customHeight="1" outlineLevel="1" x14ac:dyDescent="0.35">
      <c r="A266" s="4"/>
      <c r="B266" s="5"/>
      <c r="C266" s="16"/>
      <c r="D266" s="16"/>
      <c r="E266" s="16"/>
      <c r="F266" s="32"/>
      <c r="J266" s="66"/>
      <c r="K266" s="66"/>
      <c r="L266" s="66"/>
      <c r="M266" s="66"/>
      <c r="N266" s="66"/>
      <c r="O266" s="66"/>
      <c r="P266" s="65"/>
      <c r="Q266" s="58"/>
      <c r="R266" s="58"/>
      <c r="S266" s="58"/>
      <c r="T266" s="58"/>
      <c r="U266" s="58"/>
      <c r="V266" s="59"/>
      <c r="W266" s="15"/>
      <c r="X266" s="6"/>
      <c r="Y266" s="6"/>
      <c r="Z266" s="6"/>
    </row>
    <row r="267" spans="1:26" ht="12" customHeight="1" outlineLevel="1" x14ac:dyDescent="0.35">
      <c r="A267" s="4"/>
      <c r="B267" s="5"/>
      <c r="C267" s="16"/>
      <c r="D267" s="16"/>
      <c r="E267" s="16"/>
      <c r="F267" s="32"/>
      <c r="G267" s="33"/>
      <c r="H267" s="33"/>
      <c r="I267" s="33"/>
      <c r="J267" s="66"/>
      <c r="K267" s="66"/>
      <c r="L267" s="66"/>
      <c r="M267" s="66"/>
      <c r="N267" s="66"/>
      <c r="O267" s="66"/>
      <c r="P267" s="65"/>
      <c r="Q267" s="58"/>
      <c r="R267" s="58"/>
      <c r="S267" s="58"/>
      <c r="T267" s="58"/>
      <c r="U267" s="58"/>
      <c r="V267" s="59"/>
      <c r="W267" s="15"/>
      <c r="X267" s="6"/>
      <c r="Y267" s="6"/>
      <c r="Z267" s="6"/>
    </row>
    <row r="268" spans="1:26" ht="5.15" customHeight="1" outlineLevel="1" x14ac:dyDescent="0.35">
      <c r="A268" s="4"/>
      <c r="B268" s="5"/>
      <c r="C268" s="16"/>
      <c r="D268" s="16"/>
      <c r="E268" s="16"/>
      <c r="F268" s="35"/>
      <c r="G268" s="36"/>
      <c r="H268" s="36"/>
      <c r="I268" s="36"/>
      <c r="J268" s="37"/>
      <c r="K268" s="37"/>
      <c r="L268" s="37"/>
      <c r="M268" s="37"/>
      <c r="N268" s="37"/>
      <c r="O268" s="37"/>
      <c r="P268" s="37"/>
      <c r="Q268" s="37"/>
      <c r="R268" s="37"/>
      <c r="S268" s="37"/>
      <c r="T268" s="37"/>
      <c r="U268" s="37"/>
      <c r="V268" s="29"/>
      <c r="W268" s="15"/>
      <c r="X268" s="6"/>
      <c r="Y268" s="6"/>
      <c r="Z268" s="6"/>
    </row>
    <row r="269" spans="1:26" ht="25" customHeight="1" outlineLevel="1" x14ac:dyDescent="0.35">
      <c r="A269" s="4"/>
      <c r="B269" s="5"/>
      <c r="C269" s="38"/>
      <c r="D269" s="38"/>
      <c r="E269" s="38"/>
      <c r="F269" s="38"/>
      <c r="G269" s="39" t="str">
        <f>G246</f>
        <v>Yield by Soil</v>
      </c>
      <c r="H269" s="38"/>
      <c r="I269" s="38"/>
      <c r="J269" s="38"/>
      <c r="K269" s="38"/>
      <c r="L269" s="38"/>
      <c r="M269" s="38"/>
      <c r="N269" s="38"/>
      <c r="O269" s="38"/>
      <c r="P269" s="38"/>
      <c r="Q269" s="38"/>
      <c r="R269" s="38"/>
      <c r="S269" s="38"/>
      <c r="T269" s="38"/>
      <c r="U269" s="38"/>
      <c r="V269" s="38"/>
      <c r="W269" s="40" t="s">
        <v>24</v>
      </c>
      <c r="X269" s="6"/>
      <c r="Y269" s="6"/>
      <c r="Z269" s="6"/>
    </row>
    <row r="270" spans="1:26" ht="12" customHeight="1" outlineLevel="1" x14ac:dyDescent="0.35">
      <c r="A270" s="4"/>
      <c r="B270" s="5"/>
      <c r="C270" s="5"/>
      <c r="D270" s="5"/>
      <c r="E270" s="5"/>
      <c r="F270" s="6"/>
      <c r="G270" s="6"/>
      <c r="H270" s="6"/>
      <c r="I270" s="6"/>
      <c r="J270" s="6"/>
      <c r="K270" s="6"/>
      <c r="L270" s="6"/>
      <c r="M270" s="6"/>
      <c r="N270" s="6"/>
      <c r="O270" s="6"/>
      <c r="P270" s="6"/>
      <c r="Q270" s="6"/>
      <c r="R270" s="6"/>
      <c r="S270" s="6"/>
      <c r="T270" s="6"/>
      <c r="U270" s="6"/>
      <c r="V270" s="6"/>
      <c r="W270" s="6"/>
      <c r="X270" s="6"/>
      <c r="Y270" s="6"/>
      <c r="Z270" s="6"/>
    </row>
    <row r="271" spans="1:26" ht="12" customHeight="1" outlineLevel="1" x14ac:dyDescent="0.35">
      <c r="A271" s="4"/>
      <c r="B271" s="5"/>
      <c r="C271" s="5"/>
      <c r="D271" s="5"/>
      <c r="E271" s="5"/>
      <c r="F271" s="5"/>
      <c r="G271" s="5"/>
      <c r="H271" s="6"/>
      <c r="I271" s="6"/>
      <c r="J271" s="6"/>
      <c r="K271" s="6"/>
      <c r="L271" s="6"/>
      <c r="M271" s="6"/>
      <c r="N271" s="6"/>
      <c r="O271" s="6"/>
      <c r="P271" s="6"/>
      <c r="Q271" s="6"/>
      <c r="R271" s="6"/>
      <c r="S271" s="6"/>
      <c r="T271" s="6"/>
      <c r="U271" s="6"/>
      <c r="V271" s="6"/>
      <c r="W271" s="6"/>
      <c r="X271" s="5"/>
      <c r="Y271" s="5"/>
      <c r="Z271" s="5"/>
    </row>
    <row r="272" spans="1:26" ht="5.15" customHeight="1" outlineLevel="1" thickBot="1" x14ac:dyDescent="0.4">
      <c r="A272" s="4"/>
      <c r="B272" s="5"/>
      <c r="C272" s="5"/>
      <c r="D272" s="5"/>
      <c r="E272" s="5"/>
      <c r="F272" s="5"/>
      <c r="G272" s="5"/>
      <c r="H272" s="6"/>
      <c r="I272" s="6"/>
      <c r="J272" s="6"/>
      <c r="K272" s="6"/>
      <c r="L272" s="6"/>
      <c r="M272" s="6"/>
      <c r="N272" s="6"/>
      <c r="O272" s="6"/>
      <c r="P272" s="6"/>
      <c r="Q272" s="6"/>
      <c r="R272" s="6"/>
      <c r="S272" s="6"/>
      <c r="T272" s="6"/>
      <c r="U272" s="6"/>
      <c r="V272" s="6"/>
      <c r="W272" s="6"/>
      <c r="X272" s="5"/>
      <c r="Y272" s="5"/>
      <c r="Z272" s="5"/>
    </row>
    <row r="273" spans="1:26" ht="5.15" customHeight="1" outlineLevel="1" x14ac:dyDescent="0.35">
      <c r="A273" s="4"/>
      <c r="B273" s="5"/>
      <c r="C273" s="8" t="s">
        <v>0</v>
      </c>
      <c r="D273" s="8"/>
      <c r="E273" s="8"/>
      <c r="F273" s="8"/>
      <c r="G273" s="8"/>
      <c r="H273" s="8"/>
      <c r="I273" s="8"/>
      <c r="J273" s="8"/>
      <c r="K273" s="9"/>
      <c r="L273" s="9"/>
      <c r="M273" s="9"/>
      <c r="N273" s="9"/>
      <c r="O273" s="9"/>
      <c r="P273" s="9"/>
      <c r="Q273" s="9"/>
      <c r="R273" s="9"/>
      <c r="S273" s="9"/>
      <c r="T273" s="9"/>
      <c r="U273" s="9"/>
      <c r="V273" s="9"/>
      <c r="W273" s="10"/>
      <c r="X273" s="6"/>
      <c r="Y273" s="6"/>
      <c r="Z273" s="6"/>
    </row>
    <row r="274" spans="1:26" ht="12" customHeight="1" outlineLevel="1" x14ac:dyDescent="0.35">
      <c r="A274" s="4"/>
      <c r="B274" s="5"/>
      <c r="C274" s="11"/>
      <c r="D274" s="11"/>
      <c r="E274" s="11" t="s">
        <v>1</v>
      </c>
      <c r="F274" s="12"/>
      <c r="G274" s="13" t="s">
        <v>485</v>
      </c>
      <c r="H274" s="12"/>
      <c r="I274" s="12"/>
      <c r="J274" s="12"/>
      <c r="K274" s="12"/>
      <c r="L274" s="12"/>
      <c r="M274" s="12"/>
      <c r="N274" s="12"/>
      <c r="O274" s="12"/>
      <c r="P274" s="12"/>
      <c r="Q274" s="12"/>
      <c r="R274" s="12"/>
      <c r="S274" s="14"/>
      <c r="T274" s="12"/>
      <c r="U274" s="14"/>
      <c r="V274" s="14"/>
      <c r="W274" s="15"/>
      <c r="X274" s="6"/>
      <c r="Y274" s="6"/>
      <c r="Z274" s="6"/>
    </row>
    <row r="275" spans="1:26" ht="12" customHeight="1" outlineLevel="1" x14ac:dyDescent="0.35">
      <c r="A275" s="4"/>
      <c r="B275" s="5"/>
      <c r="C275" s="11"/>
      <c r="D275" s="11"/>
      <c r="E275" s="16"/>
      <c r="F275" s="12"/>
      <c r="G275" s="17"/>
      <c r="H275" s="12" t="s">
        <v>26</v>
      </c>
      <c r="I275" s="12"/>
      <c r="J275" s="12"/>
      <c r="K275" s="12"/>
      <c r="L275" s="12"/>
      <c r="M275" s="12"/>
      <c r="N275" s="12"/>
      <c r="O275" s="12"/>
      <c r="P275" s="12"/>
      <c r="Q275" s="12"/>
      <c r="R275" s="12"/>
      <c r="S275" s="14"/>
      <c r="T275" s="18"/>
      <c r="U275" s="14"/>
      <c r="V275" s="14"/>
      <c r="W275" s="15"/>
      <c r="X275" s="6"/>
      <c r="Y275" s="6"/>
      <c r="Z275" s="6"/>
    </row>
    <row r="276" spans="1:26" ht="12" customHeight="1" outlineLevel="1" x14ac:dyDescent="0.35">
      <c r="A276" s="4"/>
      <c r="B276" s="5"/>
      <c r="C276" s="16"/>
      <c r="D276" s="11"/>
      <c r="E276" s="16"/>
      <c r="F276" s="12"/>
      <c r="G276" s="12" t="s">
        <v>2</v>
      </c>
      <c r="H276" s="12"/>
      <c r="I276" s="12"/>
      <c r="J276" s="12"/>
      <c r="K276" s="12"/>
      <c r="L276" s="12"/>
      <c r="M276" s="12"/>
      <c r="N276" s="12"/>
      <c r="O276" s="12"/>
      <c r="P276" s="12"/>
      <c r="Q276" s="12"/>
      <c r="R276" s="12"/>
      <c r="S276" s="14"/>
      <c r="T276" s="18"/>
      <c r="U276" s="14"/>
      <c r="V276" s="14"/>
      <c r="W276" s="15"/>
      <c r="X276" s="6"/>
      <c r="Y276" s="6"/>
      <c r="Z276" s="6"/>
    </row>
    <row r="277" spans="1:26" ht="12" customHeight="1" outlineLevel="1" x14ac:dyDescent="0.35">
      <c r="A277" s="4"/>
      <c r="B277" s="5"/>
      <c r="C277" s="19">
        <v>0</v>
      </c>
      <c r="D277" s="11"/>
      <c r="E277" s="16"/>
      <c r="F277" s="12"/>
      <c r="G277" s="20"/>
      <c r="H277" s="12"/>
      <c r="I277" s="12"/>
      <c r="J277" s="12"/>
      <c r="K277" s="12"/>
      <c r="L277" s="12"/>
      <c r="M277" s="12"/>
      <c r="N277" s="12"/>
      <c r="O277" s="12"/>
      <c r="P277" s="12"/>
      <c r="Q277" s="12"/>
      <c r="R277" s="12"/>
      <c r="S277" s="14"/>
      <c r="T277" s="18"/>
      <c r="U277" s="14"/>
      <c r="V277" s="14"/>
      <c r="W277" s="15"/>
      <c r="X277" s="6"/>
      <c r="Y277" s="6"/>
      <c r="Z277" s="6"/>
    </row>
    <row r="278" spans="1:26" ht="12" customHeight="1" outlineLevel="1" x14ac:dyDescent="0.35">
      <c r="A278" s="4"/>
      <c r="B278" s="5"/>
      <c r="C278" s="16"/>
      <c r="D278" s="16"/>
      <c r="E278" s="16"/>
      <c r="F278" s="16"/>
      <c r="G278" s="16"/>
      <c r="H278" s="16"/>
      <c r="I278" s="16"/>
      <c r="J278" s="21"/>
      <c r="K278" s="21"/>
      <c r="L278" s="21"/>
      <c r="M278" s="21"/>
      <c r="N278" s="21"/>
      <c r="O278" s="21"/>
      <c r="P278" s="21"/>
      <c r="Q278" s="21"/>
      <c r="R278" s="21"/>
      <c r="S278" s="21"/>
      <c r="T278" s="21"/>
      <c r="U278" s="21"/>
      <c r="V278" s="21"/>
      <c r="W278" s="15"/>
      <c r="X278" s="6"/>
      <c r="Y278" s="6"/>
      <c r="Z278" s="6"/>
    </row>
    <row r="279" spans="1:26" ht="12" customHeight="1" outlineLevel="1" x14ac:dyDescent="0.35">
      <c r="A279" s="4"/>
      <c r="B279" s="5"/>
      <c r="C279" s="16"/>
      <c r="D279" s="16"/>
      <c r="E279" s="16"/>
      <c r="F279" s="16"/>
      <c r="G279" s="16"/>
      <c r="H279" s="16"/>
      <c r="I279" s="16"/>
      <c r="J279" s="16"/>
      <c r="K279" s="16"/>
      <c r="L279" s="21"/>
      <c r="M279" s="21"/>
      <c r="N279" s="21"/>
      <c r="O279" s="21"/>
      <c r="P279" s="21"/>
      <c r="Q279" s="21"/>
      <c r="R279" s="21"/>
      <c r="S279" s="21"/>
      <c r="T279" s="21"/>
      <c r="U279" s="21"/>
      <c r="V279" s="21"/>
      <c r="W279" s="15"/>
      <c r="X279" s="6"/>
      <c r="Y279" s="6"/>
      <c r="Z279" s="6"/>
    </row>
    <row r="280" spans="1:26" ht="12" customHeight="1" outlineLevel="1" x14ac:dyDescent="0.35">
      <c r="A280" s="4"/>
      <c r="B280" s="5"/>
      <c r="C280" s="16"/>
      <c r="D280" s="16"/>
      <c r="E280" s="16"/>
      <c r="F280" s="16"/>
      <c r="G280" s="16"/>
      <c r="H280" s="16"/>
      <c r="I280" s="22"/>
      <c r="J280" s="22"/>
      <c r="K280" s="22"/>
      <c r="L280" s="22"/>
      <c r="M280" s="22"/>
      <c r="N280" s="22"/>
      <c r="O280" s="22"/>
      <c r="P280" s="23"/>
      <c r="Q280" s="23"/>
      <c r="R280" s="23"/>
      <c r="S280" s="21"/>
      <c r="T280" s="21"/>
      <c r="U280" s="21"/>
      <c r="V280" s="21"/>
      <c r="W280" s="15"/>
      <c r="X280" s="6"/>
      <c r="Y280" s="6"/>
      <c r="Z280" s="6"/>
    </row>
    <row r="281" spans="1:26" ht="12" customHeight="1" outlineLevel="1" x14ac:dyDescent="0.35">
      <c r="A281" s="4"/>
      <c r="B281" s="5"/>
      <c r="C281" s="16"/>
      <c r="D281" s="16"/>
      <c r="E281" s="16"/>
      <c r="F281" s="16"/>
      <c r="G281" s="16"/>
      <c r="H281" s="16"/>
      <c r="I281" s="290" t="s">
        <v>511</v>
      </c>
      <c r="J281" s="290" t="s">
        <v>66</v>
      </c>
      <c r="K281" s="290" t="s">
        <v>67</v>
      </c>
      <c r="L281" s="290" t="s">
        <v>68</v>
      </c>
      <c r="M281" s="290" t="s">
        <v>69</v>
      </c>
      <c r="N281" s="22"/>
      <c r="O281" s="22"/>
      <c r="P281" s="23"/>
      <c r="Q281" s="23"/>
      <c r="R281" s="23"/>
      <c r="S281" s="21"/>
      <c r="T281" s="21"/>
      <c r="U281" s="21"/>
      <c r="V281" s="21"/>
      <c r="W281" s="15"/>
      <c r="X281" s="6"/>
      <c r="Y281" s="6"/>
      <c r="Z281" s="6"/>
    </row>
    <row r="282" spans="1:26" ht="14.5" outlineLevel="1" x14ac:dyDescent="0.35">
      <c r="A282" s="4"/>
      <c r="B282" s="5"/>
      <c r="C282" s="16"/>
      <c r="D282" s="16"/>
      <c r="E282" s="16"/>
      <c r="F282" s="25"/>
      <c r="G282" s="26"/>
      <c r="H282" s="26" t="s">
        <v>85</v>
      </c>
      <c r="I282" s="411">
        <v>0</v>
      </c>
      <c r="J282" s="411">
        <v>0</v>
      </c>
      <c r="K282" s="411">
        <v>0</v>
      </c>
      <c r="L282" s="411">
        <v>1.0416666666666666E-2</v>
      </c>
      <c r="M282" s="411">
        <v>1.0416666666666666E-2</v>
      </c>
      <c r="N282" s="68"/>
      <c r="O282" s="68"/>
      <c r="P282" s="61"/>
      <c r="Q282" s="61"/>
      <c r="R282" s="61"/>
      <c r="S282" s="61"/>
      <c r="T282" s="61"/>
      <c r="U282" s="61"/>
      <c r="V282" s="59"/>
      <c r="W282" s="15"/>
      <c r="X282" s="6"/>
      <c r="Y282" s="6"/>
      <c r="Z282" s="6"/>
    </row>
    <row r="283" spans="1:26" ht="14.5" outlineLevel="1" x14ac:dyDescent="0.35">
      <c r="A283" s="4"/>
      <c r="B283" s="5"/>
      <c r="C283" s="16"/>
      <c r="D283" s="16"/>
      <c r="E283" s="16"/>
      <c r="F283" s="25"/>
      <c r="G283" s="26"/>
      <c r="H283" s="26" t="s">
        <v>76</v>
      </c>
      <c r="I283" s="411">
        <v>0</v>
      </c>
      <c r="J283" s="411">
        <v>0</v>
      </c>
      <c r="K283" s="411">
        <v>0</v>
      </c>
      <c r="L283" s="411">
        <v>1.0416666666666666E-2</v>
      </c>
      <c r="M283" s="411">
        <v>1.0416666666666666E-2</v>
      </c>
      <c r="N283" s="68"/>
      <c r="O283" s="68"/>
      <c r="P283" s="61"/>
      <c r="Q283" s="61"/>
      <c r="R283" s="61"/>
      <c r="S283" s="61"/>
      <c r="T283" s="61"/>
      <c r="U283" s="61"/>
      <c r="V283" s="59"/>
      <c r="W283" s="15"/>
      <c r="X283" s="6"/>
      <c r="Y283" s="6"/>
      <c r="Z283" s="6"/>
    </row>
    <row r="284" spans="1:26" ht="12" customHeight="1" outlineLevel="1" x14ac:dyDescent="0.35">
      <c r="A284" s="4"/>
      <c r="B284" s="5"/>
      <c r="C284" s="16"/>
      <c r="D284" s="16"/>
      <c r="E284" s="16"/>
      <c r="F284" s="25"/>
      <c r="G284" s="220"/>
      <c r="H284" s="220" t="s">
        <v>77</v>
      </c>
      <c r="I284" s="411">
        <v>0.33333333333333331</v>
      </c>
      <c r="J284" s="411">
        <v>0.33333333333333331</v>
      </c>
      <c r="K284" s="411">
        <v>0.125</v>
      </c>
      <c r="L284" s="411">
        <v>8.3333333333333329E-2</v>
      </c>
      <c r="M284" s="411">
        <v>8.3333333333333329E-2</v>
      </c>
      <c r="N284" s="68"/>
      <c r="O284" s="68"/>
      <c r="P284" s="61"/>
      <c r="Q284" s="58"/>
      <c r="R284" s="58"/>
      <c r="S284" s="58"/>
      <c r="T284" s="58"/>
      <c r="U284" s="58"/>
      <c r="V284" s="59"/>
      <c r="W284" s="15"/>
      <c r="X284" s="6"/>
      <c r="Y284" s="6"/>
      <c r="Z284" s="6"/>
    </row>
    <row r="285" spans="1:26" ht="12" customHeight="1" outlineLevel="1" x14ac:dyDescent="0.35">
      <c r="A285" s="4"/>
      <c r="B285" s="5"/>
      <c r="C285" s="16"/>
      <c r="D285" s="16"/>
      <c r="E285" s="16"/>
      <c r="F285" s="32"/>
      <c r="G285" s="220"/>
      <c r="H285" s="220" t="s">
        <v>78</v>
      </c>
      <c r="I285" s="411">
        <v>0.33333333333333331</v>
      </c>
      <c r="J285" s="411">
        <v>0.33333333333333331</v>
      </c>
      <c r="K285" s="411">
        <v>0.125</v>
      </c>
      <c r="L285" s="411">
        <v>8.3333333333333329E-2</v>
      </c>
      <c r="M285" s="411">
        <v>8.3333333333333329E-2</v>
      </c>
      <c r="N285" s="68"/>
      <c r="O285" s="68"/>
      <c r="P285" s="61"/>
      <c r="Q285" s="58"/>
      <c r="R285" s="58"/>
      <c r="S285" s="58"/>
      <c r="T285" s="58"/>
      <c r="U285" s="58"/>
      <c r="V285" s="59"/>
      <c r="W285" s="15"/>
      <c r="X285" s="6"/>
      <c r="Y285" s="6"/>
      <c r="Z285" s="6"/>
    </row>
    <row r="286" spans="1:26" ht="12" customHeight="1" outlineLevel="1" x14ac:dyDescent="0.35">
      <c r="A286" s="4"/>
      <c r="B286" s="5"/>
      <c r="C286" s="16"/>
      <c r="D286" s="16"/>
      <c r="E286" s="16"/>
      <c r="F286" s="32"/>
      <c r="G286" s="220"/>
      <c r="H286" s="220" t="s">
        <v>79</v>
      </c>
      <c r="I286" s="411">
        <v>0</v>
      </c>
      <c r="J286" s="411">
        <v>0</v>
      </c>
      <c r="K286" s="411">
        <v>0</v>
      </c>
      <c r="L286" s="411">
        <v>0</v>
      </c>
      <c r="M286" s="411">
        <v>0</v>
      </c>
      <c r="N286" s="68"/>
      <c r="O286" s="68"/>
      <c r="P286" s="61"/>
      <c r="Q286" s="58"/>
      <c r="R286" s="58"/>
      <c r="S286" s="58"/>
      <c r="T286" s="58"/>
      <c r="U286" s="58"/>
      <c r="V286" s="59"/>
      <c r="W286" s="15"/>
      <c r="X286" s="6"/>
      <c r="Y286" s="6"/>
      <c r="Z286" s="6"/>
    </row>
    <row r="287" spans="1:26" ht="12" customHeight="1" outlineLevel="1" x14ac:dyDescent="0.35">
      <c r="A287" s="4"/>
      <c r="B287" s="5"/>
      <c r="C287" s="16"/>
      <c r="D287" s="16"/>
      <c r="E287" s="16"/>
      <c r="F287" s="32"/>
      <c r="G287" s="220"/>
      <c r="H287" s="220" t="s">
        <v>80</v>
      </c>
      <c r="I287" s="411">
        <v>0.33333333333333331</v>
      </c>
      <c r="J287" s="411">
        <v>0.33333333333333331</v>
      </c>
      <c r="K287" s="411">
        <v>0.125</v>
      </c>
      <c r="L287" s="411">
        <v>8.3333333333333329E-2</v>
      </c>
      <c r="M287" s="411">
        <v>8.3333333333333329E-2</v>
      </c>
      <c r="N287" s="68"/>
      <c r="O287" s="68"/>
      <c r="P287" s="61"/>
      <c r="Q287" s="58"/>
      <c r="R287" s="58"/>
      <c r="S287" s="58"/>
      <c r="T287" s="58"/>
      <c r="U287" s="58"/>
      <c r="V287" s="59"/>
      <c r="W287" s="15"/>
      <c r="X287" s="6"/>
      <c r="Y287" s="6"/>
      <c r="Z287" s="6"/>
    </row>
    <row r="288" spans="1:26" ht="12" customHeight="1" outlineLevel="1" x14ac:dyDescent="0.35">
      <c r="A288" s="4"/>
      <c r="B288" s="5"/>
      <c r="C288" s="16"/>
      <c r="D288" s="16"/>
      <c r="E288" s="16"/>
      <c r="F288" s="32"/>
      <c r="G288" s="220"/>
      <c r="H288" s="220" t="s">
        <v>81</v>
      </c>
      <c r="I288" s="411">
        <v>0.16666666666666666</v>
      </c>
      <c r="J288" s="411">
        <v>0.16666666666666666</v>
      </c>
      <c r="K288" s="411">
        <v>6.25E-2</v>
      </c>
      <c r="L288" s="411">
        <v>4.1666666666666664E-2</v>
      </c>
      <c r="M288" s="411">
        <v>4.1666666666666664E-2</v>
      </c>
      <c r="N288" s="68"/>
      <c r="O288" s="68"/>
      <c r="P288" s="61"/>
      <c r="Q288" s="58"/>
      <c r="R288" s="58"/>
      <c r="S288" s="58"/>
      <c r="T288" s="58"/>
      <c r="U288" s="58"/>
      <c r="V288" s="59"/>
      <c r="W288" s="15"/>
      <c r="X288" s="6"/>
      <c r="Y288" s="6"/>
      <c r="Z288" s="6"/>
    </row>
    <row r="289" spans="1:42" ht="12" customHeight="1" outlineLevel="1" x14ac:dyDescent="0.35">
      <c r="A289" s="4"/>
      <c r="B289" s="5"/>
      <c r="C289" s="16"/>
      <c r="D289" s="16"/>
      <c r="E289" s="16"/>
      <c r="F289" s="32"/>
      <c r="G289" s="220"/>
      <c r="H289" s="220" t="s">
        <v>82</v>
      </c>
      <c r="I289" s="411">
        <v>0</v>
      </c>
      <c r="J289" s="411">
        <v>0</v>
      </c>
      <c r="K289" s="411">
        <v>0</v>
      </c>
      <c r="L289" s="411">
        <v>0</v>
      </c>
      <c r="M289" s="411">
        <v>0</v>
      </c>
      <c r="N289" s="68"/>
      <c r="O289" s="68"/>
      <c r="P289" s="61"/>
      <c r="Q289" s="58"/>
      <c r="R289" s="58"/>
      <c r="S289" s="58"/>
      <c r="T289" s="58"/>
      <c r="U289" s="58"/>
      <c r="V289" s="59"/>
      <c r="W289" s="15"/>
      <c r="X289" s="6"/>
      <c r="Y289" s="6"/>
      <c r="Z289" s="6"/>
    </row>
    <row r="290" spans="1:42" ht="12" customHeight="1" outlineLevel="1" x14ac:dyDescent="0.35">
      <c r="A290" s="4"/>
      <c r="B290" s="5"/>
      <c r="C290" s="16"/>
      <c r="D290" s="16"/>
      <c r="E290" s="16"/>
      <c r="F290" s="32"/>
      <c r="G290" s="220"/>
      <c r="H290" s="220" t="s">
        <v>299</v>
      </c>
      <c r="I290" s="411">
        <v>0</v>
      </c>
      <c r="J290" s="411">
        <v>0</v>
      </c>
      <c r="K290" s="411">
        <v>0</v>
      </c>
      <c r="L290" s="411">
        <v>0</v>
      </c>
      <c r="M290" s="411">
        <v>0</v>
      </c>
      <c r="N290" s="68"/>
      <c r="O290" s="68"/>
      <c r="P290" s="61"/>
      <c r="Q290" s="58"/>
      <c r="R290" s="58"/>
      <c r="S290" s="58"/>
      <c r="T290" s="58"/>
      <c r="U290" s="58"/>
      <c r="V290" s="59"/>
      <c r="W290" s="15"/>
      <c r="X290" s="6"/>
      <c r="Y290" s="6"/>
      <c r="Z290" s="6"/>
    </row>
    <row r="291" spans="1:42" ht="12" customHeight="1" outlineLevel="1" x14ac:dyDescent="0.35">
      <c r="A291" s="4"/>
      <c r="B291" s="5"/>
      <c r="C291" s="16"/>
      <c r="D291" s="16"/>
      <c r="E291" s="16"/>
      <c r="F291" s="32"/>
      <c r="G291" s="220"/>
      <c r="H291" s="220" t="s">
        <v>86</v>
      </c>
      <c r="I291" s="411">
        <v>0</v>
      </c>
      <c r="J291" s="411">
        <v>0</v>
      </c>
      <c r="K291" s="411">
        <v>0</v>
      </c>
      <c r="L291" s="411">
        <v>0</v>
      </c>
      <c r="M291" s="411">
        <v>0</v>
      </c>
      <c r="N291" s="68"/>
      <c r="O291" s="68"/>
      <c r="P291" s="61"/>
      <c r="Q291" s="58"/>
      <c r="R291" s="58"/>
      <c r="S291" s="58"/>
      <c r="T291" s="58"/>
      <c r="U291" s="58"/>
      <c r="V291" s="59"/>
      <c r="W291" s="15"/>
      <c r="X291" s="6"/>
      <c r="Y291" s="6"/>
      <c r="Z291" s="6"/>
    </row>
    <row r="292" spans="1:42" ht="12" customHeight="1" outlineLevel="1" x14ac:dyDescent="0.35">
      <c r="A292" s="4"/>
      <c r="B292" s="5"/>
      <c r="C292" s="16"/>
      <c r="D292" s="16"/>
      <c r="E292" s="16"/>
      <c r="F292" s="32"/>
      <c r="G292" s="220"/>
      <c r="H292" s="220" t="s">
        <v>87</v>
      </c>
      <c r="I292" s="411"/>
      <c r="J292" s="411"/>
      <c r="K292" s="411"/>
      <c r="L292" s="411"/>
      <c r="M292" s="411"/>
      <c r="N292" s="68"/>
      <c r="O292" s="68"/>
      <c r="P292" s="61"/>
      <c r="Q292" s="58"/>
      <c r="R292" s="58"/>
      <c r="S292" s="58"/>
      <c r="T292" s="58"/>
      <c r="U292" s="58"/>
      <c r="V292" s="59"/>
      <c r="W292" s="15"/>
      <c r="X292" s="6"/>
      <c r="Y292" s="6"/>
      <c r="Z292" s="6"/>
    </row>
    <row r="293" spans="1:42" ht="12" customHeight="1" outlineLevel="1" x14ac:dyDescent="0.35">
      <c r="A293" s="4"/>
      <c r="B293" s="5"/>
      <c r="C293" s="16"/>
      <c r="D293" s="16"/>
      <c r="E293" s="16"/>
      <c r="F293" s="32"/>
      <c r="G293" s="220"/>
      <c r="H293" s="220" t="s">
        <v>88</v>
      </c>
      <c r="I293" s="411"/>
      <c r="J293" s="411"/>
      <c r="K293" s="411"/>
      <c r="L293" s="411"/>
      <c r="M293" s="411"/>
      <c r="N293" s="68"/>
      <c r="O293" s="68"/>
      <c r="P293" s="61"/>
      <c r="Q293" s="58"/>
      <c r="R293" s="58"/>
      <c r="S293" s="58"/>
      <c r="T293" s="58"/>
      <c r="U293" s="58"/>
      <c r="V293" s="59"/>
      <c r="W293" s="15"/>
      <c r="X293" s="6"/>
      <c r="Y293" s="6"/>
      <c r="Z293" s="6"/>
    </row>
    <row r="294" spans="1:42" ht="12" customHeight="1" outlineLevel="1" x14ac:dyDescent="0.35">
      <c r="A294" s="4"/>
      <c r="B294" s="5"/>
      <c r="C294" s="16"/>
      <c r="D294" s="16"/>
      <c r="E294" s="16"/>
      <c r="F294" s="32"/>
      <c r="G294" s="33"/>
      <c r="H294" s="33"/>
      <c r="I294" s="67"/>
      <c r="J294" s="66"/>
      <c r="K294" s="66"/>
      <c r="L294" s="66"/>
      <c r="M294" s="66"/>
      <c r="N294" s="66"/>
      <c r="O294" s="66"/>
      <c r="P294" s="58"/>
      <c r="Q294" s="58"/>
      <c r="R294" s="58"/>
      <c r="S294" s="58"/>
      <c r="T294" s="58"/>
      <c r="U294" s="58"/>
      <c r="V294" s="59"/>
      <c r="W294" s="15"/>
      <c r="X294" s="6"/>
      <c r="Y294" s="6"/>
      <c r="Z294" s="6"/>
    </row>
    <row r="295" spans="1:42" ht="5.15" customHeight="1" outlineLevel="1" x14ac:dyDescent="0.35">
      <c r="A295" s="4"/>
      <c r="B295" s="5"/>
      <c r="C295" s="16"/>
      <c r="D295" s="16"/>
      <c r="E295" s="16"/>
      <c r="F295" s="35"/>
      <c r="G295" s="36"/>
      <c r="H295" s="36"/>
      <c r="I295" s="36"/>
      <c r="J295" s="37"/>
      <c r="K295" s="37"/>
      <c r="L295" s="37"/>
      <c r="M295" s="37"/>
      <c r="N295" s="37"/>
      <c r="O295" s="37"/>
      <c r="P295" s="37"/>
      <c r="Q295" s="37"/>
      <c r="R295" s="37"/>
      <c r="S295" s="37"/>
      <c r="T295" s="37"/>
      <c r="U295" s="37"/>
      <c r="V295" s="29"/>
      <c r="W295" s="15"/>
      <c r="X295" s="6"/>
      <c r="Y295" s="6"/>
      <c r="Z295" s="6"/>
    </row>
    <row r="296" spans="1:42" ht="25" customHeight="1" outlineLevel="1" x14ac:dyDescent="0.35">
      <c r="A296" s="4"/>
      <c r="B296" s="5"/>
      <c r="C296" s="38"/>
      <c r="D296" s="38"/>
      <c r="E296" s="38"/>
      <c r="F296" s="38"/>
      <c r="G296" s="39" t="str">
        <f>G274</f>
        <v>Yield reduction - Frost</v>
      </c>
      <c r="H296" s="38"/>
      <c r="I296" s="38"/>
      <c r="J296" s="38"/>
      <c r="K296" s="38"/>
      <c r="L296" s="38"/>
      <c r="M296" s="38"/>
      <c r="N296" s="38"/>
      <c r="O296" s="38"/>
      <c r="P296" s="38"/>
      <c r="Q296" s="38"/>
      <c r="R296" s="38"/>
      <c r="S296" s="38"/>
      <c r="T296" s="38"/>
      <c r="U296" s="38"/>
      <c r="V296" s="38"/>
      <c r="W296" s="40" t="s">
        <v>24</v>
      </c>
      <c r="X296" s="6"/>
      <c r="Y296" s="6"/>
      <c r="Z296" s="6"/>
    </row>
    <row r="297" spans="1:42" ht="12" customHeight="1" outlineLevel="1" x14ac:dyDescent="0.35">
      <c r="A297" s="4"/>
      <c r="B297" s="5"/>
      <c r="C297" s="5"/>
      <c r="D297" s="5"/>
      <c r="E297" s="5"/>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row>
    <row r="298" spans="1:42" ht="12" customHeight="1" outlineLevel="1" x14ac:dyDescent="0.35">
      <c r="A298" s="4"/>
      <c r="B298" s="5"/>
      <c r="C298" s="5"/>
      <c r="D298" s="5"/>
      <c r="E298" s="5"/>
      <c r="F298" s="5"/>
      <c r="G298" s="5"/>
      <c r="H298" s="6"/>
      <c r="I298" s="6"/>
      <c r="J298" s="6"/>
      <c r="K298" s="6"/>
      <c r="L298" s="6"/>
      <c r="M298" s="6"/>
      <c r="N298" s="6"/>
      <c r="O298" s="6"/>
      <c r="P298" s="6"/>
      <c r="Q298" s="6"/>
      <c r="R298" s="6"/>
      <c r="S298" s="6"/>
      <c r="T298" s="6"/>
      <c r="U298" s="6"/>
      <c r="V298" s="6"/>
      <c r="W298" s="6"/>
      <c r="X298" s="5"/>
      <c r="Y298" s="5"/>
      <c r="Z298" s="5"/>
    </row>
    <row r="299" spans="1:42" ht="5.15" customHeight="1" outlineLevel="1" thickBot="1" x14ac:dyDescent="0.4">
      <c r="A299" s="4"/>
      <c r="B299" s="5"/>
      <c r="C299" s="5"/>
      <c r="D299" s="5"/>
      <c r="E299" s="5"/>
      <c r="F299" s="5"/>
      <c r="G299" s="5"/>
      <c r="H299" s="6"/>
      <c r="I299" s="6"/>
      <c r="J299" s="6"/>
      <c r="K299" s="6"/>
      <c r="L299" s="6"/>
      <c r="M299" s="6"/>
      <c r="N299" s="6"/>
      <c r="O299" s="6"/>
      <c r="P299" s="6"/>
      <c r="Q299" s="6"/>
      <c r="R299" s="6"/>
      <c r="S299" s="6"/>
      <c r="T299" s="6"/>
      <c r="U299" s="6"/>
      <c r="V299" s="6"/>
      <c r="W299" s="6"/>
      <c r="X299" s="5"/>
      <c r="Y299" s="5"/>
      <c r="Z299" s="5"/>
    </row>
    <row r="300" spans="1:42" ht="5.15" customHeight="1" outlineLevel="1" x14ac:dyDescent="0.35">
      <c r="A300" s="4"/>
      <c r="B300" s="5"/>
      <c r="C300" s="8" t="s">
        <v>0</v>
      </c>
      <c r="D300" s="8"/>
      <c r="E300" s="8"/>
      <c r="F300" s="8"/>
      <c r="G300" s="8"/>
      <c r="H300" s="8"/>
      <c r="I300" s="8"/>
      <c r="J300" s="8"/>
      <c r="K300" s="354"/>
      <c r="L300" s="9"/>
      <c r="M300" s="9"/>
      <c r="N300" s="9"/>
      <c r="O300" s="9"/>
      <c r="P300" s="9"/>
      <c r="Q300" s="9"/>
      <c r="R300" s="9"/>
      <c r="S300" s="9"/>
      <c r="T300" s="9"/>
      <c r="U300" s="9"/>
      <c r="V300" s="9"/>
      <c r="W300" s="10"/>
      <c r="X300" s="6"/>
      <c r="Y300" s="6"/>
      <c r="Z300" s="6"/>
    </row>
    <row r="301" spans="1:42" ht="12" customHeight="1" outlineLevel="1" x14ac:dyDescent="0.35">
      <c r="A301" s="4"/>
      <c r="B301" s="5"/>
      <c r="C301" s="11"/>
      <c r="D301" s="11"/>
      <c r="E301" s="11" t="s">
        <v>1</v>
      </c>
      <c r="F301" s="12"/>
      <c r="G301" s="13" t="s">
        <v>436</v>
      </c>
      <c r="H301" s="12"/>
      <c r="I301" s="12"/>
      <c r="J301" s="12"/>
      <c r="K301" s="12"/>
      <c r="L301" s="12"/>
      <c r="M301" s="12"/>
      <c r="N301" s="12"/>
      <c r="O301" s="12"/>
      <c r="P301" s="12"/>
      <c r="Q301" s="12"/>
      <c r="R301" s="12"/>
      <c r="S301" s="14"/>
      <c r="T301" s="12"/>
      <c r="U301" s="14"/>
      <c r="V301" s="14"/>
      <c r="W301" s="15"/>
      <c r="X301" s="6"/>
      <c r="Y301" s="6"/>
      <c r="Z301" s="6"/>
    </row>
    <row r="302" spans="1:42" ht="12" customHeight="1" outlineLevel="1" x14ac:dyDescent="0.35">
      <c r="A302" s="4"/>
      <c r="B302" s="5"/>
      <c r="C302" s="11"/>
      <c r="D302" s="11"/>
      <c r="E302" s="16"/>
      <c r="F302" s="12"/>
      <c r="G302" s="17"/>
      <c r="H302" s="12"/>
      <c r="I302" s="12"/>
      <c r="J302" s="12"/>
      <c r="K302" s="12"/>
      <c r="L302" s="12"/>
      <c r="M302" s="12"/>
      <c r="N302" s="12"/>
      <c r="O302" s="12"/>
      <c r="P302" s="12"/>
      <c r="Q302" s="12"/>
      <c r="R302" s="12"/>
      <c r="S302" s="14"/>
      <c r="T302" s="18"/>
      <c r="U302" s="14"/>
      <c r="V302" s="14"/>
      <c r="W302" s="15"/>
      <c r="X302" s="6"/>
      <c r="Y302" s="6"/>
      <c r="Z302" s="6"/>
    </row>
    <row r="303" spans="1:42" ht="12" customHeight="1" outlineLevel="1" x14ac:dyDescent="0.35">
      <c r="A303" s="4"/>
      <c r="B303" s="5"/>
      <c r="C303" s="16"/>
      <c r="D303" s="11"/>
      <c r="E303" s="16"/>
      <c r="F303" s="12"/>
      <c r="G303" s="12"/>
      <c r="H303" s="12"/>
      <c r="I303" s="12" t="s">
        <v>469</v>
      </c>
      <c r="J303" s="12"/>
      <c r="K303" s="12"/>
      <c r="L303" s="12"/>
      <c r="M303" s="12"/>
      <c r="N303" s="12"/>
      <c r="O303" s="12"/>
      <c r="P303" s="12"/>
      <c r="Q303" s="12"/>
      <c r="R303" s="12"/>
      <c r="S303" s="14"/>
      <c r="T303" s="18"/>
      <c r="U303" s="14"/>
      <c r="V303" s="14"/>
      <c r="W303" s="15"/>
      <c r="X303" s="6"/>
      <c r="Y303" s="6"/>
      <c r="Z303" s="6"/>
    </row>
    <row r="304" spans="1:42" ht="12" customHeight="1" outlineLevel="1" x14ac:dyDescent="0.35">
      <c r="A304" s="4"/>
      <c r="B304" s="5"/>
      <c r="C304" s="16"/>
      <c r="D304" s="16"/>
      <c r="E304" s="16"/>
      <c r="F304" s="16"/>
      <c r="G304" s="16"/>
      <c r="H304" s="16"/>
      <c r="I304" s="16"/>
      <c r="J304" s="16"/>
      <c r="K304" s="16"/>
      <c r="L304" s="16"/>
      <c r="M304" s="16"/>
      <c r="N304" s="16"/>
      <c r="O304" s="16"/>
      <c r="P304" s="16"/>
      <c r="Q304" s="351"/>
      <c r="R304" s="351"/>
      <c r="S304" s="351"/>
      <c r="T304" s="351"/>
      <c r="U304" s="351"/>
      <c r="V304" s="351"/>
      <c r="W304" s="15"/>
      <c r="X304" s="6"/>
      <c r="Y304" s="6"/>
      <c r="Z304" s="6"/>
    </row>
    <row r="305" spans="1:26" ht="12" customHeight="1" outlineLevel="1" x14ac:dyDescent="0.35">
      <c r="A305" s="4"/>
      <c r="B305" s="5"/>
      <c r="C305" s="16"/>
      <c r="D305" s="16"/>
      <c r="E305" s="16"/>
      <c r="F305" s="16"/>
      <c r="G305" s="16"/>
      <c r="H305" s="16"/>
      <c r="I305" s="16"/>
      <c r="J305" s="16"/>
      <c r="K305" s="16"/>
      <c r="L305" s="16"/>
      <c r="M305" s="16"/>
      <c r="N305" s="16"/>
      <c r="O305" s="16"/>
      <c r="P305" s="16"/>
      <c r="Q305" s="23"/>
      <c r="R305" s="23"/>
      <c r="S305" s="351"/>
      <c r="T305" s="351"/>
      <c r="U305" s="351"/>
      <c r="V305" s="351"/>
      <c r="W305" s="15"/>
      <c r="X305" s="6"/>
      <c r="Y305" s="6"/>
      <c r="Z305" s="6"/>
    </row>
    <row r="306" spans="1:26" ht="12" customHeight="1" outlineLevel="1" x14ac:dyDescent="0.35">
      <c r="A306" s="4"/>
      <c r="B306" s="5"/>
      <c r="C306" s="16"/>
      <c r="D306" s="16"/>
      <c r="E306" s="16"/>
      <c r="F306" s="16"/>
      <c r="G306" s="16"/>
      <c r="H306" s="16" t="s">
        <v>129</v>
      </c>
      <c r="I306" s="16" t="s">
        <v>130</v>
      </c>
      <c r="J306" s="16" t="s">
        <v>131</v>
      </c>
      <c r="K306" s="16" t="s">
        <v>132</v>
      </c>
      <c r="L306" s="16" t="s">
        <v>133</v>
      </c>
      <c r="M306" s="22"/>
      <c r="N306" s="22"/>
      <c r="O306" s="22"/>
      <c r="P306" s="23"/>
      <c r="Q306" s="23"/>
      <c r="R306" s="23"/>
      <c r="S306" s="351"/>
      <c r="T306" s="351"/>
      <c r="U306" s="351"/>
      <c r="V306" s="351"/>
      <c r="W306" s="15"/>
      <c r="X306" s="6"/>
      <c r="Y306" s="6"/>
      <c r="Z306" s="6"/>
    </row>
    <row r="307" spans="1:26" ht="12" customHeight="1" outlineLevel="1" x14ac:dyDescent="0.35">
      <c r="A307" s="4"/>
      <c r="B307" s="5"/>
      <c r="C307" s="16"/>
      <c r="D307" s="16"/>
      <c r="E307" s="16"/>
      <c r="F307" s="32"/>
      <c r="H307" s="369" t="s">
        <v>466</v>
      </c>
      <c r="I307" s="414">
        <v>0</v>
      </c>
      <c r="J307" s="414">
        <v>0.97</v>
      </c>
      <c r="K307" s="418">
        <v>43600</v>
      </c>
      <c r="L307" s="414">
        <v>5</v>
      </c>
      <c r="M307" s="69"/>
      <c r="N307" s="69"/>
      <c r="O307" s="69"/>
      <c r="P307" s="69"/>
      <c r="Q307" s="60"/>
      <c r="R307" s="60"/>
      <c r="S307" s="60"/>
      <c r="T307" s="60"/>
      <c r="U307" s="60"/>
      <c r="V307" s="59"/>
      <c r="W307" s="15"/>
      <c r="X307" s="6"/>
      <c r="Y307" s="6"/>
      <c r="Z307" s="6"/>
    </row>
    <row r="308" spans="1:26" ht="12" customHeight="1" outlineLevel="1" x14ac:dyDescent="0.35">
      <c r="A308" s="4"/>
      <c r="B308" s="5"/>
      <c r="C308" s="16"/>
      <c r="D308" s="16"/>
      <c r="E308" s="16"/>
      <c r="F308" s="32"/>
      <c r="H308" s="370" t="s">
        <v>467</v>
      </c>
      <c r="I308" s="414">
        <v>1</v>
      </c>
      <c r="J308" s="414">
        <v>0.86</v>
      </c>
      <c r="K308" s="418">
        <v>43617</v>
      </c>
      <c r="L308" s="414">
        <v>5</v>
      </c>
      <c r="M308" s="69"/>
      <c r="N308" s="69"/>
      <c r="O308" s="69"/>
      <c r="P308" s="69"/>
      <c r="Q308" s="60"/>
      <c r="R308" s="60"/>
      <c r="S308" s="60"/>
      <c r="T308" s="60"/>
      <c r="U308" s="60"/>
      <c r="V308" s="59"/>
      <c r="W308" s="15"/>
      <c r="X308" s="6"/>
      <c r="Y308" s="6"/>
      <c r="Z308" s="6"/>
    </row>
    <row r="309" spans="1:26" ht="12" customHeight="1" outlineLevel="1" x14ac:dyDescent="0.35">
      <c r="A309" s="4"/>
      <c r="B309" s="5"/>
      <c r="C309" s="16"/>
      <c r="D309" s="16"/>
      <c r="E309" s="16"/>
      <c r="F309" s="32"/>
      <c r="H309" s="370" t="s">
        <v>72</v>
      </c>
      <c r="I309" s="414">
        <v>1</v>
      </c>
      <c r="J309" s="414">
        <v>0.7</v>
      </c>
      <c r="K309" s="418">
        <v>43653</v>
      </c>
      <c r="L309" s="414">
        <v>5</v>
      </c>
      <c r="M309" s="69"/>
      <c r="N309" s="69"/>
      <c r="O309" s="69"/>
      <c r="P309" s="69"/>
      <c r="Q309" s="60"/>
      <c r="R309" s="60"/>
      <c r="S309" s="60"/>
      <c r="T309" s="60"/>
      <c r="U309" s="60"/>
      <c r="V309" s="59"/>
      <c r="W309" s="15"/>
      <c r="X309" s="6"/>
      <c r="Y309" s="6"/>
      <c r="Z309" s="6"/>
    </row>
    <row r="310" spans="1:26" ht="12" customHeight="1" outlineLevel="1" x14ac:dyDescent="0.35">
      <c r="A310" s="4"/>
      <c r="B310" s="5"/>
      <c r="C310" s="16"/>
      <c r="D310" s="16"/>
      <c r="E310" s="16"/>
      <c r="F310" s="32"/>
      <c r="H310" s="370" t="s">
        <v>468</v>
      </c>
      <c r="I310" s="414">
        <v>1</v>
      </c>
      <c r="J310" s="414">
        <v>0.87</v>
      </c>
      <c r="K310" s="418">
        <v>43653</v>
      </c>
      <c r="L310" s="414">
        <v>5</v>
      </c>
      <c r="M310" s="69"/>
      <c r="N310" s="69"/>
      <c r="O310" s="69"/>
      <c r="P310" s="69"/>
      <c r="Q310" s="60"/>
      <c r="R310" s="60"/>
      <c r="S310" s="60"/>
      <c r="T310" s="60"/>
      <c r="U310" s="60"/>
      <c r="V310" s="59"/>
      <c r="W310" s="15"/>
      <c r="X310" s="6"/>
      <c r="Y310" s="6"/>
      <c r="Z310" s="6"/>
    </row>
    <row r="311" spans="1:26" ht="12" customHeight="1" outlineLevel="1" x14ac:dyDescent="0.35">
      <c r="A311" s="4"/>
      <c r="B311" s="5"/>
      <c r="C311" s="16"/>
      <c r="D311" s="16"/>
      <c r="E311" s="16"/>
      <c r="F311" s="32"/>
      <c r="H311" s="371" t="s">
        <v>75</v>
      </c>
      <c r="I311" s="414">
        <v>1</v>
      </c>
      <c r="J311" s="414">
        <v>1.3</v>
      </c>
      <c r="K311" s="418">
        <v>43556</v>
      </c>
      <c r="L311" s="414">
        <v>5</v>
      </c>
      <c r="M311" s="69"/>
      <c r="N311" s="69"/>
      <c r="O311" s="69"/>
      <c r="P311" s="69"/>
      <c r="Q311" s="60"/>
      <c r="R311" s="60"/>
      <c r="S311" s="60"/>
      <c r="T311" s="60"/>
      <c r="U311" s="60"/>
      <c r="V311" s="59"/>
      <c r="W311" s="15"/>
      <c r="X311" s="6"/>
      <c r="Y311" s="6"/>
      <c r="Z311" s="6"/>
    </row>
    <row r="312" spans="1:26" ht="12" customHeight="1" outlineLevel="1" x14ac:dyDescent="0.35">
      <c r="A312" s="4"/>
      <c r="B312" s="5"/>
      <c r="C312" s="16"/>
      <c r="D312" s="16"/>
      <c r="E312" s="16"/>
      <c r="F312" s="32"/>
      <c r="H312" s="371" t="s">
        <v>74</v>
      </c>
      <c r="I312" s="414">
        <v>1</v>
      </c>
      <c r="J312" s="414">
        <v>1.1000000000000001</v>
      </c>
      <c r="K312" s="418">
        <v>43647</v>
      </c>
      <c r="L312" s="414">
        <v>5</v>
      </c>
      <c r="M312" s="69"/>
      <c r="N312" s="69"/>
      <c r="O312" s="69"/>
      <c r="P312" s="69"/>
      <c r="Q312" s="60"/>
      <c r="R312" s="60"/>
      <c r="S312" s="60"/>
      <c r="T312" s="60"/>
      <c r="U312" s="60"/>
      <c r="V312" s="59"/>
      <c r="W312" s="15"/>
      <c r="X312" s="6"/>
      <c r="Y312" s="6"/>
      <c r="Z312" s="6"/>
    </row>
    <row r="313" spans="1:26" ht="12" customHeight="1" outlineLevel="1" x14ac:dyDescent="0.35">
      <c r="A313" s="4"/>
      <c r="B313" s="5"/>
      <c r="C313" s="16"/>
      <c r="D313" s="16"/>
      <c r="E313" s="16"/>
      <c r="F313" s="32"/>
      <c r="H313" s="371" t="s">
        <v>73</v>
      </c>
      <c r="I313" s="414">
        <v>1</v>
      </c>
      <c r="J313" s="414">
        <v>1.1499999999999999</v>
      </c>
      <c r="K313" s="418">
        <v>43511</v>
      </c>
      <c r="L313" s="414">
        <v>90</v>
      </c>
      <c r="M313" s="353"/>
      <c r="N313" s="68"/>
      <c r="O313" s="68"/>
      <c r="P313" s="68"/>
      <c r="Q313" s="58"/>
      <c r="R313" s="58"/>
      <c r="S313" s="58"/>
      <c r="T313" s="58"/>
      <c r="U313" s="58"/>
      <c r="V313" s="59"/>
      <c r="W313" s="15"/>
      <c r="X313" s="6"/>
      <c r="Y313" s="6"/>
      <c r="Z313" s="6"/>
    </row>
    <row r="314" spans="1:26" ht="12" customHeight="1" outlineLevel="1" x14ac:dyDescent="0.35">
      <c r="A314" s="4"/>
      <c r="B314" s="5"/>
      <c r="C314" s="16"/>
      <c r="D314" s="16"/>
      <c r="E314" s="16"/>
      <c r="F314" s="32"/>
      <c r="O314" s="69"/>
      <c r="P314" s="69"/>
      <c r="Q314" s="60"/>
      <c r="R314" s="60"/>
      <c r="S314" s="60"/>
      <c r="T314" s="60"/>
      <c r="U314" s="60"/>
      <c r="V314" s="59"/>
      <c r="W314" s="15"/>
      <c r="X314" s="6"/>
      <c r="Y314" s="6"/>
      <c r="Z314" s="6"/>
    </row>
    <row r="315" spans="1:26" ht="5.15" customHeight="1" outlineLevel="1" x14ac:dyDescent="0.35">
      <c r="A315" s="4"/>
      <c r="B315" s="5"/>
      <c r="C315" s="16"/>
      <c r="D315" s="16"/>
      <c r="E315" s="16"/>
      <c r="F315" s="35"/>
      <c r="G315" s="36"/>
      <c r="H315" s="36"/>
      <c r="I315" s="36"/>
      <c r="J315" s="37"/>
      <c r="K315" s="37"/>
      <c r="L315" s="37"/>
      <c r="M315" s="37"/>
      <c r="N315" s="37"/>
      <c r="O315" s="37"/>
      <c r="P315" s="37"/>
      <c r="Q315" s="37"/>
      <c r="R315" s="37"/>
      <c r="S315" s="37"/>
      <c r="T315" s="37"/>
      <c r="U315" s="37"/>
      <c r="V315" s="29"/>
      <c r="W315" s="15"/>
      <c r="X315" s="6"/>
      <c r="Y315" s="6"/>
      <c r="Z315" s="6"/>
    </row>
    <row r="316" spans="1:26" ht="25" customHeight="1" outlineLevel="1" x14ac:dyDescent="0.35">
      <c r="A316" s="4"/>
      <c r="B316" s="5"/>
      <c r="C316" s="38"/>
      <c r="D316" s="38"/>
      <c r="E316" s="38"/>
      <c r="F316" s="38"/>
      <c r="G316" s="39" t="str">
        <f>G301</f>
        <v>Fert info</v>
      </c>
      <c r="H316" s="38"/>
      <c r="I316" s="38"/>
      <c r="J316" s="38"/>
      <c r="K316" s="38"/>
      <c r="L316" s="38"/>
      <c r="M316" s="38"/>
      <c r="N316" s="38"/>
      <c r="O316" s="38"/>
      <c r="P316" s="38"/>
      <c r="Q316" s="38"/>
      <c r="R316" s="38"/>
      <c r="S316" s="38"/>
      <c r="T316" s="38"/>
      <c r="U316" s="38"/>
      <c r="V316" s="38"/>
      <c r="W316" s="40" t="s">
        <v>24</v>
      </c>
      <c r="X316" s="6"/>
      <c r="Y316" s="6"/>
      <c r="Z316" s="6"/>
    </row>
    <row r="317" spans="1:26" ht="12" customHeight="1" outlineLevel="1" x14ac:dyDescent="0.35">
      <c r="A317" s="4"/>
      <c r="B317" s="5"/>
      <c r="C317" s="5"/>
      <c r="D317" s="5"/>
      <c r="E317" s="5"/>
      <c r="F317" s="6"/>
      <c r="G317" s="6"/>
      <c r="H317" s="6"/>
      <c r="I317" s="6"/>
      <c r="J317" s="6"/>
      <c r="K317" s="6"/>
      <c r="L317" s="6"/>
      <c r="M317" s="6"/>
      <c r="N317" s="6"/>
      <c r="O317" s="6"/>
      <c r="P317" s="6"/>
      <c r="Q317" s="6"/>
      <c r="R317" s="6"/>
      <c r="S317" s="6"/>
      <c r="T317" s="6"/>
      <c r="U317" s="6"/>
      <c r="V317" s="6"/>
      <c r="W317" s="6"/>
      <c r="X317" s="6"/>
      <c r="Y317" s="6"/>
      <c r="Z317" s="6"/>
    </row>
    <row r="318" spans="1:26" ht="12" customHeight="1" outlineLevel="1" x14ac:dyDescent="0.35">
      <c r="A318" s="4"/>
      <c r="B318" s="5"/>
      <c r="C318" s="5"/>
      <c r="D318" s="5"/>
      <c r="E318" s="5"/>
      <c r="F318" s="5"/>
      <c r="G318" s="5"/>
      <c r="H318" s="6"/>
      <c r="I318" s="6"/>
      <c r="J318" s="6"/>
      <c r="K318" s="6"/>
      <c r="L318" s="6"/>
      <c r="M318" s="6"/>
      <c r="N318" s="6"/>
      <c r="O318" s="6"/>
      <c r="P318" s="6"/>
      <c r="Q318" s="6"/>
      <c r="R318" s="6"/>
      <c r="S318" s="6"/>
      <c r="T318" s="6"/>
      <c r="U318" s="6"/>
      <c r="V318" s="6"/>
      <c r="W318" s="6"/>
      <c r="X318" s="5"/>
      <c r="Y318" s="5"/>
      <c r="Z318" s="5"/>
    </row>
    <row r="319" spans="1:26" ht="5.15" customHeight="1" outlineLevel="1" thickBot="1" x14ac:dyDescent="0.4">
      <c r="A319" s="4"/>
      <c r="B319" s="5"/>
      <c r="C319" s="5"/>
      <c r="D319" s="5"/>
      <c r="E319" s="5"/>
      <c r="F319" s="5"/>
      <c r="G319" s="5"/>
      <c r="H319" s="6"/>
      <c r="I319" s="6"/>
      <c r="J319" s="6"/>
      <c r="K319" s="6"/>
      <c r="L319" s="6"/>
      <c r="M319" s="6"/>
      <c r="N319" s="6"/>
      <c r="O319" s="6"/>
      <c r="P319" s="6"/>
      <c r="Q319" s="6"/>
      <c r="R319" s="6"/>
      <c r="S319" s="6"/>
      <c r="T319" s="6"/>
      <c r="U319" s="6"/>
      <c r="V319" s="6"/>
      <c r="W319" s="6"/>
      <c r="X319" s="5"/>
      <c r="Y319" s="5"/>
      <c r="Z319" s="5"/>
    </row>
    <row r="320" spans="1:26" ht="5.15" customHeight="1" outlineLevel="1" x14ac:dyDescent="0.35">
      <c r="A320" s="4"/>
      <c r="B320" s="5"/>
      <c r="C320" s="8" t="s">
        <v>0</v>
      </c>
      <c r="D320" s="8"/>
      <c r="E320" s="8"/>
      <c r="F320" s="8"/>
      <c r="G320" s="8"/>
      <c r="H320" s="8"/>
      <c r="I320" s="8"/>
      <c r="J320" s="8"/>
      <c r="K320" s="9"/>
      <c r="L320" s="9"/>
      <c r="M320" s="9"/>
      <c r="N320" s="9"/>
      <c r="O320" s="9"/>
      <c r="P320" s="9"/>
      <c r="Q320" s="9"/>
      <c r="R320" s="9"/>
      <c r="S320" s="9"/>
      <c r="T320" s="9"/>
      <c r="U320" s="9"/>
      <c r="V320" s="9"/>
      <c r="W320" s="10"/>
      <c r="X320" s="6"/>
      <c r="Y320" s="6"/>
      <c r="Z320" s="6"/>
    </row>
    <row r="321" spans="1:26" ht="12" customHeight="1" outlineLevel="1" x14ac:dyDescent="0.35">
      <c r="A321" s="4"/>
      <c r="B321" s="5"/>
      <c r="C321" s="11"/>
      <c r="D321" s="11"/>
      <c r="E321" s="11" t="s">
        <v>1</v>
      </c>
      <c r="F321" s="12"/>
      <c r="G321" s="13" t="s">
        <v>33</v>
      </c>
      <c r="H321" s="12"/>
      <c r="I321" s="12"/>
      <c r="J321" s="12"/>
      <c r="K321" s="12"/>
      <c r="L321" s="12"/>
      <c r="M321" s="12"/>
      <c r="N321" s="12"/>
      <c r="O321" s="12"/>
      <c r="P321" s="12"/>
      <c r="Q321" s="12"/>
      <c r="R321" s="12"/>
      <c r="S321" s="14"/>
      <c r="T321" s="12"/>
      <c r="U321" s="14"/>
      <c r="V321" s="14"/>
      <c r="W321" s="15"/>
      <c r="X321" s="6"/>
      <c r="Y321" s="6"/>
      <c r="Z321" s="6"/>
    </row>
    <row r="322" spans="1:26" ht="12" customHeight="1" outlineLevel="1" x14ac:dyDescent="0.35">
      <c r="A322" s="4"/>
      <c r="B322" s="5"/>
      <c r="C322" s="11"/>
      <c r="D322" s="11"/>
      <c r="E322" s="16"/>
      <c r="F322" s="12"/>
      <c r="G322" s="17"/>
      <c r="H322" s="12" t="s">
        <v>26</v>
      </c>
      <c r="I322" s="12"/>
      <c r="J322" s="12"/>
      <c r="K322" s="12"/>
      <c r="L322" s="12"/>
      <c r="M322" s="12"/>
      <c r="N322" s="12"/>
      <c r="O322" s="12"/>
      <c r="P322" s="12"/>
      <c r="Q322" s="12"/>
      <c r="R322" s="12"/>
      <c r="S322" s="14"/>
      <c r="T322" s="18"/>
      <c r="U322" s="14"/>
      <c r="V322" s="14"/>
      <c r="W322" s="15"/>
      <c r="X322" s="6"/>
      <c r="Y322" s="6"/>
      <c r="Z322" s="6"/>
    </row>
    <row r="323" spans="1:26" ht="12" customHeight="1" outlineLevel="1" x14ac:dyDescent="0.35">
      <c r="A323" s="4"/>
      <c r="B323" s="5"/>
      <c r="C323" s="16"/>
      <c r="D323" s="11"/>
      <c r="E323" s="16"/>
      <c r="F323" s="12"/>
      <c r="G323" s="12" t="s">
        <v>2</v>
      </c>
      <c r="H323" s="42" t="s">
        <v>34</v>
      </c>
      <c r="I323" s="12"/>
      <c r="J323" s="12"/>
      <c r="K323" s="12"/>
      <c r="L323" s="12"/>
      <c r="M323" s="12"/>
      <c r="N323" s="12"/>
      <c r="O323" s="12"/>
      <c r="P323" s="12"/>
      <c r="Q323" s="12"/>
      <c r="R323" s="12"/>
      <c r="S323" s="14"/>
      <c r="T323" s="18"/>
      <c r="U323" s="14"/>
      <c r="V323" s="14"/>
      <c r="W323" s="15"/>
      <c r="X323" s="6"/>
      <c r="Y323" s="6"/>
      <c r="Z323" s="6"/>
    </row>
    <row r="324" spans="1:26" ht="12" customHeight="1" outlineLevel="1" x14ac:dyDescent="0.35">
      <c r="A324" s="4"/>
      <c r="B324" s="5"/>
      <c r="C324" s="19">
        <v>0</v>
      </c>
      <c r="D324" s="11"/>
      <c r="E324" s="16"/>
      <c r="F324" s="12"/>
      <c r="G324" s="20"/>
      <c r="H324" s="12"/>
      <c r="I324" s="12"/>
      <c r="J324" s="12"/>
      <c r="K324" s="12"/>
      <c r="L324" s="12"/>
      <c r="M324" s="12"/>
      <c r="N324" s="12"/>
      <c r="O324" s="12"/>
      <c r="P324" s="12"/>
      <c r="Q324" s="12"/>
      <c r="R324" s="12"/>
      <c r="S324" s="14"/>
      <c r="T324" s="18"/>
      <c r="U324" s="14"/>
      <c r="V324" s="14"/>
      <c r="W324" s="15"/>
      <c r="X324" s="6"/>
      <c r="Y324" s="6"/>
      <c r="Z324" s="6"/>
    </row>
    <row r="325" spans="1:26" ht="12" customHeight="1" outlineLevel="1" x14ac:dyDescent="0.35">
      <c r="A325" s="4"/>
      <c r="B325" s="5"/>
      <c r="C325" s="16"/>
      <c r="D325" s="16"/>
      <c r="E325" s="16"/>
      <c r="F325" s="16"/>
      <c r="G325" s="16"/>
      <c r="H325" s="16"/>
      <c r="I325" s="16"/>
      <c r="J325" s="21"/>
      <c r="K325" s="21"/>
      <c r="L325" s="21"/>
      <c r="M325" s="21"/>
      <c r="N325" s="21"/>
      <c r="O325" s="21"/>
      <c r="P325" s="21"/>
      <c r="Q325" s="21"/>
      <c r="R325" s="21"/>
      <c r="S325" s="21"/>
      <c r="T325" s="21"/>
      <c r="U325" s="21"/>
      <c r="V325" s="21"/>
      <c r="W325" s="15"/>
      <c r="X325" s="6"/>
      <c r="Y325" s="6"/>
      <c r="Z325" s="6"/>
    </row>
    <row r="326" spans="1:26" ht="12" customHeight="1" outlineLevel="1" x14ac:dyDescent="0.35">
      <c r="A326" s="4"/>
      <c r="B326" s="5"/>
      <c r="C326" s="16"/>
      <c r="D326" s="16"/>
      <c r="E326" s="16"/>
      <c r="F326" s="16"/>
      <c r="G326" s="16"/>
      <c r="H326" s="16"/>
      <c r="I326" s="16"/>
      <c r="J326" s="16"/>
      <c r="K326" s="16"/>
      <c r="L326" s="16"/>
      <c r="M326" s="16"/>
      <c r="N326" s="16"/>
      <c r="O326" s="16"/>
      <c r="P326" s="16"/>
      <c r="Q326" s="21"/>
      <c r="R326" s="21"/>
      <c r="S326" s="21"/>
      <c r="T326" s="21"/>
      <c r="U326" s="21"/>
      <c r="V326" s="21"/>
      <c r="W326" s="15"/>
      <c r="X326" s="6"/>
      <c r="Y326" s="6"/>
      <c r="Z326" s="6"/>
    </row>
    <row r="327" spans="1:26" ht="12" customHeight="1" outlineLevel="1" x14ac:dyDescent="0.35">
      <c r="A327" s="4"/>
      <c r="B327" s="5"/>
      <c r="C327" s="16"/>
      <c r="D327" s="16"/>
      <c r="E327" s="16"/>
      <c r="F327" s="16"/>
      <c r="G327" s="16"/>
      <c r="H327" s="16"/>
      <c r="I327" s="16"/>
      <c r="J327" s="16"/>
      <c r="K327" s="16"/>
      <c r="L327" s="16"/>
      <c r="M327" s="16"/>
      <c r="N327" s="16"/>
      <c r="O327" s="16"/>
      <c r="P327" s="16"/>
      <c r="Q327" s="23"/>
      <c r="R327" s="23"/>
      <c r="S327" s="21"/>
      <c r="T327" s="21"/>
      <c r="U327" s="21"/>
      <c r="V327" s="21"/>
      <c r="W327" s="15"/>
      <c r="X327" s="6"/>
      <c r="Y327" s="6"/>
      <c r="Z327" s="6"/>
    </row>
    <row r="328" spans="1:26" ht="12" customHeight="1" outlineLevel="1" x14ac:dyDescent="0.35">
      <c r="A328" s="4"/>
      <c r="B328" s="5"/>
      <c r="C328" s="16"/>
      <c r="D328" s="16"/>
      <c r="E328" s="16"/>
      <c r="F328" s="16"/>
      <c r="G328" s="16"/>
      <c r="H328" s="16"/>
      <c r="I328" s="290" t="s">
        <v>511</v>
      </c>
      <c r="J328" s="290" t="s">
        <v>66</v>
      </c>
      <c r="K328" s="290" t="s">
        <v>67</v>
      </c>
      <c r="L328" s="290" t="s">
        <v>68</v>
      </c>
      <c r="M328" s="290" t="s">
        <v>69</v>
      </c>
      <c r="N328" s="22"/>
      <c r="O328" s="22"/>
      <c r="P328" s="23"/>
      <c r="Q328" s="23"/>
      <c r="R328" s="23"/>
      <c r="S328" s="21"/>
      <c r="T328" s="21"/>
      <c r="U328" s="21"/>
      <c r="V328" s="21"/>
      <c r="W328" s="15"/>
      <c r="X328" s="6"/>
      <c r="Y328" s="6"/>
      <c r="Z328" s="6"/>
    </row>
    <row r="329" spans="1:26" ht="12" customHeight="1" outlineLevel="1" x14ac:dyDescent="0.35">
      <c r="A329" s="4"/>
      <c r="B329" s="5"/>
      <c r="C329" s="16"/>
      <c r="D329" s="16"/>
      <c r="E329" s="16"/>
      <c r="F329" s="32"/>
      <c r="H329" s="369" t="s">
        <v>466</v>
      </c>
      <c r="I329" s="415">
        <v>0.62</v>
      </c>
      <c r="J329" s="415">
        <v>0.62</v>
      </c>
      <c r="K329" s="415">
        <v>0.77</v>
      </c>
      <c r="L329" s="415">
        <v>1</v>
      </c>
      <c r="M329" s="415">
        <v>1</v>
      </c>
      <c r="O329" s="69"/>
      <c r="P329" s="69"/>
      <c r="Q329" s="60"/>
      <c r="R329" s="60"/>
      <c r="S329" s="60"/>
      <c r="T329" s="60"/>
      <c r="U329" s="60"/>
      <c r="V329" s="59"/>
      <c r="W329" s="15"/>
      <c r="X329" s="6"/>
      <c r="Y329" s="6"/>
      <c r="Z329" s="6"/>
    </row>
    <row r="330" spans="1:26" ht="12" customHeight="1" outlineLevel="1" x14ac:dyDescent="0.35">
      <c r="A330" s="4"/>
      <c r="B330" s="5"/>
      <c r="C330" s="16"/>
      <c r="D330" s="16"/>
      <c r="E330" s="16"/>
      <c r="F330" s="32"/>
      <c r="H330" s="370" t="s">
        <v>467</v>
      </c>
      <c r="I330" s="415">
        <v>0.62</v>
      </c>
      <c r="J330" s="415">
        <v>0.62</v>
      </c>
      <c r="K330" s="415">
        <v>0.77</v>
      </c>
      <c r="L330" s="415">
        <v>1</v>
      </c>
      <c r="M330" s="415">
        <v>1</v>
      </c>
      <c r="O330" s="69"/>
      <c r="P330" s="69"/>
      <c r="Q330" s="60"/>
      <c r="R330" s="60"/>
      <c r="S330" s="60"/>
      <c r="T330" s="60"/>
      <c r="U330" s="60"/>
      <c r="V330" s="59"/>
      <c r="W330" s="15"/>
      <c r="X330" s="6"/>
      <c r="Y330" s="6"/>
      <c r="Z330" s="6"/>
    </row>
    <row r="331" spans="1:26" ht="12" customHeight="1" outlineLevel="1" x14ac:dyDescent="0.35">
      <c r="A331" s="4"/>
      <c r="B331" s="5"/>
      <c r="C331" s="16"/>
      <c r="D331" s="16"/>
      <c r="E331" s="16"/>
      <c r="F331" s="32"/>
      <c r="G331" s="79"/>
      <c r="H331" s="370" t="s">
        <v>72</v>
      </c>
      <c r="I331" s="415">
        <v>0.62</v>
      </c>
      <c r="J331" s="415">
        <v>0.62</v>
      </c>
      <c r="K331" s="415">
        <v>0.77</v>
      </c>
      <c r="L331" s="415">
        <v>1</v>
      </c>
      <c r="M331" s="415">
        <v>1</v>
      </c>
      <c r="N331" s="79"/>
      <c r="O331" s="69"/>
      <c r="P331" s="69"/>
      <c r="Q331" s="60"/>
      <c r="R331" s="60"/>
      <c r="S331" s="60"/>
      <c r="T331" s="60"/>
      <c r="U331" s="60"/>
      <c r="V331" s="59"/>
      <c r="W331" s="15"/>
      <c r="X331" s="6"/>
      <c r="Y331" s="6"/>
      <c r="Z331" s="6"/>
    </row>
    <row r="332" spans="1:26" ht="12" customHeight="1" outlineLevel="1" x14ac:dyDescent="0.35">
      <c r="A332" s="4"/>
      <c r="B332" s="5"/>
      <c r="C332" s="16"/>
      <c r="D332" s="16"/>
      <c r="E332" s="16"/>
      <c r="F332" s="32"/>
      <c r="G332" s="79"/>
      <c r="H332" s="370" t="s">
        <v>468</v>
      </c>
      <c r="I332" s="415">
        <v>0.62</v>
      </c>
      <c r="J332" s="415">
        <v>0.62</v>
      </c>
      <c r="K332" s="415">
        <v>0.77</v>
      </c>
      <c r="L332" s="415">
        <v>1</v>
      </c>
      <c r="M332" s="415">
        <v>1</v>
      </c>
      <c r="N332" s="79"/>
      <c r="O332" s="69"/>
      <c r="P332" s="69"/>
      <c r="Q332" s="60"/>
      <c r="R332" s="60"/>
      <c r="S332" s="60"/>
      <c r="T332" s="60"/>
      <c r="U332" s="60"/>
      <c r="V332" s="59"/>
      <c r="W332" s="15"/>
      <c r="X332" s="6"/>
      <c r="Y332" s="6"/>
      <c r="Z332" s="6"/>
    </row>
    <row r="333" spans="1:26" ht="12" customHeight="1" outlineLevel="1" x14ac:dyDescent="0.35">
      <c r="A333" s="4"/>
      <c r="B333" s="5"/>
      <c r="C333" s="16"/>
      <c r="D333" s="16"/>
      <c r="E333" s="16"/>
      <c r="F333" s="32"/>
      <c r="G333" s="79"/>
      <c r="H333" s="370" t="s">
        <v>75</v>
      </c>
      <c r="I333" s="415">
        <v>0.7</v>
      </c>
      <c r="J333" s="415">
        <v>1</v>
      </c>
      <c r="K333" s="415">
        <v>1</v>
      </c>
      <c r="L333" s="415">
        <v>1</v>
      </c>
      <c r="M333" s="415">
        <v>1</v>
      </c>
      <c r="N333" s="79"/>
      <c r="O333" s="69"/>
      <c r="P333" s="69"/>
      <c r="Q333" s="60"/>
      <c r="R333" s="60"/>
      <c r="S333" s="60"/>
      <c r="T333" s="60"/>
      <c r="U333" s="60"/>
      <c r="V333" s="59"/>
      <c r="W333" s="15"/>
      <c r="X333" s="6"/>
      <c r="Y333" s="6"/>
      <c r="Z333" s="6"/>
    </row>
    <row r="334" spans="1:26" ht="12" customHeight="1" outlineLevel="1" x14ac:dyDescent="0.35">
      <c r="A334" s="4"/>
      <c r="B334" s="5"/>
      <c r="C334" s="16"/>
      <c r="D334" s="16"/>
      <c r="E334" s="16"/>
      <c r="F334" s="32"/>
      <c r="G334" s="79"/>
      <c r="H334" s="370" t="s">
        <v>74</v>
      </c>
      <c r="I334" s="415">
        <v>0.67</v>
      </c>
      <c r="J334" s="415">
        <v>1</v>
      </c>
      <c r="K334" s="415">
        <v>0.83</v>
      </c>
      <c r="L334" s="415">
        <v>0.83</v>
      </c>
      <c r="M334" s="415">
        <v>0.83</v>
      </c>
      <c r="N334" s="79"/>
      <c r="O334" s="69"/>
      <c r="P334" s="69"/>
      <c r="Q334" s="60"/>
      <c r="R334" s="60"/>
      <c r="S334" s="60"/>
      <c r="T334" s="60"/>
      <c r="U334" s="60"/>
      <c r="V334" s="59"/>
      <c r="W334" s="15"/>
      <c r="X334" s="6"/>
      <c r="Y334" s="6"/>
      <c r="Z334" s="6"/>
    </row>
    <row r="335" spans="1:26" ht="12" customHeight="1" outlineLevel="1" x14ac:dyDescent="0.35">
      <c r="A335" s="4"/>
      <c r="B335" s="5"/>
      <c r="C335" s="16"/>
      <c r="D335" s="16"/>
      <c r="E335" s="16"/>
      <c r="F335" s="32"/>
      <c r="G335" s="79"/>
      <c r="H335" s="370" t="s">
        <v>73</v>
      </c>
      <c r="I335" s="415">
        <v>0.42</v>
      </c>
      <c r="J335" s="415">
        <v>0.83</v>
      </c>
      <c r="K335" s="415">
        <v>0.83</v>
      </c>
      <c r="L335" s="415">
        <v>1</v>
      </c>
      <c r="M335" s="415">
        <v>1</v>
      </c>
      <c r="N335" s="79"/>
      <c r="O335" s="69"/>
      <c r="P335" s="69"/>
      <c r="Q335" s="60"/>
      <c r="R335" s="60"/>
      <c r="S335" s="60"/>
      <c r="T335" s="60"/>
      <c r="U335" s="60"/>
      <c r="V335" s="59"/>
      <c r="W335" s="15"/>
      <c r="X335" s="6"/>
      <c r="Y335" s="6"/>
      <c r="Z335" s="6"/>
    </row>
    <row r="336" spans="1:26" ht="12" customHeight="1" outlineLevel="1" x14ac:dyDescent="0.35">
      <c r="A336" s="4"/>
      <c r="B336" s="5"/>
      <c r="C336" s="16"/>
      <c r="D336" s="16"/>
      <c r="E336" s="16"/>
      <c r="F336" s="32"/>
      <c r="O336" s="69"/>
      <c r="P336" s="69"/>
      <c r="Q336" s="60"/>
      <c r="R336" s="60"/>
      <c r="S336" s="60"/>
      <c r="T336" s="60"/>
      <c r="U336" s="60"/>
      <c r="V336" s="59"/>
      <c r="W336" s="15"/>
      <c r="X336" s="6"/>
      <c r="Y336" s="6"/>
      <c r="Z336" s="6"/>
    </row>
    <row r="337" spans="1:26" ht="12" customHeight="1" outlineLevel="1" x14ac:dyDescent="0.35">
      <c r="A337" s="4"/>
      <c r="B337" s="5"/>
      <c r="C337" s="16"/>
      <c r="D337" s="16"/>
      <c r="E337" s="16"/>
      <c r="F337" s="32"/>
      <c r="O337" s="69"/>
      <c r="P337" s="69"/>
      <c r="Q337" s="60"/>
      <c r="R337" s="60"/>
      <c r="S337" s="60"/>
      <c r="T337" s="60"/>
      <c r="U337" s="60"/>
      <c r="V337" s="59"/>
      <c r="W337" s="15"/>
      <c r="X337" s="6"/>
      <c r="Y337" s="6"/>
      <c r="Z337" s="6"/>
    </row>
    <row r="338" spans="1:26" ht="5.15" customHeight="1" outlineLevel="1" x14ac:dyDescent="0.35">
      <c r="A338" s="4"/>
      <c r="B338" s="5"/>
      <c r="C338" s="16"/>
      <c r="D338" s="16"/>
      <c r="E338" s="16"/>
      <c r="F338" s="35"/>
      <c r="G338" s="36"/>
      <c r="H338" s="36"/>
      <c r="I338" s="36"/>
      <c r="J338" s="37"/>
      <c r="K338" s="37"/>
      <c r="L338" s="37"/>
      <c r="M338" s="37"/>
      <c r="N338" s="37"/>
      <c r="O338" s="37"/>
      <c r="P338" s="37"/>
      <c r="Q338" s="37"/>
      <c r="R338" s="37"/>
      <c r="S338" s="37"/>
      <c r="T338" s="37"/>
      <c r="U338" s="37"/>
      <c r="V338" s="29"/>
      <c r="W338" s="15"/>
      <c r="X338" s="6"/>
      <c r="Y338" s="6"/>
      <c r="Z338" s="6"/>
    </row>
    <row r="339" spans="1:26" ht="25" customHeight="1" outlineLevel="1" x14ac:dyDescent="0.35">
      <c r="A339" s="4"/>
      <c r="B339" s="5"/>
      <c r="C339" s="38"/>
      <c r="D339" s="38"/>
      <c r="E339" s="38"/>
      <c r="F339" s="38"/>
      <c r="G339" s="39" t="str">
        <f>G321</f>
        <v>Fert by Soil</v>
      </c>
      <c r="H339" s="38"/>
      <c r="I339" s="38"/>
      <c r="J339" s="38"/>
      <c r="K339" s="38"/>
      <c r="L339" s="38"/>
      <c r="M339" s="38"/>
      <c r="N339" s="38"/>
      <c r="O339" s="38"/>
      <c r="P339" s="38"/>
      <c r="Q339" s="38"/>
      <c r="R339" s="38"/>
      <c r="S339" s="38"/>
      <c r="T339" s="38"/>
      <c r="U339" s="38"/>
      <c r="V339" s="38"/>
      <c r="W339" s="40" t="s">
        <v>24</v>
      </c>
      <c r="X339" s="6"/>
      <c r="Y339" s="6"/>
      <c r="Z339" s="6"/>
    </row>
    <row r="340" spans="1:26" ht="12" customHeight="1" outlineLevel="1" x14ac:dyDescent="0.35">
      <c r="A340" s="4"/>
      <c r="B340" s="5"/>
      <c r="C340" s="5"/>
      <c r="D340" s="5"/>
      <c r="E340" s="5"/>
      <c r="F340" s="6"/>
      <c r="G340" s="6"/>
      <c r="H340" s="6"/>
      <c r="I340" s="6"/>
      <c r="J340" s="6"/>
      <c r="K340" s="6"/>
      <c r="L340" s="6"/>
      <c r="M340" s="6"/>
      <c r="N340" s="6"/>
      <c r="O340" s="6"/>
      <c r="P340" s="6"/>
      <c r="Q340" s="6"/>
      <c r="R340" s="6"/>
      <c r="S340" s="6"/>
      <c r="T340" s="6"/>
      <c r="U340" s="6"/>
      <c r="V340" s="6"/>
      <c r="W340" s="6"/>
      <c r="X340" s="6"/>
      <c r="Y340" s="6"/>
      <c r="Z340" s="6"/>
    </row>
    <row r="341" spans="1:26" ht="12" customHeight="1" outlineLevel="1" x14ac:dyDescent="0.35">
      <c r="A341" s="4"/>
      <c r="B341" s="5"/>
      <c r="C341" s="5"/>
      <c r="D341" s="5"/>
      <c r="E341" s="5"/>
      <c r="F341" s="5"/>
      <c r="G341" s="5"/>
      <c r="H341" s="6"/>
      <c r="I341" s="6"/>
      <c r="J341" s="6"/>
      <c r="K341" s="6"/>
      <c r="L341" s="6"/>
      <c r="M341" s="6"/>
      <c r="N341" s="6"/>
      <c r="O341" s="6"/>
      <c r="P341" s="6"/>
      <c r="Q341" s="6"/>
      <c r="R341" s="6"/>
      <c r="S341" s="6"/>
      <c r="T341" s="6"/>
      <c r="U341" s="6"/>
      <c r="V341" s="6"/>
      <c r="W341" s="6"/>
      <c r="X341" s="5"/>
      <c r="Y341" s="5"/>
      <c r="Z341" s="5"/>
    </row>
    <row r="342" spans="1:26" ht="5.15" customHeight="1" outlineLevel="1" thickBot="1" x14ac:dyDescent="0.4">
      <c r="A342" s="4"/>
      <c r="B342" s="5"/>
      <c r="C342" s="5"/>
      <c r="D342" s="5"/>
      <c r="E342" s="5"/>
      <c r="F342" s="5"/>
      <c r="G342" s="5"/>
      <c r="H342" s="6"/>
      <c r="I342" s="6"/>
      <c r="J342" s="6"/>
      <c r="K342" s="6"/>
      <c r="L342" s="6"/>
      <c r="M342" s="6"/>
      <c r="N342" s="6"/>
      <c r="O342" s="6"/>
      <c r="P342" s="6"/>
      <c r="Q342" s="6"/>
      <c r="R342" s="6"/>
      <c r="S342" s="6"/>
      <c r="T342" s="6"/>
      <c r="U342" s="6"/>
      <c r="V342" s="6"/>
      <c r="W342" s="6"/>
      <c r="X342" s="5"/>
      <c r="Y342" s="5"/>
      <c r="Z342" s="5"/>
    </row>
    <row r="343" spans="1:26" ht="5.15" customHeight="1" outlineLevel="1" x14ac:dyDescent="0.35">
      <c r="A343" s="4"/>
      <c r="B343" s="5"/>
      <c r="C343" s="8" t="s">
        <v>0</v>
      </c>
      <c r="D343" s="8"/>
      <c r="E343" s="8"/>
      <c r="F343" s="8"/>
      <c r="G343" s="8"/>
      <c r="H343" s="8"/>
      <c r="I343" s="8"/>
      <c r="J343" s="8"/>
      <c r="K343" s="9"/>
      <c r="L343" s="9"/>
      <c r="M343" s="9"/>
      <c r="N343" s="9"/>
      <c r="O343" s="9"/>
      <c r="P343" s="9"/>
      <c r="Q343" s="9"/>
      <c r="R343" s="9"/>
      <c r="S343" s="9"/>
      <c r="T343" s="9"/>
      <c r="U343" s="9"/>
      <c r="V343" s="9"/>
      <c r="W343" s="10"/>
      <c r="X343" s="6"/>
      <c r="Y343" s="6"/>
      <c r="Z343" s="6"/>
    </row>
    <row r="344" spans="1:26" ht="12" customHeight="1" outlineLevel="1" x14ac:dyDescent="0.35">
      <c r="A344" s="4"/>
      <c r="B344" s="5"/>
      <c r="C344" s="11"/>
      <c r="D344" s="11"/>
      <c r="E344" s="11" t="s">
        <v>1</v>
      </c>
      <c r="F344" s="12"/>
      <c r="G344" s="13" t="s">
        <v>35</v>
      </c>
      <c r="H344" s="12"/>
      <c r="I344" s="12"/>
      <c r="J344" s="12"/>
      <c r="K344" s="12"/>
      <c r="L344" s="12"/>
      <c r="M344" s="12"/>
      <c r="N344" s="12"/>
      <c r="O344" s="12"/>
      <c r="P344" s="12"/>
      <c r="Q344" s="12"/>
      <c r="R344" s="12"/>
      <c r="S344" s="14"/>
      <c r="T344" s="12"/>
      <c r="U344" s="14"/>
      <c r="V344" s="14"/>
      <c r="W344" s="15"/>
      <c r="X344" s="6"/>
      <c r="Y344" s="6"/>
      <c r="Z344" s="6"/>
    </row>
    <row r="345" spans="1:26" ht="12" customHeight="1" outlineLevel="1" x14ac:dyDescent="0.35">
      <c r="A345" s="4"/>
      <c r="B345" s="5"/>
      <c r="C345" s="11"/>
      <c r="D345" s="11"/>
      <c r="E345" s="16"/>
      <c r="F345" s="12"/>
      <c r="G345" s="17"/>
      <c r="H345" s="12" t="s">
        <v>26</v>
      </c>
      <c r="I345" s="12"/>
      <c r="J345" s="12"/>
      <c r="K345" s="12"/>
      <c r="L345" s="12"/>
      <c r="M345" s="12"/>
      <c r="N345" s="12"/>
      <c r="O345" s="12"/>
      <c r="P345" s="12"/>
      <c r="Q345" s="12"/>
      <c r="R345" s="12"/>
      <c r="S345" s="14"/>
      <c r="T345" s="18"/>
      <c r="U345" s="14"/>
      <c r="V345" s="14"/>
      <c r="W345" s="15"/>
      <c r="X345" s="6"/>
      <c r="Y345" s="6"/>
      <c r="Z345" s="6"/>
    </row>
    <row r="346" spans="1:26" ht="12" customHeight="1" outlineLevel="1" x14ac:dyDescent="0.35">
      <c r="A346" s="4"/>
      <c r="B346" s="5"/>
      <c r="C346" s="16"/>
      <c r="D346" s="11"/>
      <c r="E346" s="16"/>
      <c r="F346" s="12"/>
      <c r="G346" s="12" t="s">
        <v>2</v>
      </c>
      <c r="H346" s="42" t="s">
        <v>34</v>
      </c>
      <c r="I346" s="12"/>
      <c r="J346" s="12"/>
      <c r="K346" s="12"/>
      <c r="L346" s="12"/>
      <c r="M346" s="12"/>
      <c r="N346" s="12"/>
      <c r="O346" s="12"/>
      <c r="P346" s="12"/>
      <c r="Q346" s="12"/>
      <c r="R346" s="12"/>
      <c r="S346" s="14"/>
      <c r="T346" s="18"/>
      <c r="U346" s="14"/>
      <c r="V346" s="14"/>
      <c r="W346" s="15"/>
      <c r="X346" s="6"/>
      <c r="Y346" s="6"/>
      <c r="Z346" s="6"/>
    </row>
    <row r="347" spans="1:26" ht="12" customHeight="1" outlineLevel="1" x14ac:dyDescent="0.35">
      <c r="A347" s="4"/>
      <c r="B347" s="5"/>
      <c r="C347" s="19">
        <v>0</v>
      </c>
      <c r="D347" s="11"/>
      <c r="E347" s="16"/>
      <c r="F347" s="12"/>
      <c r="G347" s="20"/>
      <c r="H347" s="12"/>
      <c r="I347" s="12"/>
      <c r="J347" s="12"/>
      <c r="K347" s="12"/>
      <c r="L347" s="12"/>
      <c r="M347" s="12"/>
      <c r="N347" s="12"/>
      <c r="O347" s="12"/>
      <c r="P347" s="12"/>
      <c r="Q347" s="12"/>
      <c r="R347" s="12"/>
      <c r="S347" s="14"/>
      <c r="T347" s="18"/>
      <c r="U347" s="14"/>
      <c r="V347" s="14"/>
      <c r="W347" s="15"/>
      <c r="X347" s="6"/>
      <c r="Y347" s="6"/>
      <c r="Z347" s="6"/>
    </row>
    <row r="348" spans="1:26" ht="12" customHeight="1" outlineLevel="1" x14ac:dyDescent="0.35">
      <c r="A348" s="4"/>
      <c r="B348" s="5"/>
      <c r="C348" s="16"/>
      <c r="D348" s="16"/>
      <c r="E348" s="16"/>
      <c r="F348" s="16"/>
      <c r="G348" s="16"/>
      <c r="H348" s="16"/>
      <c r="I348" s="16"/>
      <c r="J348" s="21"/>
      <c r="K348" s="21"/>
      <c r="L348" s="21"/>
      <c r="M348" s="21"/>
      <c r="N348" s="21"/>
      <c r="O348" s="21"/>
      <c r="P348" s="21"/>
      <c r="Q348" s="21"/>
      <c r="R348" s="21"/>
      <c r="S348" s="21"/>
      <c r="T348" s="21"/>
      <c r="U348" s="21"/>
      <c r="V348" s="21"/>
      <c r="W348" s="15"/>
      <c r="X348" s="6"/>
      <c r="Y348" s="6"/>
      <c r="Z348" s="6"/>
    </row>
    <row r="349" spans="1:26" ht="12" customHeight="1" outlineLevel="1" x14ac:dyDescent="0.35">
      <c r="A349" s="4"/>
      <c r="B349" s="5"/>
      <c r="C349" s="16"/>
      <c r="D349" s="16"/>
      <c r="E349" s="16"/>
      <c r="F349" s="16"/>
      <c r="G349" s="16"/>
      <c r="H349" s="16"/>
      <c r="I349" s="16"/>
      <c r="J349" s="16"/>
      <c r="K349" s="16"/>
      <c r="L349" s="21"/>
      <c r="M349" s="21"/>
      <c r="N349" s="21"/>
      <c r="O349" s="21"/>
      <c r="P349" s="21"/>
      <c r="Q349" s="21"/>
      <c r="R349" s="21"/>
      <c r="S349" s="21"/>
      <c r="T349" s="21"/>
      <c r="U349" s="21"/>
      <c r="V349" s="21"/>
      <c r="W349" s="15"/>
      <c r="X349" s="6"/>
      <c r="Y349" s="6"/>
      <c r="Z349" s="6"/>
    </row>
    <row r="350" spans="1:26" ht="12" customHeight="1" outlineLevel="1" x14ac:dyDescent="0.35">
      <c r="A350" s="4"/>
      <c r="B350" s="5"/>
      <c r="C350" s="16"/>
      <c r="D350" s="16"/>
      <c r="E350" s="16"/>
      <c r="F350" s="16"/>
      <c r="G350" s="16"/>
      <c r="H350" s="16"/>
      <c r="I350" s="16"/>
      <c r="J350" s="22"/>
      <c r="K350" s="22"/>
      <c r="L350" s="22"/>
      <c r="M350" s="22"/>
      <c r="N350" s="22"/>
      <c r="O350" s="22"/>
      <c r="P350" s="22"/>
      <c r="Q350" s="23"/>
      <c r="R350" s="23"/>
      <c r="S350" s="21"/>
      <c r="T350" s="21"/>
      <c r="U350" s="21"/>
      <c r="V350" s="21"/>
      <c r="W350" s="15"/>
      <c r="X350" s="6"/>
      <c r="Y350" s="6"/>
      <c r="Z350" s="6"/>
    </row>
    <row r="351" spans="1:26" ht="12" customHeight="1" outlineLevel="1" x14ac:dyDescent="0.35">
      <c r="A351" s="4"/>
      <c r="B351" s="5"/>
      <c r="C351" s="16"/>
      <c r="D351" s="16"/>
      <c r="E351" s="16"/>
      <c r="F351" s="16"/>
      <c r="G351" s="16"/>
      <c r="H351" s="16"/>
      <c r="I351" s="16"/>
      <c r="J351" s="290" t="s">
        <v>511</v>
      </c>
      <c r="K351" s="290" t="s">
        <v>66</v>
      </c>
      <c r="L351" s="290" t="s">
        <v>67</v>
      </c>
      <c r="M351" s="290" t="s">
        <v>68</v>
      </c>
      <c r="N351" s="290" t="s">
        <v>69</v>
      </c>
      <c r="O351" s="22"/>
      <c r="P351" s="23"/>
      <c r="Q351" s="23"/>
      <c r="R351" s="23"/>
      <c r="S351" s="21"/>
      <c r="T351" s="21"/>
      <c r="U351" s="21"/>
      <c r="V351" s="21"/>
      <c r="W351" s="15"/>
      <c r="X351" s="6"/>
      <c r="Y351" s="6"/>
      <c r="Z351" s="6"/>
    </row>
    <row r="352" spans="1:26" ht="14.5" outlineLevel="1" x14ac:dyDescent="0.35">
      <c r="A352" s="4"/>
      <c r="B352" s="5"/>
      <c r="C352" s="16"/>
      <c r="D352" s="16"/>
      <c r="E352" s="16"/>
      <c r="F352" s="25"/>
      <c r="G352" s="26"/>
      <c r="H352" s="26"/>
      <c r="I352" s="33" t="s">
        <v>439</v>
      </c>
      <c r="J352" s="415">
        <v>1</v>
      </c>
      <c r="K352" s="415">
        <v>1</v>
      </c>
      <c r="L352" s="415">
        <v>1</v>
      </c>
      <c r="M352" s="415">
        <v>1</v>
      </c>
      <c r="N352" s="415">
        <v>1</v>
      </c>
      <c r="O352" s="247"/>
      <c r="P352" s="247"/>
      <c r="Q352" s="248"/>
      <c r="R352" s="248"/>
      <c r="S352" s="248"/>
      <c r="T352" s="248"/>
      <c r="U352" s="248"/>
      <c r="V352" s="249"/>
      <c r="W352" s="15"/>
      <c r="X352" s="6"/>
      <c r="Y352" s="6"/>
      <c r="Z352" s="6"/>
    </row>
    <row r="353" spans="1:26" ht="14.5" outlineLevel="1" x14ac:dyDescent="0.35">
      <c r="A353" s="4"/>
      <c r="B353" s="5"/>
      <c r="C353" s="16"/>
      <c r="D353" s="16"/>
      <c r="E353" s="16"/>
      <c r="F353" s="25"/>
      <c r="G353" s="26"/>
      <c r="H353" s="26"/>
      <c r="I353" s="33" t="s">
        <v>440</v>
      </c>
      <c r="J353" s="415">
        <v>1</v>
      </c>
      <c r="K353" s="415">
        <v>1</v>
      </c>
      <c r="L353" s="415">
        <v>1</v>
      </c>
      <c r="M353" s="415">
        <v>1</v>
      </c>
      <c r="N353" s="415">
        <v>1</v>
      </c>
      <c r="O353" s="247"/>
      <c r="P353" s="247"/>
      <c r="Q353" s="248"/>
      <c r="R353" s="248"/>
      <c r="S353" s="248"/>
      <c r="T353" s="248"/>
      <c r="U353" s="248"/>
      <c r="V353" s="249"/>
      <c r="W353" s="15"/>
      <c r="X353" s="6"/>
      <c r="Y353" s="6"/>
      <c r="Z353" s="6"/>
    </row>
    <row r="354" spans="1:26" ht="14.5" outlineLevel="1" x14ac:dyDescent="0.35">
      <c r="A354" s="4"/>
      <c r="B354" s="5"/>
      <c r="C354" s="16"/>
      <c r="D354" s="16"/>
      <c r="E354" s="16"/>
      <c r="F354" s="25"/>
      <c r="G354" s="26"/>
      <c r="H354" s="26"/>
      <c r="I354" s="33" t="s">
        <v>441</v>
      </c>
      <c r="J354" s="415">
        <v>1</v>
      </c>
      <c r="K354" s="415">
        <v>1</v>
      </c>
      <c r="L354" s="415">
        <v>1</v>
      </c>
      <c r="M354" s="415">
        <v>1</v>
      </c>
      <c r="N354" s="415">
        <v>1</v>
      </c>
      <c r="O354" s="247"/>
      <c r="P354" s="247"/>
      <c r="Q354" s="248"/>
      <c r="R354" s="248"/>
      <c r="S354" s="248"/>
      <c r="T354" s="248"/>
      <c r="U354" s="248"/>
      <c r="V354" s="249"/>
      <c r="W354" s="15"/>
      <c r="X354" s="6"/>
      <c r="Y354" s="6"/>
      <c r="Z354" s="6"/>
    </row>
    <row r="355" spans="1:26" ht="14.5" outlineLevel="1" x14ac:dyDescent="0.35">
      <c r="A355" s="4"/>
      <c r="B355" s="5"/>
      <c r="C355" s="16"/>
      <c r="D355" s="16"/>
      <c r="E355" s="16"/>
      <c r="F355" s="25"/>
      <c r="G355" s="26"/>
      <c r="H355" s="26"/>
      <c r="I355" s="33" t="s">
        <v>431</v>
      </c>
      <c r="J355" s="415">
        <v>1</v>
      </c>
      <c r="K355" s="415">
        <v>1</v>
      </c>
      <c r="L355" s="415">
        <v>1</v>
      </c>
      <c r="M355" s="415">
        <v>1</v>
      </c>
      <c r="N355" s="415">
        <v>1</v>
      </c>
      <c r="O355" s="247"/>
      <c r="P355" s="247"/>
      <c r="Q355" s="248"/>
      <c r="R355" s="248"/>
      <c r="S355" s="248"/>
      <c r="T355" s="248"/>
      <c r="U355" s="248"/>
      <c r="V355" s="249"/>
      <c r="W355" s="15"/>
      <c r="X355" s="6"/>
      <c r="Y355" s="6"/>
      <c r="Z355" s="6"/>
    </row>
    <row r="356" spans="1:26" ht="14.5" outlineLevel="1" x14ac:dyDescent="0.35">
      <c r="A356" s="4"/>
      <c r="B356" s="5"/>
      <c r="C356" s="16"/>
      <c r="D356" s="16"/>
      <c r="E356" s="16"/>
      <c r="F356" s="25"/>
      <c r="G356" s="26"/>
      <c r="H356" s="26"/>
      <c r="I356" s="33" t="s">
        <v>432</v>
      </c>
      <c r="J356" s="415">
        <v>1</v>
      </c>
      <c r="K356" s="415">
        <v>1</v>
      </c>
      <c r="L356" s="415">
        <v>1</v>
      </c>
      <c r="M356" s="415">
        <v>1</v>
      </c>
      <c r="N356" s="415">
        <v>1</v>
      </c>
      <c r="O356" s="247"/>
      <c r="P356" s="247"/>
      <c r="Q356" s="248"/>
      <c r="R356" s="248"/>
      <c r="S356" s="248"/>
      <c r="T356" s="248"/>
      <c r="U356" s="248"/>
      <c r="V356" s="249"/>
      <c r="W356" s="15"/>
      <c r="X356" s="6"/>
      <c r="Y356" s="6"/>
      <c r="Z356" s="6"/>
    </row>
    <row r="357" spans="1:26" ht="14.5" outlineLevel="1" x14ac:dyDescent="0.35">
      <c r="A357" s="4"/>
      <c r="B357" s="5"/>
      <c r="C357" s="16"/>
      <c r="D357" s="16"/>
      <c r="E357" s="16"/>
      <c r="F357" s="25"/>
      <c r="G357" s="26"/>
      <c r="H357" s="26"/>
      <c r="I357" s="33" t="s">
        <v>433</v>
      </c>
      <c r="J357" s="415">
        <v>1</v>
      </c>
      <c r="K357" s="415">
        <v>1</v>
      </c>
      <c r="L357" s="415">
        <v>1</v>
      </c>
      <c r="M357" s="415">
        <v>1</v>
      </c>
      <c r="N357" s="415">
        <v>1</v>
      </c>
      <c r="O357" s="247"/>
      <c r="P357" s="247"/>
      <c r="Q357" s="248"/>
      <c r="R357" s="248"/>
      <c r="S357" s="248"/>
      <c r="T357" s="248"/>
      <c r="U357" s="248"/>
      <c r="V357" s="249"/>
      <c r="W357" s="15"/>
      <c r="X357" s="6"/>
      <c r="Y357" s="6"/>
      <c r="Z357" s="6"/>
    </row>
    <row r="358" spans="1:26" ht="12" customHeight="1" outlineLevel="1" x14ac:dyDescent="0.35">
      <c r="A358" s="4"/>
      <c r="B358" s="5"/>
      <c r="C358" s="16"/>
      <c r="D358" s="16"/>
      <c r="E358" s="16"/>
      <c r="F358" s="32"/>
      <c r="G358" s="33"/>
      <c r="H358" s="33"/>
      <c r="I358" s="33"/>
      <c r="J358" s="33"/>
      <c r="K358" s="33"/>
      <c r="L358" s="33"/>
      <c r="M358" s="33"/>
      <c r="N358" s="33"/>
      <c r="O358" s="247"/>
      <c r="P358" s="247"/>
      <c r="Q358" s="250"/>
      <c r="R358" s="250"/>
      <c r="S358" s="250"/>
      <c r="T358" s="250"/>
      <c r="U358" s="250"/>
      <c r="V358" s="249"/>
      <c r="W358" s="15"/>
      <c r="X358" s="6"/>
      <c r="Y358" s="6"/>
      <c r="Z358" s="6"/>
    </row>
    <row r="359" spans="1:26" ht="5.15" customHeight="1" outlineLevel="1" x14ac:dyDescent="0.35">
      <c r="A359" s="4"/>
      <c r="B359" s="5"/>
      <c r="C359" s="16"/>
      <c r="D359" s="16"/>
      <c r="E359" s="16"/>
      <c r="F359" s="35"/>
      <c r="G359" s="36"/>
      <c r="H359" s="36"/>
      <c r="I359" s="36"/>
      <c r="J359" s="37"/>
      <c r="K359" s="37"/>
      <c r="L359" s="37"/>
      <c r="M359" s="37"/>
      <c r="N359" s="37"/>
      <c r="O359" s="37"/>
      <c r="P359" s="37"/>
      <c r="Q359" s="37"/>
      <c r="R359" s="37"/>
      <c r="S359" s="37"/>
      <c r="T359" s="37"/>
      <c r="U359" s="37"/>
      <c r="V359" s="29"/>
      <c r="W359" s="15"/>
      <c r="X359" s="6"/>
      <c r="Y359" s="6"/>
      <c r="Z359" s="6"/>
    </row>
    <row r="360" spans="1:26" ht="25" customHeight="1" outlineLevel="1" x14ac:dyDescent="0.35">
      <c r="A360" s="4"/>
      <c r="B360" s="5"/>
      <c r="C360" s="38"/>
      <c r="D360" s="38"/>
      <c r="E360" s="38"/>
      <c r="F360" s="38"/>
      <c r="G360" s="39" t="str">
        <f>G344</f>
        <v>Chemical by Soil</v>
      </c>
      <c r="H360" s="38"/>
      <c r="I360" s="38"/>
      <c r="J360" s="38"/>
      <c r="K360" s="38"/>
      <c r="L360" s="38"/>
      <c r="M360" s="38"/>
      <c r="N360" s="38"/>
      <c r="O360" s="38"/>
      <c r="P360" s="38"/>
      <c r="Q360" s="38"/>
      <c r="R360" s="38"/>
      <c r="S360" s="38"/>
      <c r="T360" s="38"/>
      <c r="U360" s="38"/>
      <c r="V360" s="38"/>
      <c r="W360" s="40" t="s">
        <v>24</v>
      </c>
      <c r="X360" s="6"/>
      <c r="Y360" s="6"/>
      <c r="Z360" s="6"/>
    </row>
    <row r="361" spans="1:26" ht="12" customHeight="1" outlineLevel="1" x14ac:dyDescent="0.35">
      <c r="A361" s="4"/>
      <c r="B361" s="5"/>
      <c r="C361" s="5"/>
      <c r="D361" s="5"/>
      <c r="E361" s="5"/>
      <c r="F361" s="6"/>
      <c r="G361" s="6"/>
      <c r="H361" s="6"/>
      <c r="I361" s="6"/>
      <c r="J361" s="6"/>
      <c r="K361" s="6"/>
      <c r="L361" s="6"/>
      <c r="M361" s="6"/>
      <c r="N361" s="6"/>
      <c r="O361" s="6"/>
      <c r="P361" s="6"/>
      <c r="Q361" s="6"/>
      <c r="R361" s="6"/>
      <c r="S361" s="6"/>
      <c r="T361" s="6"/>
      <c r="U361" s="6"/>
      <c r="V361" s="6"/>
      <c r="W361" s="6"/>
      <c r="X361" s="6"/>
      <c r="Y361" s="6"/>
      <c r="Z361" s="6"/>
    </row>
    <row r="362" spans="1:26" ht="12" customHeight="1" outlineLevel="1" x14ac:dyDescent="0.35">
      <c r="A362" s="4"/>
      <c r="B362" s="5"/>
      <c r="C362" s="5"/>
      <c r="D362" s="5"/>
      <c r="E362" s="5"/>
      <c r="F362" s="5"/>
      <c r="G362" s="5"/>
      <c r="H362" s="6"/>
      <c r="I362" s="6"/>
      <c r="J362" s="6"/>
      <c r="K362" s="6"/>
      <c r="L362" s="6"/>
      <c r="M362" s="6"/>
      <c r="N362" s="6"/>
      <c r="O362" s="6"/>
      <c r="P362" s="6"/>
      <c r="Q362" s="6"/>
      <c r="R362" s="6"/>
      <c r="S362" s="6"/>
      <c r="T362" s="6"/>
      <c r="U362" s="6"/>
      <c r="V362" s="6"/>
      <c r="W362" s="6"/>
      <c r="X362" s="5"/>
      <c r="Y362" s="5"/>
      <c r="Z362" s="5"/>
    </row>
    <row r="363" spans="1:26" ht="5.15" customHeight="1" outlineLevel="1" thickBot="1" x14ac:dyDescent="0.4">
      <c r="A363" s="4"/>
      <c r="B363" s="5"/>
      <c r="C363" s="5"/>
      <c r="D363" s="5"/>
      <c r="E363" s="5"/>
      <c r="F363" s="5"/>
      <c r="G363" s="5"/>
      <c r="H363" s="6"/>
      <c r="I363" s="6"/>
      <c r="J363" s="6"/>
      <c r="K363" s="6"/>
      <c r="L363" s="6"/>
      <c r="M363" s="6"/>
      <c r="N363" s="6"/>
      <c r="O363" s="6"/>
      <c r="P363" s="6"/>
      <c r="Q363" s="6"/>
      <c r="R363" s="6"/>
      <c r="S363" s="6"/>
      <c r="T363" s="6"/>
      <c r="U363" s="6"/>
      <c r="V363" s="6"/>
      <c r="W363" s="6"/>
      <c r="X363" s="5"/>
      <c r="Y363" s="5"/>
      <c r="Z363" s="5"/>
    </row>
    <row r="364" spans="1:26" ht="5.15" customHeight="1" outlineLevel="1" x14ac:dyDescent="0.35">
      <c r="A364" s="4"/>
      <c r="B364" s="5"/>
      <c r="C364" s="8" t="s">
        <v>0</v>
      </c>
      <c r="D364" s="8"/>
      <c r="E364" s="8"/>
      <c r="F364" s="8"/>
      <c r="G364" s="8"/>
      <c r="H364" s="8"/>
      <c r="I364" s="8"/>
      <c r="J364" s="8"/>
      <c r="K364" s="9"/>
      <c r="L364" s="9"/>
      <c r="M364" s="9"/>
      <c r="N364" s="9"/>
      <c r="O364" s="9"/>
      <c r="P364" s="9"/>
      <c r="Q364" s="9"/>
      <c r="R364" s="9"/>
      <c r="S364" s="9"/>
      <c r="T364" s="9"/>
      <c r="U364" s="9"/>
      <c r="V364" s="9"/>
      <c r="W364" s="10"/>
      <c r="X364" s="6"/>
      <c r="Y364" s="6"/>
      <c r="Z364" s="6"/>
    </row>
    <row r="365" spans="1:26" ht="12" customHeight="1" outlineLevel="1" x14ac:dyDescent="0.35">
      <c r="A365" s="4"/>
      <c r="B365" s="5"/>
      <c r="C365" s="11"/>
      <c r="D365" s="11"/>
      <c r="E365" s="11" t="s">
        <v>1</v>
      </c>
      <c r="F365" s="12"/>
      <c r="G365" s="13" t="s">
        <v>310</v>
      </c>
      <c r="H365" s="12"/>
      <c r="I365" s="12"/>
      <c r="J365" s="12"/>
      <c r="K365" s="12"/>
      <c r="L365" s="12"/>
      <c r="M365" s="12"/>
      <c r="N365" s="12"/>
      <c r="O365" s="12"/>
      <c r="P365" s="12"/>
      <c r="Q365" s="12"/>
      <c r="R365" s="12"/>
      <c r="S365" s="14"/>
      <c r="T365" s="12"/>
      <c r="U365" s="14"/>
      <c r="V365" s="14"/>
      <c r="W365" s="15"/>
      <c r="X365" s="6"/>
      <c r="Y365" s="6"/>
      <c r="Z365" s="6"/>
    </row>
    <row r="366" spans="1:26" ht="12" customHeight="1" outlineLevel="1" x14ac:dyDescent="0.35">
      <c r="A366" s="4"/>
      <c r="B366" s="5"/>
      <c r="C366" s="11"/>
      <c r="D366" s="11"/>
      <c r="E366" s="16"/>
      <c r="F366" s="12"/>
      <c r="G366" s="17"/>
      <c r="H366" s="12" t="s">
        <v>311</v>
      </c>
      <c r="I366" s="12"/>
      <c r="J366" s="12"/>
      <c r="K366" s="12"/>
      <c r="L366" s="12"/>
      <c r="M366" s="12"/>
      <c r="N366" s="12"/>
      <c r="O366" s="12"/>
      <c r="P366" s="12"/>
      <c r="Q366" s="12"/>
      <c r="R366" s="12"/>
      <c r="S366" s="14"/>
      <c r="T366" s="18"/>
      <c r="U366" s="14"/>
      <c r="V366" s="14"/>
      <c r="W366" s="15"/>
      <c r="X366" s="6"/>
      <c r="Y366" s="6"/>
      <c r="Z366" s="6"/>
    </row>
    <row r="367" spans="1:26" ht="12" customHeight="1" outlineLevel="1" x14ac:dyDescent="0.35">
      <c r="A367" s="4"/>
      <c r="B367" s="5"/>
      <c r="C367" s="16"/>
      <c r="D367" s="11"/>
      <c r="E367" s="16"/>
      <c r="F367" s="12"/>
      <c r="G367" s="12"/>
      <c r="H367" s="12"/>
      <c r="I367" s="12"/>
      <c r="J367" s="12"/>
      <c r="K367" s="12"/>
      <c r="L367" s="12"/>
      <c r="M367" s="12"/>
      <c r="N367" s="12"/>
      <c r="O367" s="12"/>
      <c r="P367" s="12"/>
      <c r="Q367" s="12"/>
      <c r="R367" s="12"/>
      <c r="S367" s="14"/>
      <c r="T367" s="18"/>
      <c r="U367" s="14"/>
      <c r="V367" s="14"/>
      <c r="W367" s="15"/>
      <c r="X367" s="6"/>
      <c r="Y367" s="6"/>
      <c r="Z367" s="6"/>
    </row>
    <row r="368" spans="1:26" ht="12" customHeight="1" outlineLevel="1" x14ac:dyDescent="0.35">
      <c r="A368" s="4"/>
      <c r="B368" s="5"/>
      <c r="C368" s="19">
        <v>0</v>
      </c>
      <c r="D368" s="11"/>
      <c r="E368" s="16"/>
      <c r="F368" s="12"/>
      <c r="G368" s="20"/>
      <c r="H368" s="12"/>
      <c r="I368" s="12"/>
      <c r="J368" s="12"/>
      <c r="K368" s="12"/>
      <c r="L368" s="12"/>
      <c r="M368" s="12"/>
      <c r="N368" s="12"/>
      <c r="O368" s="12"/>
      <c r="P368" s="12"/>
      <c r="Q368" s="12"/>
      <c r="R368" s="12"/>
      <c r="S368" s="14"/>
      <c r="T368" s="18"/>
      <c r="U368" s="14"/>
      <c r="V368" s="14"/>
      <c r="W368" s="15"/>
      <c r="X368" s="6"/>
      <c r="Y368" s="6"/>
      <c r="Z368" s="6"/>
    </row>
    <row r="369" spans="1:26" ht="12" customHeight="1" outlineLevel="1" x14ac:dyDescent="0.35">
      <c r="A369" s="4"/>
      <c r="B369" s="5"/>
      <c r="C369" s="16"/>
      <c r="D369" s="16"/>
      <c r="E369" s="16"/>
      <c r="F369" s="16"/>
      <c r="G369" s="16"/>
      <c r="H369" s="16"/>
      <c r="I369" s="16"/>
      <c r="J369" s="21"/>
      <c r="K369" s="21"/>
      <c r="L369" s="21"/>
      <c r="M369" s="21"/>
      <c r="N369" s="21"/>
      <c r="O369" s="21"/>
      <c r="P369" s="21"/>
      <c r="Q369" s="21"/>
      <c r="R369" s="21"/>
      <c r="S369" s="21"/>
      <c r="T369" s="21"/>
      <c r="U369" s="21"/>
      <c r="V369" s="21"/>
      <c r="W369" s="15"/>
      <c r="X369" s="6"/>
      <c r="Y369" s="6"/>
      <c r="Z369" s="6"/>
    </row>
    <row r="370" spans="1:26" ht="12" customHeight="1" outlineLevel="1" x14ac:dyDescent="0.35">
      <c r="A370" s="4"/>
      <c r="B370" s="5"/>
      <c r="C370" s="16"/>
      <c r="D370" s="16"/>
      <c r="E370" s="16"/>
      <c r="F370" s="16"/>
      <c r="G370" s="16"/>
      <c r="H370" s="16"/>
      <c r="I370" s="16"/>
      <c r="J370" s="16"/>
      <c r="K370" s="16"/>
      <c r="L370" s="21"/>
      <c r="M370" s="21"/>
      <c r="N370" s="21"/>
      <c r="O370" s="21"/>
      <c r="P370" s="21"/>
      <c r="Q370" s="21"/>
      <c r="R370" s="21"/>
      <c r="S370" s="21"/>
      <c r="T370" s="21"/>
      <c r="U370" s="21"/>
      <c r="V370" s="21"/>
      <c r="W370" s="15"/>
      <c r="X370" s="6"/>
      <c r="Y370" s="6"/>
      <c r="Z370" s="6"/>
    </row>
    <row r="371" spans="1:26" ht="12" customHeight="1" outlineLevel="1" x14ac:dyDescent="0.35">
      <c r="A371" s="4"/>
      <c r="B371" s="5"/>
      <c r="C371" s="16"/>
      <c r="D371" s="16"/>
      <c r="E371" s="16"/>
      <c r="F371" s="16"/>
      <c r="G371" s="16"/>
      <c r="H371" s="16"/>
      <c r="I371" s="16"/>
      <c r="J371" s="22"/>
      <c r="K371" s="22"/>
      <c r="L371" s="22"/>
      <c r="M371" s="22"/>
      <c r="N371" s="22"/>
      <c r="O371" s="22"/>
      <c r="P371" s="22"/>
      <c r="Q371" s="23"/>
      <c r="R371" s="23"/>
      <c r="S371" s="21"/>
      <c r="T371" s="21"/>
      <c r="U371" s="21"/>
      <c r="V371" s="21"/>
      <c r="W371" s="15"/>
      <c r="X371" s="6"/>
      <c r="Y371" s="6"/>
      <c r="Z371" s="6"/>
    </row>
    <row r="372" spans="1:26" ht="12" customHeight="1" outlineLevel="1" x14ac:dyDescent="0.35">
      <c r="A372" s="4"/>
      <c r="B372" s="5"/>
      <c r="C372" s="16"/>
      <c r="D372" s="16"/>
      <c r="E372" s="16"/>
      <c r="F372" s="16"/>
      <c r="G372" s="16"/>
      <c r="H372" s="16"/>
      <c r="I372" s="16"/>
      <c r="J372" s="22" t="s">
        <v>132</v>
      </c>
      <c r="K372" s="22" t="s">
        <v>133</v>
      </c>
      <c r="L372" s="22"/>
      <c r="M372" s="22"/>
      <c r="N372" s="22"/>
      <c r="O372" s="22"/>
      <c r="P372" s="23"/>
      <c r="Q372" s="23"/>
      <c r="R372" s="23"/>
      <c r="S372" s="21"/>
      <c r="T372" s="21"/>
      <c r="U372" s="21"/>
      <c r="V372" s="21"/>
      <c r="W372" s="15"/>
      <c r="X372" s="6"/>
      <c r="Y372" s="6"/>
      <c r="Z372" s="6"/>
    </row>
    <row r="373" spans="1:26" ht="14.5" outlineLevel="1" x14ac:dyDescent="0.35">
      <c r="A373" s="4"/>
      <c r="B373" s="5"/>
      <c r="C373" s="16"/>
      <c r="D373" s="16"/>
      <c r="E373" s="16"/>
      <c r="F373" s="25"/>
      <c r="G373" s="26"/>
      <c r="H373" s="26"/>
      <c r="I373" s="26" t="str">
        <f t="shared" ref="I373:I378" si="4">I352</f>
        <v>pre seeding</v>
      </c>
      <c r="J373" s="408">
        <v>43570</v>
      </c>
      <c r="K373" s="419">
        <v>35</v>
      </c>
      <c r="L373" s="247"/>
      <c r="M373" s="247"/>
      <c r="N373" s="247"/>
      <c r="O373" s="247"/>
      <c r="P373" s="247"/>
      <c r="Q373" s="248"/>
      <c r="R373" s="248"/>
      <c r="S373" s="248"/>
      <c r="T373" s="248"/>
      <c r="U373" s="248"/>
      <c r="V373" s="249"/>
      <c r="W373" s="15"/>
      <c r="X373" s="6"/>
      <c r="Y373" s="6"/>
      <c r="Z373" s="6"/>
    </row>
    <row r="374" spans="1:26" ht="14.5" outlineLevel="1" x14ac:dyDescent="0.35">
      <c r="A374" s="4"/>
      <c r="B374" s="5"/>
      <c r="C374" s="16"/>
      <c r="D374" s="16"/>
      <c r="E374" s="16"/>
      <c r="F374" s="25"/>
      <c r="G374" s="26"/>
      <c r="H374" s="26"/>
      <c r="I374" s="26" t="str">
        <f t="shared" si="4"/>
        <v>at seeding</v>
      </c>
      <c r="J374" s="408">
        <v>43600</v>
      </c>
      <c r="K374" s="419">
        <v>15</v>
      </c>
      <c r="L374" s="247"/>
      <c r="M374" s="247"/>
      <c r="N374" s="247"/>
      <c r="O374" s="247"/>
      <c r="P374" s="247"/>
      <c r="Q374" s="248"/>
      <c r="R374" s="248"/>
      <c r="S374" s="248"/>
      <c r="T374" s="248"/>
      <c r="U374" s="248"/>
      <c r="V374" s="249"/>
      <c r="W374" s="15"/>
      <c r="X374" s="6"/>
      <c r="Y374" s="6"/>
      <c r="Z374" s="6"/>
    </row>
    <row r="375" spans="1:26" ht="14.5" outlineLevel="1" x14ac:dyDescent="0.35">
      <c r="A375" s="4"/>
      <c r="B375" s="5"/>
      <c r="C375" s="16"/>
      <c r="D375" s="16"/>
      <c r="E375" s="16"/>
      <c r="F375" s="25"/>
      <c r="G375" s="26"/>
      <c r="H375" s="26"/>
      <c r="I375" s="26" t="str">
        <f t="shared" si="4"/>
        <v>post seeding</v>
      </c>
      <c r="J375" s="408">
        <v>43617</v>
      </c>
      <c r="K375" s="419">
        <v>90</v>
      </c>
      <c r="L375" s="247"/>
      <c r="M375" s="247"/>
      <c r="N375" s="247"/>
      <c r="O375" s="247"/>
      <c r="P375" s="247"/>
      <c r="Q375" s="248"/>
      <c r="R375" s="248"/>
      <c r="S375" s="248"/>
      <c r="T375" s="248"/>
      <c r="U375" s="248"/>
      <c r="V375" s="249"/>
      <c r="W375" s="15"/>
      <c r="X375" s="6"/>
      <c r="Y375" s="6"/>
      <c r="Z375" s="6"/>
    </row>
    <row r="376" spans="1:26" ht="14.5" outlineLevel="1" x14ac:dyDescent="0.35">
      <c r="A376" s="4"/>
      <c r="B376" s="5"/>
      <c r="C376" s="16"/>
      <c r="D376" s="16"/>
      <c r="E376" s="16"/>
      <c r="F376" s="25"/>
      <c r="G376" s="26"/>
      <c r="H376" s="26"/>
      <c r="I376" s="26" t="str">
        <f t="shared" si="4"/>
        <v>cereal</v>
      </c>
      <c r="J376" s="408">
        <v>43661</v>
      </c>
      <c r="K376" s="419">
        <v>35</v>
      </c>
      <c r="L376" s="247"/>
      <c r="M376" s="247"/>
      <c r="N376" s="247"/>
      <c r="O376" s="247"/>
      <c r="P376" s="247"/>
      <c r="Q376" s="248"/>
      <c r="R376" s="248"/>
      <c r="S376" s="248"/>
      <c r="T376" s="248"/>
      <c r="U376" s="248"/>
      <c r="V376" s="249"/>
      <c r="W376" s="15"/>
      <c r="X376" s="6"/>
      <c r="Y376" s="6"/>
      <c r="Z376" s="6"/>
    </row>
    <row r="377" spans="1:26" ht="12" customHeight="1" outlineLevel="1" x14ac:dyDescent="0.35">
      <c r="A377" s="4"/>
      <c r="B377" s="5"/>
      <c r="C377" s="16"/>
      <c r="D377" s="16"/>
      <c r="E377" s="16"/>
      <c r="F377" s="32"/>
      <c r="G377" s="33"/>
      <c r="H377" s="33"/>
      <c r="I377" s="26" t="str">
        <f t="shared" si="4"/>
        <v>oilseed</v>
      </c>
      <c r="J377" s="408">
        <v>43661</v>
      </c>
      <c r="K377" s="419">
        <v>35</v>
      </c>
      <c r="L377" s="247"/>
      <c r="M377" s="247"/>
      <c r="N377" s="247"/>
      <c r="O377" s="247"/>
      <c r="P377" s="247"/>
      <c r="Q377" s="250"/>
      <c r="R377" s="250"/>
      <c r="S377" s="250"/>
      <c r="T377" s="250"/>
      <c r="U377" s="250"/>
      <c r="V377" s="249"/>
      <c r="W377" s="15"/>
      <c r="X377" s="6"/>
      <c r="Y377" s="6"/>
      <c r="Z377" s="6"/>
    </row>
    <row r="378" spans="1:26" ht="14.5" outlineLevel="1" x14ac:dyDescent="0.35">
      <c r="A378" s="4"/>
      <c r="B378" s="5"/>
      <c r="C378" s="16"/>
      <c r="D378" s="16"/>
      <c r="E378" s="16"/>
      <c r="F378" s="25"/>
      <c r="G378" s="26"/>
      <c r="H378" s="26"/>
      <c r="I378" s="26" t="str">
        <f t="shared" si="4"/>
        <v>pulse</v>
      </c>
      <c r="J378" s="408">
        <v>43661</v>
      </c>
      <c r="K378" s="419">
        <v>35</v>
      </c>
      <c r="L378" s="247"/>
      <c r="M378" s="247"/>
      <c r="N378" s="247"/>
      <c r="O378" s="247"/>
      <c r="P378" s="247"/>
      <c r="Q378" s="248"/>
      <c r="R378" s="248"/>
      <c r="S378" s="248"/>
      <c r="T378" s="248"/>
      <c r="U378" s="248"/>
      <c r="V378" s="249"/>
      <c r="W378" s="15"/>
      <c r="X378" s="6"/>
      <c r="Y378" s="6"/>
      <c r="Z378" s="6"/>
    </row>
    <row r="379" spans="1:26" ht="12" customHeight="1" outlineLevel="1" x14ac:dyDescent="0.35">
      <c r="A379" s="4"/>
      <c r="B379" s="5"/>
      <c r="C379" s="16"/>
      <c r="D379" s="16"/>
      <c r="E379" s="16"/>
      <c r="F379" s="32"/>
      <c r="G379" s="33"/>
      <c r="H379" s="33"/>
      <c r="I379" s="33"/>
      <c r="J379" s="33"/>
      <c r="K379" s="33"/>
      <c r="L379" s="33"/>
      <c r="M379" s="33"/>
      <c r="N379" s="33"/>
      <c r="O379" s="247"/>
      <c r="P379" s="247"/>
      <c r="Q379" s="250"/>
      <c r="R379" s="250"/>
      <c r="S379" s="250"/>
      <c r="T379" s="250"/>
      <c r="U379" s="250"/>
      <c r="V379" s="249"/>
      <c r="W379" s="15"/>
      <c r="X379" s="6"/>
      <c r="Y379" s="6"/>
      <c r="Z379" s="6"/>
    </row>
    <row r="380" spans="1:26" ht="5.15" customHeight="1" outlineLevel="1" x14ac:dyDescent="0.35">
      <c r="A380" s="4"/>
      <c r="B380" s="5"/>
      <c r="C380" s="16"/>
      <c r="D380" s="16"/>
      <c r="E380" s="16"/>
      <c r="F380" s="35"/>
      <c r="G380" s="36"/>
      <c r="H380" s="36"/>
      <c r="I380" s="36"/>
      <c r="J380" s="37"/>
      <c r="K380" s="37"/>
      <c r="L380" s="37"/>
      <c r="M380" s="37"/>
      <c r="N380" s="37"/>
      <c r="O380" s="37"/>
      <c r="P380" s="37"/>
      <c r="Q380" s="37"/>
      <c r="R380" s="37"/>
      <c r="S380" s="37"/>
      <c r="T380" s="37"/>
      <c r="U380" s="37"/>
      <c r="V380" s="29"/>
      <c r="W380" s="15"/>
      <c r="X380" s="6"/>
      <c r="Y380" s="6"/>
      <c r="Z380" s="6"/>
    </row>
    <row r="381" spans="1:26" ht="25" customHeight="1" outlineLevel="1" x14ac:dyDescent="0.35">
      <c r="A381" s="4"/>
      <c r="B381" s="5"/>
      <c r="C381" s="38"/>
      <c r="D381" s="38"/>
      <c r="E381" s="38"/>
      <c r="F381" s="38"/>
      <c r="G381" s="39" t="str">
        <f>G365</f>
        <v>Chemical info</v>
      </c>
      <c r="H381" s="38"/>
      <c r="I381" s="38"/>
      <c r="J381" s="38"/>
      <c r="K381" s="38"/>
      <c r="L381" s="38"/>
      <c r="M381" s="38"/>
      <c r="N381" s="38"/>
      <c r="O381" s="38"/>
      <c r="P381" s="38"/>
      <c r="Q381" s="38"/>
      <c r="R381" s="38"/>
      <c r="S381" s="38"/>
      <c r="T381" s="38"/>
      <c r="U381" s="38"/>
      <c r="V381" s="38"/>
      <c r="W381" s="40" t="s">
        <v>24</v>
      </c>
      <c r="X381" s="6"/>
      <c r="Y381" s="6"/>
      <c r="Z381" s="6"/>
    </row>
    <row r="382" spans="1:26" ht="12" customHeight="1" outlineLevel="1" x14ac:dyDescent="0.35">
      <c r="A382" s="4"/>
      <c r="B382" s="5"/>
      <c r="C382" s="5"/>
      <c r="D382" s="5"/>
      <c r="E382" s="5"/>
      <c r="F382" s="6"/>
      <c r="G382" s="6"/>
      <c r="H382" s="6"/>
      <c r="I382" s="6"/>
      <c r="J382" s="6"/>
      <c r="K382" s="6"/>
      <c r="L382" s="6"/>
      <c r="M382" s="6"/>
      <c r="N382" s="6"/>
      <c r="O382" s="6"/>
      <c r="P382" s="6"/>
      <c r="Q382" s="6"/>
      <c r="R382" s="6"/>
      <c r="S382" s="6"/>
      <c r="T382" s="6"/>
      <c r="U382" s="6"/>
      <c r="V382" s="6"/>
      <c r="W382" s="6"/>
      <c r="X382" s="6"/>
      <c r="Y382" s="6"/>
      <c r="Z382" s="6"/>
    </row>
    <row r="383" spans="1:26" ht="12" customHeight="1" outlineLevel="1" x14ac:dyDescent="0.35">
      <c r="A383" s="4"/>
      <c r="B383" s="5"/>
      <c r="C383" s="5"/>
      <c r="D383" s="5"/>
      <c r="E383" s="5"/>
      <c r="F383" s="5"/>
      <c r="G383" s="5"/>
      <c r="H383" s="6"/>
      <c r="I383" s="6"/>
      <c r="J383" s="6"/>
      <c r="K383" s="6"/>
      <c r="L383" s="6"/>
      <c r="M383" s="6"/>
      <c r="N383" s="6"/>
      <c r="O383" s="6"/>
      <c r="P383" s="6"/>
      <c r="Q383" s="6"/>
      <c r="R383" s="6"/>
      <c r="S383" s="6"/>
      <c r="T383" s="6"/>
      <c r="U383" s="6"/>
      <c r="V383" s="6"/>
      <c r="W383" s="6"/>
      <c r="X383" s="5"/>
      <c r="Y383" s="5"/>
      <c r="Z383" s="5"/>
    </row>
    <row r="384" spans="1:26" ht="5.15" customHeight="1" outlineLevel="1" thickBot="1" x14ac:dyDescent="0.4">
      <c r="A384" s="4"/>
      <c r="B384" s="5"/>
      <c r="C384" s="5"/>
      <c r="D384" s="5"/>
      <c r="E384" s="5"/>
      <c r="F384" s="5"/>
      <c r="G384" s="5"/>
      <c r="H384" s="6"/>
      <c r="I384" s="6"/>
      <c r="J384" s="6"/>
      <c r="K384" s="6"/>
      <c r="L384" s="6"/>
      <c r="M384" s="6"/>
      <c r="N384" s="6"/>
      <c r="O384" s="6"/>
      <c r="P384" s="6"/>
      <c r="Q384" s="6"/>
      <c r="R384" s="6"/>
      <c r="S384" s="6"/>
      <c r="T384" s="6"/>
      <c r="U384" s="6"/>
      <c r="V384" s="6"/>
      <c r="W384" s="6"/>
      <c r="X384" s="5"/>
      <c r="Y384" s="5"/>
      <c r="Z384" s="5"/>
    </row>
    <row r="385" spans="1:26" ht="5.15" customHeight="1" outlineLevel="1" x14ac:dyDescent="0.35">
      <c r="A385" s="4"/>
      <c r="B385" s="5"/>
      <c r="C385" s="8" t="s">
        <v>0</v>
      </c>
      <c r="D385" s="8"/>
      <c r="E385" s="8"/>
      <c r="F385" s="8"/>
      <c r="G385" s="8"/>
      <c r="H385" s="8"/>
      <c r="I385" s="8"/>
      <c r="J385" s="8"/>
      <c r="K385" s="9"/>
      <c r="L385" s="9"/>
      <c r="M385" s="9"/>
      <c r="N385" s="9"/>
      <c r="O385" s="9"/>
      <c r="P385" s="9"/>
      <c r="Q385" s="9"/>
      <c r="R385" s="9"/>
      <c r="S385" s="9"/>
      <c r="T385" s="9"/>
      <c r="U385" s="9"/>
      <c r="V385" s="9"/>
      <c r="W385" s="10"/>
      <c r="X385" s="6"/>
      <c r="Y385" s="6"/>
      <c r="Z385" s="6"/>
    </row>
    <row r="386" spans="1:26" ht="12" customHeight="1" outlineLevel="1" x14ac:dyDescent="0.35">
      <c r="A386" s="4"/>
      <c r="B386" s="5"/>
      <c r="C386" s="11"/>
      <c r="D386" s="11"/>
      <c r="E386" s="11" t="s">
        <v>1</v>
      </c>
      <c r="F386" s="12"/>
      <c r="G386" s="13" t="s">
        <v>39</v>
      </c>
      <c r="H386" s="12"/>
      <c r="I386" s="12"/>
      <c r="J386" s="12"/>
      <c r="K386" s="12"/>
      <c r="L386" s="12"/>
      <c r="M386" s="12"/>
      <c r="N386" s="12"/>
      <c r="O386" s="12"/>
      <c r="P386" s="12"/>
      <c r="Q386" s="12"/>
      <c r="R386" s="12"/>
      <c r="S386" s="14"/>
      <c r="T386" s="12"/>
      <c r="U386" s="14"/>
      <c r="V386" s="14"/>
      <c r="W386" s="15"/>
      <c r="X386" s="6"/>
      <c r="Y386" s="6"/>
      <c r="Z386" s="6"/>
    </row>
    <row r="387" spans="1:26" ht="12" customHeight="1" outlineLevel="1" x14ac:dyDescent="0.35">
      <c r="A387" s="4"/>
      <c r="B387" s="5"/>
      <c r="C387" s="11"/>
      <c r="D387" s="11"/>
      <c r="E387" s="16"/>
      <c r="F387" s="12"/>
      <c r="G387" s="12" t="s">
        <v>40</v>
      </c>
      <c r="H387" s="12"/>
      <c r="I387" s="352" t="s">
        <v>434</v>
      </c>
      <c r="J387" s="12"/>
      <c r="K387" s="12"/>
      <c r="L387" s="12"/>
      <c r="M387" s="12"/>
      <c r="N387" s="12"/>
      <c r="O387" s="12"/>
      <c r="P387" s="12"/>
      <c r="Q387" s="12"/>
      <c r="R387" s="12"/>
      <c r="S387" s="14"/>
      <c r="T387" s="18"/>
      <c r="U387" s="14"/>
      <c r="V387" s="14"/>
      <c r="W387" s="15"/>
      <c r="X387" s="6"/>
      <c r="Y387" s="6"/>
      <c r="Z387" s="6"/>
    </row>
    <row r="388" spans="1:26" ht="12" customHeight="1" outlineLevel="1" x14ac:dyDescent="0.35">
      <c r="A388" s="4"/>
      <c r="B388" s="5"/>
      <c r="C388" s="16"/>
      <c r="D388" s="11"/>
      <c r="E388" s="16"/>
      <c r="F388" s="12"/>
      <c r="G388" s="44">
        <v>38576.728703703702</v>
      </c>
      <c r="H388" s="12"/>
      <c r="I388" s="12"/>
      <c r="J388" s="12"/>
      <c r="K388" s="12"/>
      <c r="L388" s="12"/>
      <c r="M388" s="12"/>
      <c r="N388" s="12"/>
      <c r="O388" s="12"/>
      <c r="P388" s="12"/>
      <c r="Q388" s="12"/>
      <c r="R388" s="12"/>
      <c r="S388" s="14"/>
      <c r="T388" s="18"/>
      <c r="U388" s="14"/>
      <c r="V388" s="14"/>
      <c r="W388" s="15"/>
      <c r="X388" s="6"/>
      <c r="Y388" s="6"/>
      <c r="Z388" s="6"/>
    </row>
    <row r="389" spans="1:26" ht="12" customHeight="1" outlineLevel="1" x14ac:dyDescent="0.35">
      <c r="A389" s="4"/>
      <c r="B389" s="5"/>
      <c r="C389" s="19">
        <v>0</v>
      </c>
      <c r="D389" s="11"/>
      <c r="E389" s="16"/>
      <c r="F389" s="12"/>
      <c r="G389" s="20"/>
      <c r="H389" s="12"/>
      <c r="I389" s="12"/>
      <c r="J389" s="12"/>
      <c r="K389" s="12"/>
      <c r="L389" s="12"/>
      <c r="M389" s="12"/>
      <c r="N389" s="12"/>
      <c r="O389" s="12"/>
      <c r="P389" s="12"/>
      <c r="Q389" s="12"/>
      <c r="R389" s="12"/>
      <c r="S389" s="14"/>
      <c r="T389" s="18"/>
      <c r="U389" s="14"/>
      <c r="V389" s="14"/>
      <c r="W389" s="15"/>
      <c r="X389" s="6"/>
      <c r="Y389" s="6"/>
      <c r="Z389" s="6"/>
    </row>
    <row r="390" spans="1:26" ht="12" customHeight="1" outlineLevel="1" x14ac:dyDescent="0.35">
      <c r="A390" s="4"/>
      <c r="B390" s="5"/>
      <c r="C390" s="16"/>
      <c r="D390" s="16"/>
      <c r="E390" s="16"/>
      <c r="F390" s="16"/>
      <c r="G390" s="16"/>
      <c r="H390" s="16"/>
      <c r="I390" s="16"/>
      <c r="J390" s="21"/>
      <c r="K390" s="21"/>
      <c r="L390" s="21"/>
      <c r="M390" s="21"/>
      <c r="N390" s="21"/>
      <c r="O390" s="21"/>
      <c r="P390" s="21"/>
      <c r="Q390" s="21"/>
      <c r="R390" s="21"/>
      <c r="S390" s="21"/>
      <c r="T390" s="21"/>
      <c r="U390" s="21"/>
      <c r="V390" s="21"/>
      <c r="W390" s="15"/>
      <c r="X390" s="6"/>
      <c r="Y390" s="6"/>
      <c r="Z390" s="6"/>
    </row>
    <row r="391" spans="1:26" ht="12" customHeight="1" outlineLevel="1" x14ac:dyDescent="0.35">
      <c r="A391" s="4"/>
      <c r="B391" s="5"/>
      <c r="C391" s="16"/>
      <c r="D391" s="16"/>
      <c r="E391" s="16"/>
      <c r="F391" s="16"/>
      <c r="G391" s="16"/>
      <c r="H391" s="760"/>
      <c r="I391" s="16"/>
      <c r="J391" s="16"/>
      <c r="K391" s="21"/>
      <c r="L391" s="21"/>
      <c r="M391" s="21"/>
      <c r="N391" s="21"/>
      <c r="O391" s="21"/>
      <c r="P391" s="21"/>
      <c r="Q391" s="21"/>
      <c r="R391" s="21"/>
      <c r="S391" s="21"/>
      <c r="T391" s="21"/>
      <c r="U391" s="21"/>
      <c r="V391" s="21"/>
      <c r="W391" s="15"/>
      <c r="X391" s="6"/>
      <c r="Y391" s="6"/>
      <c r="Z391" s="6"/>
    </row>
    <row r="392" spans="1:26" ht="12" customHeight="1" outlineLevel="1" x14ac:dyDescent="0.35">
      <c r="A392" s="4"/>
      <c r="B392" s="5"/>
      <c r="C392" s="16"/>
      <c r="D392" s="16"/>
      <c r="E392" s="16"/>
      <c r="F392" s="16"/>
      <c r="G392" s="16"/>
      <c r="H392" s="760"/>
      <c r="I392" s="16"/>
      <c r="J392" s="22" t="s">
        <v>41</v>
      </c>
      <c r="K392" s="21" t="s">
        <v>42</v>
      </c>
      <c r="L392" s="23"/>
      <c r="M392" s="23"/>
      <c r="N392" s="23"/>
      <c r="O392" s="23"/>
      <c r="P392" s="23"/>
      <c r="Q392" s="23"/>
      <c r="R392" s="23"/>
      <c r="S392" s="21"/>
      <c r="T392" s="21"/>
      <c r="U392" s="21"/>
      <c r="V392" s="21"/>
      <c r="W392" s="15"/>
      <c r="X392" s="6"/>
      <c r="Y392" s="6"/>
      <c r="Z392" s="6"/>
    </row>
    <row r="393" spans="1:26" ht="12" customHeight="1" outlineLevel="1" x14ac:dyDescent="0.35">
      <c r="A393" s="4"/>
      <c r="B393" s="5"/>
      <c r="C393" s="16"/>
      <c r="D393" s="16"/>
      <c r="E393" s="16"/>
      <c r="F393" s="16"/>
      <c r="G393" s="16" t="s">
        <v>43</v>
      </c>
      <c r="H393" s="760"/>
      <c r="I393" s="16"/>
      <c r="J393" s="290" t="s">
        <v>511</v>
      </c>
      <c r="K393" s="290" t="s">
        <v>66</v>
      </c>
      <c r="L393" s="290" t="s">
        <v>67</v>
      </c>
      <c r="M393" s="290" t="s">
        <v>68</v>
      </c>
      <c r="N393" s="290" t="s">
        <v>69</v>
      </c>
      <c r="O393" s="22"/>
      <c r="P393" s="22" t="s">
        <v>315</v>
      </c>
      <c r="Q393" s="23"/>
      <c r="R393" s="23"/>
      <c r="S393" s="21"/>
      <c r="T393" s="21"/>
      <c r="U393" s="21"/>
      <c r="V393" s="21"/>
      <c r="W393" s="15"/>
      <c r="X393" s="6"/>
      <c r="Y393" s="6"/>
      <c r="Z393" s="6"/>
    </row>
    <row r="394" spans="1:26" ht="12" customHeight="1" outlineLevel="1" x14ac:dyDescent="0.35">
      <c r="A394" s="4"/>
      <c r="B394" s="5"/>
      <c r="C394" s="16"/>
      <c r="D394" s="16"/>
      <c r="E394" s="16"/>
      <c r="F394" s="25"/>
      <c r="G394" s="48"/>
      <c r="H394" s="30"/>
      <c r="I394" s="26" t="s">
        <v>85</v>
      </c>
      <c r="J394" s="420">
        <v>5</v>
      </c>
      <c r="K394" s="420">
        <v>5</v>
      </c>
      <c r="L394" s="420">
        <v>5</v>
      </c>
      <c r="M394" s="420">
        <v>5</v>
      </c>
      <c r="N394" s="420">
        <v>5</v>
      </c>
      <c r="O394" s="26"/>
      <c r="P394" s="423">
        <v>0</v>
      </c>
      <c r="Q394" s="58"/>
      <c r="R394" s="58"/>
      <c r="S394" s="58"/>
      <c r="T394" s="58"/>
      <c r="U394" s="58"/>
      <c r="V394" s="59"/>
      <c r="W394" s="15"/>
      <c r="X394" s="6"/>
      <c r="Y394" s="6"/>
      <c r="Z394" s="6"/>
    </row>
    <row r="395" spans="1:26" ht="12" customHeight="1" outlineLevel="1" x14ac:dyDescent="0.35">
      <c r="A395" s="4"/>
      <c r="B395" s="5"/>
      <c r="C395" s="16"/>
      <c r="D395" s="16"/>
      <c r="E395" s="16"/>
      <c r="F395" s="25"/>
      <c r="G395" s="48"/>
      <c r="H395" s="30"/>
      <c r="I395" s="26" t="s">
        <v>76</v>
      </c>
      <c r="J395" s="420">
        <v>3</v>
      </c>
      <c r="K395" s="420">
        <v>3</v>
      </c>
      <c r="L395" s="420">
        <v>3</v>
      </c>
      <c r="M395" s="420">
        <v>3</v>
      </c>
      <c r="N395" s="420">
        <v>3</v>
      </c>
      <c r="O395" s="26"/>
      <c r="P395" s="423">
        <v>0</v>
      </c>
      <c r="Q395" s="58"/>
      <c r="R395" s="58"/>
      <c r="S395" s="58"/>
      <c r="T395" s="58"/>
      <c r="U395" s="58"/>
      <c r="V395" s="59"/>
      <c r="W395" s="15"/>
      <c r="X395" s="6"/>
      <c r="Y395" s="6"/>
      <c r="Z395" s="6"/>
    </row>
    <row r="396" spans="1:26" ht="12" customHeight="1" outlineLevel="1" x14ac:dyDescent="0.35">
      <c r="A396" s="4"/>
      <c r="B396" s="5"/>
      <c r="C396" s="16"/>
      <c r="D396" s="16"/>
      <c r="E396" s="16"/>
      <c r="F396" s="25"/>
      <c r="G396" s="48"/>
      <c r="H396" s="30"/>
      <c r="I396" s="26" t="s">
        <v>77</v>
      </c>
      <c r="J396" s="421">
        <v>120</v>
      </c>
      <c r="K396" s="421">
        <v>120</v>
      </c>
      <c r="L396" s="421">
        <v>120</v>
      </c>
      <c r="M396" s="421">
        <v>120</v>
      </c>
      <c r="N396" s="421">
        <v>120</v>
      </c>
      <c r="O396" s="26"/>
      <c r="P396" s="423">
        <v>1</v>
      </c>
      <c r="Q396" s="58"/>
      <c r="R396" s="58"/>
      <c r="S396" s="58"/>
      <c r="T396" s="58"/>
      <c r="U396" s="58"/>
      <c r="V396" s="59"/>
      <c r="W396" s="15"/>
      <c r="X396" s="6"/>
      <c r="Y396" s="6"/>
      <c r="Z396" s="6"/>
    </row>
    <row r="397" spans="1:26" ht="12" customHeight="1" outlineLevel="1" x14ac:dyDescent="0.35">
      <c r="A397" s="4"/>
      <c r="B397" s="5"/>
      <c r="C397" s="16"/>
      <c r="D397" s="16"/>
      <c r="E397" s="16"/>
      <c r="F397" s="25"/>
      <c r="G397" s="48"/>
      <c r="H397" s="30"/>
      <c r="I397" s="26" t="s">
        <v>78</v>
      </c>
      <c r="J397" s="421">
        <v>120</v>
      </c>
      <c r="K397" s="421">
        <v>120</v>
      </c>
      <c r="L397" s="421">
        <v>120</v>
      </c>
      <c r="M397" s="421">
        <v>120</v>
      </c>
      <c r="N397" s="421">
        <v>120</v>
      </c>
      <c r="O397" s="26"/>
      <c r="P397" s="423">
        <v>1</v>
      </c>
      <c r="Q397" s="58"/>
      <c r="R397" s="58"/>
      <c r="S397" s="58"/>
      <c r="T397" s="58"/>
      <c r="U397" s="58"/>
      <c r="V397" s="59"/>
      <c r="W397" s="15"/>
      <c r="X397" s="6"/>
      <c r="Y397" s="6"/>
      <c r="Z397" s="6"/>
    </row>
    <row r="398" spans="1:26" ht="12" customHeight="1" outlineLevel="1" x14ac:dyDescent="0.35">
      <c r="A398" s="4"/>
      <c r="B398" s="5"/>
      <c r="C398" s="16"/>
      <c r="D398" s="16"/>
      <c r="E398" s="16"/>
      <c r="F398" s="35"/>
      <c r="G398" s="48"/>
      <c r="H398" s="30"/>
      <c r="I398" s="26" t="s">
        <v>79</v>
      </c>
      <c r="J398" s="421">
        <v>120</v>
      </c>
      <c r="K398" s="421">
        <v>120</v>
      </c>
      <c r="L398" s="421">
        <v>120</v>
      </c>
      <c r="M398" s="421">
        <v>120</v>
      </c>
      <c r="N398" s="421">
        <v>120</v>
      </c>
      <c r="O398" s="26"/>
      <c r="P398" s="423">
        <v>1</v>
      </c>
      <c r="Q398" s="58"/>
      <c r="R398" s="58"/>
      <c r="S398" s="58"/>
      <c r="T398" s="58"/>
      <c r="U398" s="58"/>
      <c r="V398" s="59"/>
      <c r="W398" s="15"/>
      <c r="X398" s="6"/>
      <c r="Y398" s="6"/>
      <c r="Z398" s="6"/>
    </row>
    <row r="399" spans="1:26" ht="12" customHeight="1" outlineLevel="1" x14ac:dyDescent="0.35">
      <c r="A399" s="4"/>
      <c r="B399" s="5"/>
      <c r="C399" s="16"/>
      <c r="D399" s="16"/>
      <c r="E399" s="16"/>
      <c r="F399" s="32"/>
      <c r="G399" s="33"/>
      <c r="H399" s="33"/>
      <c r="I399" s="26" t="s">
        <v>80</v>
      </c>
      <c r="J399" s="421">
        <v>100</v>
      </c>
      <c r="K399" s="421">
        <v>100</v>
      </c>
      <c r="L399" s="421">
        <v>100</v>
      </c>
      <c r="M399" s="421">
        <v>100</v>
      </c>
      <c r="N399" s="421">
        <v>100</v>
      </c>
      <c r="O399" s="26"/>
      <c r="P399" s="423">
        <v>1</v>
      </c>
      <c r="Q399" s="58"/>
      <c r="R399" s="58"/>
      <c r="S399" s="58"/>
      <c r="T399" s="58"/>
      <c r="U399" s="58"/>
      <c r="V399" s="59"/>
      <c r="W399" s="15"/>
      <c r="X399" s="6"/>
      <c r="Y399" s="6"/>
      <c r="Z399" s="6"/>
    </row>
    <row r="400" spans="1:26" ht="12" customHeight="1" outlineLevel="1" x14ac:dyDescent="0.35">
      <c r="A400" s="4"/>
      <c r="B400" s="5"/>
      <c r="C400" s="16"/>
      <c r="D400" s="16"/>
      <c r="E400" s="16"/>
      <c r="F400" s="32"/>
      <c r="G400" s="33"/>
      <c r="H400" s="33"/>
      <c r="I400" s="26" t="s">
        <v>81</v>
      </c>
      <c r="J400" s="421">
        <v>90</v>
      </c>
      <c r="K400" s="421">
        <v>90</v>
      </c>
      <c r="L400" s="421">
        <v>90</v>
      </c>
      <c r="M400" s="421">
        <v>90</v>
      </c>
      <c r="N400" s="421">
        <v>90</v>
      </c>
      <c r="O400" s="26"/>
      <c r="P400" s="423">
        <v>1</v>
      </c>
      <c r="Q400" s="58"/>
      <c r="R400" s="58"/>
      <c r="S400" s="58"/>
      <c r="T400" s="58"/>
      <c r="U400" s="58"/>
      <c r="V400" s="59"/>
      <c r="W400" s="15"/>
      <c r="X400" s="6"/>
      <c r="Y400" s="6"/>
      <c r="Z400" s="6"/>
    </row>
    <row r="401" spans="1:26" ht="12" customHeight="1" outlineLevel="1" x14ac:dyDescent="0.35">
      <c r="A401" s="4"/>
      <c r="B401" s="5"/>
      <c r="C401" s="16"/>
      <c r="D401" s="16"/>
      <c r="E401" s="16"/>
      <c r="F401" s="25"/>
      <c r="G401" s="48"/>
      <c r="H401" s="30"/>
      <c r="I401" s="26" t="s">
        <v>82</v>
      </c>
      <c r="J401" s="420">
        <v>140</v>
      </c>
      <c r="K401" s="420">
        <v>140</v>
      </c>
      <c r="L401" s="420">
        <v>140</v>
      </c>
      <c r="M401" s="420">
        <v>140</v>
      </c>
      <c r="N401" s="420">
        <v>140</v>
      </c>
      <c r="O401" s="26"/>
      <c r="P401" s="423">
        <v>1</v>
      </c>
      <c r="Q401" s="58"/>
      <c r="R401" s="58"/>
      <c r="S401" s="58"/>
      <c r="T401" s="58"/>
      <c r="U401" s="58"/>
      <c r="V401" s="59"/>
      <c r="W401" s="15"/>
      <c r="X401" s="6"/>
      <c r="Y401" s="6"/>
      <c r="Z401" s="6"/>
    </row>
    <row r="402" spans="1:26" ht="12" customHeight="1" outlineLevel="1" x14ac:dyDescent="0.35">
      <c r="A402" s="4"/>
      <c r="B402" s="5"/>
      <c r="C402" s="16"/>
      <c r="D402" s="16"/>
      <c r="E402" s="16"/>
      <c r="F402" s="25"/>
      <c r="G402" s="48"/>
      <c r="H402" s="30"/>
      <c r="I402" s="26" t="s">
        <v>299</v>
      </c>
      <c r="J402" s="422">
        <v>100</v>
      </c>
      <c r="K402" s="422">
        <v>100</v>
      </c>
      <c r="L402" s="422">
        <v>100</v>
      </c>
      <c r="M402" s="422">
        <v>100</v>
      </c>
      <c r="N402" s="422">
        <v>100</v>
      </c>
      <c r="O402" s="26"/>
      <c r="P402" s="423">
        <v>1</v>
      </c>
      <c r="Q402" s="58"/>
      <c r="R402" s="58"/>
      <c r="S402" s="58"/>
      <c r="T402" s="58"/>
      <c r="U402" s="58"/>
      <c r="V402" s="59"/>
      <c r="W402" s="15"/>
      <c r="X402" s="6"/>
      <c r="Y402" s="6"/>
      <c r="Z402" s="6"/>
    </row>
    <row r="403" spans="1:26" ht="12" customHeight="1" outlineLevel="1" x14ac:dyDescent="0.35">
      <c r="A403" s="4"/>
      <c r="B403" s="5"/>
      <c r="C403" s="16"/>
      <c r="D403" s="16"/>
      <c r="E403" s="16"/>
      <c r="F403" s="25"/>
      <c r="G403" s="49"/>
      <c r="H403" s="50"/>
      <c r="I403" s="71" t="s">
        <v>86</v>
      </c>
      <c r="J403" s="422">
        <v>90</v>
      </c>
      <c r="K403" s="422">
        <v>90</v>
      </c>
      <c r="L403" s="422">
        <v>90</v>
      </c>
      <c r="M403" s="422">
        <v>90</v>
      </c>
      <c r="N403" s="422">
        <v>90</v>
      </c>
      <c r="O403" s="71"/>
      <c r="P403" s="424">
        <v>1</v>
      </c>
      <c r="Q403" s="60"/>
      <c r="R403" s="60"/>
      <c r="S403" s="60"/>
      <c r="T403" s="60"/>
      <c r="U403" s="60"/>
      <c r="V403" s="59"/>
      <c r="W403" s="15"/>
      <c r="X403" s="6"/>
      <c r="Y403" s="6"/>
      <c r="Z403" s="6"/>
    </row>
    <row r="404" spans="1:26" ht="12" customHeight="1" outlineLevel="1" x14ac:dyDescent="0.35">
      <c r="A404" s="4"/>
      <c r="B404" s="5"/>
      <c r="C404" s="16"/>
      <c r="D404" s="16"/>
      <c r="E404" s="16"/>
      <c r="F404" s="25"/>
      <c r="G404" s="49"/>
      <c r="H404" s="50"/>
      <c r="I404" s="71" t="s">
        <v>87</v>
      </c>
      <c r="J404" s="422">
        <v>90</v>
      </c>
      <c r="K404" s="422">
        <v>90</v>
      </c>
      <c r="L404" s="422">
        <v>90</v>
      </c>
      <c r="M404" s="422">
        <v>90</v>
      </c>
      <c r="N404" s="422">
        <v>90</v>
      </c>
      <c r="O404" s="71"/>
      <c r="P404" s="424">
        <v>1</v>
      </c>
      <c r="Q404" s="60"/>
      <c r="R404" s="60"/>
      <c r="S404" s="60"/>
      <c r="T404" s="60"/>
      <c r="U404" s="60"/>
      <c r="V404" s="59"/>
      <c r="W404" s="15"/>
      <c r="X404" s="6"/>
      <c r="Y404" s="6"/>
      <c r="Z404" s="6"/>
    </row>
    <row r="405" spans="1:26" ht="12" customHeight="1" outlineLevel="1" x14ac:dyDescent="0.35">
      <c r="A405" s="4"/>
      <c r="B405" s="5"/>
      <c r="C405" s="16"/>
      <c r="D405" s="16"/>
      <c r="E405" s="16"/>
      <c r="F405" s="25"/>
      <c r="G405" s="49"/>
      <c r="H405" s="50"/>
      <c r="I405" s="71" t="s">
        <v>88</v>
      </c>
      <c r="J405" s="422">
        <v>90</v>
      </c>
      <c r="K405" s="422">
        <v>90</v>
      </c>
      <c r="L405" s="422">
        <v>90</v>
      </c>
      <c r="M405" s="422">
        <v>90</v>
      </c>
      <c r="N405" s="422">
        <v>90</v>
      </c>
      <c r="O405" s="71"/>
      <c r="P405" s="424">
        <v>1</v>
      </c>
      <c r="Q405" s="60"/>
      <c r="R405" s="60"/>
      <c r="S405" s="60"/>
      <c r="T405" s="60"/>
      <c r="U405" s="60"/>
      <c r="V405" s="59"/>
      <c r="W405" s="15"/>
      <c r="X405" s="6"/>
      <c r="Y405" s="6"/>
      <c r="Z405" s="6"/>
    </row>
    <row r="406" spans="1:26" ht="12" customHeight="1" outlineLevel="1" x14ac:dyDescent="0.35">
      <c r="A406" s="4"/>
      <c r="B406" s="5"/>
      <c r="C406" s="16"/>
      <c r="D406" s="16"/>
      <c r="E406" s="16"/>
      <c r="F406" s="25"/>
      <c r="G406" s="49"/>
      <c r="H406" s="50"/>
      <c r="I406" s="70" t="s">
        <v>84</v>
      </c>
      <c r="J406" s="422">
        <v>10</v>
      </c>
      <c r="K406" s="422">
        <v>10</v>
      </c>
      <c r="L406" s="422">
        <v>10</v>
      </c>
      <c r="M406" s="422">
        <v>10</v>
      </c>
      <c r="N406" s="422">
        <v>10</v>
      </c>
      <c r="O406" s="70"/>
      <c r="P406" s="424">
        <v>0</v>
      </c>
      <c r="Q406" s="60"/>
      <c r="R406" s="60"/>
      <c r="S406" s="60"/>
      <c r="T406" s="60"/>
      <c r="U406" s="60"/>
      <c r="V406" s="59"/>
      <c r="W406" s="15"/>
      <c r="X406" s="6"/>
      <c r="Y406" s="6"/>
      <c r="Z406" s="6"/>
    </row>
    <row r="407" spans="1:26" ht="12" customHeight="1" outlineLevel="1" x14ac:dyDescent="0.35">
      <c r="A407" s="4"/>
      <c r="B407" s="5"/>
      <c r="C407" s="16"/>
      <c r="D407" s="16"/>
      <c r="E407" s="16"/>
      <c r="F407" s="25"/>
      <c r="G407" s="49"/>
      <c r="H407" s="50"/>
      <c r="I407" s="70" t="s">
        <v>89</v>
      </c>
      <c r="J407" s="422">
        <v>10</v>
      </c>
      <c r="K407" s="422">
        <v>10</v>
      </c>
      <c r="L407" s="422">
        <v>10</v>
      </c>
      <c r="M407" s="422">
        <v>10</v>
      </c>
      <c r="N407" s="422">
        <v>10</v>
      </c>
      <c r="O407" s="70"/>
      <c r="P407" s="424">
        <v>0</v>
      </c>
      <c r="Q407" s="60"/>
      <c r="R407" s="60"/>
      <c r="S407" s="60"/>
      <c r="T407" s="60"/>
      <c r="U407" s="60"/>
      <c r="V407" s="59"/>
      <c r="W407" s="15"/>
      <c r="X407" s="6"/>
      <c r="Y407" s="6"/>
      <c r="Z407" s="6"/>
    </row>
    <row r="408" spans="1:26" ht="12" customHeight="1" outlineLevel="1" x14ac:dyDescent="0.35">
      <c r="A408" s="4"/>
      <c r="B408" s="5"/>
      <c r="C408" s="16"/>
      <c r="D408" s="16"/>
      <c r="E408" s="16"/>
      <c r="F408" s="25"/>
      <c r="G408" s="49"/>
      <c r="H408" s="50"/>
      <c r="I408" s="70" t="s">
        <v>305</v>
      </c>
      <c r="J408" s="422">
        <v>2</v>
      </c>
      <c r="K408" s="422">
        <v>2</v>
      </c>
      <c r="L408" s="422">
        <v>2</v>
      </c>
      <c r="M408" s="422">
        <v>2</v>
      </c>
      <c r="N408" s="422">
        <v>2</v>
      </c>
      <c r="O408" s="70"/>
      <c r="P408" s="424">
        <v>0</v>
      </c>
      <c r="Q408" s="60"/>
      <c r="R408" s="60"/>
      <c r="S408" s="60"/>
      <c r="T408" s="60"/>
      <c r="U408" s="60"/>
      <c r="V408" s="59"/>
      <c r="W408" s="15"/>
      <c r="X408" s="6"/>
      <c r="Y408" s="6"/>
      <c r="Z408" s="6"/>
    </row>
    <row r="409" spans="1:26" ht="12" customHeight="1" outlineLevel="1" x14ac:dyDescent="0.35">
      <c r="A409" s="4"/>
      <c r="B409" s="5"/>
      <c r="C409" s="16"/>
      <c r="D409" s="16"/>
      <c r="E409" s="16"/>
      <c r="F409" s="25"/>
      <c r="G409" s="49"/>
      <c r="H409" s="50"/>
      <c r="I409" s="70" t="s">
        <v>306</v>
      </c>
      <c r="J409" s="422">
        <v>10</v>
      </c>
      <c r="K409" s="422">
        <v>10</v>
      </c>
      <c r="L409" s="422">
        <v>10</v>
      </c>
      <c r="M409" s="422">
        <v>10</v>
      </c>
      <c r="N409" s="422">
        <v>10</v>
      </c>
      <c r="O409" s="70"/>
      <c r="P409" s="424">
        <v>0</v>
      </c>
      <c r="Q409" s="60"/>
      <c r="R409" s="60"/>
      <c r="S409" s="60"/>
      <c r="T409" s="60"/>
      <c r="U409" s="60"/>
      <c r="V409" s="59"/>
      <c r="W409" s="15"/>
      <c r="X409" s="6"/>
      <c r="Y409" s="6"/>
      <c r="Z409" s="6"/>
    </row>
    <row r="410" spans="1:26" ht="12" customHeight="1" outlineLevel="1" x14ac:dyDescent="0.35">
      <c r="A410" s="4"/>
      <c r="B410" s="5"/>
      <c r="C410" s="16"/>
      <c r="D410" s="16"/>
      <c r="E410" s="16"/>
      <c r="F410" s="25"/>
      <c r="G410" s="49"/>
      <c r="H410" s="50"/>
      <c r="I410" s="7" t="s">
        <v>307</v>
      </c>
      <c r="J410" s="422">
        <v>10</v>
      </c>
      <c r="K410" s="422">
        <v>10</v>
      </c>
      <c r="L410" s="422">
        <v>10</v>
      </c>
      <c r="M410" s="422">
        <v>10</v>
      </c>
      <c r="N410" s="422">
        <v>10</v>
      </c>
      <c r="P410" s="424">
        <v>0</v>
      </c>
      <c r="Q410" s="60"/>
      <c r="R410" s="60"/>
      <c r="S410" s="60"/>
      <c r="T410" s="60"/>
      <c r="U410" s="60"/>
      <c r="V410" s="59"/>
      <c r="W410" s="15"/>
      <c r="X410" s="6"/>
      <c r="Y410" s="6"/>
      <c r="Z410" s="6"/>
    </row>
    <row r="411" spans="1:26" ht="12" customHeight="1" outlineLevel="1" x14ac:dyDescent="0.35">
      <c r="A411" s="4"/>
      <c r="B411" s="5"/>
      <c r="C411" s="16"/>
      <c r="D411" s="16"/>
      <c r="E411" s="16"/>
      <c r="F411" s="25"/>
      <c r="G411" s="49"/>
      <c r="H411" s="50"/>
      <c r="I411" s="7" t="s">
        <v>308</v>
      </c>
      <c r="J411" s="422">
        <v>10</v>
      </c>
      <c r="K411" s="422">
        <v>10</v>
      </c>
      <c r="L411" s="422">
        <v>10</v>
      </c>
      <c r="M411" s="422">
        <v>10</v>
      </c>
      <c r="N411" s="422">
        <v>10</v>
      </c>
      <c r="P411" s="424">
        <v>0</v>
      </c>
      <c r="Q411" s="60"/>
      <c r="R411" s="60"/>
      <c r="S411" s="60"/>
      <c r="T411" s="60"/>
      <c r="U411" s="60"/>
      <c r="V411" s="59"/>
      <c r="W411" s="15"/>
      <c r="X411" s="6"/>
      <c r="Y411" s="6"/>
      <c r="Z411" s="6"/>
    </row>
    <row r="412" spans="1:26" ht="12" customHeight="1" outlineLevel="1" x14ac:dyDescent="0.35">
      <c r="A412" s="4"/>
      <c r="B412" s="5"/>
      <c r="C412" s="16"/>
      <c r="D412" s="16"/>
      <c r="E412" s="16"/>
      <c r="F412" s="25"/>
      <c r="G412" s="49"/>
      <c r="H412" s="50"/>
      <c r="I412" s="50"/>
      <c r="J412" s="50"/>
      <c r="K412" s="50"/>
      <c r="L412" s="50"/>
      <c r="M412" s="50"/>
      <c r="N412" s="50"/>
      <c r="O412" s="60"/>
      <c r="P412" s="60"/>
      <c r="Q412" s="60"/>
      <c r="R412" s="60"/>
      <c r="S412" s="60"/>
      <c r="T412" s="60"/>
      <c r="U412" s="60"/>
      <c r="V412" s="59"/>
      <c r="W412" s="15"/>
      <c r="X412" s="6"/>
      <c r="Y412" s="6"/>
      <c r="Z412" s="6"/>
    </row>
    <row r="413" spans="1:26" ht="5.15" customHeight="1" outlineLevel="1" x14ac:dyDescent="0.35">
      <c r="A413" s="4"/>
      <c r="B413" s="5"/>
      <c r="C413" s="16"/>
      <c r="D413" s="16"/>
      <c r="E413" s="16"/>
      <c r="F413" s="35"/>
      <c r="G413" s="36"/>
      <c r="H413" s="36"/>
      <c r="I413" s="36"/>
      <c r="J413" s="37"/>
      <c r="K413" s="37"/>
      <c r="L413" s="37"/>
      <c r="M413" s="37"/>
      <c r="N413" s="37"/>
      <c r="O413" s="37"/>
      <c r="P413" s="37"/>
      <c r="Q413" s="37"/>
      <c r="R413" s="37"/>
      <c r="S413" s="37"/>
      <c r="T413" s="37"/>
      <c r="U413" s="37"/>
      <c r="V413" s="29"/>
      <c r="W413" s="15"/>
      <c r="X413" s="6"/>
      <c r="Y413" s="6"/>
      <c r="Z413" s="6"/>
    </row>
    <row r="414" spans="1:26" ht="25" customHeight="1" outlineLevel="1" x14ac:dyDescent="0.35">
      <c r="A414" s="4"/>
      <c r="B414" s="5"/>
      <c r="C414" s="38"/>
      <c r="D414" s="38"/>
      <c r="E414" s="38"/>
      <c r="F414" s="38"/>
      <c r="G414" s="39" t="str">
        <f>G386</f>
        <v>SEEDING RATES</v>
      </c>
      <c r="H414" s="38"/>
      <c r="I414" s="38"/>
      <c r="J414" s="38"/>
      <c r="K414" s="38"/>
      <c r="L414" s="38"/>
      <c r="M414" s="38"/>
      <c r="N414" s="38"/>
      <c r="O414" s="38"/>
      <c r="P414" s="38"/>
      <c r="Q414" s="38"/>
      <c r="R414" s="38"/>
      <c r="S414" s="38"/>
      <c r="T414" s="38"/>
      <c r="U414" s="38"/>
      <c r="V414" s="38"/>
      <c r="W414" s="40" t="s">
        <v>24</v>
      </c>
      <c r="X414" s="6"/>
      <c r="Y414" s="6"/>
      <c r="Z414" s="6"/>
    </row>
    <row r="415" spans="1:26" ht="12" customHeight="1" outlineLevel="1" x14ac:dyDescent="0.35">
      <c r="A415" s="4"/>
      <c r="B415" s="5"/>
      <c r="C415" s="5"/>
      <c r="D415" s="5"/>
      <c r="E415" s="5"/>
      <c r="F415" s="6"/>
      <c r="G415" s="6"/>
      <c r="H415" s="6"/>
      <c r="I415" s="6"/>
      <c r="J415" s="6"/>
      <c r="K415" s="6"/>
      <c r="L415" s="6"/>
      <c r="M415" s="6"/>
      <c r="N415" s="6"/>
      <c r="O415" s="6"/>
      <c r="P415" s="6"/>
      <c r="Q415" s="6"/>
      <c r="R415" s="6"/>
      <c r="S415" s="6"/>
      <c r="T415" s="6"/>
      <c r="U415" s="6"/>
      <c r="V415" s="6"/>
      <c r="W415" s="6"/>
      <c r="X415" s="6"/>
      <c r="Y415" s="6"/>
      <c r="Z415" s="6"/>
    </row>
    <row r="416" spans="1:26" ht="12" customHeight="1" x14ac:dyDescent="0.35">
      <c r="A416" s="4"/>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5.15" customHeight="1" thickBot="1" x14ac:dyDescent="0.4">
      <c r="A417" s="4"/>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5.15" customHeight="1" x14ac:dyDescent="0.35">
      <c r="A418" s="4"/>
      <c r="B418" s="5"/>
      <c r="C418" s="8" t="s">
        <v>0</v>
      </c>
      <c r="D418" s="8"/>
      <c r="E418" s="8"/>
      <c r="F418" s="8"/>
      <c r="G418" s="8"/>
      <c r="H418" s="8"/>
      <c r="I418" s="8"/>
      <c r="J418" s="8"/>
      <c r="K418" s="8"/>
      <c r="L418" s="8"/>
      <c r="M418" s="8"/>
      <c r="N418" s="8"/>
      <c r="O418" s="8"/>
      <c r="P418" s="8"/>
      <c r="Q418" s="9"/>
      <c r="R418" s="8"/>
      <c r="S418" s="8"/>
      <c r="T418" s="8"/>
      <c r="U418" s="9"/>
      <c r="V418" s="9"/>
      <c r="W418" s="10"/>
      <c r="X418" s="6"/>
      <c r="Y418" s="6"/>
      <c r="Z418" s="6"/>
    </row>
    <row r="419" spans="1:26" ht="12" customHeight="1" x14ac:dyDescent="0.35">
      <c r="A419" s="4"/>
      <c r="B419" s="5"/>
      <c r="C419" s="11"/>
      <c r="D419" s="11"/>
      <c r="E419" s="11" t="s">
        <v>1</v>
      </c>
      <c r="F419" s="12"/>
      <c r="G419" s="13" t="s">
        <v>44</v>
      </c>
      <c r="H419" s="13"/>
      <c r="I419" s="12"/>
      <c r="J419" s="12"/>
      <c r="K419" s="12"/>
      <c r="L419" s="12"/>
      <c r="M419" s="12"/>
      <c r="N419" s="12"/>
      <c r="O419" s="12"/>
      <c r="P419" s="12"/>
      <c r="Q419" s="12"/>
      <c r="R419" s="12"/>
      <c r="S419" s="12"/>
      <c r="T419" s="12"/>
      <c r="U419" s="12"/>
      <c r="V419" s="12"/>
      <c r="W419" s="15"/>
      <c r="X419" s="6"/>
      <c r="Y419" s="6"/>
      <c r="Z419" s="6"/>
    </row>
    <row r="420" spans="1:26" ht="12" customHeight="1" x14ac:dyDescent="0.35">
      <c r="A420" s="4"/>
      <c r="B420" s="5"/>
      <c r="C420" s="11"/>
      <c r="D420" s="11"/>
      <c r="E420" s="16"/>
      <c r="F420" s="12"/>
      <c r="G420" s="12" t="s">
        <v>45</v>
      </c>
      <c r="H420" s="12"/>
      <c r="J420" s="12"/>
      <c r="K420" s="12"/>
      <c r="L420" s="12"/>
      <c r="M420" s="12"/>
      <c r="N420" s="51" t="s">
        <v>46</v>
      </c>
      <c r="O420" s="12"/>
      <c r="P420" s="12"/>
      <c r="Q420" s="12"/>
      <c r="R420" s="12"/>
      <c r="S420" s="12"/>
      <c r="T420" s="12"/>
      <c r="U420" s="12"/>
      <c r="V420" s="12"/>
      <c r="W420" s="15"/>
      <c r="X420" s="6"/>
      <c r="Y420" s="6"/>
      <c r="Z420" s="6"/>
    </row>
    <row r="421" spans="1:26" ht="12" customHeight="1" x14ac:dyDescent="0.35">
      <c r="A421" s="4"/>
      <c r="B421" s="5"/>
      <c r="C421" s="16"/>
      <c r="D421" s="11"/>
      <c r="E421" s="16"/>
      <c r="F421" s="12"/>
      <c r="G421" s="44">
        <v>38576.728738425925</v>
      </c>
      <c r="H421" s="44"/>
      <c r="J421" s="12"/>
      <c r="K421" s="12"/>
      <c r="L421" s="12"/>
      <c r="M421" s="12"/>
      <c r="N421" s="12" t="s">
        <v>47</v>
      </c>
      <c r="O421" s="12"/>
      <c r="P421" s="12"/>
      <c r="Q421" s="12"/>
      <c r="R421" s="12"/>
      <c r="S421" s="12"/>
      <c r="T421" s="12"/>
      <c r="U421" s="12"/>
      <c r="V421" s="12"/>
      <c r="W421" s="15"/>
      <c r="X421" s="6"/>
      <c r="Y421" s="6"/>
      <c r="Z421" s="6"/>
    </row>
    <row r="422" spans="1:26" ht="12" customHeight="1" x14ac:dyDescent="0.35">
      <c r="A422" s="4"/>
      <c r="B422" s="5"/>
      <c r="C422" s="19">
        <v>0</v>
      </c>
      <c r="D422" s="11"/>
      <c r="E422" s="16"/>
      <c r="F422" s="12"/>
      <c r="G422" s="20"/>
      <c r="H422" s="20"/>
      <c r="J422" s="12"/>
      <c r="N422" s="352" t="s">
        <v>434</v>
      </c>
      <c r="Q422" s="12"/>
      <c r="U422" s="12"/>
      <c r="V422" s="12"/>
      <c r="W422" s="15"/>
      <c r="X422" s="6"/>
      <c r="Y422" s="6"/>
      <c r="Z422" s="6"/>
    </row>
    <row r="423" spans="1:26" ht="12" customHeight="1" x14ac:dyDescent="0.35">
      <c r="A423" s="4"/>
      <c r="B423" s="5"/>
      <c r="C423" s="16"/>
      <c r="D423" s="16"/>
      <c r="E423" s="16"/>
      <c r="F423" s="16"/>
      <c r="G423" s="16"/>
      <c r="H423" s="16"/>
      <c r="I423" s="16"/>
      <c r="J423" s="16"/>
      <c r="K423" s="21"/>
      <c r="L423" s="21"/>
      <c r="M423" s="21"/>
      <c r="N423" s="21"/>
      <c r="O423" s="21"/>
      <c r="P423" s="21"/>
      <c r="Q423" s="21"/>
      <c r="R423" s="21"/>
      <c r="S423" s="21"/>
      <c r="T423" s="21"/>
      <c r="U423" s="21"/>
      <c r="V423" s="21"/>
      <c r="W423" s="15"/>
      <c r="X423" s="6"/>
      <c r="Y423" s="6"/>
      <c r="Z423" s="6"/>
    </row>
    <row r="424" spans="1:26" ht="12" customHeight="1" x14ac:dyDescent="0.35">
      <c r="A424" s="4"/>
      <c r="B424" s="5"/>
      <c r="C424" s="16"/>
      <c r="D424" s="16"/>
      <c r="E424" s="16"/>
      <c r="F424" s="16"/>
      <c r="G424" s="52"/>
      <c r="H424" s="52"/>
      <c r="I424" s="52"/>
      <c r="J424" s="52"/>
      <c r="K424" s="52"/>
      <c r="L424" s="24"/>
      <c r="M424" s="24"/>
      <c r="N424" s="52"/>
      <c r="O424" s="24"/>
      <c r="P424" s="24"/>
      <c r="Q424" s="45"/>
      <c r="R424" s="52"/>
      <c r="S424" s="52"/>
      <c r="T424" s="52"/>
      <c r="U424" s="21"/>
      <c r="V424" s="45"/>
      <c r="W424" s="15"/>
      <c r="X424" s="6"/>
      <c r="Y424" s="6"/>
      <c r="Z424" s="6"/>
    </row>
    <row r="425" spans="1:26" ht="12" customHeight="1" x14ac:dyDescent="0.35">
      <c r="A425" s="4"/>
      <c r="B425" s="5"/>
      <c r="C425" s="16"/>
      <c r="D425" s="16"/>
      <c r="E425" s="16"/>
      <c r="F425" s="16"/>
      <c r="G425" s="52"/>
      <c r="H425" s="52" t="s">
        <v>51</v>
      </c>
      <c r="I425" s="52" t="s">
        <v>51</v>
      </c>
      <c r="J425" s="52"/>
      <c r="K425" s="52"/>
      <c r="L425" s="24" t="s">
        <v>52</v>
      </c>
      <c r="M425" s="24" t="s">
        <v>53</v>
      </c>
      <c r="N425" s="24"/>
      <c r="O425" s="24" t="s">
        <v>52</v>
      </c>
      <c r="P425" s="24" t="s">
        <v>53</v>
      </c>
      <c r="Q425" s="46"/>
      <c r="R425" s="52"/>
      <c r="S425" s="52"/>
      <c r="T425" s="52"/>
      <c r="U425" s="21"/>
      <c r="V425" s="21"/>
      <c r="W425" s="15"/>
      <c r="X425" s="6"/>
      <c r="Y425" s="6"/>
      <c r="Z425" s="6"/>
    </row>
    <row r="426" spans="1:26" ht="12" customHeight="1" x14ac:dyDescent="0.35">
      <c r="A426" s="4"/>
      <c r="B426" s="5"/>
      <c r="C426" s="16"/>
      <c r="D426" s="16"/>
      <c r="E426" s="16"/>
      <c r="F426" s="16"/>
      <c r="G426" s="45" t="s">
        <v>38</v>
      </c>
      <c r="H426" s="52" t="s">
        <v>314</v>
      </c>
      <c r="I426" s="52" t="s">
        <v>48</v>
      </c>
      <c r="J426" s="52" t="s">
        <v>316</v>
      </c>
      <c r="K426" s="24" t="s">
        <v>49</v>
      </c>
      <c r="L426" s="24" t="s">
        <v>317</v>
      </c>
      <c r="M426" s="24" t="s">
        <v>318</v>
      </c>
      <c r="N426" s="24" t="s">
        <v>50</v>
      </c>
      <c r="O426" s="24" t="s">
        <v>320</v>
      </c>
      <c r="P426" s="24" t="s">
        <v>321</v>
      </c>
      <c r="Q426" s="253" t="s">
        <v>319</v>
      </c>
      <c r="R426" s="52"/>
      <c r="S426" s="52"/>
      <c r="T426" s="52"/>
      <c r="U426" s="21"/>
      <c r="V426" s="21"/>
      <c r="W426" s="15"/>
      <c r="X426" s="6"/>
      <c r="Y426" s="6"/>
      <c r="Z426" s="6"/>
    </row>
    <row r="427" spans="1:26" ht="12" customHeight="1" x14ac:dyDescent="0.35">
      <c r="A427" s="4"/>
      <c r="B427" s="5"/>
      <c r="C427" s="16"/>
      <c r="D427" s="16"/>
      <c r="E427" s="16"/>
      <c r="F427" s="25"/>
      <c r="G427" s="28" t="s">
        <v>85</v>
      </c>
      <c r="H427" s="425">
        <v>4500</v>
      </c>
      <c r="I427" s="425">
        <v>27.5</v>
      </c>
      <c r="J427" s="426">
        <v>1</v>
      </c>
      <c r="K427" s="427" t="s">
        <v>58</v>
      </c>
      <c r="L427" s="425">
        <v>431</v>
      </c>
      <c r="M427" s="428">
        <v>100</v>
      </c>
      <c r="N427" s="429" t="s">
        <v>59</v>
      </c>
      <c r="O427" s="425">
        <v>125</v>
      </c>
      <c r="P427" s="428">
        <v>1000</v>
      </c>
      <c r="Q427" s="426">
        <v>0.5</v>
      </c>
      <c r="W427" s="15"/>
      <c r="X427" s="6"/>
      <c r="Y427" s="6"/>
      <c r="Z427" s="6"/>
    </row>
    <row r="428" spans="1:26" ht="12" customHeight="1" x14ac:dyDescent="0.35">
      <c r="A428" s="4"/>
      <c r="B428" s="5"/>
      <c r="C428" s="16"/>
      <c r="D428" s="16"/>
      <c r="E428" s="16"/>
      <c r="F428" s="25"/>
      <c r="G428" s="28" t="s">
        <v>76</v>
      </c>
      <c r="H428" s="425">
        <v>26250</v>
      </c>
      <c r="I428" s="425">
        <v>27.5</v>
      </c>
      <c r="J428" s="426">
        <v>1</v>
      </c>
      <c r="K428" s="427" t="s">
        <v>58</v>
      </c>
      <c r="L428" s="425">
        <v>431</v>
      </c>
      <c r="M428" s="428">
        <v>100</v>
      </c>
      <c r="N428" s="429" t="s">
        <v>59</v>
      </c>
      <c r="O428" s="425">
        <v>125</v>
      </c>
      <c r="P428" s="428">
        <v>1000</v>
      </c>
      <c r="Q428" s="426">
        <v>0.5</v>
      </c>
      <c r="W428" s="15"/>
      <c r="X428" s="6"/>
      <c r="Y428" s="6"/>
      <c r="Z428" s="6"/>
    </row>
    <row r="429" spans="1:26" ht="12" customHeight="1" x14ac:dyDescent="0.35">
      <c r="A429" s="4"/>
      <c r="B429" s="5"/>
      <c r="C429" s="16"/>
      <c r="D429" s="16"/>
      <c r="E429" s="16"/>
      <c r="F429" s="25"/>
      <c r="G429" s="28" t="s">
        <v>77</v>
      </c>
      <c r="H429" s="425">
        <v>0</v>
      </c>
      <c r="I429" s="425">
        <v>27.5</v>
      </c>
      <c r="J429" s="426">
        <v>1</v>
      </c>
      <c r="K429" s="429"/>
      <c r="L429" s="425">
        <v>0</v>
      </c>
      <c r="M429" s="428">
        <v>0</v>
      </c>
      <c r="N429" s="429"/>
      <c r="O429" s="425">
        <v>0</v>
      </c>
      <c r="P429" s="428">
        <v>0</v>
      </c>
      <c r="Q429" s="426">
        <v>1</v>
      </c>
      <c r="W429" s="15"/>
      <c r="X429" s="6"/>
      <c r="Y429" s="6"/>
      <c r="Z429" s="6"/>
    </row>
    <row r="430" spans="1:26" ht="12" customHeight="1" x14ac:dyDescent="0.35">
      <c r="A430" s="4"/>
      <c r="B430" s="5"/>
      <c r="C430" s="16"/>
      <c r="D430" s="16"/>
      <c r="E430" s="16"/>
      <c r="F430" s="25"/>
      <c r="G430" s="28" t="s">
        <v>78</v>
      </c>
      <c r="H430" s="425">
        <v>0</v>
      </c>
      <c r="I430" s="425">
        <v>27.5</v>
      </c>
      <c r="J430" s="426">
        <v>1</v>
      </c>
      <c r="K430" s="429" t="s">
        <v>57</v>
      </c>
      <c r="L430" s="425">
        <v>48</v>
      </c>
      <c r="M430" s="428">
        <v>200</v>
      </c>
      <c r="N430" s="429"/>
      <c r="O430" s="425">
        <v>0</v>
      </c>
      <c r="P430" s="428">
        <v>0</v>
      </c>
      <c r="Q430" s="426">
        <v>1</v>
      </c>
      <c r="W430" s="15"/>
      <c r="X430" s="6"/>
      <c r="Y430" s="6"/>
      <c r="Z430" s="6"/>
    </row>
    <row r="431" spans="1:26" ht="12" customHeight="1" x14ac:dyDescent="0.35">
      <c r="A431" s="4"/>
      <c r="B431" s="5"/>
      <c r="C431" s="16"/>
      <c r="D431" s="16"/>
      <c r="E431" s="16"/>
      <c r="F431" s="35"/>
      <c r="G431" s="28" t="s">
        <v>79</v>
      </c>
      <c r="H431" s="425">
        <v>0</v>
      </c>
      <c r="I431" s="425">
        <v>27.5</v>
      </c>
      <c r="J431" s="426">
        <v>1</v>
      </c>
      <c r="K431" s="429"/>
      <c r="L431" s="425">
        <v>0</v>
      </c>
      <c r="M431" s="428">
        <v>0</v>
      </c>
      <c r="N431" s="429"/>
      <c r="O431" s="425">
        <v>0</v>
      </c>
      <c r="P431" s="428">
        <v>0</v>
      </c>
      <c r="Q431" s="426">
        <v>1</v>
      </c>
      <c r="W431" s="15"/>
      <c r="X431" s="6"/>
      <c r="Y431" s="6"/>
      <c r="Z431" s="6"/>
    </row>
    <row r="432" spans="1:26" ht="12" customHeight="1" x14ac:dyDescent="0.35">
      <c r="A432" s="4"/>
      <c r="B432" s="5"/>
      <c r="C432" s="16"/>
      <c r="D432" s="16"/>
      <c r="E432" s="16"/>
      <c r="F432" s="32"/>
      <c r="G432" s="28" t="s">
        <v>80</v>
      </c>
      <c r="H432" s="425">
        <v>0</v>
      </c>
      <c r="I432" s="425">
        <v>27.5</v>
      </c>
      <c r="J432" s="426">
        <v>1</v>
      </c>
      <c r="K432" s="429" t="s">
        <v>54</v>
      </c>
      <c r="L432" s="425">
        <v>40</v>
      </c>
      <c r="M432" s="428">
        <v>240</v>
      </c>
      <c r="N432" s="429"/>
      <c r="O432" s="425">
        <v>0</v>
      </c>
      <c r="P432" s="428">
        <v>0</v>
      </c>
      <c r="Q432" s="426">
        <v>1</v>
      </c>
      <c r="W432" s="15"/>
      <c r="X432" s="6"/>
      <c r="Y432" s="6"/>
      <c r="Z432" s="6"/>
    </row>
    <row r="433" spans="1:26" ht="12" customHeight="1" x14ac:dyDescent="0.35">
      <c r="A433" s="4"/>
      <c r="B433" s="5"/>
      <c r="C433" s="16"/>
      <c r="D433" s="16"/>
      <c r="E433" s="16"/>
      <c r="F433" s="32"/>
      <c r="G433" s="28" t="s">
        <v>81</v>
      </c>
      <c r="H433" s="425">
        <v>0</v>
      </c>
      <c r="I433" s="425">
        <v>27.5</v>
      </c>
      <c r="J433" s="426">
        <v>1</v>
      </c>
      <c r="K433" s="429" t="s">
        <v>56</v>
      </c>
      <c r="L433" s="425">
        <v>31.3</v>
      </c>
      <c r="M433" s="428">
        <v>100</v>
      </c>
      <c r="N433" s="429"/>
      <c r="O433" s="425">
        <v>0</v>
      </c>
      <c r="P433" s="428">
        <v>0</v>
      </c>
      <c r="Q433" s="426">
        <v>1</v>
      </c>
      <c r="W433" s="15"/>
      <c r="X433" s="6"/>
      <c r="Y433" s="6"/>
      <c r="Z433" s="6"/>
    </row>
    <row r="434" spans="1:26" ht="12" customHeight="1" x14ac:dyDescent="0.35">
      <c r="A434" s="4"/>
      <c r="B434" s="5"/>
      <c r="C434" s="16"/>
      <c r="D434" s="16"/>
      <c r="E434" s="16"/>
      <c r="F434" s="32"/>
      <c r="G434" s="28" t="s">
        <v>82</v>
      </c>
      <c r="H434" s="425">
        <v>0</v>
      </c>
      <c r="I434" s="425">
        <v>27.5</v>
      </c>
      <c r="J434" s="426">
        <v>1</v>
      </c>
      <c r="K434" s="429" t="s">
        <v>55</v>
      </c>
      <c r="L434" s="430">
        <v>27.7</v>
      </c>
      <c r="M434" s="430">
        <v>100</v>
      </c>
      <c r="N434" s="429"/>
      <c r="O434" s="425">
        <v>0</v>
      </c>
      <c r="P434" s="428">
        <v>0</v>
      </c>
      <c r="Q434" s="426">
        <v>1</v>
      </c>
      <c r="W434" s="15"/>
      <c r="X434" s="6"/>
      <c r="Y434" s="6"/>
      <c r="Z434" s="6"/>
    </row>
    <row r="435" spans="1:26" ht="12" customHeight="1" x14ac:dyDescent="0.35">
      <c r="A435" s="4"/>
      <c r="B435" s="5"/>
      <c r="C435" s="16"/>
      <c r="D435" s="16"/>
      <c r="E435" s="16"/>
      <c r="F435" s="32"/>
      <c r="G435" s="28" t="s">
        <v>299</v>
      </c>
      <c r="H435" s="425">
        <v>0</v>
      </c>
      <c r="I435" s="425">
        <v>27.5</v>
      </c>
      <c r="J435" s="426">
        <v>1</v>
      </c>
      <c r="K435" s="429" t="s">
        <v>55</v>
      </c>
      <c r="L435" s="430">
        <v>27.7</v>
      </c>
      <c r="M435" s="430">
        <v>100</v>
      </c>
      <c r="N435" s="429"/>
      <c r="O435" s="425">
        <v>0</v>
      </c>
      <c r="P435" s="428">
        <v>0</v>
      </c>
      <c r="Q435" s="426">
        <v>1</v>
      </c>
      <c r="W435" s="15"/>
      <c r="X435" s="6"/>
      <c r="Y435" s="6"/>
      <c r="Z435" s="6"/>
    </row>
    <row r="436" spans="1:26" ht="12" customHeight="1" x14ac:dyDescent="0.35">
      <c r="A436" s="4"/>
      <c r="B436" s="5"/>
      <c r="C436" s="16"/>
      <c r="D436" s="16"/>
      <c r="E436" s="16"/>
      <c r="F436" s="32"/>
      <c r="G436" s="242" t="s">
        <v>86</v>
      </c>
      <c r="H436" s="425">
        <v>0</v>
      </c>
      <c r="I436" s="425">
        <v>27.5</v>
      </c>
      <c r="J436" s="426">
        <v>1</v>
      </c>
      <c r="K436" s="429"/>
      <c r="L436" s="425">
        <v>0</v>
      </c>
      <c r="M436" s="428">
        <v>0</v>
      </c>
      <c r="N436" s="429"/>
      <c r="O436" s="425">
        <v>0</v>
      </c>
      <c r="P436" s="428">
        <v>0</v>
      </c>
      <c r="Q436" s="426">
        <v>1</v>
      </c>
      <c r="W436" s="15"/>
      <c r="X436" s="6"/>
      <c r="Y436" s="6"/>
      <c r="Z436" s="6"/>
    </row>
    <row r="437" spans="1:26" ht="12" customHeight="1" x14ac:dyDescent="0.35">
      <c r="A437" s="4"/>
      <c r="B437" s="5"/>
      <c r="C437" s="16"/>
      <c r="D437" s="16"/>
      <c r="E437" s="16"/>
      <c r="F437" s="32"/>
      <c r="G437" s="242" t="s">
        <v>87</v>
      </c>
      <c r="H437" s="425">
        <v>0</v>
      </c>
      <c r="I437" s="425">
        <v>27.5</v>
      </c>
      <c r="J437" s="426">
        <v>1</v>
      </c>
      <c r="K437" s="429"/>
      <c r="L437" s="425">
        <v>0</v>
      </c>
      <c r="M437" s="428">
        <v>0</v>
      </c>
      <c r="N437" s="429"/>
      <c r="O437" s="425">
        <v>0</v>
      </c>
      <c r="P437" s="428">
        <v>0</v>
      </c>
      <c r="Q437" s="426">
        <v>1</v>
      </c>
      <c r="W437" s="15"/>
      <c r="X437" s="6"/>
      <c r="Y437" s="6"/>
      <c r="Z437" s="6"/>
    </row>
    <row r="438" spans="1:26" ht="12" customHeight="1" x14ac:dyDescent="0.35">
      <c r="A438" s="4"/>
      <c r="B438" s="5"/>
      <c r="C438" s="16"/>
      <c r="D438" s="16"/>
      <c r="E438" s="16"/>
      <c r="F438" s="32"/>
      <c r="G438" s="242" t="s">
        <v>88</v>
      </c>
      <c r="H438" s="425">
        <v>0</v>
      </c>
      <c r="I438" s="425">
        <v>27.5</v>
      </c>
      <c r="J438" s="426">
        <v>1</v>
      </c>
      <c r="K438" s="429"/>
      <c r="L438" s="425">
        <v>0</v>
      </c>
      <c r="M438" s="428">
        <v>0</v>
      </c>
      <c r="N438" s="429"/>
      <c r="O438" s="425">
        <v>0</v>
      </c>
      <c r="P438" s="428">
        <v>0</v>
      </c>
      <c r="Q438" s="426">
        <v>1</v>
      </c>
      <c r="W438" s="15"/>
      <c r="X438" s="6"/>
      <c r="Y438" s="6"/>
      <c r="Z438" s="6"/>
    </row>
    <row r="439" spans="1:26" ht="12" customHeight="1" x14ac:dyDescent="0.35">
      <c r="A439" s="4"/>
      <c r="B439" s="5"/>
      <c r="C439" s="16"/>
      <c r="D439" s="16"/>
      <c r="E439" s="16"/>
      <c r="F439" s="32"/>
      <c r="G439" s="251" t="s">
        <v>84</v>
      </c>
      <c r="H439" s="425">
        <v>3000</v>
      </c>
      <c r="I439" s="425">
        <v>27.5</v>
      </c>
      <c r="J439" s="426">
        <v>1</v>
      </c>
      <c r="K439" s="429"/>
      <c r="L439" s="425">
        <v>0</v>
      </c>
      <c r="M439" s="428">
        <v>0</v>
      </c>
      <c r="N439" s="429"/>
      <c r="O439" s="425">
        <v>0</v>
      </c>
      <c r="P439" s="428">
        <v>0</v>
      </c>
      <c r="Q439" s="426">
        <v>1</v>
      </c>
      <c r="W439" s="15"/>
      <c r="X439" s="6"/>
      <c r="Y439" s="6"/>
      <c r="Z439" s="6"/>
    </row>
    <row r="440" spans="1:26" ht="12" customHeight="1" x14ac:dyDescent="0.35">
      <c r="A440" s="4"/>
      <c r="B440" s="5"/>
      <c r="C440" s="16"/>
      <c r="D440" s="16"/>
      <c r="E440" s="16"/>
      <c r="F440" s="32"/>
      <c r="G440" s="251" t="s">
        <v>89</v>
      </c>
      <c r="H440" s="425">
        <v>3000</v>
      </c>
      <c r="I440" s="425">
        <v>27.5</v>
      </c>
      <c r="J440" s="426">
        <v>1</v>
      </c>
      <c r="K440" s="429"/>
      <c r="L440" s="425">
        <v>0</v>
      </c>
      <c r="M440" s="428">
        <v>0</v>
      </c>
      <c r="N440" s="429"/>
      <c r="O440" s="425">
        <v>0</v>
      </c>
      <c r="P440" s="428">
        <v>0</v>
      </c>
      <c r="Q440" s="426">
        <v>1</v>
      </c>
      <c r="W440" s="15"/>
      <c r="X440" s="6"/>
      <c r="Y440" s="6"/>
      <c r="Z440" s="6"/>
    </row>
    <row r="441" spans="1:26" ht="12" customHeight="1" x14ac:dyDescent="0.35">
      <c r="A441" s="4"/>
      <c r="B441" s="5"/>
      <c r="C441" s="16"/>
      <c r="D441" s="16"/>
      <c r="E441" s="16"/>
      <c r="F441" s="32"/>
      <c r="G441" s="251" t="s">
        <v>305</v>
      </c>
      <c r="H441" s="425">
        <v>3000</v>
      </c>
      <c r="I441" s="425">
        <v>27.5</v>
      </c>
      <c r="J441" s="426">
        <v>1</v>
      </c>
      <c r="K441" s="429"/>
      <c r="L441" s="425">
        <v>0</v>
      </c>
      <c r="M441" s="428">
        <v>0</v>
      </c>
      <c r="N441" s="429"/>
      <c r="O441" s="425">
        <v>0</v>
      </c>
      <c r="P441" s="428">
        <v>0</v>
      </c>
      <c r="Q441" s="426">
        <v>1</v>
      </c>
      <c r="W441" s="15"/>
      <c r="X441" s="6"/>
      <c r="Y441" s="6"/>
      <c r="Z441" s="6"/>
    </row>
    <row r="442" spans="1:26" ht="12" customHeight="1" x14ac:dyDescent="0.35">
      <c r="A442" s="4"/>
      <c r="B442" s="5"/>
      <c r="C442" s="16"/>
      <c r="D442" s="16"/>
      <c r="E442" s="16"/>
      <c r="F442" s="32"/>
      <c r="G442" s="251" t="s">
        <v>306</v>
      </c>
      <c r="H442" s="425">
        <v>3000</v>
      </c>
      <c r="I442" s="425">
        <v>27.5</v>
      </c>
      <c r="J442" s="426">
        <v>1</v>
      </c>
      <c r="K442" s="429"/>
      <c r="L442" s="425">
        <v>0</v>
      </c>
      <c r="M442" s="428">
        <v>0</v>
      </c>
      <c r="N442" s="429"/>
      <c r="O442" s="425">
        <v>0</v>
      </c>
      <c r="P442" s="428">
        <v>0</v>
      </c>
      <c r="Q442" s="426">
        <v>1</v>
      </c>
      <c r="W442" s="15"/>
      <c r="X442" s="6"/>
      <c r="Y442" s="6"/>
      <c r="Z442" s="6"/>
    </row>
    <row r="443" spans="1:26" ht="12" customHeight="1" x14ac:dyDescent="0.35">
      <c r="A443" s="4"/>
      <c r="B443" s="5"/>
      <c r="C443" s="16"/>
      <c r="D443" s="16"/>
      <c r="E443" s="16"/>
      <c r="F443" s="32"/>
      <c r="G443" s="252" t="s">
        <v>307</v>
      </c>
      <c r="H443" s="425">
        <v>3000</v>
      </c>
      <c r="I443" s="425">
        <v>27.5</v>
      </c>
      <c r="J443" s="426">
        <v>1</v>
      </c>
      <c r="K443" s="429"/>
      <c r="L443" s="425">
        <v>0</v>
      </c>
      <c r="M443" s="428">
        <v>0</v>
      </c>
      <c r="N443" s="429"/>
      <c r="O443" s="425">
        <v>0</v>
      </c>
      <c r="P443" s="428">
        <v>0</v>
      </c>
      <c r="Q443" s="426">
        <v>1</v>
      </c>
      <c r="W443" s="15"/>
      <c r="X443" s="6"/>
      <c r="Y443" s="6"/>
      <c r="Z443" s="6"/>
    </row>
    <row r="444" spans="1:26" ht="12" customHeight="1" x14ac:dyDescent="0.35">
      <c r="A444" s="4"/>
      <c r="B444" s="5"/>
      <c r="C444" s="16"/>
      <c r="D444" s="16"/>
      <c r="E444" s="16"/>
      <c r="F444" s="32"/>
      <c r="G444" s="252" t="s">
        <v>308</v>
      </c>
      <c r="H444" s="425">
        <v>3000</v>
      </c>
      <c r="I444" s="425">
        <v>27.5</v>
      </c>
      <c r="J444" s="426">
        <v>1</v>
      </c>
      <c r="K444" s="429"/>
      <c r="L444" s="425">
        <v>0</v>
      </c>
      <c r="M444" s="428">
        <v>0</v>
      </c>
      <c r="N444" s="429"/>
      <c r="O444" s="425">
        <v>0</v>
      </c>
      <c r="P444" s="428">
        <v>0</v>
      </c>
      <c r="Q444" s="426">
        <v>1</v>
      </c>
      <c r="W444" s="15"/>
      <c r="X444" s="6"/>
      <c r="Y444" s="6"/>
      <c r="Z444" s="6"/>
    </row>
    <row r="445" spans="1:26" ht="12" customHeight="1" x14ac:dyDescent="0.35">
      <c r="A445" s="4"/>
      <c r="B445" s="5"/>
      <c r="C445" s="16"/>
      <c r="D445" s="16"/>
      <c r="E445" s="16"/>
      <c r="F445" s="32"/>
      <c r="G445" s="47"/>
      <c r="H445" s="47"/>
      <c r="I445" s="47"/>
      <c r="J445" s="47"/>
      <c r="K445" s="47"/>
      <c r="L445" s="47"/>
      <c r="M445" s="47"/>
      <c r="N445" s="47"/>
      <c r="O445" s="47"/>
      <c r="P445" s="47"/>
      <c r="Q445" s="47"/>
      <c r="R445" s="47"/>
      <c r="S445" s="47"/>
      <c r="T445" s="47"/>
      <c r="W445" s="15"/>
      <c r="X445" s="6"/>
      <c r="Y445" s="6"/>
      <c r="Z445" s="6"/>
    </row>
    <row r="446" spans="1:26" ht="5.15" customHeight="1" x14ac:dyDescent="0.35">
      <c r="A446" s="4"/>
      <c r="B446" s="5"/>
      <c r="C446" s="16"/>
      <c r="D446" s="16"/>
      <c r="E446" s="16"/>
      <c r="F446" s="35"/>
      <c r="G446" s="36"/>
      <c r="H446" s="36"/>
      <c r="I446" s="36"/>
      <c r="J446" s="36"/>
      <c r="K446" s="37"/>
      <c r="L446" s="37"/>
      <c r="M446" s="37"/>
      <c r="N446" s="37"/>
      <c r="O446" s="37"/>
      <c r="P446" s="37"/>
      <c r="Q446" s="37"/>
      <c r="R446" s="37"/>
      <c r="S446" s="37"/>
      <c r="T446" s="37"/>
      <c r="U446" s="37"/>
      <c r="V446" s="37"/>
      <c r="W446" s="15"/>
      <c r="X446" s="6"/>
      <c r="Y446" s="6"/>
      <c r="Z446" s="6"/>
    </row>
    <row r="447" spans="1:26" ht="25" customHeight="1" x14ac:dyDescent="0.35">
      <c r="A447" s="4"/>
      <c r="B447" s="5"/>
      <c r="C447" s="38"/>
      <c r="D447" s="38"/>
      <c r="E447" s="38"/>
      <c r="F447" s="38"/>
      <c r="G447" s="39" t="str">
        <f>G419</f>
        <v>MISC COSTS - SEED GRADING &amp; CLEANING</v>
      </c>
      <c r="H447" s="38"/>
      <c r="I447" s="38"/>
      <c r="J447" s="38"/>
      <c r="K447" s="38"/>
      <c r="L447" s="38"/>
      <c r="M447" s="38"/>
      <c r="N447" s="38"/>
      <c r="O447" s="38"/>
      <c r="P447" s="38"/>
      <c r="Q447" s="38"/>
      <c r="R447" s="38"/>
      <c r="S447" s="38"/>
      <c r="T447" s="38"/>
      <c r="U447" s="38"/>
      <c r="V447" s="38"/>
      <c r="W447" s="40" t="s">
        <v>24</v>
      </c>
      <c r="X447" s="6"/>
      <c r="Y447" s="6"/>
      <c r="Z447" s="6"/>
    </row>
    <row r="448" spans="1:26" ht="12" customHeight="1" x14ac:dyDescent="0.35">
      <c r="A448" s="4"/>
      <c r="B448" s="5"/>
      <c r="C448" s="5"/>
      <c r="D448" s="5"/>
      <c r="E448" s="5"/>
      <c r="F448" s="6"/>
      <c r="G448" s="6"/>
      <c r="H448" s="6"/>
      <c r="I448" s="6"/>
      <c r="J448" s="6"/>
      <c r="K448" s="6"/>
      <c r="L448" s="6"/>
      <c r="M448" s="6"/>
      <c r="N448" s="6"/>
      <c r="O448" s="6"/>
      <c r="P448" s="6"/>
      <c r="Q448" s="6"/>
      <c r="R448" s="6"/>
      <c r="S448" s="6"/>
      <c r="T448" s="6"/>
      <c r="U448" s="6"/>
      <c r="V448" s="6"/>
      <c r="W448" s="6"/>
      <c r="X448" s="6"/>
      <c r="Y448" s="6"/>
      <c r="Z448" s="6"/>
    </row>
    <row r="449" spans="1:26" ht="12" customHeight="1" outlineLevel="1" x14ac:dyDescent="0.35">
      <c r="A449" s="4"/>
      <c r="B449" s="5"/>
      <c r="C449" s="5"/>
      <c r="D449" s="5"/>
      <c r="E449" s="5"/>
      <c r="F449" s="5"/>
      <c r="G449" s="5"/>
      <c r="H449" s="6"/>
      <c r="I449" s="6"/>
      <c r="J449" s="6"/>
      <c r="K449" s="6"/>
      <c r="L449" s="6"/>
      <c r="M449" s="6"/>
      <c r="N449" s="6"/>
      <c r="O449" s="6"/>
      <c r="P449" s="6"/>
      <c r="Q449" s="6"/>
      <c r="R449" s="6"/>
      <c r="S449" s="6"/>
      <c r="T449" s="6"/>
      <c r="U449" s="6"/>
      <c r="V449" s="6"/>
      <c r="W449" s="6"/>
      <c r="X449" s="5"/>
      <c r="Y449" s="5"/>
      <c r="Z449" s="5"/>
    </row>
    <row r="450" spans="1:26" ht="5.15" customHeight="1" outlineLevel="1" thickBot="1" x14ac:dyDescent="0.4">
      <c r="A450" s="4"/>
      <c r="B450" s="5"/>
      <c r="C450" s="5"/>
      <c r="D450" s="5"/>
      <c r="E450" s="5"/>
      <c r="F450" s="5"/>
      <c r="G450" s="5"/>
      <c r="H450" s="6"/>
      <c r="I450" s="6"/>
      <c r="J450" s="6"/>
      <c r="K450" s="6"/>
      <c r="L450" s="6"/>
      <c r="M450" s="6"/>
      <c r="N450" s="6"/>
      <c r="O450" s="6"/>
      <c r="P450" s="6"/>
      <c r="Q450" s="6"/>
      <c r="R450" s="6"/>
      <c r="S450" s="6"/>
      <c r="T450" s="6"/>
      <c r="U450" s="6"/>
      <c r="V450" s="6"/>
      <c r="W450" s="6"/>
      <c r="X450" s="5"/>
      <c r="Y450" s="5"/>
      <c r="Z450" s="5"/>
    </row>
    <row r="451" spans="1:26" ht="5.15" customHeight="1" outlineLevel="1" x14ac:dyDescent="0.35">
      <c r="A451" s="4"/>
      <c r="B451" s="5"/>
      <c r="C451" s="8" t="s">
        <v>0</v>
      </c>
      <c r="D451" s="8"/>
      <c r="E451" s="8"/>
      <c r="F451" s="8"/>
      <c r="G451" s="8"/>
      <c r="H451" s="8"/>
      <c r="I451" s="8"/>
      <c r="J451" s="8"/>
      <c r="K451" s="9"/>
      <c r="L451" s="9"/>
      <c r="M451" s="9"/>
      <c r="N451" s="9"/>
      <c r="O451" s="9"/>
      <c r="P451" s="9"/>
      <c r="Q451" s="9"/>
      <c r="R451" s="9"/>
      <c r="S451" s="9"/>
      <c r="T451" s="9"/>
      <c r="U451" s="9"/>
      <c r="V451" s="9"/>
      <c r="W451" s="10"/>
      <c r="X451" s="6"/>
      <c r="Y451" s="6"/>
      <c r="Z451" s="6"/>
    </row>
    <row r="452" spans="1:26" ht="12" customHeight="1" outlineLevel="1" x14ac:dyDescent="0.35">
      <c r="A452" s="4"/>
      <c r="B452" s="5"/>
      <c r="C452" s="11"/>
      <c r="D452" s="11"/>
      <c r="E452" s="11" t="s">
        <v>1</v>
      </c>
      <c r="F452" s="12"/>
      <c r="G452" s="13" t="s">
        <v>60</v>
      </c>
      <c r="H452" s="12"/>
      <c r="I452" s="12"/>
      <c r="J452" s="12"/>
      <c r="K452" s="12"/>
      <c r="L452" s="12"/>
      <c r="M452" s="12"/>
      <c r="N452" s="12"/>
      <c r="O452" s="12"/>
      <c r="P452" s="12"/>
      <c r="Q452" s="12"/>
      <c r="R452" s="12"/>
      <c r="S452" s="14"/>
      <c r="T452" s="12"/>
      <c r="U452" s="14"/>
      <c r="V452" s="14"/>
      <c r="W452" s="15"/>
      <c r="X452" s="6"/>
      <c r="Y452" s="6"/>
      <c r="Z452" s="6"/>
    </row>
    <row r="453" spans="1:26" ht="12" customHeight="1" outlineLevel="1" x14ac:dyDescent="0.35">
      <c r="A453" s="4"/>
      <c r="B453" s="5"/>
      <c r="C453" s="11"/>
      <c r="D453" s="11"/>
      <c r="E453" s="16"/>
      <c r="F453" s="12"/>
      <c r="G453" s="17"/>
      <c r="I453" s="12"/>
      <c r="J453" s="12"/>
      <c r="K453" s="12"/>
      <c r="L453" s="12"/>
      <c r="M453" s="12"/>
      <c r="N453" s="12"/>
      <c r="O453" s="12"/>
      <c r="P453" s="12"/>
      <c r="Q453" s="12"/>
      <c r="R453" s="12"/>
      <c r="S453" s="14"/>
      <c r="T453" s="18"/>
      <c r="U453" s="14"/>
      <c r="V453" s="14"/>
      <c r="W453" s="15"/>
      <c r="X453" s="6"/>
      <c r="Y453" s="6"/>
      <c r="Z453" s="6"/>
    </row>
    <row r="454" spans="1:26" ht="12" customHeight="1" outlineLevel="1" x14ac:dyDescent="0.35">
      <c r="A454" s="4"/>
      <c r="B454" s="5"/>
      <c r="C454" s="16"/>
      <c r="D454" s="11"/>
      <c r="E454" s="16"/>
      <c r="F454" s="12"/>
      <c r="H454" s="12" t="s">
        <v>27</v>
      </c>
      <c r="I454" s="12"/>
      <c r="J454" s="12"/>
      <c r="K454" s="12"/>
      <c r="L454" s="12"/>
      <c r="M454" s="12"/>
      <c r="N454" s="12"/>
      <c r="O454" s="12"/>
      <c r="P454" s="12"/>
      <c r="Q454" s="12"/>
      <c r="R454" s="12"/>
      <c r="S454" s="14"/>
      <c r="T454" s="18"/>
      <c r="U454" s="14"/>
      <c r="V454" s="14"/>
      <c r="W454" s="15"/>
      <c r="X454" s="6"/>
      <c r="Y454" s="6"/>
      <c r="Z454" s="6"/>
    </row>
    <row r="455" spans="1:26" ht="12" customHeight="1" outlineLevel="1" x14ac:dyDescent="0.35">
      <c r="A455" s="4"/>
      <c r="B455" s="5"/>
      <c r="C455" s="19">
        <v>0</v>
      </c>
      <c r="D455" s="11"/>
      <c r="E455" s="16"/>
      <c r="F455" s="12"/>
      <c r="G455" s="20"/>
      <c r="H455" s="12"/>
      <c r="I455" s="12"/>
      <c r="J455" s="12"/>
      <c r="K455" s="12"/>
      <c r="L455" s="12"/>
      <c r="M455" s="12"/>
      <c r="N455" s="12"/>
      <c r="O455" s="12"/>
      <c r="P455" s="12"/>
      <c r="Q455" s="12"/>
      <c r="R455" s="12"/>
      <c r="S455" s="14"/>
      <c r="T455" s="18"/>
      <c r="U455" s="14"/>
      <c r="V455" s="14"/>
      <c r="W455" s="15"/>
      <c r="X455" s="6"/>
      <c r="Y455" s="6"/>
      <c r="Z455" s="6"/>
    </row>
    <row r="456" spans="1:26" ht="12" customHeight="1" outlineLevel="1" x14ac:dyDescent="0.35">
      <c r="A456" s="4"/>
      <c r="B456" s="5"/>
      <c r="C456" s="16"/>
      <c r="D456" s="16"/>
      <c r="E456" s="16"/>
      <c r="F456" s="16"/>
      <c r="G456" s="16"/>
      <c r="H456" s="16"/>
      <c r="I456" s="16"/>
      <c r="J456" s="21"/>
      <c r="K456" s="21"/>
      <c r="L456" s="21"/>
      <c r="M456" s="21"/>
      <c r="N456" s="21"/>
      <c r="O456" s="21"/>
      <c r="P456" s="21"/>
      <c r="Q456" s="21"/>
      <c r="R456" s="21"/>
      <c r="S456" s="21"/>
      <c r="T456" s="21"/>
      <c r="U456" s="21"/>
      <c r="V456" s="21"/>
      <c r="W456" s="15"/>
      <c r="X456" s="6"/>
      <c r="Y456" s="6"/>
      <c r="Z456" s="6"/>
    </row>
    <row r="457" spans="1:26" ht="12" customHeight="1" outlineLevel="1" x14ac:dyDescent="0.35">
      <c r="A457" s="4"/>
      <c r="B457" s="5"/>
      <c r="C457" s="16"/>
      <c r="D457" s="16"/>
      <c r="E457" s="16"/>
      <c r="F457" s="16"/>
      <c r="G457" s="16"/>
      <c r="H457" s="16"/>
      <c r="I457" s="16"/>
      <c r="J457" s="16"/>
      <c r="K457" s="16"/>
      <c r="L457" s="21"/>
      <c r="M457" s="21"/>
      <c r="N457" s="21"/>
      <c r="O457" s="21"/>
      <c r="P457" s="21"/>
      <c r="Q457" s="21"/>
      <c r="R457" s="21"/>
      <c r="S457" s="21"/>
      <c r="T457" s="21"/>
      <c r="U457" s="21"/>
      <c r="V457" s="21"/>
      <c r="W457" s="15"/>
      <c r="X457" s="6"/>
      <c r="Y457" s="6"/>
      <c r="Z457" s="6"/>
    </row>
    <row r="458" spans="1:26" ht="12" customHeight="1" outlineLevel="1" x14ac:dyDescent="0.35">
      <c r="A458" s="4"/>
      <c r="B458" s="5"/>
      <c r="C458" s="16"/>
      <c r="D458" s="16"/>
      <c r="E458" s="16"/>
      <c r="F458" s="16"/>
      <c r="G458" s="12" t="s">
        <v>2</v>
      </c>
      <c r="H458" s="16"/>
      <c r="I458" s="22" t="s">
        <v>28</v>
      </c>
      <c r="J458" s="22" t="s">
        <v>29</v>
      </c>
      <c r="K458" s="22" t="s">
        <v>30</v>
      </c>
      <c r="L458" s="22" t="s">
        <v>31</v>
      </c>
      <c r="M458" s="22" t="s">
        <v>32</v>
      </c>
      <c r="N458" s="22"/>
      <c r="O458" s="22"/>
      <c r="P458" s="23"/>
      <c r="Q458" s="23"/>
      <c r="R458" s="23"/>
      <c r="S458" s="21"/>
      <c r="T458" s="21"/>
      <c r="U458" s="21"/>
      <c r="V458" s="21"/>
      <c r="W458" s="15"/>
      <c r="X458" s="6"/>
      <c r="Y458" s="6"/>
      <c r="Z458" s="6"/>
    </row>
    <row r="459" spans="1:26" ht="12" customHeight="1" outlineLevel="1" x14ac:dyDescent="0.35">
      <c r="A459" s="4"/>
      <c r="B459" s="5"/>
      <c r="C459" s="16"/>
      <c r="D459" s="16"/>
      <c r="E459" s="16"/>
      <c r="F459" s="16"/>
      <c r="G459" s="16"/>
      <c r="H459" s="16"/>
      <c r="I459" s="22"/>
      <c r="J459" s="22"/>
      <c r="K459" s="22"/>
      <c r="L459" s="22"/>
      <c r="M459" s="22"/>
      <c r="N459" s="22"/>
      <c r="O459" s="22"/>
      <c r="P459" s="23"/>
      <c r="Q459" s="23"/>
      <c r="R459" s="23"/>
      <c r="S459" s="21"/>
      <c r="T459" s="21"/>
      <c r="U459" s="21"/>
      <c r="V459" s="21"/>
      <c r="W459" s="15"/>
      <c r="X459" s="6"/>
      <c r="Y459" s="6"/>
      <c r="Z459" s="6"/>
    </row>
    <row r="460" spans="1:26" ht="5.15" customHeight="1" outlineLevel="1" x14ac:dyDescent="0.35">
      <c r="A460" s="4"/>
      <c r="B460" s="5"/>
      <c r="C460" s="16"/>
      <c r="D460" s="16"/>
      <c r="E460" s="16"/>
      <c r="F460" s="16"/>
      <c r="G460" s="16"/>
      <c r="H460" s="16"/>
      <c r="I460" s="22"/>
      <c r="J460" s="22"/>
      <c r="K460" s="22"/>
      <c r="L460" s="22"/>
      <c r="M460" s="22"/>
      <c r="N460" s="22"/>
      <c r="O460" s="22"/>
      <c r="P460" s="23"/>
      <c r="Q460" s="23"/>
      <c r="R460" s="23"/>
      <c r="S460" s="21"/>
      <c r="T460" s="21"/>
      <c r="U460" s="21"/>
      <c r="V460" s="21"/>
      <c r="W460" s="15"/>
      <c r="X460" s="6"/>
      <c r="Y460" s="6"/>
      <c r="Z460" s="6"/>
    </row>
    <row r="461" spans="1:26" ht="5.15" customHeight="1" outlineLevel="1" x14ac:dyDescent="0.35">
      <c r="A461" s="4"/>
      <c r="B461" s="5"/>
      <c r="C461" s="16"/>
      <c r="D461" s="16"/>
      <c r="E461" s="16"/>
      <c r="F461" s="25"/>
      <c r="G461" s="26"/>
      <c r="H461" s="26"/>
      <c r="I461" s="27"/>
      <c r="J461" s="27"/>
      <c r="K461" s="27"/>
      <c r="L461" s="27"/>
      <c r="M461" s="27"/>
      <c r="N461" s="27"/>
      <c r="O461" s="27"/>
      <c r="P461" s="28"/>
      <c r="Q461" s="28"/>
      <c r="R461" s="28"/>
      <c r="S461" s="28"/>
      <c r="T461" s="28"/>
      <c r="U461" s="28"/>
      <c r="V461" s="29"/>
      <c r="W461" s="15"/>
      <c r="X461" s="6"/>
      <c r="Y461" s="6"/>
      <c r="Z461" s="6"/>
    </row>
    <row r="462" spans="1:26" ht="14.5" outlineLevel="1" x14ac:dyDescent="0.35">
      <c r="A462" s="4"/>
      <c r="B462" s="5"/>
      <c r="C462" s="16"/>
      <c r="D462" s="16"/>
      <c r="E462" s="16"/>
      <c r="F462" s="25"/>
      <c r="G462" s="26" t="s">
        <v>3</v>
      </c>
      <c r="H462" s="26" t="s">
        <v>4</v>
      </c>
      <c r="I462" s="431"/>
      <c r="J462" s="431"/>
      <c r="K462" s="431"/>
      <c r="L462" s="431"/>
      <c r="M462" s="431"/>
      <c r="N462" s="415"/>
      <c r="O462" s="415"/>
      <c r="P462" s="432"/>
      <c r="Q462" s="432"/>
      <c r="R462" s="432"/>
      <c r="S462" s="432"/>
      <c r="T462" s="432"/>
      <c r="U462" s="432"/>
      <c r="V462" s="41"/>
      <c r="W462" s="15"/>
      <c r="X462" s="6"/>
      <c r="Y462" s="6"/>
      <c r="Z462" s="6"/>
    </row>
    <row r="463" spans="1:26" ht="14.5" outlineLevel="1" x14ac:dyDescent="0.35">
      <c r="A463" s="4"/>
      <c r="B463" s="5"/>
      <c r="C463" s="16"/>
      <c r="D463" s="16"/>
      <c r="E463" s="16"/>
      <c r="F463" s="25"/>
      <c r="G463" s="26" t="s">
        <v>5</v>
      </c>
      <c r="H463" s="26" t="s">
        <v>6</v>
      </c>
      <c r="I463" s="431"/>
      <c r="J463" s="431"/>
      <c r="K463" s="431"/>
      <c r="L463" s="431"/>
      <c r="M463" s="431"/>
      <c r="N463" s="415"/>
      <c r="O463" s="415"/>
      <c r="P463" s="432"/>
      <c r="Q463" s="432"/>
      <c r="R463" s="432"/>
      <c r="S463" s="432"/>
      <c r="T463" s="432"/>
      <c r="U463" s="432"/>
      <c r="V463" s="41"/>
      <c r="W463" s="15"/>
      <c r="X463" s="6"/>
      <c r="Y463" s="6"/>
      <c r="Z463" s="6"/>
    </row>
    <row r="464" spans="1:26" ht="12" customHeight="1" outlineLevel="1" x14ac:dyDescent="0.35">
      <c r="A464" s="4"/>
      <c r="B464" s="5"/>
      <c r="C464" s="16"/>
      <c r="D464" s="16"/>
      <c r="E464" s="16"/>
      <c r="F464" s="25"/>
      <c r="G464" s="30" t="s">
        <v>7</v>
      </c>
      <c r="H464" s="30" t="s">
        <v>8</v>
      </c>
      <c r="I464" s="431"/>
      <c r="J464" s="431"/>
      <c r="K464" s="431"/>
      <c r="L464" s="431"/>
      <c r="M464" s="431"/>
      <c r="N464" s="415"/>
      <c r="O464" s="415"/>
      <c r="P464" s="378"/>
      <c r="Q464" s="378"/>
      <c r="R464" s="378"/>
      <c r="S464" s="378"/>
      <c r="T464" s="378"/>
      <c r="U464" s="378"/>
      <c r="V464" s="41"/>
      <c r="W464" s="15"/>
      <c r="X464" s="6"/>
      <c r="Y464" s="6"/>
      <c r="Z464" s="6"/>
    </row>
    <row r="465" spans="1:26" ht="12" customHeight="1" outlineLevel="1" x14ac:dyDescent="0.35">
      <c r="A465" s="4"/>
      <c r="B465" s="5"/>
      <c r="C465" s="16"/>
      <c r="D465" s="16"/>
      <c r="E465" s="16"/>
      <c r="F465" s="32"/>
      <c r="G465" s="33" t="s">
        <v>9</v>
      </c>
      <c r="H465" s="33" t="s">
        <v>10</v>
      </c>
      <c r="I465" s="431"/>
      <c r="J465" s="431"/>
      <c r="K465" s="431"/>
      <c r="L465" s="431"/>
      <c r="M465" s="431"/>
      <c r="N465" s="415"/>
      <c r="O465" s="415"/>
      <c r="P465" s="378"/>
      <c r="Q465" s="378"/>
      <c r="R465" s="378"/>
      <c r="S465" s="378"/>
      <c r="T465" s="378"/>
      <c r="U465" s="378"/>
      <c r="V465" s="41"/>
      <c r="W465" s="15"/>
      <c r="X465" s="6"/>
      <c r="Y465" s="6"/>
      <c r="Z465" s="6"/>
    </row>
    <row r="466" spans="1:26" ht="12" customHeight="1" outlineLevel="1" x14ac:dyDescent="0.35">
      <c r="A466" s="4"/>
      <c r="B466" s="5"/>
      <c r="C466" s="16"/>
      <c r="D466" s="16"/>
      <c r="E466" s="16"/>
      <c r="F466" s="32"/>
      <c r="G466" s="33" t="s">
        <v>11</v>
      </c>
      <c r="H466" s="33" t="s">
        <v>12</v>
      </c>
      <c r="I466" s="431"/>
      <c r="J466" s="431"/>
      <c r="K466" s="431"/>
      <c r="L466" s="431"/>
      <c r="M466" s="431"/>
      <c r="N466" s="415"/>
      <c r="O466" s="415"/>
      <c r="P466" s="378"/>
      <c r="Q466" s="378"/>
      <c r="R466" s="378"/>
      <c r="S466" s="378"/>
      <c r="T466" s="378"/>
      <c r="U466" s="378"/>
      <c r="V466" s="41"/>
      <c r="W466" s="15"/>
      <c r="X466" s="6"/>
      <c r="Y466" s="6"/>
      <c r="Z466" s="6"/>
    </row>
    <row r="467" spans="1:26" ht="12" customHeight="1" outlineLevel="1" x14ac:dyDescent="0.35">
      <c r="A467" s="4"/>
      <c r="B467" s="5"/>
      <c r="C467" s="16"/>
      <c r="D467" s="16"/>
      <c r="E467" s="16"/>
      <c r="F467" s="32"/>
      <c r="G467" s="33" t="s">
        <v>13</v>
      </c>
      <c r="H467" s="33" t="s">
        <v>14</v>
      </c>
      <c r="I467" s="431"/>
      <c r="J467" s="431"/>
      <c r="K467" s="431"/>
      <c r="L467" s="431"/>
      <c r="M467" s="431"/>
      <c r="N467" s="415"/>
      <c r="O467" s="415"/>
      <c r="P467" s="378"/>
      <c r="Q467" s="378"/>
      <c r="R467" s="378"/>
      <c r="S467" s="378"/>
      <c r="T467" s="378"/>
      <c r="U467" s="378"/>
      <c r="V467" s="41"/>
      <c r="W467" s="15"/>
      <c r="X467" s="6"/>
      <c r="Y467" s="6"/>
      <c r="Z467" s="6"/>
    </row>
    <row r="468" spans="1:26" ht="12" customHeight="1" outlineLevel="1" x14ac:dyDescent="0.35">
      <c r="A468" s="4"/>
      <c r="B468" s="5"/>
      <c r="C468" s="16"/>
      <c r="D468" s="16"/>
      <c r="E468" s="16"/>
      <c r="F468" s="32"/>
      <c r="G468" s="33" t="s">
        <v>15</v>
      </c>
      <c r="H468" s="33" t="s">
        <v>16</v>
      </c>
      <c r="I468" s="431"/>
      <c r="J468" s="431"/>
      <c r="K468" s="431"/>
      <c r="L468" s="431"/>
      <c r="M468" s="431"/>
      <c r="N468" s="415"/>
      <c r="O468" s="415"/>
      <c r="P468" s="378"/>
      <c r="Q468" s="378"/>
      <c r="R468" s="378"/>
      <c r="S468" s="378"/>
      <c r="T468" s="378"/>
      <c r="U468" s="378"/>
      <c r="V468" s="41"/>
      <c r="W468" s="15"/>
      <c r="X468" s="6"/>
      <c r="Y468" s="6"/>
      <c r="Z468" s="6"/>
    </row>
    <row r="469" spans="1:26" ht="12" customHeight="1" outlineLevel="1" x14ac:dyDescent="0.35">
      <c r="A469" s="4"/>
      <c r="B469" s="5"/>
      <c r="C469" s="16"/>
      <c r="D469" s="16"/>
      <c r="E469" s="16"/>
      <c r="F469" s="32"/>
      <c r="G469" s="33" t="s">
        <v>19</v>
      </c>
      <c r="H469" s="33" t="s">
        <v>20</v>
      </c>
      <c r="I469" s="431"/>
      <c r="J469" s="431"/>
      <c r="K469" s="431"/>
      <c r="L469" s="431"/>
      <c r="M469" s="431"/>
      <c r="N469" s="415"/>
      <c r="O469" s="415"/>
      <c r="P469" s="378"/>
      <c r="Q469" s="378"/>
      <c r="R469" s="378"/>
      <c r="S469" s="378"/>
      <c r="T469" s="378"/>
      <c r="U469" s="378"/>
      <c r="V469" s="41"/>
      <c r="W469" s="15"/>
      <c r="X469" s="6"/>
      <c r="Y469" s="6"/>
      <c r="Z469" s="6"/>
    </row>
    <row r="470" spans="1:26" ht="12" customHeight="1" outlineLevel="1" x14ac:dyDescent="0.35">
      <c r="A470" s="4"/>
      <c r="B470" s="5"/>
      <c r="C470" s="16"/>
      <c r="D470" s="16"/>
      <c r="E470" s="16"/>
      <c r="F470" s="32"/>
      <c r="G470" s="33" t="s">
        <v>17</v>
      </c>
      <c r="H470" s="33" t="s">
        <v>18</v>
      </c>
      <c r="I470" s="431"/>
      <c r="J470" s="431"/>
      <c r="K470" s="431"/>
      <c r="L470" s="431"/>
      <c r="M470" s="431"/>
      <c r="N470" s="415"/>
      <c r="O470" s="415"/>
      <c r="P470" s="378"/>
      <c r="Q470" s="378"/>
      <c r="R470" s="378"/>
      <c r="S470" s="378"/>
      <c r="T470" s="378"/>
      <c r="U470" s="378"/>
      <c r="V470" s="41"/>
      <c r="W470" s="15"/>
      <c r="X470" s="6"/>
      <c r="Y470" s="6"/>
      <c r="Z470" s="6"/>
    </row>
    <row r="471" spans="1:26" ht="12" customHeight="1" outlineLevel="1" x14ac:dyDescent="0.35">
      <c r="A471" s="4"/>
      <c r="B471" s="5"/>
      <c r="C471" s="16"/>
      <c r="D471" s="16"/>
      <c r="E471" s="16"/>
      <c r="F471" s="32"/>
      <c r="G471" s="33" t="s">
        <v>22</v>
      </c>
      <c r="H471" s="33" t="s">
        <v>21</v>
      </c>
      <c r="I471" s="431"/>
      <c r="J471" s="431"/>
      <c r="K471" s="431"/>
      <c r="L471" s="431"/>
      <c r="M471" s="431"/>
      <c r="N471" s="415"/>
      <c r="O471" s="415"/>
      <c r="P471" s="378"/>
      <c r="Q471" s="378"/>
      <c r="R471" s="378"/>
      <c r="S471" s="378"/>
      <c r="T471" s="378"/>
      <c r="U471" s="378"/>
      <c r="V471" s="41"/>
      <c r="W471" s="15"/>
      <c r="X471" s="6"/>
      <c r="Y471" s="6"/>
      <c r="Z471" s="6"/>
    </row>
    <row r="472" spans="1:26" ht="12" customHeight="1" outlineLevel="1" x14ac:dyDescent="0.35">
      <c r="A472" s="4"/>
      <c r="B472" s="5"/>
      <c r="C472" s="16"/>
      <c r="D472" s="16"/>
      <c r="E472" s="16"/>
      <c r="F472" s="32"/>
      <c r="G472" s="33" t="s">
        <v>22</v>
      </c>
      <c r="H472" s="33" t="s">
        <v>23</v>
      </c>
      <c r="I472" s="431"/>
      <c r="J472" s="431"/>
      <c r="K472" s="431"/>
      <c r="L472" s="431"/>
      <c r="M472" s="431"/>
      <c r="N472" s="415"/>
      <c r="O472" s="415"/>
      <c r="P472" s="378"/>
      <c r="Q472" s="378"/>
      <c r="R472" s="378"/>
      <c r="S472" s="378"/>
      <c r="T472" s="378"/>
      <c r="U472" s="378"/>
      <c r="V472" s="41"/>
      <c r="W472" s="15"/>
      <c r="X472" s="6"/>
      <c r="Y472" s="6"/>
      <c r="Z472" s="6"/>
    </row>
    <row r="473" spans="1:26" ht="5.15" customHeight="1" outlineLevel="1" x14ac:dyDescent="0.35">
      <c r="A473" s="4"/>
      <c r="B473" s="5"/>
      <c r="C473" s="16"/>
      <c r="D473" s="16"/>
      <c r="E473" s="16"/>
      <c r="F473" s="35"/>
      <c r="G473" s="36"/>
      <c r="H473" s="36"/>
      <c r="I473" s="36"/>
      <c r="J473" s="37"/>
      <c r="K473" s="37"/>
      <c r="L473" s="37"/>
      <c r="M473" s="37"/>
      <c r="N473" s="37"/>
      <c r="O473" s="37"/>
      <c r="P473" s="37"/>
      <c r="Q473" s="37"/>
      <c r="R473" s="37"/>
      <c r="S473" s="37"/>
      <c r="T473" s="37"/>
      <c r="U473" s="37"/>
      <c r="V473" s="29"/>
      <c r="W473" s="15"/>
      <c r="X473" s="6"/>
      <c r="Y473" s="6"/>
      <c r="Z473" s="6"/>
    </row>
    <row r="474" spans="1:26" ht="25" customHeight="1" outlineLevel="1" x14ac:dyDescent="0.35">
      <c r="A474" s="4"/>
      <c r="B474" s="5"/>
      <c r="C474" s="38"/>
      <c r="D474" s="38"/>
      <c r="E474" s="38"/>
      <c r="F474" s="38"/>
      <c r="G474" s="39" t="str">
        <f>G452</f>
        <v>Deepflow</v>
      </c>
      <c r="H474" s="38"/>
      <c r="I474" s="38"/>
      <c r="J474" s="38"/>
      <c r="K474" s="38"/>
      <c r="L474" s="38"/>
      <c r="M474" s="38"/>
      <c r="N474" s="38"/>
      <c r="O474" s="38"/>
      <c r="P474" s="38"/>
      <c r="Q474" s="38"/>
      <c r="R474" s="38"/>
      <c r="S474" s="38"/>
      <c r="T474" s="38"/>
      <c r="U474" s="38"/>
      <c r="V474" s="38"/>
      <c r="W474" s="40" t="s">
        <v>24</v>
      </c>
      <c r="X474" s="6"/>
      <c r="Y474" s="6"/>
      <c r="Z474" s="6"/>
    </row>
    <row r="475" spans="1:26" ht="12" customHeight="1" outlineLevel="1" x14ac:dyDescent="0.35">
      <c r="A475" s="4"/>
      <c r="B475" s="5"/>
      <c r="C475" s="5"/>
      <c r="D475" s="5"/>
      <c r="E475" s="5"/>
      <c r="F475" s="6"/>
      <c r="G475" s="6"/>
      <c r="H475" s="6"/>
      <c r="I475" s="6"/>
      <c r="J475" s="6"/>
      <c r="K475" s="6"/>
      <c r="L475" s="6"/>
      <c r="M475" s="6"/>
      <c r="N475" s="6"/>
      <c r="O475" s="6"/>
      <c r="P475" s="6"/>
      <c r="Q475" s="6"/>
      <c r="R475" s="6"/>
      <c r="S475" s="6"/>
      <c r="T475" s="6"/>
      <c r="U475" s="6"/>
      <c r="V475" s="6"/>
      <c r="W475" s="6"/>
      <c r="X475" s="6"/>
      <c r="Y475" s="6"/>
      <c r="Z475" s="6"/>
    </row>
    <row r="476" spans="1:26" ht="12" customHeight="1" outlineLevel="1" x14ac:dyDescent="0.35">
      <c r="A476" s="4"/>
      <c r="B476" s="5"/>
      <c r="C476" s="5"/>
      <c r="D476" s="5"/>
      <c r="E476" s="5"/>
      <c r="F476" s="5"/>
      <c r="G476" s="5"/>
      <c r="H476" s="6"/>
      <c r="I476" s="6"/>
      <c r="J476" s="6"/>
      <c r="K476" s="6"/>
      <c r="L476" s="6"/>
      <c r="M476" s="6"/>
      <c r="N476" s="6"/>
      <c r="O476" s="6"/>
      <c r="P476" s="6"/>
      <c r="Q476" s="6"/>
      <c r="R476" s="6"/>
      <c r="S476" s="6"/>
      <c r="T476" s="6"/>
      <c r="U476" s="6"/>
      <c r="V476" s="6"/>
      <c r="W476" s="6"/>
      <c r="X476" s="5"/>
      <c r="Y476" s="5"/>
      <c r="Z476" s="5"/>
    </row>
    <row r="477" spans="1:26" ht="5.15" customHeight="1" outlineLevel="1" thickBot="1" x14ac:dyDescent="0.4">
      <c r="A477" s="4"/>
      <c r="B477" s="5"/>
      <c r="C477" s="5"/>
      <c r="D477" s="5"/>
      <c r="E477" s="5"/>
      <c r="F477" s="5"/>
      <c r="G477" s="5"/>
      <c r="H477" s="6"/>
      <c r="I477" s="6"/>
      <c r="J477" s="6"/>
      <c r="K477" s="6"/>
      <c r="L477" s="6"/>
      <c r="M477" s="6"/>
      <c r="N477" s="6"/>
      <c r="O477" s="6"/>
      <c r="P477" s="6"/>
      <c r="Q477" s="6"/>
      <c r="R477" s="6"/>
      <c r="S477" s="6"/>
      <c r="T477" s="6"/>
      <c r="U477" s="6"/>
      <c r="V477" s="6"/>
      <c r="W477" s="6"/>
      <c r="X477" s="5"/>
      <c r="Y477" s="5"/>
      <c r="Z477" s="5"/>
    </row>
    <row r="478" spans="1:26" ht="5.15" customHeight="1" outlineLevel="1" x14ac:dyDescent="0.35">
      <c r="A478" s="4"/>
      <c r="B478" s="5"/>
      <c r="C478" s="8" t="s">
        <v>0</v>
      </c>
      <c r="D478" s="8"/>
      <c r="E478" s="8"/>
      <c r="F478" s="8"/>
      <c r="G478" s="8"/>
      <c r="H478" s="8"/>
      <c r="I478" s="8"/>
      <c r="J478" s="8"/>
      <c r="K478" s="9"/>
      <c r="L478" s="9"/>
      <c r="M478" s="9"/>
      <c r="N478" s="9"/>
      <c r="O478" s="9"/>
      <c r="P478" s="9"/>
      <c r="Q478" s="9"/>
      <c r="R478" s="9"/>
      <c r="S478" s="9"/>
      <c r="T478" s="9"/>
      <c r="U478" s="9"/>
      <c r="V478" s="9"/>
      <c r="W478" s="10"/>
      <c r="X478" s="6"/>
      <c r="Y478" s="6"/>
      <c r="Z478" s="6"/>
    </row>
    <row r="479" spans="1:26" ht="12" customHeight="1" outlineLevel="1" x14ac:dyDescent="0.35">
      <c r="A479" s="4"/>
      <c r="B479" s="5"/>
      <c r="C479" s="11"/>
      <c r="D479" s="11"/>
      <c r="E479" s="11" t="s">
        <v>1</v>
      </c>
      <c r="F479" s="12"/>
      <c r="G479" s="13" t="s">
        <v>36</v>
      </c>
      <c r="H479" s="12"/>
      <c r="I479" s="12"/>
      <c r="J479" s="12"/>
      <c r="K479" s="12"/>
      <c r="L479" s="12"/>
      <c r="M479" s="12"/>
      <c r="N479" s="12"/>
      <c r="O479" s="12"/>
      <c r="P479" s="12"/>
      <c r="Q479" s="12"/>
      <c r="R479" s="12"/>
      <c r="S479" s="14"/>
      <c r="T479" s="12"/>
      <c r="U479" s="14"/>
      <c r="V479" s="14"/>
      <c r="W479" s="15"/>
      <c r="X479" s="6"/>
      <c r="Y479" s="6"/>
      <c r="Z479" s="6"/>
    </row>
    <row r="480" spans="1:26" ht="12" customHeight="1" outlineLevel="1" x14ac:dyDescent="0.35">
      <c r="A480" s="4"/>
      <c r="B480" s="5"/>
      <c r="C480" s="11"/>
      <c r="D480" s="11"/>
      <c r="E480" s="16"/>
      <c r="F480" s="12"/>
      <c r="G480" s="17"/>
      <c r="H480" s="12" t="s">
        <v>37</v>
      </c>
      <c r="I480" s="12"/>
      <c r="J480" s="12"/>
      <c r="K480" s="12"/>
      <c r="L480" s="12"/>
      <c r="M480" s="12"/>
      <c r="N480" s="12"/>
      <c r="O480" s="12"/>
      <c r="P480" s="12"/>
      <c r="Q480" s="12"/>
      <c r="R480" s="12"/>
      <c r="S480" s="14"/>
      <c r="T480" s="18"/>
      <c r="U480" s="14"/>
      <c r="V480" s="14"/>
      <c r="W480" s="15"/>
      <c r="X480" s="6"/>
      <c r="Y480" s="6"/>
      <c r="Z480" s="6"/>
    </row>
    <row r="481" spans="1:26" ht="12" customHeight="1" outlineLevel="1" x14ac:dyDescent="0.35">
      <c r="A481" s="4"/>
      <c r="B481" s="5"/>
      <c r="C481" s="16"/>
      <c r="D481" s="11"/>
      <c r="E481" s="16"/>
      <c r="F481" s="12"/>
      <c r="G481" s="12" t="s">
        <v>2</v>
      </c>
      <c r="H481" s="12"/>
      <c r="I481" s="12"/>
      <c r="J481" s="12"/>
      <c r="K481" s="12"/>
      <c r="L481" s="12"/>
      <c r="M481" s="12"/>
      <c r="N481" s="12"/>
      <c r="O481" s="12"/>
      <c r="P481" s="12"/>
      <c r="Q481" s="12"/>
      <c r="R481" s="12"/>
      <c r="S481" s="14"/>
      <c r="T481" s="18"/>
      <c r="U481" s="14"/>
      <c r="V481" s="14"/>
      <c r="W481" s="15"/>
      <c r="X481" s="6"/>
      <c r="Y481" s="6"/>
      <c r="Z481" s="6"/>
    </row>
    <row r="482" spans="1:26" ht="12" customHeight="1" outlineLevel="1" x14ac:dyDescent="0.35">
      <c r="A482" s="4"/>
      <c r="B482" s="5"/>
      <c r="C482" s="19">
        <v>0</v>
      </c>
      <c r="D482" s="11"/>
      <c r="E482" s="16"/>
      <c r="F482" s="12"/>
      <c r="G482" s="20"/>
      <c r="H482" s="12"/>
      <c r="I482" s="12"/>
      <c r="J482" s="12"/>
      <c r="K482" s="12"/>
      <c r="L482" s="12"/>
      <c r="M482" s="12"/>
      <c r="N482" s="12"/>
      <c r="O482" s="12"/>
      <c r="P482" s="12"/>
      <c r="Q482" s="12"/>
      <c r="R482" s="12"/>
      <c r="S482" s="14"/>
      <c r="T482" s="18"/>
      <c r="U482" s="14"/>
      <c r="V482" s="14"/>
      <c r="W482" s="15"/>
      <c r="X482" s="6"/>
      <c r="Y482" s="6"/>
      <c r="Z482" s="6"/>
    </row>
    <row r="483" spans="1:26" ht="12" customHeight="1" outlineLevel="1" x14ac:dyDescent="0.35">
      <c r="A483" s="4"/>
      <c r="B483" s="5"/>
      <c r="C483" s="16"/>
      <c r="D483" s="16"/>
      <c r="E483" s="16"/>
      <c r="F483" s="16"/>
      <c r="G483" s="16"/>
      <c r="H483" s="16"/>
      <c r="I483" s="16"/>
      <c r="J483" s="21"/>
      <c r="K483" s="21"/>
      <c r="L483" s="21"/>
      <c r="M483" s="21"/>
      <c r="N483" s="21"/>
      <c r="O483" s="21"/>
      <c r="P483" s="21"/>
      <c r="Q483" s="21"/>
      <c r="R483" s="21"/>
      <c r="S483" s="21"/>
      <c r="T483" s="21"/>
      <c r="U483" s="21"/>
      <c r="V483" s="21"/>
      <c r="W483" s="15"/>
      <c r="X483" s="6"/>
      <c r="Y483" s="6"/>
      <c r="Z483" s="6"/>
    </row>
    <row r="484" spans="1:26" ht="12" customHeight="1" outlineLevel="1" x14ac:dyDescent="0.35">
      <c r="A484" s="4"/>
      <c r="B484" s="5"/>
      <c r="C484" s="16"/>
      <c r="D484" s="16"/>
      <c r="E484" s="16"/>
      <c r="F484" s="16"/>
      <c r="G484" s="16"/>
      <c r="H484" s="16"/>
      <c r="I484" s="16"/>
      <c r="J484" s="16"/>
      <c r="K484" s="16"/>
      <c r="L484" s="21"/>
      <c r="M484" s="21"/>
      <c r="N484" s="21"/>
      <c r="O484" s="21"/>
      <c r="P484" s="21"/>
      <c r="Q484" s="21"/>
      <c r="R484" s="21"/>
      <c r="S484" s="21"/>
      <c r="T484" s="21"/>
      <c r="U484" s="21"/>
      <c r="V484" s="21"/>
      <c r="W484" s="15"/>
      <c r="X484" s="6"/>
      <c r="Y484" s="6"/>
      <c r="Z484" s="6"/>
    </row>
    <row r="485" spans="1:26" ht="12" customHeight="1" outlineLevel="1" x14ac:dyDescent="0.35">
      <c r="A485" s="4"/>
      <c r="B485" s="5"/>
      <c r="C485" s="16"/>
      <c r="D485" s="16"/>
      <c r="E485" s="16"/>
      <c r="F485" s="16"/>
      <c r="G485" s="16"/>
      <c r="H485" s="16"/>
      <c r="I485" s="16"/>
      <c r="J485" s="22"/>
      <c r="K485" s="22"/>
      <c r="L485" s="22"/>
      <c r="M485" s="22"/>
      <c r="N485" s="22"/>
      <c r="O485" s="22"/>
      <c r="P485" s="22"/>
      <c r="Q485" s="23"/>
      <c r="R485" s="23"/>
      <c r="S485" s="21"/>
      <c r="T485" s="21"/>
      <c r="U485" s="21"/>
      <c r="V485" s="21"/>
      <c r="W485" s="15"/>
      <c r="X485" s="6"/>
      <c r="Y485" s="6"/>
      <c r="Z485" s="6"/>
    </row>
    <row r="486" spans="1:26" ht="12" customHeight="1" outlineLevel="1" x14ac:dyDescent="0.35">
      <c r="A486" s="4"/>
      <c r="B486" s="5"/>
      <c r="C486" s="16"/>
      <c r="D486" s="16"/>
      <c r="E486" s="16"/>
      <c r="F486" s="16"/>
      <c r="G486" s="16"/>
      <c r="H486" s="16"/>
      <c r="I486" s="16"/>
      <c r="J486" s="290" t="s">
        <v>511</v>
      </c>
      <c r="K486" s="290" t="s">
        <v>66</v>
      </c>
      <c r="L486" s="290" t="s">
        <v>67</v>
      </c>
      <c r="M486" s="290" t="s">
        <v>68</v>
      </c>
      <c r="N486" s="290" t="s">
        <v>69</v>
      </c>
      <c r="O486" s="22"/>
      <c r="P486" s="23"/>
      <c r="Q486" s="23"/>
      <c r="R486" s="23"/>
      <c r="S486" s="21"/>
      <c r="T486" s="21"/>
      <c r="U486" s="21"/>
      <c r="V486" s="21"/>
      <c r="W486" s="15"/>
      <c r="X486" s="6"/>
      <c r="Y486" s="6"/>
      <c r="Z486" s="6"/>
    </row>
    <row r="487" spans="1:26" ht="14.5" outlineLevel="1" x14ac:dyDescent="0.35">
      <c r="A487" s="4"/>
      <c r="B487" s="5"/>
      <c r="C487" s="16"/>
      <c r="D487" s="16"/>
      <c r="E487" s="16"/>
      <c r="F487" s="25"/>
      <c r="G487" s="26" t="s">
        <v>3</v>
      </c>
      <c r="H487" s="26" t="s">
        <v>4</v>
      </c>
      <c r="I487" s="26"/>
      <c r="J487" s="433">
        <v>0</v>
      </c>
      <c r="K487" s="433">
        <v>0</v>
      </c>
      <c r="L487" s="433">
        <v>0</v>
      </c>
      <c r="M487" s="433">
        <v>1</v>
      </c>
      <c r="N487" s="433">
        <v>1</v>
      </c>
      <c r="O487" s="243"/>
      <c r="P487" s="244"/>
      <c r="Q487" s="244"/>
      <c r="R487" s="244"/>
      <c r="S487" s="244"/>
      <c r="T487" s="244"/>
      <c r="U487" s="244"/>
      <c r="V487" s="245"/>
      <c r="W487" s="15"/>
      <c r="X487" s="6"/>
      <c r="Y487" s="6"/>
      <c r="Z487" s="6"/>
    </row>
    <row r="488" spans="1:26" ht="14.5" outlineLevel="1" x14ac:dyDescent="0.35">
      <c r="A488" s="4"/>
      <c r="B488" s="5"/>
      <c r="C488" s="16"/>
      <c r="D488" s="16"/>
      <c r="E488" s="16"/>
      <c r="F488" s="25"/>
      <c r="G488" s="26" t="s">
        <v>5</v>
      </c>
      <c r="H488" s="26" t="s">
        <v>6</v>
      </c>
      <c r="I488" s="26"/>
      <c r="J488" s="433">
        <v>0</v>
      </c>
      <c r="K488" s="433">
        <v>0</v>
      </c>
      <c r="L488" s="433">
        <v>0</v>
      </c>
      <c r="M488" s="433">
        <v>1</v>
      </c>
      <c r="N488" s="433">
        <v>1</v>
      </c>
      <c r="O488" s="243"/>
      <c r="P488" s="244"/>
      <c r="Q488" s="244"/>
      <c r="R488" s="244"/>
      <c r="S488" s="244"/>
      <c r="T488" s="244"/>
      <c r="U488" s="244"/>
      <c r="V488" s="245"/>
      <c r="W488" s="15"/>
      <c r="X488" s="6"/>
      <c r="Y488" s="6"/>
      <c r="Z488" s="6"/>
    </row>
    <row r="489" spans="1:26" ht="12" customHeight="1" outlineLevel="1" x14ac:dyDescent="0.35">
      <c r="A489" s="4"/>
      <c r="B489" s="5"/>
      <c r="C489" s="16"/>
      <c r="D489" s="16"/>
      <c r="E489" s="16"/>
      <c r="F489" s="25"/>
      <c r="G489" s="30" t="s">
        <v>7</v>
      </c>
      <c r="H489" s="30" t="s">
        <v>8</v>
      </c>
      <c r="I489" s="33"/>
      <c r="J489" s="433">
        <v>1</v>
      </c>
      <c r="K489" s="433">
        <v>1</v>
      </c>
      <c r="L489" s="433">
        <v>1</v>
      </c>
      <c r="M489" s="433">
        <v>1</v>
      </c>
      <c r="N489" s="433">
        <v>1</v>
      </c>
      <c r="O489" s="243"/>
      <c r="P489" s="246"/>
      <c r="Q489" s="246"/>
      <c r="R489" s="246"/>
      <c r="S489" s="246"/>
      <c r="T489" s="246"/>
      <c r="U489" s="246"/>
      <c r="V489" s="245"/>
      <c r="W489" s="15"/>
      <c r="X489" s="6"/>
      <c r="Y489" s="6"/>
      <c r="Z489" s="6"/>
    </row>
    <row r="490" spans="1:26" ht="12" customHeight="1" outlineLevel="1" x14ac:dyDescent="0.35">
      <c r="A490" s="4"/>
      <c r="B490" s="5"/>
      <c r="C490" s="16"/>
      <c r="D490" s="16"/>
      <c r="E490" s="16"/>
      <c r="F490" s="32"/>
      <c r="G490" s="33" t="s">
        <v>9</v>
      </c>
      <c r="H490" s="33" t="s">
        <v>10</v>
      </c>
      <c r="I490" s="33"/>
      <c r="J490" s="433">
        <v>0</v>
      </c>
      <c r="K490" s="433">
        <v>0</v>
      </c>
      <c r="L490" s="433">
        <v>0</v>
      </c>
      <c r="M490" s="433">
        <v>0</v>
      </c>
      <c r="N490" s="433">
        <v>0</v>
      </c>
      <c r="O490" s="243"/>
      <c r="P490" s="246"/>
      <c r="Q490" s="246"/>
      <c r="R490" s="246"/>
      <c r="S490" s="246"/>
      <c r="T490" s="246"/>
      <c r="U490" s="246"/>
      <c r="V490" s="245"/>
      <c r="W490" s="15"/>
      <c r="X490" s="6"/>
      <c r="Y490" s="6"/>
      <c r="Z490" s="6"/>
    </row>
    <row r="491" spans="1:26" ht="12" customHeight="1" outlineLevel="1" x14ac:dyDescent="0.35">
      <c r="A491" s="4"/>
      <c r="B491" s="5"/>
      <c r="C491" s="16"/>
      <c r="D491" s="16"/>
      <c r="E491" s="16"/>
      <c r="F491" s="32"/>
      <c r="G491" s="33" t="s">
        <v>11</v>
      </c>
      <c r="H491" s="33" t="s">
        <v>12</v>
      </c>
      <c r="I491" s="33"/>
      <c r="J491" s="433">
        <v>1</v>
      </c>
      <c r="K491" s="433">
        <v>1</v>
      </c>
      <c r="L491" s="433">
        <v>1</v>
      </c>
      <c r="M491" s="433">
        <v>1</v>
      </c>
      <c r="N491" s="433">
        <v>1</v>
      </c>
      <c r="O491" s="243"/>
      <c r="P491" s="246"/>
      <c r="Q491" s="246"/>
      <c r="R491" s="246"/>
      <c r="S491" s="246"/>
      <c r="T491" s="246"/>
      <c r="U491" s="246"/>
      <c r="V491" s="245"/>
      <c r="W491" s="15"/>
      <c r="X491" s="6"/>
      <c r="Y491" s="6"/>
      <c r="Z491" s="6"/>
    </row>
    <row r="492" spans="1:26" ht="12" customHeight="1" outlineLevel="1" x14ac:dyDescent="0.35">
      <c r="A492" s="4"/>
      <c r="B492" s="5"/>
      <c r="C492" s="16"/>
      <c r="D492" s="16"/>
      <c r="E492" s="16"/>
      <c r="F492" s="32"/>
      <c r="G492" s="33" t="s">
        <v>13</v>
      </c>
      <c r="H492" s="33" t="s">
        <v>14</v>
      </c>
      <c r="I492" s="33"/>
      <c r="J492" s="433">
        <v>1</v>
      </c>
      <c r="K492" s="433">
        <v>1</v>
      </c>
      <c r="L492" s="433">
        <v>1</v>
      </c>
      <c r="M492" s="433">
        <v>1</v>
      </c>
      <c r="N492" s="433">
        <v>1</v>
      </c>
      <c r="O492" s="243"/>
      <c r="P492" s="246"/>
      <c r="Q492" s="246"/>
      <c r="R492" s="246"/>
      <c r="S492" s="246"/>
      <c r="T492" s="246"/>
      <c r="U492" s="246"/>
      <c r="V492" s="245"/>
      <c r="W492" s="15"/>
      <c r="X492" s="6"/>
      <c r="Y492" s="6"/>
      <c r="Z492" s="6"/>
    </row>
    <row r="493" spans="1:26" ht="12" customHeight="1" outlineLevel="1" x14ac:dyDescent="0.35">
      <c r="A493" s="4"/>
      <c r="B493" s="5"/>
      <c r="C493" s="16"/>
      <c r="D493" s="16"/>
      <c r="E493" s="16"/>
      <c r="F493" s="32"/>
      <c r="G493" s="33" t="s">
        <v>15</v>
      </c>
      <c r="H493" s="33" t="s">
        <v>16</v>
      </c>
      <c r="I493" s="33"/>
      <c r="J493" s="433">
        <v>1</v>
      </c>
      <c r="K493" s="433">
        <v>1</v>
      </c>
      <c r="L493" s="433">
        <v>1</v>
      </c>
      <c r="M493" s="433">
        <v>1</v>
      </c>
      <c r="N493" s="433">
        <v>1</v>
      </c>
      <c r="O493" s="243"/>
      <c r="P493" s="246"/>
      <c r="Q493" s="246"/>
      <c r="R493" s="246"/>
      <c r="S493" s="246"/>
      <c r="T493" s="246"/>
      <c r="U493" s="246"/>
      <c r="V493" s="245"/>
      <c r="W493" s="15"/>
      <c r="X493" s="6"/>
      <c r="Y493" s="6"/>
      <c r="Z493" s="6"/>
    </row>
    <row r="494" spans="1:26" ht="12" customHeight="1" outlineLevel="1" x14ac:dyDescent="0.35">
      <c r="A494" s="4"/>
      <c r="B494" s="5"/>
      <c r="C494" s="16"/>
      <c r="D494" s="16"/>
      <c r="E494" s="16"/>
      <c r="F494" s="32"/>
      <c r="G494" s="33" t="s">
        <v>17</v>
      </c>
      <c r="H494" s="33" t="s">
        <v>18</v>
      </c>
      <c r="I494" s="33"/>
      <c r="J494" s="433">
        <v>0</v>
      </c>
      <c r="K494" s="433">
        <v>0</v>
      </c>
      <c r="L494" s="433">
        <v>0</v>
      </c>
      <c r="M494" s="433">
        <v>0</v>
      </c>
      <c r="N494" s="433">
        <v>0</v>
      </c>
      <c r="O494" s="243"/>
      <c r="P494" s="246"/>
      <c r="Q494" s="246"/>
      <c r="R494" s="246"/>
      <c r="S494" s="246"/>
      <c r="T494" s="246"/>
      <c r="U494" s="246"/>
      <c r="V494" s="245"/>
      <c r="W494" s="15"/>
      <c r="X494" s="6"/>
      <c r="Y494" s="6"/>
      <c r="Z494" s="6"/>
    </row>
    <row r="495" spans="1:26" ht="12" customHeight="1" outlineLevel="1" x14ac:dyDescent="0.35">
      <c r="A495" s="4"/>
      <c r="B495" s="5"/>
      <c r="C495" s="16"/>
      <c r="D495" s="16"/>
      <c r="E495" s="16"/>
      <c r="F495" s="32"/>
      <c r="G495" s="33" t="s">
        <v>19</v>
      </c>
      <c r="H495" s="33" t="s">
        <v>20</v>
      </c>
      <c r="I495" s="33"/>
      <c r="J495" s="433">
        <v>0</v>
      </c>
      <c r="K495" s="433">
        <v>0</v>
      </c>
      <c r="L495" s="433">
        <v>0</v>
      </c>
      <c r="M495" s="433">
        <v>0</v>
      </c>
      <c r="N495" s="433">
        <v>0</v>
      </c>
      <c r="O495" s="243"/>
      <c r="P495" s="246"/>
      <c r="Q495" s="246"/>
      <c r="R495" s="246"/>
      <c r="S495" s="246"/>
      <c r="T495" s="246"/>
      <c r="U495" s="246"/>
      <c r="V495" s="245"/>
      <c r="W495" s="15"/>
      <c r="X495" s="6"/>
      <c r="Y495" s="6"/>
      <c r="Z495" s="6"/>
    </row>
    <row r="496" spans="1:26" ht="12" customHeight="1" outlineLevel="1" x14ac:dyDescent="0.35">
      <c r="A496" s="4"/>
      <c r="B496" s="5"/>
      <c r="C496" s="16"/>
      <c r="D496" s="16"/>
      <c r="E496" s="16"/>
      <c r="F496" s="32"/>
      <c r="G496" s="33" t="s">
        <v>22</v>
      </c>
      <c r="H496" s="33" t="s">
        <v>21</v>
      </c>
      <c r="I496" s="33"/>
      <c r="J496" s="433">
        <v>0</v>
      </c>
      <c r="K496" s="433">
        <v>0</v>
      </c>
      <c r="L496" s="433">
        <v>0</v>
      </c>
      <c r="M496" s="433">
        <v>0</v>
      </c>
      <c r="N496" s="433">
        <v>0</v>
      </c>
      <c r="O496" s="243"/>
      <c r="P496" s="246"/>
      <c r="Q496" s="246"/>
      <c r="R496" s="246"/>
      <c r="S496" s="246"/>
      <c r="T496" s="246"/>
      <c r="U496" s="246"/>
      <c r="V496" s="245"/>
      <c r="W496" s="15"/>
      <c r="X496" s="6"/>
      <c r="Y496" s="6"/>
      <c r="Z496" s="6"/>
    </row>
    <row r="497" spans="1:26" ht="12" customHeight="1" outlineLevel="1" x14ac:dyDescent="0.35">
      <c r="A497" s="4"/>
      <c r="B497" s="5"/>
      <c r="C497" s="16"/>
      <c r="D497" s="16"/>
      <c r="E497" s="16"/>
      <c r="F497" s="32"/>
      <c r="G497" s="33" t="s">
        <v>22</v>
      </c>
      <c r="H497" s="33" t="s">
        <v>23</v>
      </c>
      <c r="I497" s="33"/>
      <c r="J497" s="433">
        <v>0</v>
      </c>
      <c r="K497" s="433">
        <v>0</v>
      </c>
      <c r="L497" s="433">
        <v>0</v>
      </c>
      <c r="M497" s="433">
        <v>0</v>
      </c>
      <c r="N497" s="433">
        <v>0</v>
      </c>
      <c r="O497" s="243"/>
      <c r="P497" s="246"/>
      <c r="Q497" s="246"/>
      <c r="R497" s="246"/>
      <c r="S497" s="246"/>
      <c r="T497" s="246"/>
      <c r="U497" s="246"/>
      <c r="V497" s="245"/>
      <c r="W497" s="15"/>
      <c r="X497" s="6"/>
      <c r="Y497" s="6"/>
      <c r="Z497" s="6"/>
    </row>
    <row r="498" spans="1:26" ht="5.15" customHeight="1" outlineLevel="1" x14ac:dyDescent="0.35">
      <c r="A498" s="4"/>
      <c r="B498" s="5"/>
      <c r="C498" s="16"/>
      <c r="D498" s="16"/>
      <c r="E498" s="16"/>
      <c r="F498" s="35"/>
      <c r="G498" s="36"/>
      <c r="H498" s="36"/>
      <c r="I498" s="36"/>
      <c r="J498" s="43"/>
      <c r="K498" s="43"/>
      <c r="L498" s="43"/>
      <c r="M498" s="43"/>
      <c r="N498" s="43"/>
      <c r="O498" s="43"/>
      <c r="P498" s="43"/>
      <c r="Q498" s="43"/>
      <c r="R498" s="43"/>
      <c r="S498" s="43"/>
      <c r="T498" s="43"/>
      <c r="U498" s="43"/>
      <c r="V498" s="14"/>
      <c r="W498" s="15"/>
      <c r="X498" s="6"/>
      <c r="Y498" s="6"/>
      <c r="Z498" s="6"/>
    </row>
    <row r="499" spans="1:26" ht="25" customHeight="1" outlineLevel="1" x14ac:dyDescent="0.35">
      <c r="A499" s="4"/>
      <c r="B499" s="5"/>
      <c r="C499" s="38"/>
      <c r="D499" s="38"/>
      <c r="E499" s="38"/>
      <c r="F499" s="38"/>
      <c r="G499" s="39" t="str">
        <f>G479</f>
        <v>Crop Grazing</v>
      </c>
      <c r="H499" s="38"/>
      <c r="I499" s="38"/>
      <c r="J499" s="38"/>
      <c r="K499" s="38"/>
      <c r="L499" s="38"/>
      <c r="M499" s="38"/>
      <c r="N499" s="38"/>
      <c r="O499" s="38"/>
      <c r="P499" s="38"/>
      <c r="Q499" s="38"/>
      <c r="R499" s="38"/>
      <c r="S499" s="38"/>
      <c r="T499" s="38"/>
      <c r="U499" s="38"/>
      <c r="V499" s="38"/>
      <c r="W499" s="40" t="s">
        <v>24</v>
      </c>
      <c r="X499" s="6"/>
      <c r="Y499" s="6"/>
      <c r="Z499" s="6"/>
    </row>
    <row r="500" spans="1:26" ht="12" customHeight="1" outlineLevel="1" x14ac:dyDescent="0.35">
      <c r="A500" s="4"/>
      <c r="B500" s="5"/>
      <c r="C500" s="5"/>
      <c r="D500" s="5"/>
      <c r="E500" s="5"/>
      <c r="F500" s="6"/>
      <c r="G500" s="6"/>
      <c r="H500" s="6"/>
      <c r="I500" s="6"/>
      <c r="J500" s="6"/>
      <c r="K500" s="6"/>
      <c r="L500" s="6"/>
      <c r="M500" s="6"/>
      <c r="N500" s="6"/>
      <c r="O500" s="6"/>
      <c r="P500" s="6"/>
      <c r="Q500" s="6"/>
      <c r="R500" s="6"/>
      <c r="S500" s="6"/>
      <c r="T500" s="6"/>
      <c r="U500" s="6"/>
      <c r="V500" s="6"/>
      <c r="W500" s="6"/>
      <c r="X500" s="6"/>
      <c r="Y500" s="6"/>
      <c r="Z500" s="6"/>
    </row>
  </sheetData>
  <mergeCells count="3">
    <mergeCell ref="H391:H393"/>
    <mergeCell ref="M101:O101"/>
    <mergeCell ref="H101:J101"/>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7B6D5-3860-4BAB-8AFF-5E9F77AAFC67}">
  <dimension ref="A1:AB109"/>
  <sheetViews>
    <sheetView tabSelected="1" topLeftCell="A53" zoomScale="90" zoomScaleNormal="90" workbookViewId="0">
      <selection activeCell="W62" sqref="W62"/>
    </sheetView>
  </sheetViews>
  <sheetFormatPr defaultRowHeight="14.5" outlineLevelRow="1" x14ac:dyDescent="0.35"/>
  <cols>
    <col min="1" max="1" width="2.7265625" customWidth="1"/>
    <col min="2" max="2" width="4.1796875" customWidth="1"/>
    <col min="3" max="3" width="5" customWidth="1"/>
    <col min="4" max="4" width="3" customWidth="1"/>
    <col min="6" max="6" width="9.453125" bestFit="1" customWidth="1"/>
  </cols>
  <sheetData>
    <row r="1" spans="1:24" s="79" customFormat="1" ht="12" customHeight="1" outlineLevel="1" x14ac:dyDescent="0.35">
      <c r="A1" s="273"/>
      <c r="B1" s="274"/>
      <c r="C1" s="274"/>
      <c r="D1" s="274"/>
      <c r="E1" s="274"/>
      <c r="F1" s="275"/>
      <c r="G1" s="275"/>
      <c r="H1" s="275"/>
      <c r="I1" s="275"/>
      <c r="J1" s="275"/>
      <c r="K1" s="275"/>
      <c r="L1" s="275"/>
      <c r="M1" s="275"/>
      <c r="N1" s="275"/>
      <c r="O1" s="275"/>
      <c r="P1" s="275"/>
      <c r="Q1" s="275"/>
      <c r="R1" s="275"/>
      <c r="S1" s="275"/>
      <c r="T1" s="275"/>
      <c r="U1" s="275"/>
      <c r="V1" s="274"/>
      <c r="W1" s="274"/>
      <c r="X1" s="274"/>
    </row>
    <row r="2" spans="1:24" s="79" customFormat="1" ht="5.15" customHeight="1" outlineLevel="1" thickBot="1" x14ac:dyDescent="0.4">
      <c r="A2" s="273"/>
      <c r="B2" s="274"/>
      <c r="C2" s="274"/>
      <c r="D2" s="274"/>
      <c r="E2" s="274"/>
      <c r="F2" s="275"/>
      <c r="G2" s="275"/>
      <c r="H2" s="275"/>
      <c r="I2" s="275"/>
      <c r="J2" s="275"/>
      <c r="K2" s="275"/>
      <c r="L2" s="275"/>
      <c r="M2" s="275"/>
      <c r="N2" s="275"/>
      <c r="O2" s="275"/>
      <c r="P2" s="275"/>
      <c r="Q2" s="275"/>
      <c r="R2" s="275"/>
      <c r="S2" s="275"/>
      <c r="T2" s="275"/>
      <c r="U2" s="275"/>
      <c r="V2" s="274"/>
      <c r="W2" s="274"/>
      <c r="X2" s="274"/>
    </row>
    <row r="3" spans="1:24" s="79" customFormat="1" ht="5.15" customHeight="1" outlineLevel="1" x14ac:dyDescent="0.35">
      <c r="A3" s="273"/>
      <c r="B3" s="274"/>
      <c r="C3" s="276"/>
      <c r="D3" s="276"/>
      <c r="E3" s="276"/>
      <c r="F3" s="276"/>
      <c r="G3" s="276"/>
      <c r="H3" s="276"/>
      <c r="I3" s="277"/>
      <c r="J3" s="277"/>
      <c r="K3" s="277"/>
      <c r="L3" s="277"/>
      <c r="M3" s="277"/>
      <c r="N3" s="277"/>
      <c r="O3" s="277"/>
      <c r="P3" s="277"/>
      <c r="Q3" s="277"/>
      <c r="R3" s="277"/>
      <c r="S3" s="277"/>
      <c r="T3" s="277"/>
      <c r="U3" s="278"/>
      <c r="V3" s="275"/>
      <c r="W3" s="275"/>
      <c r="X3" s="275"/>
    </row>
    <row r="4" spans="1:24" s="79" customFormat="1" ht="12" customHeight="1" outlineLevel="1" x14ac:dyDescent="0.35">
      <c r="A4" s="273"/>
      <c r="B4" s="274"/>
      <c r="C4" s="279"/>
      <c r="D4" s="280"/>
      <c r="E4" s="281" t="s">
        <v>1008</v>
      </c>
      <c r="F4" s="280"/>
      <c r="G4" s="280"/>
      <c r="H4" s="280"/>
      <c r="I4" s="280"/>
      <c r="J4" s="280"/>
      <c r="K4" s="280"/>
      <c r="L4" s="280"/>
      <c r="M4" s="280"/>
      <c r="N4" s="280"/>
      <c r="O4" s="280"/>
      <c r="P4" s="280"/>
      <c r="Q4" s="280"/>
      <c r="R4" s="280"/>
      <c r="S4" s="282"/>
      <c r="T4" s="282"/>
      <c r="U4" s="283"/>
      <c r="V4" s="275"/>
      <c r="W4" s="275"/>
      <c r="X4" s="275"/>
    </row>
    <row r="5" spans="1:24" s="79" customFormat="1" ht="12" customHeight="1" outlineLevel="1" x14ac:dyDescent="0.35">
      <c r="A5" s="273"/>
      <c r="B5" s="274"/>
      <c r="C5" s="279"/>
      <c r="D5" s="280"/>
      <c r="E5" s="280"/>
      <c r="F5" s="280"/>
      <c r="G5" s="280"/>
      <c r="H5" s="280" t="s">
        <v>403</v>
      </c>
      <c r="I5" s="280"/>
      <c r="J5" s="280"/>
      <c r="K5" s="280"/>
      <c r="L5" s="280"/>
      <c r="M5" s="280"/>
      <c r="N5" s="280"/>
      <c r="O5" s="280"/>
      <c r="P5" s="280"/>
      <c r="Q5" s="280"/>
      <c r="R5" s="285"/>
      <c r="S5" s="282"/>
      <c r="T5" s="282"/>
      <c r="U5" s="283"/>
      <c r="V5" s="275"/>
      <c r="W5" s="275"/>
      <c r="X5" s="275"/>
    </row>
    <row r="6" spans="1:24" s="79" customFormat="1" ht="12" customHeight="1" outlineLevel="1" x14ac:dyDescent="0.35">
      <c r="A6" s="273"/>
      <c r="B6" s="274"/>
      <c r="C6" s="284"/>
      <c r="D6" s="284"/>
      <c r="E6" s="284"/>
      <c r="F6" s="284"/>
      <c r="G6" s="284"/>
      <c r="H6" s="284"/>
      <c r="I6" s="284"/>
      <c r="J6" s="284"/>
      <c r="K6" s="284"/>
      <c r="L6" s="284"/>
      <c r="M6" s="284"/>
      <c r="N6" s="284"/>
      <c r="O6" s="284"/>
      <c r="P6" s="284"/>
      <c r="Q6" s="284"/>
      <c r="R6" s="745"/>
      <c r="S6" s="745"/>
      <c r="T6" s="745"/>
      <c r="U6" s="283"/>
      <c r="V6" s="275"/>
      <c r="W6" s="275"/>
      <c r="X6" s="275"/>
    </row>
    <row r="7" spans="1:24" s="79" customFormat="1" ht="12" customHeight="1" outlineLevel="1" x14ac:dyDescent="0.35">
      <c r="A7" s="273"/>
      <c r="B7" s="274"/>
      <c r="C7" s="284"/>
      <c r="D7" s="284"/>
      <c r="E7" s="284"/>
      <c r="F7" s="284"/>
      <c r="G7" s="284"/>
      <c r="H7" s="284"/>
      <c r="I7" s="284"/>
      <c r="J7" s="284"/>
      <c r="K7" s="284"/>
      <c r="L7" s="284"/>
      <c r="M7" s="284"/>
      <c r="N7" s="284"/>
      <c r="O7" s="284"/>
      <c r="P7" s="284"/>
      <c r="Q7" s="284"/>
      <c r="R7" s="745"/>
      <c r="S7" s="745"/>
      <c r="T7" s="745"/>
      <c r="U7" s="283"/>
      <c r="V7" s="275"/>
      <c r="W7" s="275"/>
      <c r="X7" s="275"/>
    </row>
    <row r="8" spans="1:24" s="79" customFormat="1" ht="12" customHeight="1" outlineLevel="1" x14ac:dyDescent="0.35">
      <c r="A8" s="273"/>
      <c r="B8" s="274"/>
      <c r="C8" s="284"/>
      <c r="D8" s="284"/>
      <c r="E8" s="284"/>
      <c r="F8" s="284"/>
      <c r="G8" s="284"/>
      <c r="H8" s="284"/>
      <c r="I8" s="284"/>
      <c r="J8" s="284"/>
      <c r="K8" s="284"/>
      <c r="L8" s="284"/>
      <c r="M8" s="284"/>
      <c r="N8" s="284"/>
      <c r="O8" s="284"/>
      <c r="P8" s="284"/>
      <c r="Q8" s="284"/>
      <c r="R8" s="745"/>
      <c r="S8" s="745"/>
      <c r="T8" s="745"/>
      <c r="U8" s="283"/>
      <c r="V8" s="275"/>
      <c r="W8" s="275"/>
      <c r="X8" s="275"/>
    </row>
    <row r="9" spans="1:24" s="79" customFormat="1" ht="12" customHeight="1" outlineLevel="1" x14ac:dyDescent="0.35">
      <c r="A9" s="273"/>
      <c r="B9" s="274"/>
      <c r="C9" s="284"/>
      <c r="D9" s="284"/>
      <c r="E9" s="284"/>
      <c r="F9" s="284" t="s">
        <v>111</v>
      </c>
      <c r="G9" s="284" t="s">
        <v>112</v>
      </c>
      <c r="H9" s="284" t="s">
        <v>113</v>
      </c>
      <c r="I9" s="284"/>
      <c r="J9" s="284"/>
      <c r="K9" s="284"/>
      <c r="L9" s="284"/>
      <c r="M9" s="284"/>
      <c r="N9" s="284"/>
      <c r="O9" s="284"/>
      <c r="P9" s="284"/>
      <c r="Q9" s="284"/>
      <c r="R9" s="745"/>
      <c r="S9" s="745"/>
      <c r="T9" s="745"/>
      <c r="U9" s="283"/>
      <c r="V9" s="275"/>
      <c r="W9" s="275"/>
      <c r="X9" s="275"/>
    </row>
    <row r="10" spans="1:24" s="79" customFormat="1" outlineLevel="1" x14ac:dyDescent="0.35">
      <c r="A10" s="273"/>
      <c r="B10" s="274"/>
      <c r="C10" s="284"/>
      <c r="D10" s="292"/>
      <c r="E10" s="292"/>
      <c r="F10" s="75" t="s">
        <v>512</v>
      </c>
      <c r="G10" s="384">
        <v>43579</v>
      </c>
      <c r="H10" s="383">
        <f>G11-G10</f>
        <v>21</v>
      </c>
      <c r="J10" s="292"/>
      <c r="K10" s="292"/>
      <c r="L10" s="292"/>
      <c r="M10" s="292"/>
      <c r="N10" s="292"/>
      <c r="O10" s="292"/>
      <c r="P10" s="292"/>
      <c r="Q10" s="292"/>
      <c r="R10" s="244"/>
      <c r="S10" s="244"/>
      <c r="T10" s="245"/>
      <c r="U10" s="283"/>
      <c r="V10" s="275"/>
      <c r="W10" s="275"/>
      <c r="X10" s="275"/>
    </row>
    <row r="11" spans="1:24" s="79" customFormat="1" outlineLevel="1" x14ac:dyDescent="0.35">
      <c r="A11" s="273"/>
      <c r="B11" s="274"/>
      <c r="C11" s="284"/>
      <c r="D11" s="292"/>
      <c r="E11" s="292"/>
      <c r="F11" s="75" t="s">
        <v>513</v>
      </c>
      <c r="G11" s="384">
        <v>43600</v>
      </c>
      <c r="H11" s="383">
        <f t="shared" ref="H11:H18" si="0">G12-G11</f>
        <v>28</v>
      </c>
      <c r="J11" s="292"/>
      <c r="K11" s="292"/>
      <c r="L11" s="292"/>
      <c r="M11" s="292"/>
      <c r="N11" s="292"/>
      <c r="O11" s="292"/>
      <c r="P11" s="292"/>
      <c r="Q11" s="292"/>
      <c r="R11" s="244"/>
      <c r="S11" s="244"/>
      <c r="T11" s="245"/>
      <c r="U11" s="283"/>
      <c r="V11" s="275"/>
      <c r="W11" s="275"/>
      <c r="X11" s="275"/>
    </row>
    <row r="12" spans="1:24" s="79" customFormat="1" outlineLevel="1" x14ac:dyDescent="0.35">
      <c r="A12" s="273"/>
      <c r="B12" s="274"/>
      <c r="C12" s="284"/>
      <c r="D12" s="292"/>
      <c r="E12" s="292"/>
      <c r="F12" s="75" t="s">
        <v>514</v>
      </c>
      <c r="G12" s="384">
        <v>43628</v>
      </c>
      <c r="H12" s="383">
        <f t="shared" si="0"/>
        <v>56</v>
      </c>
      <c r="J12" s="292"/>
      <c r="K12" s="292"/>
      <c r="L12" s="292"/>
      <c r="M12" s="292"/>
      <c r="N12" s="292"/>
      <c r="O12" s="292"/>
      <c r="P12" s="292"/>
      <c r="Q12" s="292"/>
      <c r="R12" s="244"/>
      <c r="S12" s="244"/>
      <c r="T12" s="245"/>
      <c r="U12" s="283"/>
      <c r="V12" s="275"/>
      <c r="W12" s="275"/>
      <c r="X12" s="275"/>
    </row>
    <row r="13" spans="1:24" s="79" customFormat="1" outlineLevel="1" x14ac:dyDescent="0.35">
      <c r="A13" s="273"/>
      <c r="B13" s="274"/>
      <c r="C13" s="284"/>
      <c r="D13" s="292"/>
      <c r="E13" s="292"/>
      <c r="F13" s="75" t="s">
        <v>515</v>
      </c>
      <c r="G13" s="384">
        <v>43684</v>
      </c>
      <c r="H13" s="383">
        <f t="shared" si="0"/>
        <v>49</v>
      </c>
      <c r="J13" s="292"/>
      <c r="K13" s="292"/>
      <c r="L13" s="292"/>
      <c r="M13" s="292"/>
      <c r="N13" s="292"/>
      <c r="O13" s="292"/>
      <c r="P13" s="292"/>
      <c r="Q13" s="292"/>
      <c r="R13" s="244"/>
      <c r="S13" s="244"/>
      <c r="T13" s="245"/>
      <c r="U13" s="283"/>
      <c r="V13" s="275"/>
      <c r="W13" s="275"/>
      <c r="X13" s="275"/>
    </row>
    <row r="14" spans="1:24" s="79" customFormat="1" outlineLevel="1" x14ac:dyDescent="0.35">
      <c r="A14" s="273"/>
      <c r="B14" s="274"/>
      <c r="C14" s="284"/>
      <c r="D14" s="292"/>
      <c r="E14" s="292"/>
      <c r="F14" s="75" t="s">
        <v>516</v>
      </c>
      <c r="G14" s="384">
        <v>43733</v>
      </c>
      <c r="H14" s="383">
        <f t="shared" si="0"/>
        <v>35</v>
      </c>
      <c r="J14" s="292"/>
      <c r="K14" s="292"/>
      <c r="L14" s="292"/>
      <c r="M14" s="292"/>
      <c r="N14" s="292"/>
      <c r="O14" s="292"/>
      <c r="P14" s="292"/>
      <c r="Q14" s="292"/>
      <c r="R14" s="244"/>
      <c r="S14" s="244"/>
      <c r="T14" s="245"/>
      <c r="U14" s="283"/>
      <c r="V14" s="275"/>
      <c r="W14" s="275"/>
      <c r="X14" s="275"/>
    </row>
    <row r="15" spans="1:24" s="79" customFormat="1" outlineLevel="1" x14ac:dyDescent="0.35">
      <c r="A15" s="273"/>
      <c r="B15" s="274"/>
      <c r="C15" s="284"/>
      <c r="D15" s="292"/>
      <c r="E15" s="292"/>
      <c r="F15" s="75" t="s">
        <v>517</v>
      </c>
      <c r="G15" s="384">
        <v>43768</v>
      </c>
      <c r="H15" s="383">
        <f t="shared" si="0"/>
        <v>28</v>
      </c>
      <c r="J15" s="292"/>
      <c r="K15" s="292"/>
      <c r="L15" s="292"/>
      <c r="M15" s="292"/>
      <c r="N15" s="292"/>
      <c r="O15" s="292"/>
      <c r="P15" s="292"/>
      <c r="Q15" s="292"/>
      <c r="R15" s="244"/>
      <c r="S15" s="244"/>
      <c r="T15" s="245"/>
      <c r="U15" s="283"/>
      <c r="V15" s="275"/>
      <c r="W15" s="275"/>
      <c r="X15" s="275"/>
    </row>
    <row r="16" spans="1:24" s="79" customFormat="1" outlineLevel="1" x14ac:dyDescent="0.35">
      <c r="A16" s="273"/>
      <c r="B16" s="274"/>
      <c r="C16" s="284"/>
      <c r="D16" s="292"/>
      <c r="E16" s="292"/>
      <c r="F16" s="75" t="s">
        <v>518</v>
      </c>
      <c r="G16" s="384">
        <v>43796</v>
      </c>
      <c r="H16" s="383">
        <f t="shared" si="0"/>
        <v>56</v>
      </c>
      <c r="J16" s="292"/>
      <c r="K16" s="292"/>
      <c r="L16" s="292"/>
      <c r="M16" s="292"/>
      <c r="N16" s="292"/>
      <c r="O16" s="292"/>
      <c r="P16" s="292"/>
      <c r="Q16" s="292"/>
      <c r="R16" s="244"/>
      <c r="S16" s="244"/>
      <c r="T16" s="245"/>
      <c r="U16" s="283"/>
      <c r="V16" s="275"/>
      <c r="W16" s="275"/>
      <c r="X16" s="275"/>
    </row>
    <row r="17" spans="1:24" s="79" customFormat="1" outlineLevel="1" x14ac:dyDescent="0.35">
      <c r="A17" s="273"/>
      <c r="B17" s="274"/>
      <c r="C17" s="284"/>
      <c r="D17" s="292"/>
      <c r="E17" s="292"/>
      <c r="F17" s="75" t="s">
        <v>519</v>
      </c>
      <c r="G17" s="384">
        <v>43852</v>
      </c>
      <c r="H17" s="383">
        <f t="shared" si="0"/>
        <v>50</v>
      </c>
      <c r="J17" s="292"/>
      <c r="K17" s="292"/>
      <c r="L17" s="292"/>
      <c r="M17" s="292"/>
      <c r="N17" s="292"/>
      <c r="O17" s="292"/>
      <c r="P17" s="292"/>
      <c r="Q17" s="292"/>
      <c r="R17" s="244"/>
      <c r="S17" s="244"/>
      <c r="T17" s="245"/>
      <c r="U17" s="283"/>
      <c r="V17" s="275"/>
      <c r="W17" s="275"/>
      <c r="X17" s="275"/>
    </row>
    <row r="18" spans="1:24" s="79" customFormat="1" outlineLevel="1" x14ac:dyDescent="0.35">
      <c r="A18" s="273"/>
      <c r="B18" s="274"/>
      <c r="C18" s="284"/>
      <c r="D18" s="292"/>
      <c r="E18" s="292"/>
      <c r="F18" s="75" t="s">
        <v>520</v>
      </c>
      <c r="G18" s="384">
        <v>43902</v>
      </c>
      <c r="H18" s="383">
        <f t="shared" si="0"/>
        <v>28</v>
      </c>
      <c r="J18" s="292"/>
      <c r="K18" s="292"/>
      <c r="L18" s="292"/>
      <c r="M18" s="292"/>
      <c r="N18" s="292"/>
      <c r="O18" s="292"/>
      <c r="P18" s="292"/>
      <c r="Q18" s="292"/>
      <c r="R18" s="244"/>
      <c r="S18" s="244"/>
      <c r="T18" s="245"/>
      <c r="U18" s="283"/>
      <c r="V18" s="275"/>
      <c r="W18" s="275"/>
      <c r="X18" s="275"/>
    </row>
    <row r="19" spans="1:24" s="79" customFormat="1" outlineLevel="1" x14ac:dyDescent="0.35">
      <c r="A19" s="273"/>
      <c r="B19" s="274"/>
      <c r="C19" s="284"/>
      <c r="D19" s="292"/>
      <c r="E19" s="292"/>
      <c r="F19" s="75" t="s">
        <v>521</v>
      </c>
      <c r="G19" s="384">
        <v>43930</v>
      </c>
      <c r="H19" s="383">
        <f>G20-G19</f>
        <v>15</v>
      </c>
      <c r="J19" s="292"/>
      <c r="K19" s="292"/>
      <c r="L19" s="292"/>
      <c r="M19" s="292"/>
      <c r="N19" s="292"/>
      <c r="O19" s="292"/>
      <c r="P19" s="292"/>
      <c r="Q19" s="292"/>
      <c r="R19" s="246"/>
      <c r="S19" s="246"/>
      <c r="T19" s="245"/>
      <c r="U19" s="283"/>
      <c r="V19" s="275"/>
      <c r="W19" s="275"/>
      <c r="X19" s="275"/>
    </row>
    <row r="20" spans="1:24" s="79" customFormat="1" outlineLevel="1" x14ac:dyDescent="0.35">
      <c r="A20" s="273"/>
      <c r="B20" s="274"/>
      <c r="C20" s="284"/>
      <c r="D20" s="292"/>
      <c r="E20" s="292"/>
      <c r="F20" s="75" t="s">
        <v>522</v>
      </c>
      <c r="G20" s="384">
        <v>43945</v>
      </c>
      <c r="H20" s="383">
        <v>0</v>
      </c>
      <c r="J20" s="292"/>
      <c r="K20" s="292"/>
      <c r="L20" s="292"/>
      <c r="M20" s="292"/>
      <c r="N20" s="292"/>
      <c r="O20" s="292"/>
      <c r="P20" s="292"/>
      <c r="Q20" s="292"/>
      <c r="R20" s="246"/>
      <c r="S20" s="246"/>
      <c r="T20" s="245"/>
      <c r="U20" s="283"/>
      <c r="V20" s="275"/>
      <c r="W20" s="275"/>
      <c r="X20" s="275"/>
    </row>
    <row r="21" spans="1:24" s="79" customFormat="1" ht="12" customHeight="1" outlineLevel="1" x14ac:dyDescent="0.35">
      <c r="A21" s="273"/>
      <c r="B21" s="274"/>
      <c r="C21" s="284"/>
      <c r="D21" s="300"/>
      <c r="E21" s="300"/>
      <c r="F21" s="300"/>
      <c r="G21" s="300"/>
      <c r="H21" s="300"/>
      <c r="I21" s="300"/>
      <c r="J21" s="300"/>
      <c r="K21" s="300"/>
      <c r="L21" s="300"/>
      <c r="M21" s="300"/>
      <c r="N21" s="300"/>
      <c r="O21" s="300"/>
      <c r="P21" s="300"/>
      <c r="Q21" s="300"/>
      <c r="R21" s="246"/>
      <c r="S21" s="246"/>
      <c r="T21" s="245"/>
      <c r="U21" s="283"/>
      <c r="V21" s="275"/>
      <c r="W21" s="275"/>
      <c r="X21" s="275"/>
    </row>
    <row r="22" spans="1:24" s="79" customFormat="1" ht="12" customHeight="1" outlineLevel="1" x14ac:dyDescent="0.35">
      <c r="A22" s="273"/>
      <c r="B22" s="274"/>
      <c r="C22" s="284"/>
      <c r="D22" s="300"/>
      <c r="E22" s="300"/>
      <c r="F22" s="300"/>
      <c r="G22" s="300"/>
      <c r="H22" s="300"/>
      <c r="I22" s="300"/>
      <c r="J22" s="300"/>
      <c r="K22" s="300"/>
      <c r="L22" s="300"/>
      <c r="M22" s="300"/>
      <c r="N22" s="300"/>
      <c r="O22" s="300"/>
      <c r="P22" s="300"/>
      <c r="Q22" s="300"/>
      <c r="R22" s="246"/>
      <c r="S22" s="246"/>
      <c r="T22" s="245"/>
      <c r="U22" s="283"/>
      <c r="V22" s="275"/>
      <c r="W22" s="275"/>
      <c r="X22" s="275"/>
    </row>
    <row r="23" spans="1:24" s="79" customFormat="1" ht="12" customHeight="1" outlineLevel="1" x14ac:dyDescent="0.35">
      <c r="A23" s="273"/>
      <c r="B23" s="274"/>
      <c r="C23" s="284"/>
      <c r="D23" s="300"/>
      <c r="E23" s="300"/>
      <c r="F23" s="300"/>
      <c r="G23" s="300"/>
      <c r="H23" s="300"/>
      <c r="I23" s="300"/>
      <c r="J23" s="300"/>
      <c r="K23" s="300"/>
      <c r="L23" s="300"/>
      <c r="M23" s="300"/>
      <c r="N23" s="300"/>
      <c r="O23" s="300"/>
      <c r="P23" s="300"/>
      <c r="Q23" s="300"/>
      <c r="R23" s="246"/>
      <c r="S23" s="246"/>
      <c r="T23" s="245"/>
      <c r="U23" s="283"/>
      <c r="V23" s="275"/>
      <c r="W23" s="275"/>
      <c r="X23" s="275"/>
    </row>
    <row r="24" spans="1:24" s="79" customFormat="1" ht="12" customHeight="1" outlineLevel="1" x14ac:dyDescent="0.35">
      <c r="A24" s="273"/>
      <c r="B24" s="274"/>
      <c r="C24" s="284"/>
      <c r="D24" s="300"/>
      <c r="E24" s="296"/>
      <c r="F24" s="296"/>
      <c r="G24" s="296"/>
      <c r="H24" s="243"/>
      <c r="I24" s="243"/>
      <c r="J24" s="243"/>
      <c r="K24" s="243"/>
      <c r="L24" s="243"/>
      <c r="M24" s="243"/>
      <c r="N24" s="246"/>
      <c r="O24" s="246"/>
      <c r="P24" s="246"/>
      <c r="Q24" s="246"/>
      <c r="R24" s="246"/>
      <c r="S24" s="246"/>
      <c r="T24" s="245"/>
      <c r="U24" s="283"/>
      <c r="V24" s="275"/>
      <c r="W24" s="275"/>
      <c r="X24" s="275"/>
    </row>
    <row r="25" spans="1:24" s="79" customFormat="1" ht="5.15" customHeight="1" outlineLevel="1" x14ac:dyDescent="0.35">
      <c r="A25" s="273"/>
      <c r="B25" s="274"/>
      <c r="C25" s="284"/>
      <c r="D25" s="299"/>
      <c r="E25" s="302"/>
      <c r="F25" s="302"/>
      <c r="G25" s="302"/>
      <c r="H25" s="43"/>
      <c r="I25" s="43"/>
      <c r="J25" s="43"/>
      <c r="K25" s="43"/>
      <c r="L25" s="43"/>
      <c r="M25" s="43"/>
      <c r="N25" s="43"/>
      <c r="O25" s="43"/>
      <c r="P25" s="43"/>
      <c r="Q25" s="43"/>
      <c r="R25" s="43"/>
      <c r="S25" s="43"/>
      <c r="T25" s="282"/>
      <c r="U25" s="283"/>
      <c r="V25" s="275"/>
      <c r="W25" s="275"/>
      <c r="X25" s="275"/>
    </row>
    <row r="26" spans="1:24" s="79" customFormat="1" ht="25" customHeight="1" x14ac:dyDescent="0.35">
      <c r="A26" s="273"/>
      <c r="B26" s="274"/>
      <c r="C26" s="304"/>
      <c r="D26" s="304"/>
      <c r="E26" s="305" t="str">
        <f>E4</f>
        <v>Static Feed Periods</v>
      </c>
      <c r="F26" s="304"/>
      <c r="G26" s="304"/>
      <c r="H26" s="304"/>
      <c r="I26" s="304"/>
      <c r="J26" s="304"/>
      <c r="K26" s="304"/>
      <c r="L26" s="304"/>
      <c r="M26" s="304"/>
      <c r="N26" s="304"/>
      <c r="O26" s="304"/>
      <c r="P26" s="304"/>
      <c r="Q26" s="304"/>
      <c r="R26" s="304"/>
      <c r="S26" s="304"/>
      <c r="T26" s="304"/>
      <c r="U26" s="306" t="s">
        <v>24</v>
      </c>
      <c r="V26" s="275"/>
      <c r="W26" s="275"/>
      <c r="X26" s="275"/>
    </row>
    <row r="27" spans="1:24" s="79" customFormat="1" ht="12" customHeight="1" x14ac:dyDescent="0.35">
      <c r="A27" s="273"/>
      <c r="B27" s="274"/>
      <c r="C27" s="274"/>
      <c r="D27" s="275"/>
      <c r="E27" s="275"/>
      <c r="F27" s="275"/>
      <c r="G27" s="275"/>
      <c r="H27" s="275"/>
      <c r="I27" s="275"/>
      <c r="J27" s="275"/>
      <c r="K27" s="275"/>
      <c r="L27" s="275"/>
      <c r="M27" s="275"/>
      <c r="N27" s="275"/>
      <c r="O27" s="275"/>
      <c r="P27" s="275"/>
      <c r="Q27" s="275"/>
      <c r="R27" s="275"/>
      <c r="S27" s="275"/>
      <c r="T27" s="275"/>
      <c r="U27" s="275"/>
      <c r="V27" s="275"/>
      <c r="W27" s="275"/>
      <c r="X27" s="275"/>
    </row>
    <row r="28" spans="1:24" s="79" customFormat="1" ht="12" customHeight="1" outlineLevel="1" x14ac:dyDescent="0.35">
      <c r="A28" s="273"/>
      <c r="B28" s="274"/>
      <c r="C28" s="274"/>
      <c r="D28" s="274"/>
      <c r="E28" s="274"/>
      <c r="F28" s="275"/>
      <c r="G28" s="275"/>
      <c r="H28" s="275"/>
      <c r="I28" s="275"/>
      <c r="J28" s="275"/>
      <c r="K28" s="275"/>
      <c r="L28" s="275"/>
      <c r="M28" s="275"/>
      <c r="N28" s="275"/>
      <c r="O28" s="275"/>
      <c r="P28" s="275"/>
      <c r="Q28" s="275"/>
      <c r="R28" s="275"/>
      <c r="S28" s="275"/>
      <c r="T28" s="275"/>
      <c r="U28" s="275"/>
      <c r="V28" s="274"/>
      <c r="W28" s="274"/>
      <c r="X28" s="274"/>
    </row>
    <row r="29" spans="1:24" s="79" customFormat="1" ht="5.15" customHeight="1" outlineLevel="1" thickBot="1" x14ac:dyDescent="0.4">
      <c r="A29" s="273"/>
      <c r="B29" s="274"/>
      <c r="C29" s="274"/>
      <c r="D29" s="274"/>
      <c r="E29" s="274"/>
      <c r="F29" s="275"/>
      <c r="G29" s="275"/>
      <c r="H29" s="275"/>
      <c r="I29" s="275"/>
      <c r="J29" s="275"/>
      <c r="K29" s="275"/>
      <c r="L29" s="275"/>
      <c r="M29" s="275"/>
      <c r="N29" s="275"/>
      <c r="O29" s="275"/>
      <c r="P29" s="275"/>
      <c r="Q29" s="275"/>
      <c r="R29" s="275"/>
      <c r="S29" s="275"/>
      <c r="T29" s="275"/>
      <c r="U29" s="275"/>
      <c r="V29" s="274"/>
      <c r="W29" s="274"/>
      <c r="X29" s="274"/>
    </row>
    <row r="30" spans="1:24" s="79" customFormat="1" ht="5.15" customHeight="1" outlineLevel="1" x14ac:dyDescent="0.35">
      <c r="A30" s="273"/>
      <c r="B30" s="274"/>
      <c r="C30" s="276"/>
      <c r="D30" s="276"/>
      <c r="E30" s="276"/>
      <c r="F30" s="276"/>
      <c r="G30" s="276"/>
      <c r="H30" s="276"/>
      <c r="I30" s="277"/>
      <c r="J30" s="277"/>
      <c r="K30" s="277"/>
      <c r="L30" s="277"/>
      <c r="M30" s="277"/>
      <c r="N30" s="277"/>
      <c r="O30" s="277"/>
      <c r="P30" s="277"/>
      <c r="Q30" s="277"/>
      <c r="R30" s="277"/>
      <c r="S30" s="277"/>
      <c r="T30" s="277"/>
      <c r="U30" s="278"/>
      <c r="V30" s="275"/>
      <c r="W30" s="275"/>
      <c r="X30" s="275"/>
    </row>
    <row r="31" spans="1:24" s="79" customFormat="1" ht="12" customHeight="1" outlineLevel="1" x14ac:dyDescent="0.35">
      <c r="A31" s="273"/>
      <c r="B31" s="274"/>
      <c r="C31" s="279"/>
      <c r="D31" s="280"/>
      <c r="E31" s="281" t="s">
        <v>1007</v>
      </c>
      <c r="F31" s="280"/>
      <c r="G31" s="280"/>
      <c r="H31" s="280"/>
      <c r="I31" s="280"/>
      <c r="J31" s="280"/>
      <c r="K31" s="280"/>
      <c r="L31" s="280"/>
      <c r="M31" s="280"/>
      <c r="N31" s="280"/>
      <c r="O31" s="280"/>
      <c r="P31" s="280"/>
      <c r="Q31" s="282"/>
      <c r="R31" s="280"/>
      <c r="S31" s="282"/>
      <c r="T31" s="282"/>
      <c r="U31" s="283"/>
      <c r="V31" s="275"/>
      <c r="W31" s="275"/>
      <c r="X31" s="275"/>
    </row>
    <row r="32" spans="1:24" s="79" customFormat="1" ht="12" customHeight="1" outlineLevel="1" x14ac:dyDescent="0.35">
      <c r="A32" s="273"/>
      <c r="B32" s="274"/>
      <c r="C32" s="279"/>
      <c r="D32" s="280"/>
      <c r="E32" s="288"/>
      <c r="F32" s="280"/>
      <c r="G32" s="280"/>
      <c r="H32" s="280" t="s">
        <v>403</v>
      </c>
      <c r="I32" s="280"/>
      <c r="J32" s="280"/>
      <c r="K32" s="280"/>
      <c r="L32" s="280"/>
      <c r="M32" s="280"/>
      <c r="N32" s="280"/>
      <c r="O32" s="280"/>
      <c r="P32" s="280"/>
      <c r="Q32" s="282"/>
      <c r="R32" s="285"/>
      <c r="S32" s="282"/>
      <c r="T32" s="282"/>
      <c r="U32" s="283"/>
      <c r="V32" s="275"/>
      <c r="W32" s="275"/>
      <c r="X32" s="275"/>
    </row>
    <row r="33" spans="1:24" s="79" customFormat="1" ht="12" customHeight="1" outlineLevel="1" x14ac:dyDescent="0.35">
      <c r="A33" s="273"/>
      <c r="B33" s="274"/>
      <c r="C33" s="284"/>
      <c r="D33" s="284"/>
      <c r="E33" s="284"/>
      <c r="F33" s="284"/>
      <c r="G33" s="284"/>
      <c r="H33" s="745"/>
      <c r="I33" s="745"/>
      <c r="J33" s="745"/>
      <c r="K33" s="745"/>
      <c r="L33" s="745"/>
      <c r="M33" s="745"/>
      <c r="N33" s="745"/>
      <c r="O33" s="745"/>
      <c r="P33" s="745"/>
      <c r="Q33" s="745"/>
      <c r="R33" s="745"/>
      <c r="S33" s="745"/>
      <c r="T33" s="745"/>
      <c r="U33" s="283"/>
      <c r="V33" s="275"/>
      <c r="W33" s="275"/>
      <c r="X33" s="275"/>
    </row>
    <row r="34" spans="1:24" s="79" customFormat="1" ht="12" customHeight="1" outlineLevel="1" x14ac:dyDescent="0.35">
      <c r="A34" s="273"/>
      <c r="B34" s="274"/>
      <c r="C34" s="284"/>
      <c r="D34" s="284"/>
      <c r="E34" s="284"/>
      <c r="F34" s="284"/>
      <c r="G34" s="284"/>
      <c r="H34" s="284"/>
      <c r="I34" s="284"/>
      <c r="J34" s="745"/>
      <c r="K34" s="745"/>
      <c r="L34" s="745"/>
      <c r="M34" s="745"/>
      <c r="N34" s="745"/>
      <c r="O34" s="745"/>
      <c r="P34" s="745"/>
      <c r="Q34" s="745"/>
      <c r="R34" s="745"/>
      <c r="S34" s="745"/>
      <c r="T34" s="745"/>
      <c r="U34" s="283"/>
      <c r="V34" s="275"/>
      <c r="W34" s="275"/>
      <c r="X34" s="275"/>
    </row>
    <row r="35" spans="1:24" s="79" customFormat="1" ht="12" customHeight="1" outlineLevel="1" x14ac:dyDescent="0.35">
      <c r="A35" s="273"/>
      <c r="B35" s="274"/>
      <c r="C35" s="284"/>
      <c r="D35" s="284"/>
      <c r="E35" s="284"/>
      <c r="F35" s="284"/>
      <c r="G35" s="284"/>
      <c r="H35" s="284"/>
      <c r="I35" s="284"/>
      <c r="J35" s="284"/>
      <c r="K35" s="284"/>
      <c r="L35" s="284"/>
      <c r="M35" s="284"/>
      <c r="N35" s="284"/>
      <c r="O35" s="284"/>
      <c r="P35" s="284"/>
      <c r="Q35" s="284"/>
      <c r="R35" s="745"/>
      <c r="S35" s="745"/>
      <c r="T35" s="745"/>
      <c r="U35" s="283"/>
      <c r="V35" s="275"/>
      <c r="W35" s="275"/>
      <c r="X35" s="275"/>
    </row>
    <row r="36" spans="1:24" s="79" customFormat="1" ht="12" customHeight="1" outlineLevel="1" x14ac:dyDescent="0.35">
      <c r="A36" s="273"/>
      <c r="B36" s="274"/>
      <c r="C36" s="284"/>
      <c r="D36" s="284"/>
      <c r="E36" s="284"/>
      <c r="F36" s="284"/>
      <c r="G36" s="284"/>
      <c r="H36" s="284"/>
      <c r="I36" s="284"/>
      <c r="J36" s="284"/>
      <c r="K36" s="284"/>
      <c r="L36" s="284"/>
      <c r="M36" s="284"/>
      <c r="N36" s="284"/>
      <c r="O36" s="284"/>
      <c r="P36" s="284"/>
      <c r="Q36" s="284"/>
      <c r="R36" s="745"/>
      <c r="S36" s="745"/>
      <c r="T36" s="745"/>
      <c r="U36" s="283"/>
      <c r="V36" s="275"/>
      <c r="W36" s="275"/>
      <c r="X36" s="275"/>
    </row>
    <row r="37" spans="1:24" s="7" customFormat="1" outlineLevel="1" x14ac:dyDescent="0.35">
      <c r="A37" s="4"/>
      <c r="B37" s="5"/>
      <c r="C37" s="16"/>
      <c r="D37" s="292"/>
      <c r="E37" s="292"/>
      <c r="F37" s="815" t="s">
        <v>114</v>
      </c>
      <c r="G37" s="33"/>
      <c r="H37" s="33"/>
      <c r="J37" s="33"/>
      <c r="K37" s="33"/>
      <c r="L37" s="33"/>
      <c r="M37" s="33"/>
      <c r="N37" s="34"/>
      <c r="O37" s="34"/>
      <c r="P37" s="34"/>
      <c r="Q37" s="34"/>
      <c r="R37" s="34"/>
      <c r="S37" s="34"/>
      <c r="T37" s="34"/>
      <c r="U37" s="15"/>
      <c r="V37" s="6"/>
      <c r="W37" s="6"/>
      <c r="X37" s="6"/>
    </row>
    <row r="38" spans="1:24" s="7" customFormat="1" outlineLevel="1" x14ac:dyDescent="0.35">
      <c r="A38" s="4"/>
      <c r="B38" s="5"/>
      <c r="C38" s="16"/>
      <c r="D38" s="292"/>
      <c r="E38" s="292"/>
      <c r="F38" s="33"/>
      <c r="G38" s="814" t="s">
        <v>115</v>
      </c>
      <c r="H38" s="407">
        <v>21</v>
      </c>
      <c r="J38" s="34"/>
      <c r="K38" s="71"/>
      <c r="L38" s="71"/>
      <c r="M38" s="71"/>
      <c r="N38" s="34"/>
      <c r="O38" s="34"/>
      <c r="P38" s="34"/>
      <c r="Q38" s="34"/>
      <c r="R38" s="34"/>
      <c r="S38" s="34"/>
      <c r="T38" s="34"/>
      <c r="U38" s="15"/>
      <c r="V38" s="6"/>
      <c r="W38" s="6"/>
      <c r="X38" s="6"/>
    </row>
    <row r="39" spans="1:24" s="7" customFormat="1" outlineLevel="1" x14ac:dyDescent="0.35">
      <c r="A39" s="4"/>
      <c r="B39" s="5"/>
      <c r="C39" s="16"/>
      <c r="D39" s="292"/>
      <c r="E39" s="292"/>
      <c r="F39" s="33"/>
      <c r="G39" s="34"/>
      <c r="H39" s="407">
        <v>5</v>
      </c>
      <c r="J39" s="34"/>
      <c r="K39" s="71"/>
      <c r="L39" s="71"/>
      <c r="M39" s="355"/>
      <c r="N39" s="359"/>
      <c r="O39" s="34"/>
      <c r="P39" s="34"/>
      <c r="Q39" s="34"/>
      <c r="R39" s="34"/>
      <c r="S39" s="34"/>
      <c r="T39" s="34"/>
      <c r="U39" s="15"/>
      <c r="V39" s="6"/>
      <c r="W39" s="6"/>
      <c r="X39" s="6"/>
    </row>
    <row r="40" spans="1:24" s="7" customFormat="1" outlineLevel="1" x14ac:dyDescent="0.35">
      <c r="A40" s="4"/>
      <c r="B40" s="5"/>
      <c r="C40" s="16"/>
      <c r="D40" s="292"/>
      <c r="E40" s="292"/>
      <c r="F40" s="33"/>
      <c r="G40" s="34"/>
      <c r="H40" s="407">
        <v>5</v>
      </c>
      <c r="J40" s="34"/>
      <c r="K40" s="71"/>
      <c r="L40" s="71"/>
      <c r="M40" s="355"/>
      <c r="N40" s="358"/>
      <c r="O40" s="356"/>
      <c r="P40" s="34"/>
      <c r="Q40" s="34"/>
      <c r="R40" s="34"/>
      <c r="S40" s="34"/>
      <c r="T40" s="34"/>
      <c r="U40" s="15"/>
      <c r="V40" s="6"/>
      <c r="W40" s="6"/>
      <c r="X40" s="6"/>
    </row>
    <row r="41" spans="1:24" s="7" customFormat="1" outlineLevel="1" x14ac:dyDescent="0.35">
      <c r="A41" s="4"/>
      <c r="B41" s="5"/>
      <c r="C41" s="16"/>
      <c r="D41" s="292"/>
      <c r="E41" s="292"/>
      <c r="F41" s="33"/>
      <c r="G41" s="34"/>
      <c r="H41" s="407">
        <v>5</v>
      </c>
      <c r="J41" s="34"/>
      <c r="K41" s="71"/>
      <c r="L41" s="71"/>
      <c r="M41" s="355"/>
      <c r="N41" s="358"/>
      <c r="O41" s="356"/>
      <c r="P41" s="34"/>
      <c r="Q41" s="34"/>
      <c r="R41" s="34"/>
      <c r="S41" s="34"/>
      <c r="T41" s="34"/>
      <c r="U41" s="15"/>
      <c r="V41" s="6"/>
      <c r="W41" s="6"/>
      <c r="X41" s="6"/>
    </row>
    <row r="42" spans="1:24" s="79" customFormat="1" outlineLevel="1" x14ac:dyDescent="0.35">
      <c r="A42" s="273"/>
      <c r="B42" s="274"/>
      <c r="C42" s="284"/>
      <c r="D42" s="292"/>
      <c r="E42" s="292"/>
      <c r="F42" s="292"/>
      <c r="G42" s="292"/>
      <c r="H42" s="292"/>
      <c r="J42" s="292"/>
      <c r="K42" s="292"/>
      <c r="L42" s="292"/>
      <c r="M42" s="292"/>
      <c r="N42" s="292"/>
      <c r="O42" s="292"/>
      <c r="P42" s="292"/>
      <c r="Q42" s="292"/>
      <c r="R42" s="244"/>
      <c r="S42" s="244"/>
      <c r="T42" s="245"/>
      <c r="U42" s="283"/>
      <c r="V42" s="275"/>
      <c r="W42" s="275"/>
      <c r="X42" s="275"/>
    </row>
    <row r="43" spans="1:24" s="79" customFormat="1" outlineLevel="1" x14ac:dyDescent="0.35">
      <c r="A43" s="273"/>
      <c r="B43" s="274"/>
      <c r="C43" s="284"/>
      <c r="D43" s="292"/>
      <c r="E43" s="292"/>
      <c r="F43" s="292"/>
      <c r="G43" s="360" t="s">
        <v>116</v>
      </c>
      <c r="H43" s="407">
        <v>10</v>
      </c>
      <c r="J43" s="292"/>
      <c r="K43" s="292"/>
      <c r="L43" s="292"/>
      <c r="M43" s="292"/>
      <c r="N43" s="292"/>
      <c r="O43" s="292"/>
      <c r="P43" s="292"/>
      <c r="Q43" s="292"/>
      <c r="R43" s="244"/>
      <c r="S43" s="244"/>
      <c r="T43" s="245"/>
      <c r="U43" s="283"/>
      <c r="V43" s="275"/>
      <c r="W43" s="275"/>
      <c r="X43" s="275"/>
    </row>
    <row r="44" spans="1:24" s="79" customFormat="1" outlineLevel="1" x14ac:dyDescent="0.35">
      <c r="A44" s="273"/>
      <c r="B44" s="274"/>
      <c r="C44" s="284"/>
      <c r="D44" s="292"/>
      <c r="E44" s="292"/>
      <c r="F44" s="292"/>
      <c r="G44" s="292"/>
      <c r="H44" s="292"/>
      <c r="J44" s="292"/>
      <c r="K44" s="292"/>
      <c r="L44" s="292"/>
      <c r="M44" s="292"/>
      <c r="N44" s="292"/>
      <c r="O44" s="292"/>
      <c r="P44" s="244"/>
      <c r="Q44" s="244"/>
      <c r="R44" s="245"/>
      <c r="S44" s="244"/>
      <c r="T44" s="245"/>
      <c r="U44" s="283"/>
      <c r="V44" s="275"/>
      <c r="W44" s="275"/>
      <c r="X44" s="275"/>
    </row>
    <row r="45" spans="1:24" s="7" customFormat="1" outlineLevel="1" x14ac:dyDescent="0.35">
      <c r="A45" s="4"/>
      <c r="B45" s="5"/>
      <c r="C45" s="16"/>
      <c r="D45" s="25"/>
      <c r="F45" s="361" t="s">
        <v>117</v>
      </c>
      <c r="H45" s="34"/>
      <c r="J45" s="34"/>
      <c r="K45" s="34"/>
      <c r="L45" s="34"/>
      <c r="M45" s="34"/>
      <c r="N45" s="34"/>
      <c r="O45" s="34"/>
      <c r="P45" s="34"/>
      <c r="Q45" s="34"/>
      <c r="R45" s="34"/>
      <c r="S45" s="34"/>
      <c r="T45" s="34"/>
      <c r="U45" s="15"/>
      <c r="V45" s="6"/>
      <c r="W45" s="6"/>
      <c r="X45" s="6"/>
    </row>
    <row r="46" spans="1:24" s="7" customFormat="1" outlineLevel="1" x14ac:dyDescent="0.35">
      <c r="A46" s="4"/>
      <c r="B46" s="5"/>
      <c r="C46" s="16"/>
      <c r="D46" s="25"/>
      <c r="F46" s="33"/>
      <c r="G46" s="34" t="s">
        <v>118</v>
      </c>
      <c r="H46" s="451">
        <f>MIN(Crop!I54:I64)</f>
        <v>43794</v>
      </c>
      <c r="J46" s="34"/>
      <c r="K46" s="34"/>
      <c r="L46" s="34"/>
      <c r="M46" s="34"/>
      <c r="N46" s="34"/>
      <c r="O46" s="34"/>
      <c r="P46" s="34"/>
      <c r="Q46" s="34"/>
      <c r="R46" s="34"/>
      <c r="S46" s="34"/>
      <c r="T46" s="34"/>
      <c r="U46" s="15"/>
      <c r="V46" s="6"/>
      <c r="W46" s="6"/>
      <c r="X46" s="6"/>
    </row>
    <row r="47" spans="1:24" s="7" customFormat="1" outlineLevel="1" x14ac:dyDescent="0.35">
      <c r="A47" s="4"/>
      <c r="B47" s="5"/>
      <c r="C47" s="16"/>
      <c r="D47" s="25"/>
      <c r="F47" s="33"/>
      <c r="G47" s="34"/>
      <c r="H47" s="34"/>
      <c r="J47" s="71"/>
      <c r="K47" s="71"/>
      <c r="L47" s="34"/>
      <c r="M47" s="34"/>
      <c r="N47" s="34"/>
      <c r="O47" s="34"/>
      <c r="P47" s="34"/>
      <c r="Q47" s="34"/>
      <c r="R47" s="34"/>
      <c r="S47" s="34"/>
      <c r="T47" s="34"/>
      <c r="U47" s="15"/>
      <c r="V47" s="6"/>
      <c r="W47" s="6"/>
      <c r="X47" s="6"/>
    </row>
    <row r="48" spans="1:24" s="7" customFormat="1" outlineLevel="1" x14ac:dyDescent="0.35">
      <c r="A48" s="4"/>
      <c r="B48" s="5"/>
      <c r="C48" s="16"/>
      <c r="D48" s="25"/>
      <c r="F48" s="33"/>
      <c r="G48" s="34" t="s">
        <v>119</v>
      </c>
      <c r="H48" s="407">
        <v>10</v>
      </c>
      <c r="J48" s="71"/>
      <c r="K48" s="71"/>
      <c r="L48" s="34"/>
      <c r="M48" s="34"/>
      <c r="N48" s="34"/>
      <c r="O48" s="34"/>
      <c r="P48" s="34"/>
      <c r="Q48" s="34"/>
      <c r="R48" s="34"/>
      <c r="S48" s="34"/>
      <c r="T48" s="34"/>
      <c r="U48" s="15"/>
      <c r="V48" s="6"/>
      <c r="W48" s="6"/>
      <c r="X48" s="6"/>
    </row>
    <row r="49" spans="1:28" s="7" customFormat="1" outlineLevel="1" x14ac:dyDescent="0.35">
      <c r="A49" s="4"/>
      <c r="B49" s="5"/>
      <c r="C49" s="16"/>
      <c r="D49" s="25"/>
      <c r="F49" s="33"/>
      <c r="G49" s="34"/>
      <c r="H49" s="407">
        <v>27</v>
      </c>
      <c r="J49" s="71"/>
      <c r="K49" s="71"/>
      <c r="L49" s="34"/>
      <c r="M49" s="34"/>
      <c r="N49" s="34"/>
      <c r="O49" s="34"/>
      <c r="P49" s="34"/>
      <c r="Q49" s="34"/>
      <c r="R49" s="34"/>
      <c r="S49" s="34"/>
      <c r="T49" s="34"/>
      <c r="U49" s="15"/>
      <c r="V49" s="6"/>
      <c r="W49" s="6"/>
      <c r="X49" s="6"/>
    </row>
    <row r="50" spans="1:28" s="79" customFormat="1" outlineLevel="1" x14ac:dyDescent="0.35">
      <c r="A50" s="273"/>
      <c r="B50" s="274"/>
      <c r="C50" s="284"/>
      <c r="D50" s="292"/>
      <c r="E50" s="292"/>
      <c r="F50" s="292"/>
      <c r="G50" s="292"/>
      <c r="H50" s="292"/>
      <c r="I50" s="292"/>
      <c r="J50" s="292"/>
      <c r="K50" s="292"/>
      <c r="L50" s="292"/>
      <c r="M50" s="292"/>
      <c r="N50" s="292"/>
      <c r="O50" s="292"/>
      <c r="P50" s="292"/>
      <c r="Q50" s="292"/>
      <c r="R50" s="244"/>
      <c r="S50" s="244"/>
      <c r="T50" s="245"/>
      <c r="U50" s="283"/>
      <c r="V50" s="275"/>
      <c r="W50" s="275"/>
      <c r="X50" s="275"/>
    </row>
    <row r="51" spans="1:28" s="79" customFormat="1" outlineLevel="1" x14ac:dyDescent="0.35">
      <c r="A51" s="273"/>
      <c r="B51" s="274"/>
      <c r="C51" s="284"/>
      <c r="D51" s="292"/>
      <c r="E51" s="292"/>
      <c r="F51" s="292"/>
      <c r="G51" s="292"/>
      <c r="H51" s="292"/>
      <c r="I51" s="292"/>
      <c r="J51" s="292"/>
      <c r="K51" s="292"/>
      <c r="L51" s="292"/>
      <c r="M51" s="292"/>
      <c r="N51" s="292"/>
      <c r="O51" s="292"/>
      <c r="P51" s="292"/>
      <c r="Q51" s="292"/>
      <c r="R51" s="244"/>
      <c r="S51" s="244"/>
      <c r="T51" s="245"/>
      <c r="U51" s="283"/>
      <c r="V51" s="275"/>
      <c r="W51" s="275"/>
      <c r="X51" s="275"/>
    </row>
    <row r="52" spans="1:28" s="79" customFormat="1" ht="5.15" customHeight="1" outlineLevel="1" x14ac:dyDescent="0.35">
      <c r="A52" s="273"/>
      <c r="B52" s="274"/>
      <c r="C52" s="284"/>
      <c r="D52" s="299"/>
      <c r="E52" s="302"/>
      <c r="F52" s="302"/>
      <c r="G52" s="302"/>
      <c r="H52" s="43"/>
      <c r="I52" s="43"/>
      <c r="J52" s="43"/>
      <c r="K52" s="43"/>
      <c r="L52" s="43"/>
      <c r="M52" s="43"/>
      <c r="N52" s="43"/>
      <c r="O52" s="43"/>
      <c r="P52" s="43"/>
      <c r="Q52" s="43"/>
      <c r="R52" s="43"/>
      <c r="S52" s="43"/>
      <c r="T52" s="282"/>
      <c r="U52" s="283"/>
      <c r="V52" s="275"/>
      <c r="W52" s="275"/>
      <c r="X52" s="275"/>
    </row>
    <row r="53" spans="1:28" s="79" customFormat="1" ht="25" customHeight="1" x14ac:dyDescent="0.35">
      <c r="A53" s="273"/>
      <c r="B53" s="274"/>
      <c r="C53" s="304"/>
      <c r="D53" s="304"/>
      <c r="E53" s="305" t="str">
        <f>E31</f>
        <v>Static Labour Periods</v>
      </c>
      <c r="F53" s="304"/>
      <c r="G53" s="304"/>
      <c r="H53" s="304"/>
      <c r="I53" s="304"/>
      <c r="J53" s="304"/>
      <c r="K53" s="304"/>
      <c r="L53" s="304"/>
      <c r="M53" s="304"/>
      <c r="N53" s="304"/>
      <c r="O53" s="304"/>
      <c r="P53" s="304"/>
      <c r="Q53" s="304"/>
      <c r="R53" s="304"/>
      <c r="S53" s="304"/>
      <c r="T53" s="304"/>
      <c r="U53" s="306" t="s">
        <v>24</v>
      </c>
      <c r="V53" s="275"/>
      <c r="W53" s="275"/>
      <c r="X53" s="275"/>
    </row>
    <row r="54" spans="1:28" s="79" customFormat="1" ht="12" customHeight="1" x14ac:dyDescent="0.35">
      <c r="A54" s="273"/>
      <c r="B54" s="274"/>
      <c r="C54" s="274"/>
      <c r="D54" s="275"/>
      <c r="E54" s="275"/>
      <c r="F54" s="275"/>
      <c r="G54" s="275"/>
      <c r="H54" s="275"/>
      <c r="I54" s="275"/>
      <c r="J54" s="275"/>
      <c r="K54" s="275"/>
      <c r="L54" s="275"/>
      <c r="M54" s="275"/>
      <c r="N54" s="275"/>
      <c r="O54" s="275"/>
      <c r="P54" s="275"/>
      <c r="Q54" s="275"/>
      <c r="R54" s="275"/>
      <c r="S54" s="275"/>
      <c r="T54" s="275"/>
      <c r="U54" s="275"/>
      <c r="V54" s="275"/>
      <c r="W54" s="275"/>
      <c r="X54" s="275"/>
    </row>
    <row r="55" spans="1:28" s="79" customFormat="1" ht="12" customHeight="1" outlineLevel="1" x14ac:dyDescent="0.35">
      <c r="A55" s="273"/>
      <c r="B55" s="274"/>
      <c r="C55" s="274"/>
      <c r="D55" s="274"/>
      <c r="E55" s="274"/>
      <c r="F55" s="275"/>
      <c r="G55" s="275"/>
      <c r="H55" s="275"/>
      <c r="I55" s="275"/>
      <c r="J55" s="275"/>
      <c r="K55" s="275"/>
      <c r="L55" s="275"/>
      <c r="M55" s="275"/>
      <c r="N55" s="275"/>
      <c r="O55" s="275"/>
      <c r="P55" s="275"/>
      <c r="Q55" s="275"/>
      <c r="R55" s="275"/>
      <c r="S55" s="275"/>
      <c r="T55" s="275"/>
      <c r="U55" s="275"/>
      <c r="V55" s="275"/>
      <c r="W55" s="275"/>
      <c r="X55" s="275"/>
      <c r="Y55" s="275"/>
      <c r="Z55" s="274"/>
      <c r="AA55" s="274"/>
      <c r="AB55" s="274"/>
    </row>
    <row r="56" spans="1:28" s="79" customFormat="1" ht="5.15" customHeight="1" outlineLevel="1" thickBot="1" x14ac:dyDescent="0.4">
      <c r="A56" s="273"/>
      <c r="B56" s="274"/>
      <c r="C56" s="274"/>
      <c r="D56" s="274"/>
      <c r="E56" s="274"/>
      <c r="F56" s="275"/>
      <c r="G56" s="275"/>
      <c r="H56" s="275"/>
      <c r="I56" s="275"/>
      <c r="J56" s="275"/>
      <c r="K56" s="275"/>
      <c r="L56" s="275"/>
      <c r="M56" s="275"/>
      <c r="N56" s="275"/>
      <c r="O56" s="275"/>
      <c r="P56" s="275"/>
      <c r="Q56" s="275"/>
      <c r="R56" s="275"/>
      <c r="S56" s="275"/>
      <c r="T56" s="275"/>
      <c r="U56" s="275"/>
      <c r="V56" s="275"/>
      <c r="W56" s="275"/>
      <c r="X56" s="275"/>
      <c r="Y56" s="275"/>
      <c r="Z56" s="274"/>
      <c r="AA56" s="274"/>
      <c r="AB56" s="274"/>
    </row>
    <row r="57" spans="1:28" s="79" customFormat="1" ht="5.15" customHeight="1" outlineLevel="1" x14ac:dyDescent="0.35">
      <c r="A57" s="273"/>
      <c r="B57" s="274"/>
      <c r="C57" s="276"/>
      <c r="D57" s="276"/>
      <c r="E57" s="276"/>
      <c r="F57" s="276"/>
      <c r="G57" s="276"/>
      <c r="H57" s="276"/>
      <c r="I57" s="277"/>
      <c r="J57" s="277"/>
      <c r="K57" s="277"/>
      <c r="L57" s="277"/>
      <c r="M57" s="277"/>
      <c r="N57" s="277"/>
      <c r="O57" s="277"/>
      <c r="P57" s="277"/>
      <c r="Q57" s="277"/>
      <c r="R57" s="277"/>
      <c r="S57" s="277"/>
      <c r="T57" s="277"/>
      <c r="U57" s="277"/>
      <c r="V57" s="277"/>
      <c r="W57" s="277"/>
      <c r="X57" s="277"/>
      <c r="Y57" s="278"/>
      <c r="Z57" s="275"/>
      <c r="AA57" s="275"/>
      <c r="AB57" s="275"/>
    </row>
    <row r="58" spans="1:28" s="79" customFormat="1" ht="12" customHeight="1" outlineLevel="1" x14ac:dyDescent="0.35">
      <c r="A58" s="273"/>
      <c r="B58" s="274"/>
      <c r="C58" s="279"/>
      <c r="D58" s="280"/>
      <c r="E58" s="281" t="s">
        <v>1006</v>
      </c>
      <c r="F58" s="280"/>
      <c r="G58" s="280"/>
      <c r="H58" s="280"/>
      <c r="I58" s="280"/>
      <c r="J58" s="280"/>
      <c r="K58" s="280"/>
      <c r="L58" s="280"/>
      <c r="M58" s="280"/>
      <c r="N58" s="280"/>
      <c r="O58" s="280"/>
      <c r="P58" s="280"/>
      <c r="Q58" s="280"/>
      <c r="R58" s="280"/>
      <c r="S58" s="280"/>
      <c r="T58" s="280"/>
      <c r="U58" s="280"/>
      <c r="V58" s="280"/>
      <c r="W58" s="282"/>
      <c r="X58" s="282"/>
      <c r="Y58" s="283"/>
      <c r="Z58" s="275"/>
      <c r="AA58" s="275"/>
      <c r="AB58" s="275"/>
    </row>
    <row r="59" spans="1:28" s="79" customFormat="1" ht="12" customHeight="1" outlineLevel="1" x14ac:dyDescent="0.35">
      <c r="A59" s="273"/>
      <c r="B59" s="274"/>
      <c r="C59" s="279"/>
      <c r="D59" s="280"/>
      <c r="E59" s="280"/>
      <c r="F59" s="280"/>
      <c r="G59" s="280"/>
      <c r="H59" s="280" t="s">
        <v>403</v>
      </c>
      <c r="I59" s="280"/>
      <c r="J59" s="280"/>
      <c r="K59" s="280"/>
      <c r="L59" s="280"/>
      <c r="M59" s="280"/>
      <c r="N59" s="280"/>
      <c r="O59" s="280"/>
      <c r="P59" s="280"/>
      <c r="Q59" s="280"/>
      <c r="R59" s="280"/>
      <c r="S59" s="280"/>
      <c r="T59" s="280"/>
      <c r="U59" s="280"/>
      <c r="V59" s="285"/>
      <c r="W59" s="282"/>
      <c r="X59" s="282"/>
      <c r="Y59" s="283"/>
      <c r="Z59" s="275"/>
      <c r="AA59" s="275"/>
      <c r="AB59" s="275"/>
    </row>
    <row r="60" spans="1:28" s="79" customFormat="1" ht="12" customHeight="1" outlineLevel="1" x14ac:dyDescent="0.35">
      <c r="A60" s="273"/>
      <c r="B60" s="274"/>
      <c r="C60" s="284"/>
      <c r="D60" s="284"/>
      <c r="E60" s="284"/>
      <c r="F60" s="284"/>
      <c r="G60" s="284"/>
      <c r="H60" s="284"/>
      <c r="I60" s="284"/>
      <c r="J60" s="284"/>
      <c r="K60" s="284"/>
      <c r="L60" s="284"/>
      <c r="M60" s="284"/>
      <c r="N60" s="284"/>
      <c r="O60" s="284"/>
      <c r="P60" s="284"/>
      <c r="Q60" s="284"/>
      <c r="R60" s="284"/>
      <c r="S60" s="284"/>
      <c r="T60" s="284"/>
      <c r="U60" s="284"/>
      <c r="V60" s="745"/>
      <c r="W60" s="745"/>
      <c r="X60" s="745"/>
      <c r="Y60" s="283"/>
      <c r="Z60" s="275"/>
      <c r="AA60" s="275"/>
      <c r="AB60" s="275"/>
    </row>
    <row r="61" spans="1:28" s="79" customFormat="1" ht="12" customHeight="1" outlineLevel="1" x14ac:dyDescent="0.35">
      <c r="A61" s="273"/>
      <c r="B61" s="274"/>
      <c r="C61" s="284"/>
      <c r="D61" s="284"/>
      <c r="E61" s="284"/>
      <c r="F61" s="284"/>
      <c r="G61" s="284"/>
      <c r="H61" s="284"/>
      <c r="I61" s="284"/>
      <c r="J61" s="284"/>
      <c r="K61" s="284"/>
      <c r="L61" s="284"/>
      <c r="M61" s="284"/>
      <c r="N61" s="284"/>
      <c r="O61" s="284"/>
      <c r="P61" s="284"/>
      <c r="Q61" s="284"/>
      <c r="R61" s="284"/>
      <c r="S61" s="284"/>
      <c r="T61" s="284"/>
      <c r="U61" s="284"/>
      <c r="V61" s="745"/>
      <c r="W61" s="745"/>
      <c r="X61" s="745"/>
      <c r="Y61" s="283"/>
      <c r="Z61" s="275"/>
      <c r="AA61" s="275"/>
      <c r="AB61" s="275"/>
    </row>
    <row r="62" spans="1:28" s="79" customFormat="1" ht="12" customHeight="1" outlineLevel="1" x14ac:dyDescent="0.35">
      <c r="A62" s="273"/>
      <c r="B62" s="274"/>
      <c r="C62" s="284"/>
      <c r="D62" s="284"/>
      <c r="E62" s="284"/>
      <c r="F62" s="821" t="s">
        <v>1005</v>
      </c>
      <c r="G62" s="821" t="str">
        <f>F62</f>
        <v>season0</v>
      </c>
      <c r="H62" s="821" t="s">
        <v>997</v>
      </c>
      <c r="I62" s="821" t="str">
        <f>H62</f>
        <v>season1</v>
      </c>
      <c r="J62" s="821" t="s">
        <v>998</v>
      </c>
      <c r="K62" s="821" t="str">
        <f>J62</f>
        <v>season2</v>
      </c>
      <c r="L62" s="821" t="s">
        <v>999</v>
      </c>
      <c r="M62" s="821" t="str">
        <f>L62</f>
        <v>season3</v>
      </c>
      <c r="N62" s="821" t="s">
        <v>1000</v>
      </c>
      <c r="O62" s="821" t="str">
        <f>N62</f>
        <v>season4</v>
      </c>
      <c r="P62" s="821" t="s">
        <v>1001</v>
      </c>
      <c r="Q62" s="821" t="str">
        <f>P62</f>
        <v>season5</v>
      </c>
      <c r="R62" s="821" t="s">
        <v>1002</v>
      </c>
      <c r="S62" s="821" t="str">
        <f>R62</f>
        <v>season6</v>
      </c>
      <c r="T62" s="821" t="s">
        <v>1003</v>
      </c>
      <c r="U62" s="821" t="str">
        <f>T62</f>
        <v>season7</v>
      </c>
      <c r="V62" s="821" t="s">
        <v>1004</v>
      </c>
      <c r="W62" s="821" t="str">
        <f>V62</f>
        <v>season8</v>
      </c>
      <c r="X62" s="745"/>
      <c r="Y62" s="283"/>
      <c r="Z62" s="275"/>
      <c r="AA62" s="275"/>
      <c r="AB62" s="275"/>
    </row>
    <row r="63" spans="1:28" s="79" customFormat="1" ht="12" customHeight="1" outlineLevel="1" x14ac:dyDescent="0.35">
      <c r="A63" s="273"/>
      <c r="B63" s="274"/>
      <c r="C63" s="284"/>
      <c r="D63" s="284"/>
      <c r="E63" s="284" t="s">
        <v>111</v>
      </c>
      <c r="F63" s="284" t="s">
        <v>112</v>
      </c>
      <c r="G63" s="284" t="s">
        <v>113</v>
      </c>
      <c r="H63" s="284" t="s">
        <v>112</v>
      </c>
      <c r="I63" s="284" t="s">
        <v>113</v>
      </c>
      <c r="J63" s="284" t="s">
        <v>112</v>
      </c>
      <c r="K63" s="284" t="s">
        <v>113</v>
      </c>
      <c r="L63" s="284" t="s">
        <v>112</v>
      </c>
      <c r="M63" s="284" t="s">
        <v>113</v>
      </c>
      <c r="N63" s="284" t="s">
        <v>112</v>
      </c>
      <c r="O63" s="284" t="s">
        <v>113</v>
      </c>
      <c r="P63" s="284" t="s">
        <v>112</v>
      </c>
      <c r="Q63" s="284" t="s">
        <v>113</v>
      </c>
      <c r="R63" s="284" t="s">
        <v>112</v>
      </c>
      <c r="S63" s="284" t="s">
        <v>113</v>
      </c>
      <c r="T63" s="284" t="s">
        <v>112</v>
      </c>
      <c r="U63" s="284" t="s">
        <v>113</v>
      </c>
      <c r="V63" s="284" t="s">
        <v>112</v>
      </c>
      <c r="W63" s="284" t="s">
        <v>113</v>
      </c>
      <c r="X63" s="745"/>
      <c r="Y63" s="283"/>
      <c r="Z63" s="275"/>
      <c r="AA63" s="275"/>
      <c r="AB63" s="275"/>
    </row>
    <row r="64" spans="1:28" s="79" customFormat="1" outlineLevel="1" x14ac:dyDescent="0.35">
      <c r="A64" s="273"/>
      <c r="B64" s="274"/>
      <c r="C64" s="284"/>
      <c r="D64" s="292"/>
      <c r="E64" s="75" t="s">
        <v>512</v>
      </c>
      <c r="F64" s="384">
        <v>43560</v>
      </c>
      <c r="G64" s="383">
        <f>F65-F64</f>
        <v>40</v>
      </c>
      <c r="H64" s="384">
        <f>F64</f>
        <v>43560</v>
      </c>
      <c r="I64" s="383">
        <f>H65-H64</f>
        <v>40</v>
      </c>
      <c r="J64" s="384">
        <f>F64</f>
        <v>43560</v>
      </c>
      <c r="K64" s="383">
        <f t="shared" ref="K64:K72" si="1">J65-J64</f>
        <v>40</v>
      </c>
      <c r="L64" s="384">
        <v>43579</v>
      </c>
      <c r="M64" s="383">
        <f t="shared" ref="M64:M72" si="2">L65-L64</f>
        <v>21</v>
      </c>
      <c r="N64" s="384">
        <v>43579</v>
      </c>
      <c r="O64" s="383">
        <f t="shared" ref="O64:O72" si="3">N65-N64</f>
        <v>21</v>
      </c>
      <c r="P64" s="384">
        <v>43579</v>
      </c>
      <c r="Q64" s="383">
        <f t="shared" ref="Q64:U73" si="4">P65-P64</f>
        <v>21</v>
      </c>
      <c r="R64" s="384">
        <v>43599</v>
      </c>
      <c r="S64" s="383">
        <f t="shared" si="4"/>
        <v>1</v>
      </c>
      <c r="T64" s="384">
        <f>R64</f>
        <v>43599</v>
      </c>
      <c r="U64" s="383">
        <f t="shared" si="4"/>
        <v>1</v>
      </c>
      <c r="V64" s="384">
        <f>R64</f>
        <v>43599</v>
      </c>
      <c r="W64" s="383">
        <f t="shared" ref="W64" si="5">V65-V64</f>
        <v>1</v>
      </c>
      <c r="X64" s="245"/>
      <c r="Y64" s="283"/>
      <c r="Z64" s="275"/>
      <c r="AA64" s="275"/>
      <c r="AB64" s="275"/>
    </row>
    <row r="65" spans="1:28" s="79" customFormat="1" outlineLevel="1" x14ac:dyDescent="0.35">
      <c r="A65" s="273"/>
      <c r="B65" s="274"/>
      <c r="C65" s="284"/>
      <c r="D65" s="292"/>
      <c r="E65" s="75" t="s">
        <v>513</v>
      </c>
      <c r="F65" s="384">
        <v>43600</v>
      </c>
      <c r="G65" s="383">
        <f t="shared" ref="G65:G72" si="6">F66-F65</f>
        <v>28</v>
      </c>
      <c r="H65" s="384">
        <f t="shared" ref="H65:H66" si="7">F65</f>
        <v>43600</v>
      </c>
      <c r="I65" s="383">
        <f t="shared" ref="I65:I72" si="8">H66-H65</f>
        <v>28</v>
      </c>
      <c r="J65" s="384">
        <f t="shared" ref="J65:J66" si="9">F65</f>
        <v>43600</v>
      </c>
      <c r="K65" s="383">
        <f t="shared" si="1"/>
        <v>28</v>
      </c>
      <c r="L65" s="384">
        <v>43600</v>
      </c>
      <c r="M65" s="383">
        <f t="shared" si="2"/>
        <v>28</v>
      </c>
      <c r="N65" s="384">
        <v>43600</v>
      </c>
      <c r="O65" s="383">
        <f t="shared" si="3"/>
        <v>28</v>
      </c>
      <c r="P65" s="384">
        <v>43600</v>
      </c>
      <c r="Q65" s="383">
        <f t="shared" si="4"/>
        <v>28</v>
      </c>
      <c r="R65" s="384">
        <v>43600</v>
      </c>
      <c r="S65" s="383">
        <f t="shared" si="4"/>
        <v>28</v>
      </c>
      <c r="T65" s="384">
        <v>43600</v>
      </c>
      <c r="U65" s="383">
        <f t="shared" si="4"/>
        <v>28</v>
      </c>
      <c r="V65" s="384">
        <v>43600</v>
      </c>
      <c r="W65" s="383">
        <f t="shared" ref="W65" si="10">V66-V65</f>
        <v>28</v>
      </c>
      <c r="X65" s="245"/>
      <c r="Y65" s="283"/>
      <c r="Z65" s="275"/>
      <c r="AA65" s="275"/>
      <c r="AB65" s="275"/>
    </row>
    <row r="66" spans="1:28" s="79" customFormat="1" outlineLevel="1" x14ac:dyDescent="0.35">
      <c r="A66" s="273"/>
      <c r="B66" s="274"/>
      <c r="C66" s="284"/>
      <c r="D66" s="292"/>
      <c r="E66" s="75" t="s">
        <v>514</v>
      </c>
      <c r="F66" s="384">
        <v>43628</v>
      </c>
      <c r="G66" s="383">
        <f t="shared" si="6"/>
        <v>56</v>
      </c>
      <c r="H66" s="384">
        <f t="shared" si="7"/>
        <v>43628</v>
      </c>
      <c r="I66" s="383">
        <f t="shared" si="8"/>
        <v>56</v>
      </c>
      <c r="J66" s="384">
        <f t="shared" si="9"/>
        <v>43628</v>
      </c>
      <c r="K66" s="383">
        <f t="shared" si="1"/>
        <v>56</v>
      </c>
      <c r="L66" s="384">
        <v>43628</v>
      </c>
      <c r="M66" s="383">
        <f t="shared" si="2"/>
        <v>56</v>
      </c>
      <c r="N66" s="384">
        <v>43628</v>
      </c>
      <c r="O66" s="383">
        <f t="shared" si="3"/>
        <v>56</v>
      </c>
      <c r="P66" s="384">
        <v>43628</v>
      </c>
      <c r="Q66" s="383">
        <f t="shared" si="4"/>
        <v>56</v>
      </c>
      <c r="R66" s="384">
        <v>43628</v>
      </c>
      <c r="S66" s="383">
        <f t="shared" si="4"/>
        <v>56</v>
      </c>
      <c r="T66" s="384">
        <v>43628</v>
      </c>
      <c r="U66" s="383">
        <f t="shared" si="4"/>
        <v>56</v>
      </c>
      <c r="V66" s="384">
        <v>43628</v>
      </c>
      <c r="W66" s="383">
        <f t="shared" ref="W66" si="11">V67-V66</f>
        <v>56</v>
      </c>
      <c r="X66" s="245"/>
      <c r="Y66" s="283"/>
      <c r="Z66" s="275"/>
      <c r="AA66" s="275"/>
      <c r="AB66" s="275"/>
    </row>
    <row r="67" spans="1:28" s="79" customFormat="1" outlineLevel="1" x14ac:dyDescent="0.35">
      <c r="A67" s="273"/>
      <c r="B67" s="274"/>
      <c r="C67" s="284"/>
      <c r="D67" s="292"/>
      <c r="E67" s="75" t="s">
        <v>515</v>
      </c>
      <c r="F67" s="384">
        <v>43684</v>
      </c>
      <c r="G67" s="383">
        <f t="shared" si="6"/>
        <v>49</v>
      </c>
      <c r="H67" s="384">
        <v>43684</v>
      </c>
      <c r="I67" s="383">
        <f t="shared" si="8"/>
        <v>49</v>
      </c>
      <c r="J67" s="384">
        <v>43684</v>
      </c>
      <c r="K67" s="383">
        <f t="shared" si="1"/>
        <v>49</v>
      </c>
      <c r="L67" s="384">
        <v>43684</v>
      </c>
      <c r="M67" s="383">
        <f t="shared" si="2"/>
        <v>49</v>
      </c>
      <c r="N67" s="384">
        <v>43684</v>
      </c>
      <c r="O67" s="383">
        <f t="shared" si="3"/>
        <v>49</v>
      </c>
      <c r="P67" s="384">
        <v>43684</v>
      </c>
      <c r="Q67" s="383">
        <f t="shared" si="4"/>
        <v>49</v>
      </c>
      <c r="R67" s="384">
        <v>43684</v>
      </c>
      <c r="S67" s="383">
        <f t="shared" si="4"/>
        <v>49</v>
      </c>
      <c r="T67" s="384">
        <v>43684</v>
      </c>
      <c r="U67" s="383">
        <f t="shared" si="4"/>
        <v>49</v>
      </c>
      <c r="V67" s="384">
        <v>43684</v>
      </c>
      <c r="W67" s="383">
        <f t="shared" ref="W67" si="12">V68-V67</f>
        <v>49</v>
      </c>
      <c r="X67" s="245"/>
      <c r="Y67" s="283"/>
      <c r="Z67" s="275"/>
      <c r="AA67" s="275"/>
      <c r="AB67" s="275"/>
    </row>
    <row r="68" spans="1:28" s="79" customFormat="1" outlineLevel="1" x14ac:dyDescent="0.35">
      <c r="A68" s="273"/>
      <c r="B68" s="274"/>
      <c r="C68" s="284"/>
      <c r="D68" s="292"/>
      <c r="E68" s="75" t="s">
        <v>516</v>
      </c>
      <c r="F68" s="384">
        <v>43733</v>
      </c>
      <c r="G68" s="383">
        <f t="shared" si="6"/>
        <v>35</v>
      </c>
      <c r="H68" s="384">
        <v>43733</v>
      </c>
      <c r="I68" s="383">
        <f t="shared" si="8"/>
        <v>35</v>
      </c>
      <c r="J68" s="384">
        <v>43733</v>
      </c>
      <c r="K68" s="383">
        <f t="shared" si="1"/>
        <v>35</v>
      </c>
      <c r="L68" s="384">
        <v>43733</v>
      </c>
      <c r="M68" s="383">
        <f t="shared" si="2"/>
        <v>35</v>
      </c>
      <c r="N68" s="384">
        <v>43733</v>
      </c>
      <c r="O68" s="383">
        <f t="shared" si="3"/>
        <v>35</v>
      </c>
      <c r="P68" s="384">
        <v>43733</v>
      </c>
      <c r="Q68" s="383">
        <f t="shared" si="4"/>
        <v>35</v>
      </c>
      <c r="R68" s="384">
        <v>43733</v>
      </c>
      <c r="S68" s="383">
        <f t="shared" si="4"/>
        <v>35</v>
      </c>
      <c r="T68" s="384">
        <v>43733</v>
      </c>
      <c r="U68" s="383">
        <f t="shared" si="4"/>
        <v>35</v>
      </c>
      <c r="V68" s="384">
        <v>43733</v>
      </c>
      <c r="W68" s="383">
        <f t="shared" ref="W68" si="13">V69-V68</f>
        <v>35</v>
      </c>
      <c r="X68" s="245"/>
      <c r="Y68" s="283"/>
      <c r="Z68" s="275"/>
      <c r="AA68" s="275"/>
      <c r="AB68" s="275"/>
    </row>
    <row r="69" spans="1:28" s="79" customFormat="1" outlineLevel="1" x14ac:dyDescent="0.35">
      <c r="A69" s="273"/>
      <c r="B69" s="274"/>
      <c r="C69" s="284"/>
      <c r="D69" s="292"/>
      <c r="E69" s="75" t="s">
        <v>517</v>
      </c>
      <c r="F69" s="384">
        <v>43768</v>
      </c>
      <c r="G69" s="383">
        <f t="shared" si="6"/>
        <v>28</v>
      </c>
      <c r="H69" s="384">
        <v>43768</v>
      </c>
      <c r="I69" s="383">
        <f t="shared" si="8"/>
        <v>28</v>
      </c>
      <c r="J69" s="384">
        <v>43768</v>
      </c>
      <c r="K69" s="383">
        <f t="shared" si="1"/>
        <v>28</v>
      </c>
      <c r="L69" s="384">
        <v>43768</v>
      </c>
      <c r="M69" s="383">
        <f t="shared" si="2"/>
        <v>28</v>
      </c>
      <c r="N69" s="384">
        <v>43768</v>
      </c>
      <c r="O69" s="383">
        <f t="shared" si="3"/>
        <v>28</v>
      </c>
      <c r="P69" s="384">
        <v>43768</v>
      </c>
      <c r="Q69" s="383">
        <f t="shared" si="4"/>
        <v>28</v>
      </c>
      <c r="R69" s="384">
        <v>43768</v>
      </c>
      <c r="S69" s="383">
        <f t="shared" si="4"/>
        <v>28</v>
      </c>
      <c r="T69" s="384">
        <v>43768</v>
      </c>
      <c r="U69" s="383">
        <f t="shared" si="4"/>
        <v>28</v>
      </c>
      <c r="V69" s="384">
        <v>43768</v>
      </c>
      <c r="W69" s="383">
        <f t="shared" ref="W69" si="14">V70-V69</f>
        <v>28</v>
      </c>
      <c r="X69" s="245"/>
      <c r="Y69" s="283"/>
      <c r="Z69" s="275"/>
      <c r="AA69" s="275"/>
      <c r="AB69" s="275"/>
    </row>
    <row r="70" spans="1:28" s="79" customFormat="1" outlineLevel="1" x14ac:dyDescent="0.35">
      <c r="A70" s="273"/>
      <c r="B70" s="274"/>
      <c r="C70" s="284"/>
      <c r="D70" s="292"/>
      <c r="E70" s="75" t="s">
        <v>518</v>
      </c>
      <c r="F70" s="384">
        <v>43796</v>
      </c>
      <c r="G70" s="383">
        <f t="shared" si="6"/>
        <v>56</v>
      </c>
      <c r="H70" s="384">
        <v>43796</v>
      </c>
      <c r="I70" s="383">
        <f t="shared" si="8"/>
        <v>56</v>
      </c>
      <c r="J70" s="384">
        <v>43796</v>
      </c>
      <c r="K70" s="383">
        <f t="shared" si="1"/>
        <v>56</v>
      </c>
      <c r="L70" s="384">
        <v>43796</v>
      </c>
      <c r="M70" s="383">
        <f t="shared" si="2"/>
        <v>56</v>
      </c>
      <c r="N70" s="384">
        <v>43796</v>
      </c>
      <c r="O70" s="383">
        <f t="shared" si="3"/>
        <v>56</v>
      </c>
      <c r="P70" s="384">
        <v>43796</v>
      </c>
      <c r="Q70" s="383">
        <f t="shared" si="4"/>
        <v>56</v>
      </c>
      <c r="R70" s="384">
        <v>43796</v>
      </c>
      <c r="S70" s="383">
        <f t="shared" si="4"/>
        <v>56</v>
      </c>
      <c r="T70" s="384">
        <v>43796</v>
      </c>
      <c r="U70" s="383">
        <f t="shared" si="4"/>
        <v>56</v>
      </c>
      <c r="V70" s="384">
        <v>43796</v>
      </c>
      <c r="W70" s="383">
        <f t="shared" ref="W70" si="15">V71-V70</f>
        <v>56</v>
      </c>
      <c r="X70" s="245"/>
      <c r="Y70" s="283"/>
      <c r="Z70" s="275"/>
      <c r="AA70" s="275"/>
      <c r="AB70" s="275"/>
    </row>
    <row r="71" spans="1:28" s="79" customFormat="1" outlineLevel="1" x14ac:dyDescent="0.35">
      <c r="A71" s="273"/>
      <c r="B71" s="274"/>
      <c r="C71" s="284"/>
      <c r="D71" s="292"/>
      <c r="E71" s="75" t="s">
        <v>519</v>
      </c>
      <c r="F71" s="384">
        <v>43852</v>
      </c>
      <c r="G71" s="383">
        <f t="shared" si="6"/>
        <v>50</v>
      </c>
      <c r="H71" s="384">
        <v>43852</v>
      </c>
      <c r="I71" s="383">
        <f t="shared" si="8"/>
        <v>50</v>
      </c>
      <c r="J71" s="384">
        <v>43852</v>
      </c>
      <c r="K71" s="383">
        <f t="shared" si="1"/>
        <v>50</v>
      </c>
      <c r="L71" s="384">
        <v>43852</v>
      </c>
      <c r="M71" s="383">
        <f t="shared" si="2"/>
        <v>50</v>
      </c>
      <c r="N71" s="384">
        <v>43852</v>
      </c>
      <c r="O71" s="383">
        <f t="shared" si="3"/>
        <v>50</v>
      </c>
      <c r="P71" s="384">
        <v>43852</v>
      </c>
      <c r="Q71" s="383">
        <f t="shared" si="4"/>
        <v>50</v>
      </c>
      <c r="R71" s="384">
        <v>43852</v>
      </c>
      <c r="S71" s="383">
        <f t="shared" si="4"/>
        <v>50</v>
      </c>
      <c r="T71" s="384">
        <v>43852</v>
      </c>
      <c r="U71" s="383">
        <f t="shared" si="4"/>
        <v>50</v>
      </c>
      <c r="V71" s="384">
        <v>43852</v>
      </c>
      <c r="W71" s="383">
        <f t="shared" ref="W71" si="16">V72-V71</f>
        <v>50</v>
      </c>
      <c r="X71" s="245"/>
      <c r="Y71" s="283"/>
      <c r="Z71" s="275"/>
      <c r="AA71" s="275"/>
      <c r="AB71" s="275"/>
    </row>
    <row r="72" spans="1:28" s="79" customFormat="1" outlineLevel="1" x14ac:dyDescent="0.35">
      <c r="A72" s="273"/>
      <c r="B72" s="274"/>
      <c r="C72" s="284"/>
      <c r="D72" s="292"/>
      <c r="E72" s="75" t="s">
        <v>520</v>
      </c>
      <c r="F72" s="384">
        <v>43902</v>
      </c>
      <c r="G72" s="383">
        <f t="shared" si="6"/>
        <v>28</v>
      </c>
      <c r="H72" s="384">
        <v>43902</v>
      </c>
      <c r="I72" s="383">
        <f t="shared" si="8"/>
        <v>28</v>
      </c>
      <c r="J72" s="384">
        <v>43902</v>
      </c>
      <c r="K72" s="383">
        <f t="shared" si="1"/>
        <v>28</v>
      </c>
      <c r="L72" s="384">
        <v>43902</v>
      </c>
      <c r="M72" s="383">
        <f t="shared" si="2"/>
        <v>28</v>
      </c>
      <c r="N72" s="384">
        <v>43902</v>
      </c>
      <c r="O72" s="383">
        <f t="shared" si="3"/>
        <v>28</v>
      </c>
      <c r="P72" s="384">
        <v>43902</v>
      </c>
      <c r="Q72" s="383">
        <f t="shared" si="4"/>
        <v>28</v>
      </c>
      <c r="R72" s="384">
        <v>43902</v>
      </c>
      <c r="S72" s="383">
        <f t="shared" si="4"/>
        <v>28</v>
      </c>
      <c r="T72" s="384">
        <v>43902</v>
      </c>
      <c r="U72" s="383">
        <f t="shared" si="4"/>
        <v>28</v>
      </c>
      <c r="V72" s="384">
        <v>43902</v>
      </c>
      <c r="W72" s="383">
        <f t="shared" ref="W72" si="17">V73-V72</f>
        <v>28</v>
      </c>
      <c r="X72" s="245"/>
      <c r="Y72" s="283"/>
      <c r="Z72" s="275"/>
      <c r="AA72" s="275"/>
      <c r="AB72" s="275"/>
    </row>
    <row r="73" spans="1:28" s="79" customFormat="1" outlineLevel="1" x14ac:dyDescent="0.35">
      <c r="A73" s="273"/>
      <c r="B73" s="274"/>
      <c r="C73" s="284"/>
      <c r="D73" s="292"/>
      <c r="E73" s="75" t="s">
        <v>521</v>
      </c>
      <c r="F73" s="384">
        <v>43930</v>
      </c>
      <c r="G73" s="383">
        <f>F74-F73</f>
        <v>15</v>
      </c>
      <c r="H73" s="384">
        <v>43930</v>
      </c>
      <c r="I73" s="383">
        <f>H74-H73</f>
        <v>15</v>
      </c>
      <c r="J73" s="384">
        <v>43930</v>
      </c>
      <c r="K73" s="383">
        <f t="shared" ref="K73:Q73" si="18">J74-J73</f>
        <v>15</v>
      </c>
      <c r="L73" s="384">
        <v>43930</v>
      </c>
      <c r="M73" s="383">
        <f t="shared" ref="M73:Q73" si="19">L74-L73</f>
        <v>15</v>
      </c>
      <c r="N73" s="384">
        <v>43930</v>
      </c>
      <c r="O73" s="383">
        <f t="shared" ref="O73:Q73" si="20">N74-N73</f>
        <v>15</v>
      </c>
      <c r="P73" s="384">
        <v>43930</v>
      </c>
      <c r="Q73" s="383">
        <f t="shared" si="4"/>
        <v>15</v>
      </c>
      <c r="R73" s="384">
        <v>43930</v>
      </c>
      <c r="S73" s="383">
        <f t="shared" si="4"/>
        <v>15</v>
      </c>
      <c r="T73" s="384">
        <v>43930</v>
      </c>
      <c r="U73" s="383">
        <f t="shared" si="4"/>
        <v>15</v>
      </c>
      <c r="V73" s="384">
        <v>43930</v>
      </c>
      <c r="W73" s="383">
        <f t="shared" ref="W73" si="21">V74-V73</f>
        <v>15</v>
      </c>
      <c r="X73" s="245"/>
      <c r="Y73" s="283"/>
      <c r="Z73" s="275"/>
      <c r="AA73" s="275"/>
      <c r="AB73" s="275"/>
    </row>
    <row r="74" spans="1:28" s="79" customFormat="1" outlineLevel="1" x14ac:dyDescent="0.35">
      <c r="A74" s="273"/>
      <c r="B74" s="274"/>
      <c r="C74" s="284"/>
      <c r="D74" s="292"/>
      <c r="E74" s="75" t="s">
        <v>522</v>
      </c>
      <c r="F74" s="384">
        <v>43945</v>
      </c>
      <c r="G74" s="383">
        <v>0</v>
      </c>
      <c r="H74" s="384">
        <v>43945</v>
      </c>
      <c r="I74" s="383">
        <v>0</v>
      </c>
      <c r="J74" s="384">
        <v>43945</v>
      </c>
      <c r="K74" s="383">
        <v>0</v>
      </c>
      <c r="L74" s="384">
        <v>43945</v>
      </c>
      <c r="M74" s="383">
        <v>0</v>
      </c>
      <c r="N74" s="384">
        <v>43945</v>
      </c>
      <c r="O74" s="383">
        <v>0</v>
      </c>
      <c r="P74" s="384">
        <v>43945</v>
      </c>
      <c r="Q74" s="383">
        <v>0</v>
      </c>
      <c r="R74" s="384">
        <v>43945</v>
      </c>
      <c r="S74" s="383">
        <v>0</v>
      </c>
      <c r="T74" s="384">
        <v>43945</v>
      </c>
      <c r="U74" s="383">
        <v>0</v>
      </c>
      <c r="V74" s="384">
        <v>43945</v>
      </c>
      <c r="W74" s="383">
        <v>0</v>
      </c>
      <c r="X74" s="245"/>
      <c r="Y74" s="283"/>
      <c r="Z74" s="275"/>
      <c r="AA74" s="275"/>
      <c r="AB74" s="275"/>
    </row>
    <row r="75" spans="1:28" s="79" customFormat="1" ht="12" customHeight="1" outlineLevel="1" x14ac:dyDescent="0.35">
      <c r="A75" s="273"/>
      <c r="B75" s="274"/>
      <c r="C75" s="284"/>
      <c r="D75" s="300"/>
      <c r="E75" s="300"/>
      <c r="F75" s="300"/>
      <c r="G75" s="300"/>
      <c r="H75" s="300"/>
      <c r="I75" s="300"/>
      <c r="J75" s="300"/>
      <c r="K75" s="300"/>
      <c r="L75" s="300"/>
      <c r="M75" s="300"/>
      <c r="N75" s="300"/>
      <c r="O75" s="300"/>
      <c r="P75" s="300"/>
      <c r="Q75" s="300"/>
      <c r="R75" s="300"/>
      <c r="S75" s="300"/>
      <c r="T75" s="300"/>
      <c r="U75" s="300"/>
      <c r="V75" s="246"/>
      <c r="W75" s="246"/>
      <c r="X75" s="245"/>
      <c r="Y75" s="283"/>
      <c r="Z75" s="275"/>
      <c r="AA75" s="275"/>
      <c r="AB75" s="275"/>
    </row>
    <row r="76" spans="1:28" s="79" customFormat="1" ht="12" customHeight="1" outlineLevel="1" x14ac:dyDescent="0.35">
      <c r="A76" s="273"/>
      <c r="B76" s="274"/>
      <c r="C76" s="284"/>
      <c r="D76" s="300"/>
      <c r="E76" s="300"/>
      <c r="F76" s="300"/>
      <c r="G76" s="300"/>
      <c r="H76" s="300"/>
      <c r="I76" s="300"/>
      <c r="J76" s="300"/>
      <c r="K76" s="300"/>
      <c r="L76" s="300"/>
      <c r="M76" s="300"/>
      <c r="N76" s="300"/>
      <c r="O76" s="300"/>
      <c r="P76" s="300"/>
      <c r="Q76" s="300"/>
      <c r="R76" s="300"/>
      <c r="S76" s="300"/>
      <c r="T76" s="300"/>
      <c r="U76" s="300"/>
      <c r="V76" s="246"/>
      <c r="W76" s="246"/>
      <c r="X76" s="245"/>
      <c r="Y76" s="283"/>
      <c r="Z76" s="275"/>
      <c r="AA76" s="275"/>
      <c r="AB76" s="275"/>
    </row>
    <row r="77" spans="1:28" s="79" customFormat="1" ht="12" customHeight="1" outlineLevel="1" x14ac:dyDescent="0.35">
      <c r="A77" s="273"/>
      <c r="B77" s="274"/>
      <c r="C77" s="284"/>
      <c r="D77" s="300"/>
      <c r="E77" s="300"/>
      <c r="F77" s="300"/>
      <c r="G77" s="300"/>
      <c r="H77" s="300"/>
      <c r="I77" s="300"/>
      <c r="J77" s="300"/>
      <c r="K77" s="300"/>
      <c r="L77" s="300"/>
      <c r="M77" s="300"/>
      <c r="N77" s="300"/>
      <c r="O77" s="300"/>
      <c r="P77" s="300"/>
      <c r="Q77" s="300"/>
      <c r="R77" s="300"/>
      <c r="S77" s="300"/>
      <c r="T77" s="300"/>
      <c r="U77" s="300"/>
      <c r="V77" s="246"/>
      <c r="W77" s="246"/>
      <c r="X77" s="245"/>
      <c r="Y77" s="283"/>
      <c r="Z77" s="275"/>
      <c r="AA77" s="275"/>
      <c r="AB77" s="275"/>
    </row>
    <row r="78" spans="1:28" s="79" customFormat="1" ht="12" customHeight="1" outlineLevel="1" x14ac:dyDescent="0.35">
      <c r="A78" s="273"/>
      <c r="B78" s="274"/>
      <c r="C78" s="284"/>
      <c r="D78" s="300"/>
      <c r="E78" s="296"/>
      <c r="F78" s="296"/>
      <c r="G78" s="296"/>
      <c r="H78" s="243"/>
      <c r="I78" s="243"/>
      <c r="J78" s="243"/>
      <c r="K78" s="243"/>
      <c r="L78" s="243"/>
      <c r="M78" s="243"/>
      <c r="N78" s="246"/>
      <c r="O78" s="246"/>
      <c r="P78" s="246"/>
      <c r="Q78" s="246"/>
      <c r="R78" s="246"/>
      <c r="S78" s="246"/>
      <c r="T78" s="246"/>
      <c r="U78" s="246"/>
      <c r="V78" s="246"/>
      <c r="W78" s="246"/>
      <c r="X78" s="245"/>
      <c r="Y78" s="283"/>
      <c r="Z78" s="275"/>
      <c r="AA78" s="275"/>
      <c r="AB78" s="275"/>
    </row>
    <row r="79" spans="1:28" s="79" customFormat="1" ht="5.15" customHeight="1" outlineLevel="1" x14ac:dyDescent="0.35">
      <c r="A79" s="273"/>
      <c r="B79" s="274"/>
      <c r="C79" s="284"/>
      <c r="D79" s="299"/>
      <c r="E79" s="302"/>
      <c r="F79" s="302"/>
      <c r="G79" s="302"/>
      <c r="H79" s="43"/>
      <c r="I79" s="43"/>
      <c r="J79" s="43"/>
      <c r="K79" s="43"/>
      <c r="L79" s="43"/>
      <c r="M79" s="43"/>
      <c r="N79" s="43"/>
      <c r="O79" s="43"/>
      <c r="P79" s="43"/>
      <c r="Q79" s="43"/>
      <c r="R79" s="43"/>
      <c r="S79" s="43"/>
      <c r="T79" s="43"/>
      <c r="U79" s="43"/>
      <c r="V79" s="43"/>
      <c r="W79" s="43"/>
      <c r="X79" s="282"/>
      <c r="Y79" s="283"/>
      <c r="Z79" s="275"/>
      <c r="AA79" s="275"/>
      <c r="AB79" s="275"/>
    </row>
    <row r="80" spans="1:28" s="79" customFormat="1" ht="25" customHeight="1" x14ac:dyDescent="0.35">
      <c r="A80" s="273"/>
      <c r="B80" s="274"/>
      <c r="C80" s="304"/>
      <c r="D80" s="304"/>
      <c r="E80" s="305" t="str">
        <f>E58</f>
        <v>Stocashtic Feed Periods</v>
      </c>
      <c r="F80" s="304"/>
      <c r="G80" s="304"/>
      <c r="H80" s="304"/>
      <c r="I80" s="304"/>
      <c r="J80" s="304"/>
      <c r="K80" s="304"/>
      <c r="L80" s="304"/>
      <c r="M80" s="304"/>
      <c r="N80" s="304"/>
      <c r="O80" s="304"/>
      <c r="P80" s="304"/>
      <c r="Q80" s="304"/>
      <c r="R80" s="304"/>
      <c r="S80" s="304"/>
      <c r="T80" s="304"/>
      <c r="U80" s="304"/>
      <c r="V80" s="304"/>
      <c r="W80" s="304"/>
      <c r="X80" s="304"/>
      <c r="Y80" s="306" t="s">
        <v>24</v>
      </c>
      <c r="Z80" s="275"/>
      <c r="AA80" s="275"/>
      <c r="AB80" s="275"/>
    </row>
    <row r="81" spans="1:28" s="79" customFormat="1" ht="12" customHeight="1" x14ac:dyDescent="0.35">
      <c r="A81" s="273"/>
      <c r="B81" s="274"/>
      <c r="C81" s="274"/>
      <c r="D81" s="275"/>
      <c r="E81" s="275"/>
      <c r="F81" s="275"/>
      <c r="G81" s="275"/>
      <c r="H81" s="275"/>
      <c r="I81" s="275"/>
      <c r="J81" s="275"/>
      <c r="K81" s="275"/>
      <c r="L81" s="275"/>
      <c r="M81" s="275"/>
      <c r="N81" s="275"/>
      <c r="O81" s="275"/>
      <c r="P81" s="275"/>
      <c r="Q81" s="275"/>
      <c r="R81" s="275"/>
      <c r="S81" s="275"/>
      <c r="T81" s="275"/>
      <c r="U81" s="275"/>
      <c r="V81" s="275"/>
      <c r="W81" s="275"/>
      <c r="X81" s="275"/>
      <c r="Y81" s="275"/>
      <c r="Z81" s="275"/>
      <c r="AA81" s="275"/>
      <c r="AB81" s="275"/>
    </row>
    <row r="82" spans="1:28" s="79" customFormat="1" ht="12" customHeight="1" outlineLevel="1" x14ac:dyDescent="0.35">
      <c r="A82" s="273"/>
      <c r="B82" s="274"/>
      <c r="C82" s="274"/>
      <c r="D82" s="274"/>
      <c r="E82" s="274"/>
      <c r="F82" s="275"/>
      <c r="G82" s="275"/>
      <c r="H82" s="275"/>
      <c r="I82" s="275"/>
      <c r="J82" s="275"/>
      <c r="K82" s="275"/>
      <c r="L82" s="275"/>
      <c r="M82" s="275"/>
      <c r="N82" s="275"/>
      <c r="O82" s="275"/>
      <c r="P82" s="275"/>
      <c r="Q82" s="275"/>
      <c r="R82" s="275"/>
      <c r="S82" s="275"/>
      <c r="T82" s="275"/>
      <c r="U82" s="275"/>
      <c r="V82" s="275"/>
      <c r="W82" s="275"/>
      <c r="X82" s="275"/>
      <c r="Y82" s="275"/>
      <c r="Z82" s="274"/>
      <c r="AA82" s="274"/>
      <c r="AB82" s="274"/>
    </row>
    <row r="83" spans="1:28" s="79" customFormat="1" ht="5.15" customHeight="1" outlineLevel="1" thickBot="1" x14ac:dyDescent="0.4">
      <c r="A83" s="273"/>
      <c r="B83" s="274"/>
      <c r="C83" s="274"/>
      <c r="D83" s="274"/>
      <c r="E83" s="274"/>
      <c r="F83" s="275"/>
      <c r="G83" s="275"/>
      <c r="H83" s="275"/>
      <c r="I83" s="275"/>
      <c r="J83" s="275"/>
      <c r="K83" s="275"/>
      <c r="L83" s="275"/>
      <c r="M83" s="275"/>
      <c r="N83" s="275"/>
      <c r="O83" s="275"/>
      <c r="P83" s="275"/>
      <c r="Q83" s="275"/>
      <c r="R83" s="275"/>
      <c r="S83" s="275"/>
      <c r="T83" s="275"/>
      <c r="U83" s="275"/>
      <c r="V83" s="275"/>
      <c r="W83" s="275"/>
      <c r="X83" s="275"/>
      <c r="Y83" s="275"/>
      <c r="Z83" s="274"/>
      <c r="AA83" s="274"/>
      <c r="AB83" s="274"/>
    </row>
    <row r="84" spans="1:28" s="79" customFormat="1" ht="5.15" customHeight="1" outlineLevel="1" x14ac:dyDescent="0.35">
      <c r="A84" s="273"/>
      <c r="B84" s="274"/>
      <c r="C84" s="276"/>
      <c r="D84" s="276"/>
      <c r="E84" s="276"/>
      <c r="F84" s="276"/>
      <c r="G84" s="276"/>
      <c r="H84" s="276"/>
      <c r="I84" s="277"/>
      <c r="J84" s="277"/>
      <c r="K84" s="277"/>
      <c r="L84" s="277"/>
      <c r="M84" s="277"/>
      <c r="N84" s="277"/>
      <c r="O84" s="277"/>
      <c r="P84" s="277"/>
      <c r="Q84" s="277"/>
      <c r="R84" s="277"/>
      <c r="S84" s="277"/>
      <c r="T84" s="277"/>
      <c r="U84" s="277"/>
      <c r="V84" s="277"/>
      <c r="W84" s="277"/>
      <c r="X84" s="277"/>
      <c r="Y84" s="278"/>
      <c r="Z84" s="275"/>
      <c r="AA84" s="275"/>
      <c r="AB84" s="275"/>
    </row>
    <row r="85" spans="1:28" s="79" customFormat="1" ht="12" customHeight="1" outlineLevel="1" x14ac:dyDescent="0.35">
      <c r="A85" s="273"/>
      <c r="B85" s="274"/>
      <c r="C85" s="279"/>
      <c r="D85" s="280"/>
      <c r="E85" s="281" t="s">
        <v>996</v>
      </c>
      <c r="F85" s="280"/>
      <c r="G85" s="280"/>
      <c r="H85" s="280"/>
      <c r="I85" s="280"/>
      <c r="J85" s="280"/>
      <c r="K85" s="280"/>
      <c r="L85" s="280"/>
      <c r="M85" s="280"/>
      <c r="N85" s="280"/>
      <c r="O85" s="280"/>
      <c r="P85" s="280"/>
      <c r="Q85" s="282"/>
      <c r="R85" s="280"/>
      <c r="S85" s="280"/>
      <c r="T85" s="280"/>
      <c r="U85" s="280"/>
      <c r="V85" s="280"/>
      <c r="W85" s="282"/>
      <c r="X85" s="282"/>
      <c r="Y85" s="283"/>
      <c r="Z85" s="275"/>
      <c r="AA85" s="275"/>
      <c r="AB85" s="275"/>
    </row>
    <row r="86" spans="1:28" s="79" customFormat="1" ht="12" customHeight="1" outlineLevel="1" x14ac:dyDescent="0.35">
      <c r="A86" s="273"/>
      <c r="B86" s="274"/>
      <c r="C86" s="279"/>
      <c r="D86" s="280"/>
      <c r="E86" s="288"/>
      <c r="F86" s="280"/>
      <c r="G86" s="280"/>
      <c r="H86" s="280" t="s">
        <v>403</v>
      </c>
      <c r="I86" s="280" t="s">
        <v>1010</v>
      </c>
      <c r="J86" s="280"/>
      <c r="K86" s="280"/>
      <c r="L86" s="280"/>
      <c r="M86" s="280"/>
      <c r="N86" s="280"/>
      <c r="O86" s="280"/>
      <c r="P86" s="280"/>
      <c r="Q86" s="282"/>
      <c r="R86" s="285"/>
      <c r="S86" s="285"/>
      <c r="T86" s="285"/>
      <c r="U86" s="285"/>
      <c r="V86" s="285"/>
      <c r="W86" s="282"/>
      <c r="X86" s="282"/>
      <c r="Y86" s="283"/>
      <c r="Z86" s="275"/>
      <c r="AA86" s="275"/>
      <c r="AB86" s="275"/>
    </row>
    <row r="87" spans="1:28" s="79" customFormat="1" ht="12" customHeight="1" outlineLevel="1" x14ac:dyDescent="0.35">
      <c r="A87" s="273"/>
      <c r="B87" s="274"/>
      <c r="C87" s="284"/>
      <c r="D87" s="284"/>
      <c r="E87" s="284"/>
      <c r="F87" s="284"/>
      <c r="G87" s="284"/>
      <c r="H87" s="743"/>
      <c r="I87" s="743"/>
      <c r="J87" s="743"/>
      <c r="K87" s="743"/>
      <c r="L87" s="743"/>
      <c r="M87" s="743"/>
      <c r="N87" s="743"/>
      <c r="O87" s="743"/>
      <c r="P87" s="743"/>
      <c r="Q87" s="743"/>
      <c r="R87" s="743"/>
      <c r="S87" s="745"/>
      <c r="T87" s="745"/>
      <c r="U87" s="745"/>
      <c r="V87" s="745"/>
      <c r="W87" s="743"/>
      <c r="X87" s="743"/>
      <c r="Y87" s="283"/>
      <c r="Z87" s="275"/>
      <c r="AA87" s="275"/>
      <c r="AB87" s="275"/>
    </row>
    <row r="88" spans="1:28" s="79" customFormat="1" ht="12" customHeight="1" outlineLevel="1" x14ac:dyDescent="0.35">
      <c r="A88" s="273"/>
      <c r="B88" s="274"/>
      <c r="C88" s="284"/>
      <c r="D88" s="284"/>
      <c r="E88" s="284"/>
      <c r="F88" s="763" t="s">
        <v>1013</v>
      </c>
      <c r="G88" s="763"/>
      <c r="H88" s="763"/>
      <c r="I88" s="763" t="s">
        <v>1014</v>
      </c>
      <c r="J88" s="763"/>
      <c r="K88" s="763"/>
      <c r="L88" s="763" t="s">
        <v>1015</v>
      </c>
      <c r="M88" s="763"/>
      <c r="N88" s="763"/>
      <c r="O88" s="743"/>
      <c r="P88" s="743"/>
      <c r="Q88" s="743"/>
      <c r="R88" s="743"/>
      <c r="S88" s="745"/>
      <c r="T88" s="745"/>
      <c r="U88" s="745"/>
      <c r="V88" s="745"/>
      <c r="W88" s="743"/>
      <c r="X88" s="743"/>
      <c r="Y88" s="283"/>
      <c r="Z88" s="275"/>
      <c r="AA88" s="275"/>
      <c r="AB88" s="275"/>
    </row>
    <row r="89" spans="1:28" s="79" customFormat="1" ht="12" customHeight="1" outlineLevel="1" x14ac:dyDescent="0.35">
      <c r="A89" s="273"/>
      <c r="B89" s="274"/>
      <c r="C89" s="284"/>
      <c r="D89" s="284"/>
      <c r="E89" s="284"/>
      <c r="F89" s="284"/>
      <c r="G89" s="284"/>
      <c r="H89" s="290"/>
      <c r="I89" s="290"/>
      <c r="J89" s="290"/>
      <c r="K89" s="290"/>
      <c r="L89" s="290"/>
      <c r="M89" s="290"/>
      <c r="N89" s="290"/>
      <c r="O89" s="291"/>
      <c r="P89" s="291"/>
      <c r="Q89" s="743"/>
      <c r="R89" s="743"/>
      <c r="S89" s="745"/>
      <c r="T89" s="745"/>
      <c r="U89" s="745"/>
      <c r="V89" s="745"/>
      <c r="W89" s="743"/>
      <c r="X89" s="743"/>
      <c r="Y89" s="283"/>
      <c r="Z89" s="275"/>
      <c r="AA89" s="275"/>
      <c r="AB89" s="275"/>
    </row>
    <row r="90" spans="1:28" s="79" customFormat="1" ht="12" customHeight="1" outlineLevel="1" x14ac:dyDescent="0.35">
      <c r="A90" s="273"/>
      <c r="B90" s="274"/>
      <c r="C90" s="284"/>
      <c r="D90" s="284"/>
      <c r="E90" s="284"/>
      <c r="F90" s="816" t="s">
        <v>1005</v>
      </c>
      <c r="G90" s="816" t="s">
        <v>997</v>
      </c>
      <c r="H90" s="816" t="s">
        <v>998</v>
      </c>
      <c r="I90" s="816" t="s">
        <v>999</v>
      </c>
      <c r="J90" s="816" t="s">
        <v>1000</v>
      </c>
      <c r="K90" s="816" t="s">
        <v>1001</v>
      </c>
      <c r="L90" s="816" t="s">
        <v>1002</v>
      </c>
      <c r="M90" s="816" t="s">
        <v>1003</v>
      </c>
      <c r="N90" s="816" t="s">
        <v>1004</v>
      </c>
      <c r="O90" s="745"/>
      <c r="P90" s="745"/>
      <c r="Q90" s="743"/>
      <c r="R90" s="743"/>
      <c r="S90" s="745"/>
      <c r="T90" s="745"/>
      <c r="U90" s="745" t="s">
        <v>403</v>
      </c>
      <c r="V90" s="745"/>
      <c r="W90" s="743"/>
      <c r="X90" s="743"/>
      <c r="Y90" s="283"/>
      <c r="Z90" s="275"/>
      <c r="AA90" s="275"/>
      <c r="AB90" s="275"/>
    </row>
    <row r="91" spans="1:28" s="79" customFormat="1" ht="12" customHeight="1" outlineLevel="1" x14ac:dyDescent="0.35">
      <c r="A91" s="273"/>
      <c r="B91" s="274"/>
      <c r="C91" s="284"/>
      <c r="D91" s="300"/>
      <c r="E91" s="293" t="s">
        <v>1020</v>
      </c>
      <c r="F91" s="817">
        <v>43466</v>
      </c>
      <c r="G91" s="817">
        <v>43466</v>
      </c>
      <c r="H91" s="817">
        <v>43466</v>
      </c>
      <c r="I91" s="817">
        <v>43466</v>
      </c>
      <c r="J91" s="817">
        <v>43466</v>
      </c>
      <c r="K91" s="817">
        <v>43466</v>
      </c>
      <c r="L91" s="817">
        <v>43466</v>
      </c>
      <c r="M91" s="817">
        <v>43466</v>
      </c>
      <c r="N91" s="817">
        <v>43466</v>
      </c>
      <c r="O91" s="79" t="s">
        <v>1036</v>
      </c>
      <c r="Q91" s="246"/>
      <c r="R91" s="246"/>
      <c r="S91" s="246"/>
      <c r="T91" s="246"/>
      <c r="U91" s="819"/>
      <c r="V91" s="244" t="s">
        <v>613</v>
      </c>
      <c r="W91" s="244" t="s">
        <v>1016</v>
      </c>
      <c r="X91" s="244" t="s">
        <v>615</v>
      </c>
      <c r="Y91" s="283"/>
      <c r="Z91" s="275"/>
      <c r="AA91" s="275"/>
      <c r="AB91" s="275"/>
    </row>
    <row r="92" spans="1:28" s="79" customFormat="1" ht="12" customHeight="1" outlineLevel="1" x14ac:dyDescent="0.35">
      <c r="A92" s="273"/>
      <c r="B92" s="274"/>
      <c r="C92" s="284"/>
      <c r="D92" s="300"/>
      <c r="E92" s="293" t="s">
        <v>1021</v>
      </c>
      <c r="F92" s="817">
        <v>43497</v>
      </c>
      <c r="G92" s="817">
        <v>43497</v>
      </c>
      <c r="H92" s="817">
        <v>43497</v>
      </c>
      <c r="I92" s="817">
        <v>43497</v>
      </c>
      <c r="J92" s="817">
        <v>43497</v>
      </c>
      <c r="K92" s="817">
        <v>43497</v>
      </c>
      <c r="L92" s="817">
        <v>43497</v>
      </c>
      <c r="M92" s="817">
        <v>43497</v>
      </c>
      <c r="N92" s="817">
        <v>43497</v>
      </c>
      <c r="Q92" s="246"/>
      <c r="R92" s="246"/>
      <c r="S92" s="246"/>
      <c r="T92" s="246"/>
      <c r="U92" s="818" t="s">
        <v>1018</v>
      </c>
      <c r="V92" s="244">
        <v>10</v>
      </c>
      <c r="W92" s="244">
        <v>10</v>
      </c>
      <c r="X92" s="245">
        <v>10</v>
      </c>
      <c r="Y92" s="283"/>
      <c r="Z92" s="275"/>
      <c r="AA92" s="275"/>
      <c r="AB92" s="275"/>
    </row>
    <row r="93" spans="1:28" s="79" customFormat="1" outlineLevel="1" x14ac:dyDescent="0.35">
      <c r="A93" s="273"/>
      <c r="B93" s="274"/>
      <c r="C93" s="284"/>
      <c r="D93" s="292"/>
      <c r="E93" s="293" t="s">
        <v>1022</v>
      </c>
      <c r="F93" s="817">
        <v>43556</v>
      </c>
      <c r="G93" s="817">
        <v>43556</v>
      </c>
      <c r="H93" s="817">
        <v>43556</v>
      </c>
      <c r="I93" s="817">
        <v>43556</v>
      </c>
      <c r="J93" s="817">
        <v>43556</v>
      </c>
      <c r="K93" s="817">
        <v>43556</v>
      </c>
      <c r="L93" s="817">
        <v>43556</v>
      </c>
      <c r="M93" s="817">
        <v>43556</v>
      </c>
      <c r="N93" s="817">
        <v>43556</v>
      </c>
      <c r="O93" s="79" t="s">
        <v>1011</v>
      </c>
      <c r="Q93" s="244"/>
      <c r="R93" s="244"/>
      <c r="S93" s="244"/>
      <c r="T93" s="244"/>
      <c r="U93" s="818" t="s">
        <v>1017</v>
      </c>
      <c r="V93" s="244">
        <v>40</v>
      </c>
      <c r="W93" s="244">
        <v>20</v>
      </c>
      <c r="X93" s="245">
        <v>0</v>
      </c>
      <c r="Y93" s="283"/>
      <c r="Z93" s="275"/>
      <c r="AA93" s="275"/>
      <c r="AB93" s="275"/>
    </row>
    <row r="94" spans="1:28" s="79" customFormat="1" outlineLevel="1" x14ac:dyDescent="0.35">
      <c r="A94" s="273"/>
      <c r="B94" s="274"/>
      <c r="C94" s="284"/>
      <c r="D94" s="292"/>
      <c r="E94" s="293" t="s">
        <v>1023</v>
      </c>
      <c r="F94" s="817">
        <f>$F$64+$V$92</f>
        <v>43570</v>
      </c>
      <c r="G94" s="817">
        <f>$F$64+$V$92</f>
        <v>43570</v>
      </c>
      <c r="H94" s="817">
        <f>$F$64+$V$92</f>
        <v>43570</v>
      </c>
      <c r="I94" s="817">
        <f t="shared" ref="I94:N94" si="22">$F$64+$H$43</f>
        <v>43570</v>
      </c>
      <c r="J94" s="817">
        <f t="shared" si="22"/>
        <v>43570</v>
      </c>
      <c r="K94" s="817">
        <f t="shared" si="22"/>
        <v>43570</v>
      </c>
      <c r="L94" s="817">
        <f t="shared" si="22"/>
        <v>43570</v>
      </c>
      <c r="M94" s="817">
        <f t="shared" si="22"/>
        <v>43570</v>
      </c>
      <c r="N94" s="817">
        <f t="shared" si="22"/>
        <v>43570</v>
      </c>
      <c r="O94" s="79" t="s">
        <v>1012</v>
      </c>
      <c r="Q94" s="244"/>
      <c r="R94" s="244"/>
      <c r="S94" s="244"/>
      <c r="T94" s="244"/>
      <c r="U94" s="818" t="s">
        <v>1019</v>
      </c>
      <c r="V94" s="244">
        <v>7</v>
      </c>
      <c r="W94" s="244">
        <v>7</v>
      </c>
      <c r="X94" s="245">
        <v>7</v>
      </c>
      <c r="Y94" s="283"/>
      <c r="Z94" s="275"/>
      <c r="AA94" s="275"/>
      <c r="AB94" s="275"/>
    </row>
    <row r="95" spans="1:28" s="79" customFormat="1" outlineLevel="1" x14ac:dyDescent="0.35">
      <c r="A95" s="273"/>
      <c r="B95" s="274"/>
      <c r="C95" s="284"/>
      <c r="D95" s="292"/>
      <c r="E95" s="293" t="s">
        <v>1024</v>
      </c>
      <c r="F95" s="817">
        <f>F94+$V$93</f>
        <v>43610</v>
      </c>
      <c r="G95" s="817">
        <f>G94+$V$93</f>
        <v>43610</v>
      </c>
      <c r="H95" s="817">
        <f>H94+$V$93</f>
        <v>43610</v>
      </c>
      <c r="I95" s="817">
        <f>$L$64+$W$92</f>
        <v>43589</v>
      </c>
      <c r="J95" s="817">
        <f>$L$64+$W$92</f>
        <v>43589</v>
      </c>
      <c r="K95" s="817">
        <f>$L$64+$W$92</f>
        <v>43589</v>
      </c>
      <c r="L95" s="817">
        <f>$L$64+$W$92</f>
        <v>43589</v>
      </c>
      <c r="M95" s="817">
        <f>$L$64+$W$92</f>
        <v>43589</v>
      </c>
      <c r="N95" s="817">
        <f>$L$64+$W$92</f>
        <v>43589</v>
      </c>
      <c r="O95" s="79" t="s">
        <v>1032</v>
      </c>
      <c r="Q95" s="244"/>
      <c r="R95" s="244"/>
      <c r="S95" s="244"/>
      <c r="T95" s="244"/>
      <c r="Y95" s="283"/>
      <c r="Z95" s="275"/>
      <c r="AA95" s="275"/>
      <c r="AB95" s="275"/>
    </row>
    <row r="96" spans="1:28" s="79" customFormat="1" outlineLevel="1" x14ac:dyDescent="0.35">
      <c r="A96" s="273"/>
      <c r="B96" s="274"/>
      <c r="C96" s="284"/>
      <c r="D96" s="292"/>
      <c r="E96" s="293" t="s">
        <v>1025</v>
      </c>
      <c r="F96" s="817">
        <f>F95+$V$94</f>
        <v>43617</v>
      </c>
      <c r="G96" s="817">
        <f>G95+$V$94</f>
        <v>43617</v>
      </c>
      <c r="H96" s="817">
        <f>H95+$V$94</f>
        <v>43617</v>
      </c>
      <c r="I96" s="817">
        <f>I95+$W$93</f>
        <v>43609</v>
      </c>
      <c r="J96" s="817">
        <f>J95+$W$93</f>
        <v>43609</v>
      </c>
      <c r="K96" s="817">
        <f>K95+$W$93</f>
        <v>43609</v>
      </c>
      <c r="L96" s="817">
        <f>$R$64+$X$92</f>
        <v>43609</v>
      </c>
      <c r="M96" s="817">
        <f>$R$64+$X$92</f>
        <v>43609</v>
      </c>
      <c r="N96" s="817">
        <f>$R$64+$X$92</f>
        <v>43609</v>
      </c>
      <c r="O96" s="79" t="s">
        <v>1033</v>
      </c>
      <c r="Q96" s="244"/>
      <c r="R96" s="244"/>
      <c r="S96" s="244"/>
      <c r="T96" s="244"/>
      <c r="Y96" s="283"/>
      <c r="Z96" s="275"/>
      <c r="AA96" s="275"/>
      <c r="AB96" s="275"/>
    </row>
    <row r="97" spans="1:28" s="79" customFormat="1" outlineLevel="1" x14ac:dyDescent="0.35">
      <c r="A97" s="273"/>
      <c r="B97" s="274"/>
      <c r="C97" s="284"/>
      <c r="D97" s="292"/>
      <c r="E97" s="293" t="s">
        <v>1026</v>
      </c>
      <c r="F97" s="817">
        <f>F96+$V$94</f>
        <v>43624</v>
      </c>
      <c r="G97" s="817">
        <f>G96+$V$94</f>
        <v>43624</v>
      </c>
      <c r="H97" s="817">
        <f>H96+$V$94</f>
        <v>43624</v>
      </c>
      <c r="I97" s="817">
        <f>I96+$W$94</f>
        <v>43616</v>
      </c>
      <c r="J97" s="817">
        <f>J96+$W$94</f>
        <v>43616</v>
      </c>
      <c r="K97" s="817">
        <f>K96+$W$94</f>
        <v>43616</v>
      </c>
      <c r="L97" s="817">
        <f>L96+$X$94</f>
        <v>43616</v>
      </c>
      <c r="M97" s="817">
        <f>M96+$X$94</f>
        <v>43616</v>
      </c>
      <c r="N97" s="817">
        <f>N96+$X$94</f>
        <v>43616</v>
      </c>
      <c r="Q97" s="244"/>
      <c r="R97" s="244"/>
      <c r="S97" s="244"/>
      <c r="T97" s="244"/>
      <c r="U97" s="818"/>
      <c r="V97" s="244"/>
      <c r="W97" s="244"/>
      <c r="X97" s="245"/>
      <c r="Y97" s="283"/>
      <c r="Z97" s="275"/>
      <c r="AA97" s="275"/>
      <c r="AB97" s="275"/>
    </row>
    <row r="98" spans="1:28" s="79" customFormat="1" outlineLevel="1" x14ac:dyDescent="0.35">
      <c r="A98" s="273"/>
      <c r="B98" s="274"/>
      <c r="C98" s="284"/>
      <c r="D98" s="292"/>
      <c r="E98" s="293" t="s">
        <v>1027</v>
      </c>
      <c r="F98" s="817">
        <f>F97</f>
        <v>43624</v>
      </c>
      <c r="G98" s="817">
        <f t="shared" ref="G98:H98" si="23">G97</f>
        <v>43624</v>
      </c>
      <c r="H98" s="817">
        <f t="shared" si="23"/>
        <v>43624</v>
      </c>
      <c r="I98" s="817">
        <f>I97+$W$94</f>
        <v>43623</v>
      </c>
      <c r="J98" s="817">
        <f>J97+$W$94</f>
        <v>43623</v>
      </c>
      <c r="K98" s="817">
        <f>K97+$W$94</f>
        <v>43623</v>
      </c>
      <c r="L98" s="817">
        <f>L97+$X$94</f>
        <v>43623</v>
      </c>
      <c r="M98" s="817">
        <f>M97+$X$94</f>
        <v>43623</v>
      </c>
      <c r="N98" s="817">
        <f>N97+$X$94</f>
        <v>43623</v>
      </c>
      <c r="Q98" s="244"/>
      <c r="R98" s="244"/>
      <c r="S98" s="244"/>
      <c r="T98" s="244"/>
      <c r="U98" s="818"/>
      <c r="V98" s="244"/>
      <c r="W98" s="244"/>
      <c r="X98" s="245"/>
      <c r="Y98" s="283"/>
      <c r="Z98" s="275"/>
      <c r="AA98" s="275"/>
      <c r="AB98" s="275"/>
    </row>
    <row r="99" spans="1:28" s="79" customFormat="1" outlineLevel="1" x14ac:dyDescent="0.35">
      <c r="A99" s="273"/>
      <c r="B99" s="274"/>
      <c r="C99" s="284"/>
      <c r="D99" s="292"/>
      <c r="E99" s="293" t="s">
        <v>1028</v>
      </c>
      <c r="F99" s="817">
        <v>43678</v>
      </c>
      <c r="G99" s="817">
        <v>43678</v>
      </c>
      <c r="H99" s="817">
        <v>43678</v>
      </c>
      <c r="I99" s="817">
        <v>43678</v>
      </c>
      <c r="J99" s="817">
        <v>43678</v>
      </c>
      <c r="K99" s="817">
        <v>43678</v>
      </c>
      <c r="L99" s="817">
        <v>43678</v>
      </c>
      <c r="M99" s="817">
        <v>43678</v>
      </c>
      <c r="N99" s="817">
        <v>43678</v>
      </c>
      <c r="Q99" s="244"/>
      <c r="R99" s="244"/>
      <c r="S99" s="244"/>
      <c r="T99" s="244"/>
      <c r="U99" s="818"/>
      <c r="V99" s="244"/>
      <c r="W99" s="244"/>
      <c r="X99" s="245"/>
      <c r="Y99" s="283"/>
      <c r="Z99" s="275"/>
      <c r="AA99" s="275"/>
      <c r="AB99" s="275"/>
    </row>
    <row r="100" spans="1:28" s="79" customFormat="1" outlineLevel="1" x14ac:dyDescent="0.35">
      <c r="A100" s="273"/>
      <c r="B100" s="274"/>
      <c r="C100" s="284"/>
      <c r="D100" s="292"/>
      <c r="E100" s="293" t="s">
        <v>1029</v>
      </c>
      <c r="F100" s="817">
        <v>43709</v>
      </c>
      <c r="G100" s="817">
        <v>43709</v>
      </c>
      <c r="H100" s="817">
        <v>43709</v>
      </c>
      <c r="I100" s="817">
        <v>43709</v>
      </c>
      <c r="J100" s="817">
        <v>43709</v>
      </c>
      <c r="K100" s="817">
        <v>43709</v>
      </c>
      <c r="L100" s="817">
        <v>43709</v>
      </c>
      <c r="M100" s="817">
        <v>43709</v>
      </c>
      <c r="N100" s="817">
        <v>43709</v>
      </c>
      <c r="Q100" s="244"/>
      <c r="R100" s="244"/>
      <c r="S100" s="244"/>
      <c r="T100" s="244"/>
      <c r="U100" s="818"/>
      <c r="V100" s="244"/>
      <c r="W100" s="244"/>
      <c r="X100" s="245"/>
      <c r="Y100" s="283"/>
      <c r="Z100" s="275"/>
      <c r="AA100" s="275"/>
      <c r="AB100" s="275"/>
    </row>
    <row r="101" spans="1:28" s="79" customFormat="1" outlineLevel="1" x14ac:dyDescent="0.35">
      <c r="A101" s="273"/>
      <c r="B101" s="274"/>
      <c r="C101" s="284"/>
      <c r="D101" s="292"/>
      <c r="E101" s="293" t="s">
        <v>642</v>
      </c>
      <c r="F101" s="817">
        <v>43739</v>
      </c>
      <c r="G101" s="817">
        <v>43739</v>
      </c>
      <c r="H101" s="817">
        <v>43739</v>
      </c>
      <c r="I101" s="817">
        <v>43739</v>
      </c>
      <c r="J101" s="817">
        <v>43739</v>
      </c>
      <c r="K101" s="817">
        <v>43739</v>
      </c>
      <c r="L101" s="817">
        <v>43739</v>
      </c>
      <c r="M101" s="817">
        <v>43739</v>
      </c>
      <c r="N101" s="817">
        <v>43739</v>
      </c>
      <c r="Q101" s="244"/>
      <c r="R101" s="244"/>
      <c r="S101" s="244"/>
      <c r="T101" s="244"/>
      <c r="U101" s="818"/>
      <c r="V101" s="244"/>
      <c r="W101" s="244"/>
      <c r="X101" s="245"/>
      <c r="Y101" s="283"/>
      <c r="Z101" s="275"/>
      <c r="AA101" s="275"/>
      <c r="AB101" s="275"/>
    </row>
    <row r="102" spans="1:28" s="79" customFormat="1" outlineLevel="1" x14ac:dyDescent="0.35">
      <c r="A102" s="273"/>
      <c r="B102" s="274"/>
      <c r="C102" s="284"/>
      <c r="D102" s="292"/>
      <c r="E102" s="293" t="s">
        <v>1030</v>
      </c>
      <c r="F102" s="817">
        <f>$H$46</f>
        <v>43794</v>
      </c>
      <c r="G102" s="817">
        <f t="shared" ref="G102:N102" si="24">$H$46</f>
        <v>43794</v>
      </c>
      <c r="H102" s="817">
        <f t="shared" si="24"/>
        <v>43794</v>
      </c>
      <c r="I102" s="817">
        <f t="shared" si="24"/>
        <v>43794</v>
      </c>
      <c r="J102" s="817">
        <f t="shared" si="24"/>
        <v>43794</v>
      </c>
      <c r="K102" s="817">
        <f t="shared" si="24"/>
        <v>43794</v>
      </c>
      <c r="L102" s="817">
        <f t="shared" si="24"/>
        <v>43794</v>
      </c>
      <c r="M102" s="817">
        <f t="shared" si="24"/>
        <v>43794</v>
      </c>
      <c r="N102" s="817">
        <f t="shared" si="24"/>
        <v>43794</v>
      </c>
      <c r="O102" s="79" t="s">
        <v>1034</v>
      </c>
      <c r="Q102" s="246"/>
      <c r="R102" s="246"/>
      <c r="S102" s="246"/>
      <c r="T102" s="246"/>
      <c r="U102" s="820"/>
      <c r="V102" s="246"/>
      <c r="W102" s="246"/>
      <c r="X102" s="245"/>
      <c r="Y102" s="283"/>
      <c r="Z102" s="275"/>
      <c r="AA102" s="275"/>
      <c r="AB102" s="275"/>
    </row>
    <row r="103" spans="1:28" s="79" customFormat="1" outlineLevel="1" x14ac:dyDescent="0.35">
      <c r="A103" s="273"/>
      <c r="B103" s="274"/>
      <c r="C103" s="284"/>
      <c r="D103" s="292"/>
      <c r="E103" s="293" t="s">
        <v>1031</v>
      </c>
      <c r="F103" s="817">
        <f>F102+$H$48</f>
        <v>43804</v>
      </c>
      <c r="G103" s="817">
        <f t="shared" ref="G103:N103" si="25">G102+$H$48</f>
        <v>43804</v>
      </c>
      <c r="H103" s="817">
        <f t="shared" si="25"/>
        <v>43804</v>
      </c>
      <c r="I103" s="817">
        <f t="shared" si="25"/>
        <v>43804</v>
      </c>
      <c r="J103" s="817">
        <f t="shared" si="25"/>
        <v>43804</v>
      </c>
      <c r="K103" s="817">
        <f t="shared" si="25"/>
        <v>43804</v>
      </c>
      <c r="L103" s="817">
        <f t="shared" si="25"/>
        <v>43804</v>
      </c>
      <c r="M103" s="817">
        <f t="shared" si="25"/>
        <v>43804</v>
      </c>
      <c r="N103" s="817">
        <f t="shared" si="25"/>
        <v>43804</v>
      </c>
      <c r="O103" s="79" t="s">
        <v>1035</v>
      </c>
      <c r="Q103" s="246"/>
      <c r="R103" s="246"/>
      <c r="S103" s="246"/>
      <c r="T103" s="246"/>
      <c r="U103" s="820"/>
      <c r="V103" s="246"/>
      <c r="W103" s="246"/>
      <c r="X103" s="245"/>
      <c r="Y103" s="283"/>
      <c r="Z103" s="275"/>
      <c r="AA103" s="275"/>
      <c r="AB103" s="275"/>
    </row>
    <row r="104" spans="1:28" s="79" customFormat="1" ht="12" customHeight="1" outlineLevel="1" x14ac:dyDescent="0.35">
      <c r="A104" s="273"/>
      <c r="B104" s="274"/>
      <c r="C104" s="284"/>
      <c r="D104" s="300"/>
      <c r="E104" s="293" t="s">
        <v>1038</v>
      </c>
      <c r="F104" s="817">
        <f>F103+$H$49</f>
        <v>43831</v>
      </c>
      <c r="G104" s="817">
        <f t="shared" ref="G104:N104" si="26">G103+$H$49</f>
        <v>43831</v>
      </c>
      <c r="H104" s="817">
        <f t="shared" si="26"/>
        <v>43831</v>
      </c>
      <c r="I104" s="817">
        <f t="shared" si="26"/>
        <v>43831</v>
      </c>
      <c r="J104" s="817">
        <f t="shared" si="26"/>
        <v>43831</v>
      </c>
      <c r="K104" s="817">
        <f t="shared" si="26"/>
        <v>43831</v>
      </c>
      <c r="L104" s="817">
        <f t="shared" si="26"/>
        <v>43831</v>
      </c>
      <c r="M104" s="817">
        <f t="shared" si="26"/>
        <v>43831</v>
      </c>
      <c r="N104" s="817">
        <f t="shared" si="26"/>
        <v>43831</v>
      </c>
      <c r="O104" s="79" t="s">
        <v>1037</v>
      </c>
      <c r="Q104" s="246"/>
      <c r="R104" s="246"/>
      <c r="S104" s="246"/>
      <c r="T104" s="246"/>
      <c r="U104" s="246"/>
      <c r="V104" s="246"/>
      <c r="W104" s="246"/>
      <c r="X104" s="245"/>
      <c r="Y104" s="283"/>
      <c r="Z104" s="275"/>
      <c r="AA104" s="275"/>
      <c r="AB104" s="275"/>
    </row>
    <row r="105" spans="1:28" s="79" customFormat="1" ht="12" customHeight="1" outlineLevel="1" x14ac:dyDescent="0.35">
      <c r="A105" s="273"/>
      <c r="B105" s="274"/>
      <c r="C105" s="284"/>
      <c r="D105" s="300"/>
      <c r="E105" s="296"/>
      <c r="F105" s="296"/>
      <c r="G105" s="293"/>
      <c r="H105" s="243"/>
      <c r="I105" s="243"/>
      <c r="J105" s="243"/>
      <c r="K105" s="243"/>
      <c r="L105" s="243"/>
      <c r="M105" s="243"/>
      <c r="N105" s="246"/>
      <c r="O105" s="246"/>
      <c r="P105" s="246"/>
      <c r="Q105" s="246"/>
      <c r="R105" s="246"/>
      <c r="S105" s="246"/>
      <c r="T105" s="246"/>
      <c r="U105" s="246"/>
      <c r="V105" s="246"/>
      <c r="W105" s="246"/>
      <c r="X105" s="245"/>
      <c r="Y105" s="283"/>
      <c r="Z105" s="275"/>
      <c r="AA105" s="275"/>
      <c r="AB105" s="275"/>
    </row>
    <row r="106" spans="1:28" s="79" customFormat="1" ht="12" customHeight="1" outlineLevel="1" x14ac:dyDescent="0.35">
      <c r="A106" s="273"/>
      <c r="B106" s="274"/>
      <c r="C106" s="284"/>
      <c r="D106" s="300"/>
      <c r="E106" s="296"/>
      <c r="F106" s="296"/>
      <c r="G106" s="296"/>
      <c r="H106" s="243"/>
      <c r="I106" s="243"/>
      <c r="J106" s="243"/>
      <c r="K106" s="243"/>
      <c r="L106" s="243"/>
      <c r="M106" s="243"/>
      <c r="N106" s="246"/>
      <c r="O106" s="246"/>
      <c r="P106" s="246"/>
      <c r="Q106" s="246"/>
      <c r="R106" s="246"/>
      <c r="S106" s="246"/>
      <c r="T106" s="246"/>
      <c r="U106" s="246"/>
      <c r="V106" s="246"/>
      <c r="W106" s="246"/>
      <c r="X106" s="245"/>
      <c r="Y106" s="283"/>
      <c r="Z106" s="275"/>
      <c r="AA106" s="275"/>
      <c r="AB106" s="275"/>
    </row>
    <row r="107" spans="1:28" s="79" customFormat="1" ht="5.15" customHeight="1" outlineLevel="1" x14ac:dyDescent="0.35">
      <c r="A107" s="273"/>
      <c r="B107" s="274"/>
      <c r="C107" s="284"/>
      <c r="D107" s="299"/>
      <c r="E107" s="302"/>
      <c r="F107" s="302"/>
      <c r="G107" s="302"/>
      <c r="H107" s="43"/>
      <c r="I107" s="43"/>
      <c r="J107" s="43"/>
      <c r="K107" s="43"/>
      <c r="L107" s="43"/>
      <c r="M107" s="43"/>
      <c r="N107" s="43"/>
      <c r="O107" s="43"/>
      <c r="P107" s="43"/>
      <c r="Q107" s="43"/>
      <c r="R107" s="43"/>
      <c r="S107" s="43"/>
      <c r="T107" s="43"/>
      <c r="U107" s="43"/>
      <c r="V107" s="43"/>
      <c r="W107" s="43"/>
      <c r="X107" s="282"/>
      <c r="Y107" s="283"/>
      <c r="Z107" s="275"/>
      <c r="AA107" s="275"/>
      <c r="AB107" s="275"/>
    </row>
    <row r="108" spans="1:28" s="79" customFormat="1" ht="25" customHeight="1" x14ac:dyDescent="0.35">
      <c r="A108" s="273"/>
      <c r="B108" s="274"/>
      <c r="C108" s="304"/>
      <c r="D108" s="304"/>
      <c r="E108" s="305" t="str">
        <f>E85</f>
        <v>Stocashtic Labour Periods</v>
      </c>
      <c r="F108" s="304"/>
      <c r="G108" s="304"/>
      <c r="H108" s="304"/>
      <c r="I108" s="304"/>
      <c r="J108" s="304"/>
      <c r="K108" s="304"/>
      <c r="L108" s="304"/>
      <c r="M108" s="304"/>
      <c r="N108" s="304"/>
      <c r="O108" s="304"/>
      <c r="P108" s="304"/>
      <c r="Q108" s="304"/>
      <c r="R108" s="304"/>
      <c r="S108" s="304"/>
      <c r="T108" s="304"/>
      <c r="U108" s="304"/>
      <c r="V108" s="304"/>
      <c r="W108" s="304"/>
      <c r="X108" s="304"/>
      <c r="Y108" s="306" t="s">
        <v>24</v>
      </c>
      <c r="Z108" s="275"/>
      <c r="AA108" s="275"/>
      <c r="AB108" s="275"/>
    </row>
    <row r="109" spans="1:28" s="79" customFormat="1" ht="12" customHeight="1" x14ac:dyDescent="0.35">
      <c r="A109" s="273"/>
      <c r="B109" s="274"/>
      <c r="C109" s="274"/>
      <c r="D109" s="275"/>
      <c r="E109" s="275"/>
      <c r="F109" s="275"/>
      <c r="G109" s="275"/>
      <c r="H109" s="275"/>
      <c r="I109" s="275"/>
      <c r="J109" s="275"/>
      <c r="K109" s="275"/>
      <c r="L109" s="275"/>
      <c r="M109" s="275"/>
      <c r="N109" s="275"/>
      <c r="O109" s="275"/>
      <c r="P109" s="275"/>
      <c r="Q109" s="275"/>
      <c r="R109" s="275"/>
      <c r="S109" s="275"/>
      <c r="T109" s="275"/>
      <c r="U109" s="275"/>
      <c r="V109" s="275"/>
      <c r="W109" s="275"/>
      <c r="X109" s="275"/>
      <c r="Y109" s="275"/>
      <c r="Z109" s="275"/>
      <c r="AA109" s="275"/>
      <c r="AB109" s="275"/>
    </row>
  </sheetData>
  <mergeCells count="3">
    <mergeCell ref="F88:H88"/>
    <mergeCell ref="I88:K88"/>
    <mergeCell ref="L88:N88"/>
  </mergeCells>
  <phoneticPr fontId="11" type="noConversion"/>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32"/>
  <sheetViews>
    <sheetView topLeftCell="A76" workbookViewId="0">
      <selection activeCell="I193" sqref="I193"/>
    </sheetView>
  </sheetViews>
  <sheetFormatPr defaultColWidth="11.54296875" defaultRowHeight="12" customHeight="1" outlineLevelRow="1" x14ac:dyDescent="0.35"/>
  <cols>
    <col min="1" max="1" width="4.54296875" style="79" customWidth="1"/>
    <col min="2" max="2" width="1.54296875" style="79" customWidth="1"/>
    <col min="3" max="4" width="0.54296875" style="79" customWidth="1"/>
    <col min="5" max="6" width="1.54296875" style="79" customWidth="1"/>
    <col min="7" max="16384" width="11.54296875" style="79"/>
  </cols>
  <sheetData>
    <row r="1" spans="1:24" ht="12" customHeight="1" x14ac:dyDescent="0.35">
      <c r="A1" s="77"/>
      <c r="B1" s="78"/>
      <c r="C1" s="78"/>
      <c r="D1" s="78"/>
      <c r="E1" s="78"/>
      <c r="F1" s="78"/>
      <c r="G1" s="78"/>
      <c r="H1" s="78"/>
      <c r="I1" s="78"/>
      <c r="J1" s="78"/>
      <c r="K1" s="78"/>
      <c r="L1" s="78"/>
      <c r="M1" s="78"/>
      <c r="N1" s="78"/>
      <c r="O1" s="78"/>
      <c r="P1" s="78"/>
      <c r="Q1" s="78"/>
      <c r="R1" s="78"/>
      <c r="S1" s="78"/>
      <c r="T1" s="78"/>
      <c r="U1" s="78"/>
      <c r="V1" s="78"/>
      <c r="W1" s="78"/>
      <c r="X1" s="78"/>
    </row>
    <row r="2" spans="1:24" ht="12" customHeight="1" x14ac:dyDescent="0.35">
      <c r="A2" s="77"/>
      <c r="B2" s="80"/>
      <c r="C2" s="80"/>
      <c r="D2" s="80"/>
      <c r="E2" s="80"/>
      <c r="F2" s="80"/>
      <c r="G2" s="80"/>
      <c r="H2" s="80"/>
      <c r="I2" s="80"/>
      <c r="J2" s="80"/>
      <c r="K2" s="80"/>
      <c r="L2" s="80"/>
      <c r="M2" s="80"/>
      <c r="N2" s="80"/>
      <c r="O2" s="80"/>
      <c r="P2" s="80"/>
      <c r="Q2" s="80"/>
      <c r="R2" s="80"/>
      <c r="S2" s="80"/>
      <c r="T2" s="80"/>
      <c r="U2" s="80"/>
      <c r="V2" s="80"/>
      <c r="W2" s="80"/>
      <c r="X2" s="80"/>
    </row>
    <row r="3" spans="1:24" ht="5.15" hidden="1" customHeight="1" outlineLevel="1" thickBot="1" x14ac:dyDescent="0.4">
      <c r="A3" s="77"/>
      <c r="B3" s="80"/>
      <c r="C3" s="80"/>
      <c r="D3" s="80"/>
      <c r="E3" s="80"/>
      <c r="F3" s="80"/>
      <c r="G3" s="80"/>
      <c r="H3" s="80"/>
      <c r="I3" s="80"/>
      <c r="J3" s="80"/>
      <c r="K3" s="80"/>
      <c r="L3" s="80"/>
      <c r="M3" s="80"/>
      <c r="N3" s="80"/>
      <c r="O3" s="80"/>
      <c r="P3" s="80"/>
      <c r="Q3" s="80"/>
      <c r="R3" s="80"/>
      <c r="S3" s="80"/>
      <c r="T3" s="80"/>
      <c r="U3" s="80"/>
      <c r="V3" s="80"/>
      <c r="W3" s="80"/>
      <c r="X3" s="80"/>
    </row>
    <row r="4" spans="1:24" ht="5.15" hidden="1" customHeight="1" outlineLevel="1" x14ac:dyDescent="0.35">
      <c r="A4" s="77"/>
      <c r="B4" s="81"/>
      <c r="C4" s="82" t="s">
        <v>0</v>
      </c>
      <c r="D4" s="82"/>
      <c r="E4" s="82"/>
      <c r="F4" s="82"/>
      <c r="G4" s="82"/>
      <c r="H4" s="82"/>
      <c r="I4" s="82"/>
      <c r="J4" s="82"/>
      <c r="K4" s="83"/>
      <c r="L4" s="83"/>
      <c r="M4" s="83"/>
      <c r="N4" s="83"/>
      <c r="O4" s="83"/>
      <c r="P4" s="83"/>
      <c r="Q4" s="83"/>
      <c r="R4" s="83"/>
      <c r="S4" s="83"/>
      <c r="T4" s="83"/>
      <c r="U4" s="83"/>
      <c r="V4" s="84" t="s">
        <v>134</v>
      </c>
      <c r="W4" s="85"/>
      <c r="X4" s="86"/>
    </row>
    <row r="5" spans="1:24" ht="13" hidden="1" customHeight="1" outlineLevel="1" collapsed="1" x14ac:dyDescent="0.35">
      <c r="A5" s="77"/>
      <c r="B5" s="81"/>
      <c r="C5" s="87"/>
      <c r="D5" s="87">
        <v>0</v>
      </c>
      <c r="E5" s="87" t="s">
        <v>1</v>
      </c>
      <c r="F5" s="88"/>
      <c r="G5" s="89" t="s">
        <v>135</v>
      </c>
      <c r="H5" s="90"/>
      <c r="I5" s="90"/>
      <c r="J5" s="90"/>
      <c r="K5" s="90"/>
      <c r="L5" s="90"/>
      <c r="M5" s="90"/>
      <c r="N5" s="90"/>
      <c r="O5" s="90"/>
      <c r="P5" s="90"/>
      <c r="Q5" s="90"/>
      <c r="R5" s="90"/>
      <c r="S5" s="91"/>
      <c r="T5" s="90"/>
      <c r="U5" s="92"/>
      <c r="V5" s="92"/>
      <c r="W5" s="93"/>
      <c r="X5" s="86"/>
    </row>
    <row r="6" spans="1:24" ht="13" hidden="1" customHeight="1" outlineLevel="1" x14ac:dyDescent="0.35">
      <c r="A6" s="77"/>
      <c r="B6" s="81"/>
      <c r="C6" s="87"/>
      <c r="D6" s="94"/>
      <c r="E6" s="95"/>
      <c r="F6" s="96"/>
      <c r="G6" s="97" t="s">
        <v>136</v>
      </c>
      <c r="H6" s="97"/>
      <c r="I6" s="97"/>
      <c r="J6" s="97"/>
      <c r="K6" s="97"/>
      <c r="L6" s="97"/>
      <c r="M6" s="97"/>
      <c r="N6" s="97"/>
      <c r="O6" s="97"/>
      <c r="P6" s="97"/>
      <c r="Q6" s="97"/>
      <c r="R6" s="97"/>
      <c r="S6" s="98"/>
      <c r="T6" s="99"/>
      <c r="U6" s="100"/>
      <c r="V6" s="100"/>
      <c r="W6" s="93"/>
      <c r="X6" s="86"/>
    </row>
    <row r="7" spans="1:24" ht="13" hidden="1" customHeight="1" outlineLevel="1" x14ac:dyDescent="0.35">
      <c r="A7" s="77"/>
      <c r="B7" s="81"/>
      <c r="C7" s="95"/>
      <c r="D7" s="87"/>
      <c r="E7" s="95"/>
      <c r="F7" s="96"/>
      <c r="G7" s="101">
        <v>37998.514178240737</v>
      </c>
      <c r="H7" s="102">
        <v>37998.514178240737</v>
      </c>
      <c r="I7" s="97"/>
      <c r="J7" s="97"/>
      <c r="K7" s="97"/>
      <c r="L7" s="97"/>
      <c r="M7" s="97"/>
      <c r="N7" s="97"/>
      <c r="O7" s="97"/>
      <c r="P7" s="97"/>
      <c r="Q7" s="97"/>
      <c r="R7" s="97"/>
      <c r="S7" s="98"/>
      <c r="T7" s="99"/>
      <c r="U7" s="100"/>
      <c r="V7" s="100"/>
      <c r="W7" s="93"/>
      <c r="X7" s="86"/>
    </row>
    <row r="8" spans="1:24" ht="13" hidden="1" customHeight="1" outlineLevel="1" x14ac:dyDescent="0.35">
      <c r="A8" s="77"/>
      <c r="B8" s="81"/>
      <c r="C8" s="95">
        <v>1</v>
      </c>
      <c r="D8" s="94"/>
      <c r="E8" s="95"/>
      <c r="F8" s="103"/>
      <c r="G8" s="104"/>
      <c r="H8" s="105"/>
      <c r="I8" s="105"/>
      <c r="J8" s="105"/>
      <c r="K8" s="105"/>
      <c r="L8" s="105"/>
      <c r="M8" s="105"/>
      <c r="N8" s="105"/>
      <c r="O8" s="105"/>
      <c r="P8" s="105"/>
      <c r="Q8" s="105"/>
      <c r="R8" s="105"/>
      <c r="S8" s="106"/>
      <c r="T8" s="107"/>
      <c r="U8" s="108"/>
      <c r="V8" s="108"/>
      <c r="W8" s="93"/>
      <c r="X8" s="86"/>
    </row>
    <row r="9" spans="1:24" ht="13" hidden="1" customHeight="1" outlineLevel="1" x14ac:dyDescent="0.35">
      <c r="A9" s="77"/>
      <c r="B9" s="81"/>
      <c r="C9" s="95"/>
      <c r="D9" s="95"/>
      <c r="E9" s="95"/>
      <c r="F9" s="95"/>
      <c r="G9" s="109"/>
      <c r="H9" s="109"/>
      <c r="I9" s="109"/>
      <c r="J9" s="109"/>
      <c r="K9" s="109"/>
      <c r="L9" s="109"/>
      <c r="M9" s="109"/>
      <c r="N9" s="109"/>
      <c r="O9" s="109"/>
      <c r="P9" s="109"/>
      <c r="Q9" s="109"/>
      <c r="R9" s="109"/>
      <c r="S9" s="109"/>
      <c r="T9" s="109"/>
      <c r="U9" s="109"/>
      <c r="V9" s="109"/>
      <c r="W9" s="93"/>
      <c r="X9" s="86"/>
    </row>
    <row r="10" spans="1:24" ht="13" hidden="1" customHeight="1" outlineLevel="1" x14ac:dyDescent="0.35">
      <c r="A10" s="77"/>
      <c r="B10" s="81"/>
      <c r="C10" s="95"/>
      <c r="D10" s="95"/>
      <c r="E10" s="95"/>
      <c r="F10" s="95"/>
      <c r="G10" s="95"/>
      <c r="H10" s="95"/>
      <c r="I10" s="95"/>
      <c r="J10" s="95"/>
      <c r="K10" s="95"/>
      <c r="L10" s="109"/>
      <c r="M10" s="109"/>
      <c r="N10" s="109"/>
      <c r="O10" s="109"/>
      <c r="P10" s="109"/>
      <c r="Q10" s="109"/>
      <c r="R10" s="109"/>
      <c r="S10" s="109"/>
      <c r="T10" s="109"/>
      <c r="U10" s="109"/>
      <c r="V10" s="109"/>
      <c r="W10" s="93"/>
      <c r="X10" s="86"/>
    </row>
    <row r="11" spans="1:24" ht="13" hidden="1" customHeight="1" outlineLevel="1" x14ac:dyDescent="0.35">
      <c r="A11" s="77"/>
      <c r="B11" s="81"/>
      <c r="C11" s="95"/>
      <c r="D11" s="95"/>
      <c r="E11" s="95"/>
      <c r="F11" s="95"/>
      <c r="G11" s="110"/>
      <c r="H11" s="110"/>
      <c r="I11" s="110"/>
      <c r="J11" s="110"/>
      <c r="K11" s="110"/>
      <c r="L11" s="110"/>
      <c r="M11" s="110"/>
      <c r="N11" s="110"/>
      <c r="O11" s="110"/>
      <c r="P11" s="110"/>
      <c r="Q11" s="110"/>
      <c r="R11" s="110"/>
      <c r="S11" s="110"/>
      <c r="T11" s="110"/>
      <c r="U11" s="110"/>
      <c r="V11" s="218"/>
      <c r="W11" s="93"/>
      <c r="X11" s="86"/>
    </row>
    <row r="12" spans="1:24" ht="13" hidden="1" customHeight="1" outlineLevel="1" x14ac:dyDescent="0.35">
      <c r="A12" s="77"/>
      <c r="B12" s="81"/>
      <c r="C12" s="111"/>
      <c r="D12" s="111"/>
      <c r="E12" s="111"/>
      <c r="F12" s="95"/>
      <c r="G12" s="110"/>
      <c r="H12" s="110"/>
      <c r="I12" s="110"/>
      <c r="J12" s="110"/>
      <c r="K12" s="110"/>
      <c r="L12" s="110"/>
      <c r="M12" s="110"/>
      <c r="N12" s="110"/>
      <c r="O12" s="110"/>
      <c r="P12" s="110"/>
      <c r="Q12" s="110"/>
      <c r="R12" s="110"/>
      <c r="S12" s="110"/>
      <c r="T12" s="110"/>
      <c r="U12" s="110"/>
      <c r="V12" s="218"/>
      <c r="W12" s="93"/>
      <c r="X12" s="86"/>
    </row>
    <row r="13" spans="1:24" ht="5.15" hidden="1" customHeight="1" outlineLevel="1" x14ac:dyDescent="0.35">
      <c r="A13" s="77"/>
      <c r="B13" s="81"/>
      <c r="C13" s="94" t="s">
        <v>137</v>
      </c>
      <c r="D13" s="111"/>
      <c r="E13" s="111"/>
      <c r="F13" s="95"/>
      <c r="G13" s="110"/>
      <c r="H13" s="110"/>
      <c r="I13" s="110"/>
      <c r="J13" s="112" t="s">
        <v>138</v>
      </c>
      <c r="K13" s="110"/>
      <c r="L13" s="110"/>
      <c r="M13" s="110"/>
      <c r="N13" s="110"/>
      <c r="O13" s="110"/>
      <c r="P13" s="110"/>
      <c r="Q13" s="110"/>
      <c r="R13" s="110"/>
      <c r="S13" s="110"/>
      <c r="T13" s="110"/>
      <c r="U13" s="110"/>
      <c r="V13" s="218"/>
      <c r="W13" s="93"/>
      <c r="X13" s="86"/>
    </row>
    <row r="14" spans="1:24" ht="5.15" hidden="1" customHeight="1" outlineLevel="1" x14ac:dyDescent="0.35">
      <c r="A14" s="77"/>
      <c r="B14" s="81"/>
      <c r="C14" s="111"/>
      <c r="D14" s="111"/>
      <c r="E14" s="111"/>
      <c r="F14" s="113"/>
      <c r="G14" s="114"/>
      <c r="H14" s="114"/>
      <c r="I14" s="114"/>
      <c r="J14" s="114"/>
      <c r="K14" s="114"/>
      <c r="L14" s="114"/>
      <c r="M14" s="114"/>
      <c r="N14" s="114"/>
      <c r="O14" s="114"/>
      <c r="P14" s="114"/>
      <c r="Q14" s="114"/>
      <c r="R14" s="114"/>
      <c r="S14" s="114"/>
      <c r="T14" s="114"/>
      <c r="U14" s="114"/>
      <c r="V14" s="113"/>
      <c r="W14" s="93"/>
      <c r="X14" s="86"/>
    </row>
    <row r="15" spans="1:24" ht="13" hidden="1" customHeight="1" outlineLevel="1" x14ac:dyDescent="0.35">
      <c r="A15" s="77"/>
      <c r="B15" s="81"/>
      <c r="C15" s="111"/>
      <c r="D15" s="111"/>
      <c r="E15" s="111"/>
      <c r="F15" s="113"/>
      <c r="G15" s="115"/>
      <c r="H15" s="115"/>
      <c r="I15" s="115"/>
      <c r="J15" s="115"/>
      <c r="K15" s="115"/>
      <c r="L15" s="115"/>
      <c r="M15" s="115"/>
      <c r="N15" s="115"/>
      <c r="O15" s="115"/>
      <c r="P15" s="115"/>
      <c r="Q15" s="115"/>
      <c r="R15" s="115"/>
      <c r="S15" s="115"/>
      <c r="T15" s="115"/>
      <c r="U15" s="115"/>
      <c r="V15" s="113"/>
      <c r="W15" s="93"/>
      <c r="X15" s="86"/>
    </row>
    <row r="16" spans="1:24" ht="13" hidden="1" customHeight="1" outlineLevel="1" x14ac:dyDescent="0.35">
      <c r="A16" s="77"/>
      <c r="B16" s="81"/>
      <c r="C16" s="111"/>
      <c r="D16" s="111"/>
      <c r="E16" s="111"/>
      <c r="F16" s="113"/>
      <c r="G16" s="116" t="s">
        <v>139</v>
      </c>
      <c r="H16" s="115"/>
      <c r="I16" s="115"/>
      <c r="J16" s="115"/>
      <c r="K16" s="115"/>
      <c r="L16" s="115"/>
      <c r="M16" s="115"/>
      <c r="N16" s="115"/>
      <c r="O16" s="115"/>
      <c r="P16" s="115"/>
      <c r="Q16" s="115"/>
      <c r="R16" s="115"/>
      <c r="S16" s="115"/>
      <c r="T16" s="115"/>
      <c r="U16" s="115"/>
      <c r="V16" s="113"/>
      <c r="W16" s="93"/>
      <c r="X16" s="86"/>
    </row>
    <row r="17" spans="1:24" ht="13" hidden="1" customHeight="1" outlineLevel="1" x14ac:dyDescent="0.35">
      <c r="A17" s="77"/>
      <c r="B17" s="81"/>
      <c r="C17" s="111"/>
      <c r="D17" s="111"/>
      <c r="E17" s="111"/>
      <c r="F17" s="113"/>
      <c r="G17" s="115"/>
      <c r="H17" s="117" t="s">
        <v>140</v>
      </c>
      <c r="I17" s="117"/>
      <c r="J17" s="117"/>
      <c r="K17" s="118">
        <v>0.3</v>
      </c>
      <c r="L17" s="115"/>
      <c r="M17" s="115"/>
      <c r="N17" s="115"/>
      <c r="O17" s="115"/>
      <c r="P17" s="115"/>
      <c r="Q17" s="115"/>
      <c r="R17" s="115"/>
      <c r="S17" s="115"/>
      <c r="T17" s="115"/>
      <c r="U17" s="115"/>
      <c r="V17" s="113"/>
      <c r="W17" s="93"/>
      <c r="X17" s="86"/>
    </row>
    <row r="18" spans="1:24" ht="13" hidden="1" customHeight="1" outlineLevel="1" x14ac:dyDescent="0.35">
      <c r="A18" s="77"/>
      <c r="B18" s="81"/>
      <c r="C18" s="111"/>
      <c r="D18" s="111"/>
      <c r="E18" s="111"/>
      <c r="F18" s="113"/>
      <c r="G18" s="115"/>
      <c r="H18" s="119" t="s">
        <v>141</v>
      </c>
      <c r="I18" s="119"/>
      <c r="J18" s="117"/>
      <c r="K18" s="120">
        <v>200</v>
      </c>
      <c r="L18" s="115"/>
      <c r="M18" s="115">
        <v>0</v>
      </c>
      <c r="N18" s="115"/>
      <c r="O18" s="115"/>
      <c r="P18" s="115"/>
      <c r="Q18" s="115"/>
      <c r="R18" s="115"/>
      <c r="S18" s="115"/>
      <c r="T18" s="115"/>
      <c r="U18" s="115"/>
      <c r="V18" s="113"/>
      <c r="W18" s="93"/>
      <c r="X18" s="86"/>
    </row>
    <row r="19" spans="1:24" ht="5.15" hidden="1" customHeight="1" outlineLevel="1" x14ac:dyDescent="0.35">
      <c r="A19" s="77"/>
      <c r="B19" s="81"/>
      <c r="C19" s="94" t="s">
        <v>142</v>
      </c>
      <c r="D19" s="111"/>
      <c r="E19" s="111"/>
      <c r="F19" s="121"/>
      <c r="G19" s="122"/>
      <c r="H19" s="122"/>
      <c r="I19" s="122"/>
      <c r="J19" s="122"/>
      <c r="K19" s="122"/>
      <c r="L19" s="122"/>
      <c r="M19" s="122"/>
      <c r="N19" s="122"/>
      <c r="O19" s="122"/>
      <c r="P19" s="122"/>
      <c r="Q19" s="122"/>
      <c r="R19" s="122"/>
      <c r="S19" s="122"/>
      <c r="T19" s="122"/>
      <c r="U19" s="122"/>
      <c r="V19" s="113"/>
      <c r="W19" s="123"/>
      <c r="X19" s="86"/>
    </row>
    <row r="20" spans="1:24" ht="24" customHeight="1" collapsed="1" x14ac:dyDescent="0.35">
      <c r="A20" s="77"/>
      <c r="B20" s="81"/>
      <c r="C20" s="124"/>
      <c r="D20" s="124"/>
      <c r="E20" s="124"/>
      <c r="F20" s="124"/>
      <c r="G20" s="125" t="s">
        <v>135</v>
      </c>
      <c r="H20" s="126"/>
      <c r="I20" s="126"/>
      <c r="J20" s="126"/>
      <c r="K20" s="126"/>
      <c r="L20" s="126"/>
      <c r="M20" s="126"/>
      <c r="N20" s="126"/>
      <c r="O20" s="126"/>
      <c r="P20" s="126"/>
      <c r="Q20" s="126"/>
      <c r="R20" s="126"/>
      <c r="S20" s="126"/>
      <c r="T20" s="127"/>
      <c r="U20" s="127"/>
      <c r="V20" s="128" t="s">
        <v>143</v>
      </c>
      <c r="W20" s="129" t="s">
        <v>144</v>
      </c>
      <c r="X20" s="86"/>
    </row>
    <row r="21" spans="1:24" ht="12" customHeight="1" x14ac:dyDescent="0.35">
      <c r="A21" s="77"/>
      <c r="B21" s="80"/>
      <c r="C21" s="80"/>
      <c r="D21" s="80"/>
      <c r="E21" s="80"/>
      <c r="F21" s="86"/>
      <c r="G21" s="86"/>
      <c r="H21" s="86"/>
      <c r="I21" s="86"/>
      <c r="J21" s="86"/>
      <c r="K21" s="86"/>
      <c r="L21" s="86"/>
      <c r="M21" s="86"/>
      <c r="N21" s="86"/>
      <c r="O21" s="86"/>
      <c r="P21" s="86"/>
      <c r="Q21" s="86"/>
      <c r="R21" s="86"/>
      <c r="S21" s="86"/>
      <c r="T21" s="86"/>
      <c r="U21" s="86"/>
      <c r="V21" s="86"/>
      <c r="W21" s="86"/>
      <c r="X21" s="86"/>
    </row>
    <row r="22" spans="1:24" ht="12" hidden="1" customHeight="1" outlineLevel="1" x14ac:dyDescent="0.35">
      <c r="A22" s="77"/>
      <c r="B22" s="78"/>
      <c r="C22" s="78"/>
      <c r="D22" s="78"/>
      <c r="E22" s="78"/>
      <c r="F22" s="78"/>
      <c r="G22" s="78"/>
      <c r="H22" s="78"/>
      <c r="I22" s="78"/>
      <c r="J22" s="78"/>
      <c r="K22" s="78"/>
      <c r="L22" s="78"/>
      <c r="M22" s="78"/>
      <c r="N22" s="78"/>
      <c r="O22" s="78"/>
      <c r="P22" s="78"/>
      <c r="Q22" s="78"/>
      <c r="R22" s="78"/>
      <c r="S22" s="78"/>
      <c r="T22" s="78"/>
      <c r="U22" s="78"/>
      <c r="V22" s="78"/>
      <c r="W22" s="78"/>
      <c r="X22" s="78"/>
    </row>
    <row r="23" spans="1:24" ht="12" hidden="1" customHeight="1" outlineLevel="1" x14ac:dyDescent="0.35">
      <c r="A23" s="77"/>
      <c r="B23" s="78"/>
      <c r="C23" s="78"/>
      <c r="D23" s="78"/>
      <c r="E23" s="78"/>
      <c r="F23" s="78"/>
      <c r="G23" s="78"/>
      <c r="H23" s="78"/>
      <c r="I23" s="78"/>
      <c r="J23" s="78"/>
      <c r="K23" s="78"/>
      <c r="L23" s="78"/>
      <c r="M23" s="78"/>
      <c r="N23" s="78"/>
      <c r="O23" s="78"/>
      <c r="P23" s="78"/>
      <c r="Q23" s="78"/>
      <c r="R23" s="78"/>
      <c r="S23" s="78"/>
      <c r="T23" s="78"/>
      <c r="U23" s="78"/>
      <c r="V23" s="78"/>
      <c r="W23" s="78"/>
      <c r="X23" s="78"/>
    </row>
    <row r="24" spans="1:24" ht="5.15" hidden="1" customHeight="1" outlineLevel="1" collapsed="1" thickBot="1" x14ac:dyDescent="0.4">
      <c r="A24" s="77"/>
      <c r="B24" s="78"/>
      <c r="C24" s="78"/>
      <c r="D24" s="78"/>
      <c r="E24" s="78"/>
      <c r="F24" s="78"/>
      <c r="G24" s="78"/>
      <c r="H24" s="78"/>
      <c r="I24" s="78"/>
      <c r="J24" s="78"/>
      <c r="K24" s="78"/>
      <c r="L24" s="78"/>
      <c r="M24" s="78"/>
      <c r="N24" s="78"/>
      <c r="O24" s="78"/>
      <c r="P24" s="78"/>
      <c r="Q24" s="78"/>
      <c r="R24" s="78"/>
      <c r="S24" s="78"/>
      <c r="T24" s="78"/>
      <c r="U24" s="78"/>
      <c r="V24" s="78"/>
      <c r="W24" s="78"/>
      <c r="X24" s="78"/>
    </row>
    <row r="25" spans="1:24" ht="5.15" hidden="1" customHeight="1" outlineLevel="1" x14ac:dyDescent="0.35">
      <c r="A25" s="77"/>
      <c r="B25" s="130"/>
      <c r="C25" s="82" t="s">
        <v>0</v>
      </c>
      <c r="D25" s="82"/>
      <c r="E25" s="82"/>
      <c r="F25" s="82"/>
      <c r="G25" s="82"/>
      <c r="H25" s="82"/>
      <c r="I25" s="82"/>
      <c r="J25" s="82"/>
      <c r="K25" s="83"/>
      <c r="L25" s="83"/>
      <c r="M25" s="83"/>
      <c r="N25" s="83"/>
      <c r="O25" s="83"/>
      <c r="P25" s="83"/>
      <c r="Q25" s="83"/>
      <c r="R25" s="83"/>
      <c r="S25" s="83"/>
      <c r="T25" s="83"/>
      <c r="U25" s="83"/>
      <c r="V25" s="84" t="s">
        <v>134</v>
      </c>
      <c r="W25" s="85"/>
      <c r="X25" s="131"/>
    </row>
    <row r="26" spans="1:24" ht="13" hidden="1" customHeight="1" outlineLevel="1" collapsed="1" x14ac:dyDescent="0.35">
      <c r="A26" s="77"/>
      <c r="B26" s="130"/>
      <c r="C26" s="87"/>
      <c r="D26" s="87">
        <v>0</v>
      </c>
      <c r="E26" s="87" t="s">
        <v>1</v>
      </c>
      <c r="F26" s="88"/>
      <c r="G26" s="89" t="s">
        <v>145</v>
      </c>
      <c r="H26" s="90"/>
      <c r="I26" s="90"/>
      <c r="J26" s="90"/>
      <c r="K26" s="90"/>
      <c r="L26" s="90"/>
      <c r="M26" s="90"/>
      <c r="N26" s="90"/>
      <c r="O26" s="90"/>
      <c r="P26" s="90"/>
      <c r="Q26" s="90"/>
      <c r="R26" s="90"/>
      <c r="S26" s="91"/>
      <c r="T26" s="90"/>
      <c r="U26" s="92"/>
      <c r="V26" s="92"/>
      <c r="W26" s="93"/>
      <c r="X26" s="131"/>
    </row>
    <row r="27" spans="1:24" ht="13" hidden="1" customHeight="1" outlineLevel="1" x14ac:dyDescent="0.35">
      <c r="A27" s="77"/>
      <c r="B27" s="130"/>
      <c r="C27" s="87"/>
      <c r="D27" s="94"/>
      <c r="E27" s="95"/>
      <c r="F27" s="96"/>
      <c r="G27" s="97" t="s">
        <v>146</v>
      </c>
      <c r="H27" s="97"/>
      <c r="I27" s="97"/>
      <c r="J27" s="97"/>
      <c r="K27" s="97"/>
      <c r="L27" s="97"/>
      <c r="M27" s="97"/>
      <c r="N27" s="97"/>
      <c r="O27" s="97"/>
      <c r="P27" s="97"/>
      <c r="Q27" s="97"/>
      <c r="R27" s="97"/>
      <c r="S27" s="98"/>
      <c r="T27" s="99"/>
      <c r="U27" s="100"/>
      <c r="V27" s="100"/>
      <c r="W27" s="93"/>
      <c r="X27" s="131"/>
    </row>
    <row r="28" spans="1:24" ht="13" hidden="1" customHeight="1" outlineLevel="1" x14ac:dyDescent="0.35">
      <c r="A28" s="77"/>
      <c r="B28" s="130"/>
      <c r="C28" s="95"/>
      <c r="D28" s="87"/>
      <c r="E28" s="95"/>
      <c r="F28" s="96"/>
      <c r="G28" s="101">
        <v>37998.526585648149</v>
      </c>
      <c r="H28" s="102">
        <v>37998.526585648149</v>
      </c>
      <c r="I28" s="97"/>
      <c r="J28" s="97"/>
      <c r="K28" s="97"/>
      <c r="L28" s="97"/>
      <c r="M28" s="97"/>
      <c r="N28" s="97"/>
      <c r="O28" s="97"/>
      <c r="P28" s="97"/>
      <c r="Q28" s="97"/>
      <c r="R28" s="97"/>
      <c r="S28" s="98"/>
      <c r="T28" s="99"/>
      <c r="U28" s="100"/>
      <c r="V28" s="100"/>
      <c r="W28" s="93"/>
      <c r="X28" s="131"/>
    </row>
    <row r="29" spans="1:24" ht="13" hidden="1" customHeight="1" outlineLevel="1" x14ac:dyDescent="0.35">
      <c r="A29" s="77"/>
      <c r="B29" s="130"/>
      <c r="C29" s="95">
        <v>1</v>
      </c>
      <c r="D29" s="94"/>
      <c r="E29" s="95"/>
      <c r="F29" s="103"/>
      <c r="G29" s="104"/>
      <c r="H29" s="105"/>
      <c r="I29" s="105"/>
      <c r="J29" s="105"/>
      <c r="K29" s="105"/>
      <c r="L29" s="105"/>
      <c r="M29" s="105"/>
      <c r="N29" s="105"/>
      <c r="O29" s="105"/>
      <c r="P29" s="105"/>
      <c r="Q29" s="105"/>
      <c r="R29" s="105"/>
      <c r="S29" s="106"/>
      <c r="T29" s="107"/>
      <c r="U29" s="108"/>
      <c r="V29" s="108"/>
      <c r="W29" s="93"/>
      <c r="X29" s="131"/>
    </row>
    <row r="30" spans="1:24" ht="13" hidden="1" customHeight="1" outlineLevel="1" x14ac:dyDescent="0.35">
      <c r="A30" s="77"/>
      <c r="B30" s="130"/>
      <c r="C30" s="95"/>
      <c r="D30" s="95"/>
      <c r="E30" s="95"/>
      <c r="F30" s="95"/>
      <c r="G30" s="109"/>
      <c r="H30" s="109"/>
      <c r="I30" s="109"/>
      <c r="J30" s="109"/>
      <c r="K30" s="109"/>
      <c r="L30" s="109"/>
      <c r="M30" s="109"/>
      <c r="N30" s="109"/>
      <c r="O30" s="109"/>
      <c r="P30" s="109"/>
      <c r="Q30" s="109"/>
      <c r="R30" s="109"/>
      <c r="S30" s="109"/>
      <c r="T30" s="109"/>
      <c r="U30" s="109"/>
      <c r="V30" s="109"/>
      <c r="W30" s="93"/>
      <c r="X30" s="131"/>
    </row>
    <row r="31" spans="1:24" ht="13" hidden="1" customHeight="1" outlineLevel="1" x14ac:dyDescent="0.35">
      <c r="A31" s="77"/>
      <c r="B31" s="130"/>
      <c r="C31" s="95"/>
      <c r="D31" s="95"/>
      <c r="E31" s="95"/>
      <c r="F31" s="95"/>
      <c r="G31" s="95"/>
      <c r="H31" s="95"/>
      <c r="I31" s="95"/>
      <c r="J31" s="95"/>
      <c r="K31" s="95"/>
      <c r="L31" s="109"/>
      <c r="M31" s="109"/>
      <c r="N31" s="109"/>
      <c r="O31" s="109"/>
      <c r="P31" s="109"/>
      <c r="Q31" s="109"/>
      <c r="R31" s="109"/>
      <c r="S31" s="109"/>
      <c r="T31" s="109"/>
      <c r="U31" s="109"/>
      <c r="V31" s="109"/>
      <c r="W31" s="93"/>
      <c r="X31" s="131"/>
    </row>
    <row r="32" spans="1:24" ht="13" hidden="1" customHeight="1" outlineLevel="1" x14ac:dyDescent="0.35">
      <c r="A32" s="77"/>
      <c r="B32" s="130"/>
      <c r="C32" s="95"/>
      <c r="D32" s="95"/>
      <c r="E32" s="95"/>
      <c r="F32" s="95"/>
      <c r="G32" s="110"/>
      <c r="H32" s="110"/>
      <c r="I32" s="110"/>
      <c r="J32" s="110"/>
      <c r="K32" s="110"/>
      <c r="L32" s="110"/>
      <c r="M32" s="110"/>
      <c r="N32" s="110"/>
      <c r="O32" s="110"/>
      <c r="P32" s="110"/>
      <c r="Q32" s="110"/>
      <c r="R32" s="110"/>
      <c r="S32" s="110"/>
      <c r="T32" s="110"/>
      <c r="U32" s="110"/>
      <c r="V32" s="218"/>
      <c r="W32" s="93"/>
      <c r="X32" s="131"/>
    </row>
    <row r="33" spans="1:24" ht="13" hidden="1" customHeight="1" outlineLevel="1" x14ac:dyDescent="0.35">
      <c r="A33" s="77"/>
      <c r="B33" s="130"/>
      <c r="C33" s="111"/>
      <c r="D33" s="111"/>
      <c r="E33" s="111"/>
      <c r="F33" s="95"/>
      <c r="G33" s="110"/>
      <c r="H33" s="110"/>
      <c r="I33" s="110"/>
      <c r="J33" s="110"/>
      <c r="K33" s="110"/>
      <c r="L33" s="110"/>
      <c r="M33" s="110"/>
      <c r="N33" s="110"/>
      <c r="O33" s="110"/>
      <c r="P33" s="110"/>
      <c r="Q33" s="110"/>
      <c r="R33" s="110"/>
      <c r="S33" s="110"/>
      <c r="T33" s="110"/>
      <c r="U33" s="110"/>
      <c r="V33" s="218"/>
      <c r="W33" s="93"/>
      <c r="X33" s="131"/>
    </row>
    <row r="34" spans="1:24" ht="5.15" hidden="1" customHeight="1" outlineLevel="1" x14ac:dyDescent="0.35">
      <c r="A34" s="77"/>
      <c r="B34" s="130"/>
      <c r="C34" s="94" t="s">
        <v>137</v>
      </c>
      <c r="D34" s="111"/>
      <c r="E34" s="111"/>
      <c r="F34" s="95"/>
      <c r="G34" s="110"/>
      <c r="H34" s="110"/>
      <c r="I34" s="110"/>
      <c r="J34" s="112" t="s">
        <v>138</v>
      </c>
      <c r="K34" s="110"/>
      <c r="L34" s="110"/>
      <c r="M34" s="110"/>
      <c r="N34" s="110"/>
      <c r="O34" s="110"/>
      <c r="P34" s="110"/>
      <c r="Q34" s="110"/>
      <c r="R34" s="110"/>
      <c r="S34" s="110"/>
      <c r="T34" s="110"/>
      <c r="U34" s="110"/>
      <c r="V34" s="218"/>
      <c r="W34" s="93"/>
      <c r="X34" s="131"/>
    </row>
    <row r="35" spans="1:24" ht="5.15" hidden="1" customHeight="1" outlineLevel="1" x14ac:dyDescent="0.35">
      <c r="A35" s="77"/>
      <c r="B35" s="130"/>
      <c r="C35" s="111"/>
      <c r="D35" s="111"/>
      <c r="E35" s="111"/>
      <c r="F35" s="113"/>
      <c r="G35" s="114"/>
      <c r="H35" s="114"/>
      <c r="I35" s="114"/>
      <c r="J35" s="114"/>
      <c r="K35" s="114"/>
      <c r="L35" s="114"/>
      <c r="M35" s="114"/>
      <c r="N35" s="114"/>
      <c r="O35" s="114"/>
      <c r="P35" s="114"/>
      <c r="Q35" s="114"/>
      <c r="R35" s="114"/>
      <c r="S35" s="114"/>
      <c r="T35" s="114"/>
      <c r="U35" s="114"/>
      <c r="V35" s="113"/>
      <c r="W35" s="93"/>
      <c r="X35" s="131"/>
    </row>
    <row r="36" spans="1:24" ht="13" hidden="1" customHeight="1" outlineLevel="1" x14ac:dyDescent="0.35">
      <c r="A36" s="77"/>
      <c r="B36" s="130"/>
      <c r="C36" s="111"/>
      <c r="D36" s="111"/>
      <c r="E36" s="111"/>
      <c r="F36" s="113"/>
      <c r="G36" s="115"/>
      <c r="H36" s="119" t="s">
        <v>147</v>
      </c>
      <c r="I36" s="119"/>
      <c r="J36" s="117"/>
      <c r="K36" s="117"/>
      <c r="L36" s="117"/>
      <c r="M36" s="117"/>
      <c r="N36" s="117"/>
      <c r="O36" s="117"/>
      <c r="P36" s="115"/>
      <c r="Q36" s="115"/>
      <c r="R36" s="115"/>
      <c r="S36" s="115"/>
      <c r="T36" s="115"/>
      <c r="U36" s="115"/>
      <c r="V36" s="113"/>
      <c r="W36" s="93"/>
      <c r="X36" s="131"/>
    </row>
    <row r="37" spans="1:24" ht="13" hidden="1" customHeight="1" outlineLevel="1" x14ac:dyDescent="0.35">
      <c r="A37" s="77"/>
      <c r="B37" s="130"/>
      <c r="C37" s="111"/>
      <c r="D37" s="111"/>
      <c r="E37" s="111"/>
      <c r="F37" s="113"/>
      <c r="G37" s="115"/>
      <c r="H37" s="119" t="s">
        <v>148</v>
      </c>
      <c r="I37" s="119"/>
      <c r="J37" s="117"/>
      <c r="K37" s="117"/>
      <c r="L37" s="117"/>
      <c r="M37" s="117"/>
      <c r="N37" s="117"/>
      <c r="O37" s="117"/>
      <c r="P37" s="115"/>
      <c r="Q37" s="115"/>
      <c r="R37" s="115"/>
      <c r="S37" s="115"/>
      <c r="T37" s="115"/>
      <c r="U37" s="115"/>
      <c r="V37" s="113"/>
      <c r="W37" s="93"/>
      <c r="X37" s="131"/>
    </row>
    <row r="38" spans="1:24" ht="13" hidden="1" customHeight="1" outlineLevel="1" x14ac:dyDescent="0.35">
      <c r="A38" s="77"/>
      <c r="B38" s="130"/>
      <c r="C38" s="111"/>
      <c r="D38" s="111"/>
      <c r="E38" s="111"/>
      <c r="F38" s="113"/>
      <c r="G38" s="115"/>
      <c r="H38" s="119"/>
      <c r="I38" s="119"/>
      <c r="J38" s="117"/>
      <c r="K38" s="117"/>
      <c r="L38" s="117"/>
      <c r="M38" s="117"/>
      <c r="N38" s="117"/>
      <c r="O38" s="117"/>
      <c r="P38" s="115"/>
      <c r="Q38" s="115"/>
      <c r="R38" s="115"/>
      <c r="S38" s="115"/>
      <c r="T38" s="115"/>
      <c r="U38" s="115"/>
      <c r="V38" s="113"/>
      <c r="W38" s="93"/>
      <c r="X38" s="131"/>
    </row>
    <row r="39" spans="1:24" ht="13" hidden="1" customHeight="1" outlineLevel="1" x14ac:dyDescent="0.35">
      <c r="A39" s="77"/>
      <c r="B39" s="130"/>
      <c r="C39" s="111"/>
      <c r="D39" s="111"/>
      <c r="E39" s="111"/>
      <c r="F39" s="113"/>
      <c r="G39" s="115"/>
      <c r="H39" s="119"/>
      <c r="I39" s="119"/>
      <c r="J39" s="117"/>
      <c r="K39" s="117"/>
      <c r="L39" s="117"/>
      <c r="M39" s="117"/>
      <c r="N39" s="117"/>
      <c r="O39" s="117"/>
      <c r="P39" s="115"/>
      <c r="Q39" s="115"/>
      <c r="R39" s="115"/>
      <c r="S39" s="115"/>
      <c r="T39" s="115"/>
      <c r="U39" s="115"/>
      <c r="V39" s="113"/>
      <c r="W39" s="93"/>
      <c r="X39" s="131"/>
    </row>
    <row r="40" spans="1:24" ht="13" hidden="1" customHeight="1" outlineLevel="1" x14ac:dyDescent="0.35">
      <c r="A40" s="77"/>
      <c r="B40" s="130"/>
      <c r="C40" s="111"/>
      <c r="D40" s="111"/>
      <c r="E40" s="111"/>
      <c r="F40" s="113"/>
      <c r="G40" s="115"/>
      <c r="H40" s="119" t="s">
        <v>149</v>
      </c>
      <c r="I40" s="119"/>
      <c r="J40" s="117"/>
      <c r="K40" s="398" t="s">
        <v>150</v>
      </c>
      <c r="L40" s="398"/>
      <c r="M40" s="398"/>
      <c r="N40" s="398"/>
      <c r="O40" s="398"/>
      <c r="P40" s="115"/>
      <c r="Q40" s="115"/>
      <c r="R40" s="115"/>
      <c r="S40" s="115"/>
      <c r="T40" s="115"/>
      <c r="U40" s="115"/>
      <c r="V40" s="113"/>
      <c r="W40" s="93"/>
      <c r="X40" s="131"/>
    </row>
    <row r="41" spans="1:24" ht="13" hidden="1" customHeight="1" outlineLevel="1" x14ac:dyDescent="0.35">
      <c r="A41" s="77"/>
      <c r="B41" s="130"/>
      <c r="C41" s="111"/>
      <c r="D41" s="111"/>
      <c r="E41" s="111"/>
      <c r="F41" s="113"/>
      <c r="G41" s="115"/>
      <c r="H41" s="119" t="s">
        <v>151</v>
      </c>
      <c r="I41" s="119"/>
      <c r="J41" s="117"/>
      <c r="K41" s="398" t="s">
        <v>152</v>
      </c>
      <c r="L41" s="398"/>
      <c r="M41" s="398"/>
      <c r="N41" s="398"/>
      <c r="O41" s="398"/>
      <c r="P41" s="115"/>
      <c r="Q41" s="115"/>
      <c r="R41" s="115"/>
      <c r="S41" s="115"/>
      <c r="T41" s="115"/>
      <c r="U41" s="115"/>
      <c r="V41" s="113"/>
      <c r="W41" s="93"/>
      <c r="X41" s="131"/>
    </row>
    <row r="42" spans="1:24" ht="13" hidden="1" customHeight="1" outlineLevel="1" x14ac:dyDescent="0.35">
      <c r="A42" s="77"/>
      <c r="B42" s="130"/>
      <c r="C42" s="111"/>
      <c r="D42" s="111"/>
      <c r="E42" s="111"/>
      <c r="F42" s="113"/>
      <c r="G42" s="115"/>
      <c r="H42" s="119" t="s">
        <v>153</v>
      </c>
      <c r="I42" s="119"/>
      <c r="J42" s="117"/>
      <c r="K42" s="398" t="s">
        <v>154</v>
      </c>
      <c r="L42" s="398"/>
      <c r="M42" s="398"/>
      <c r="N42" s="398"/>
      <c r="O42" s="398"/>
      <c r="P42" s="115"/>
      <c r="Q42" s="115"/>
      <c r="R42" s="115"/>
      <c r="S42" s="115"/>
      <c r="T42" s="115"/>
      <c r="U42" s="115"/>
      <c r="V42" s="113"/>
      <c r="W42" s="93"/>
      <c r="X42" s="131"/>
    </row>
    <row r="43" spans="1:24" ht="13" hidden="1" customHeight="1" outlineLevel="1" x14ac:dyDescent="0.35">
      <c r="A43" s="77"/>
      <c r="B43" s="130"/>
      <c r="C43" s="111"/>
      <c r="D43" s="111"/>
      <c r="E43" s="111"/>
      <c r="F43" s="113"/>
      <c r="G43" s="122"/>
      <c r="H43" s="119" t="s">
        <v>155</v>
      </c>
      <c r="I43" s="119"/>
      <c r="J43" s="117"/>
      <c r="K43" s="399">
        <v>37987</v>
      </c>
      <c r="L43" s="398"/>
      <c r="M43" s="398"/>
      <c r="N43" s="398"/>
      <c r="O43" s="398"/>
      <c r="P43" s="122"/>
      <c r="Q43" s="122"/>
      <c r="R43" s="122"/>
      <c r="S43" s="122"/>
      <c r="T43" s="122"/>
      <c r="U43" s="122"/>
      <c r="V43" s="113"/>
      <c r="W43" s="93"/>
      <c r="X43" s="131"/>
    </row>
    <row r="44" spans="1:24" ht="13" hidden="1" customHeight="1" outlineLevel="1" x14ac:dyDescent="0.35">
      <c r="A44" s="77"/>
      <c r="B44" s="130"/>
      <c r="C44" s="111"/>
      <c r="D44" s="111"/>
      <c r="E44" s="111"/>
      <c r="F44" s="113"/>
      <c r="G44" s="122"/>
      <c r="H44" s="119"/>
      <c r="I44" s="119"/>
      <c r="J44" s="117"/>
      <c r="K44" s="122"/>
      <c r="L44" s="122"/>
      <c r="M44" s="122"/>
      <c r="N44" s="122"/>
      <c r="O44" s="122"/>
      <c r="P44" s="122"/>
      <c r="Q44" s="122"/>
      <c r="R44" s="122"/>
      <c r="S44" s="122"/>
      <c r="T44" s="122"/>
      <c r="U44" s="122"/>
      <c r="V44" s="113"/>
      <c r="W44" s="93"/>
      <c r="X44" s="131"/>
    </row>
    <row r="45" spans="1:24" ht="13" hidden="1" customHeight="1" outlineLevel="1" x14ac:dyDescent="0.35">
      <c r="A45" s="77"/>
      <c r="B45" s="130"/>
      <c r="C45" s="111"/>
      <c r="D45" s="111"/>
      <c r="E45" s="111"/>
      <c r="F45" s="113"/>
      <c r="G45" s="122"/>
      <c r="H45" s="119" t="s">
        <v>156</v>
      </c>
      <c r="I45" s="119"/>
      <c r="J45" s="117"/>
      <c r="K45" s="122"/>
      <c r="L45" s="122"/>
      <c r="M45" s="122"/>
      <c r="N45" s="122"/>
      <c r="O45" s="122"/>
      <c r="P45" s="122"/>
      <c r="Q45" s="122"/>
      <c r="R45" s="122"/>
      <c r="S45" s="122"/>
      <c r="T45" s="122"/>
      <c r="U45" s="122"/>
      <c r="V45" s="113"/>
      <c r="W45" s="93"/>
      <c r="X45" s="131"/>
    </row>
    <row r="46" spans="1:24" ht="13" hidden="1" customHeight="1" outlineLevel="1" x14ac:dyDescent="0.35">
      <c r="A46" s="77"/>
      <c r="B46" s="130"/>
      <c r="C46" s="111"/>
      <c r="D46" s="111"/>
      <c r="E46" s="111"/>
      <c r="F46" s="113"/>
      <c r="G46" s="122"/>
      <c r="H46" s="746" t="s">
        <v>157</v>
      </c>
      <c r="I46" s="747"/>
      <c r="J46" s="747"/>
      <c r="K46" s="747"/>
      <c r="L46" s="747"/>
      <c r="M46" s="747"/>
      <c r="N46" s="747"/>
      <c r="O46" s="747"/>
      <c r="P46" s="747"/>
      <c r="Q46" s="747"/>
      <c r="R46" s="747"/>
      <c r="S46" s="747"/>
      <c r="T46" s="748"/>
      <c r="U46" s="122"/>
      <c r="V46" s="113"/>
      <c r="W46" s="93"/>
      <c r="X46" s="131"/>
    </row>
    <row r="47" spans="1:24" ht="13" hidden="1" customHeight="1" outlineLevel="1" x14ac:dyDescent="0.35">
      <c r="A47" s="77"/>
      <c r="B47" s="130"/>
      <c r="C47" s="111"/>
      <c r="D47" s="111"/>
      <c r="E47" s="111"/>
      <c r="F47" s="113"/>
      <c r="G47" s="122"/>
      <c r="H47" s="749"/>
      <c r="I47" s="750"/>
      <c r="J47" s="750"/>
      <c r="K47" s="750"/>
      <c r="L47" s="750"/>
      <c r="M47" s="750"/>
      <c r="N47" s="750"/>
      <c r="O47" s="750"/>
      <c r="P47" s="750"/>
      <c r="Q47" s="750"/>
      <c r="R47" s="750"/>
      <c r="S47" s="750"/>
      <c r="T47" s="751"/>
      <c r="U47" s="122"/>
      <c r="V47" s="113"/>
      <c r="W47" s="93"/>
      <c r="X47" s="131"/>
    </row>
    <row r="48" spans="1:24" ht="13" hidden="1" customHeight="1" outlineLevel="1" x14ac:dyDescent="0.35">
      <c r="A48" s="77"/>
      <c r="B48" s="130"/>
      <c r="C48" s="111"/>
      <c r="D48" s="111"/>
      <c r="E48" s="111"/>
      <c r="F48" s="113"/>
      <c r="G48" s="122"/>
      <c r="H48" s="749"/>
      <c r="I48" s="750"/>
      <c r="J48" s="750"/>
      <c r="K48" s="750"/>
      <c r="L48" s="750"/>
      <c r="M48" s="750"/>
      <c r="N48" s="750"/>
      <c r="O48" s="750"/>
      <c r="P48" s="750"/>
      <c r="Q48" s="750"/>
      <c r="R48" s="750"/>
      <c r="S48" s="750"/>
      <c r="T48" s="751"/>
      <c r="U48" s="122"/>
      <c r="V48" s="113"/>
      <c r="W48" s="93"/>
      <c r="X48" s="131"/>
    </row>
    <row r="49" spans="1:24" ht="13" hidden="1" customHeight="1" outlineLevel="1" x14ac:dyDescent="0.35">
      <c r="A49" s="77"/>
      <c r="B49" s="130"/>
      <c r="C49" s="111"/>
      <c r="D49" s="111"/>
      <c r="E49" s="111"/>
      <c r="F49" s="113"/>
      <c r="G49" s="122"/>
      <c r="H49" s="752"/>
      <c r="I49" s="753"/>
      <c r="J49" s="753"/>
      <c r="K49" s="753"/>
      <c r="L49" s="753"/>
      <c r="M49" s="753"/>
      <c r="N49" s="753"/>
      <c r="O49" s="753"/>
      <c r="P49" s="753"/>
      <c r="Q49" s="753"/>
      <c r="R49" s="753"/>
      <c r="S49" s="753"/>
      <c r="T49" s="754"/>
      <c r="U49" s="122"/>
      <c r="V49" s="113"/>
      <c r="W49" s="93"/>
      <c r="X49" s="131"/>
    </row>
    <row r="50" spans="1:24" ht="13" hidden="1" customHeight="1" outlineLevel="1" x14ac:dyDescent="0.35">
      <c r="A50" s="273"/>
      <c r="B50" s="130"/>
      <c r="C50" s="111"/>
      <c r="D50" s="111"/>
      <c r="E50" s="111"/>
      <c r="F50" s="113"/>
      <c r="G50" s="115"/>
      <c r="H50" s="119" t="s">
        <v>500</v>
      </c>
      <c r="I50" s="119"/>
      <c r="J50" s="117"/>
      <c r="K50" s="117"/>
      <c r="L50" s="117"/>
      <c r="M50" s="117"/>
      <c r="N50" s="117"/>
      <c r="O50" s="117"/>
      <c r="P50" s="115"/>
      <c r="Q50" s="115"/>
      <c r="R50" s="115"/>
      <c r="S50" s="115"/>
      <c r="T50" s="115"/>
      <c r="U50" s="115"/>
      <c r="V50" s="113"/>
      <c r="W50" s="283"/>
      <c r="X50" s="275"/>
    </row>
    <row r="51" spans="1:24" ht="34.5" hidden="1" customHeight="1" outlineLevel="1" x14ac:dyDescent="0.35">
      <c r="A51" s="273"/>
      <c r="B51" s="130"/>
      <c r="C51" s="111"/>
      <c r="D51" s="111"/>
      <c r="E51" s="111"/>
      <c r="F51" s="113"/>
      <c r="G51" s="115"/>
      <c r="H51" s="757" t="s">
        <v>501</v>
      </c>
      <c r="I51" s="758"/>
      <c r="J51" s="758"/>
      <c r="K51" s="758"/>
      <c r="L51" s="758"/>
      <c r="M51" s="758"/>
      <c r="N51" s="758"/>
      <c r="O51" s="758"/>
      <c r="P51" s="758"/>
      <c r="Q51" s="758"/>
      <c r="R51" s="758"/>
      <c r="S51" s="758"/>
      <c r="T51" s="759"/>
      <c r="U51" s="115"/>
      <c r="V51" s="113"/>
      <c r="W51" s="283"/>
      <c r="X51" s="275"/>
    </row>
    <row r="52" spans="1:24" ht="5.15" hidden="1" customHeight="1" outlineLevel="1" x14ac:dyDescent="0.35">
      <c r="A52" s="77"/>
      <c r="B52" s="130"/>
      <c r="C52" s="94" t="s">
        <v>142</v>
      </c>
      <c r="D52" s="111"/>
      <c r="E52" s="111"/>
      <c r="F52" s="121"/>
      <c r="G52" s="122"/>
      <c r="H52" s="122"/>
      <c r="I52" s="122"/>
      <c r="J52" s="122"/>
      <c r="K52" s="122"/>
      <c r="L52" s="122"/>
      <c r="M52" s="122"/>
      <c r="N52" s="122"/>
      <c r="O52" s="122"/>
      <c r="P52" s="122"/>
      <c r="Q52" s="122"/>
      <c r="R52" s="122"/>
      <c r="S52" s="122"/>
      <c r="T52" s="122"/>
      <c r="U52" s="122"/>
      <c r="V52" s="113"/>
      <c r="W52" s="123"/>
      <c r="X52" s="131"/>
    </row>
    <row r="53" spans="1:24" ht="24" customHeight="1" collapsed="1" x14ac:dyDescent="0.35">
      <c r="A53" s="77"/>
      <c r="B53" s="130"/>
      <c r="C53" s="124"/>
      <c r="D53" s="124"/>
      <c r="E53" s="124"/>
      <c r="F53" s="124"/>
      <c r="G53" s="125" t="s">
        <v>145</v>
      </c>
      <c r="H53" s="126"/>
      <c r="I53" s="126"/>
      <c r="J53" s="126"/>
      <c r="K53" s="126"/>
      <c r="L53" s="126"/>
      <c r="M53" s="126"/>
      <c r="N53" s="126"/>
      <c r="O53" s="126"/>
      <c r="P53" s="126"/>
      <c r="Q53" s="126"/>
      <c r="R53" s="126"/>
      <c r="S53" s="126"/>
      <c r="T53" s="127"/>
      <c r="U53" s="127"/>
      <c r="V53" s="128" t="s">
        <v>143</v>
      </c>
      <c r="W53" s="129" t="s">
        <v>144</v>
      </c>
      <c r="X53" s="131"/>
    </row>
    <row r="54" spans="1:24" ht="12" hidden="1" customHeight="1" outlineLevel="1" x14ac:dyDescent="0.35">
      <c r="A54" s="77"/>
      <c r="B54" s="78"/>
      <c r="C54" s="78"/>
      <c r="D54" s="78"/>
      <c r="E54" s="78"/>
      <c r="F54" s="131"/>
      <c r="G54" s="131"/>
      <c r="H54" s="131"/>
      <c r="I54" s="131"/>
      <c r="J54" s="131"/>
      <c r="K54" s="131"/>
      <c r="L54" s="131"/>
      <c r="M54" s="131"/>
      <c r="N54" s="131"/>
      <c r="O54" s="131"/>
      <c r="P54" s="131"/>
      <c r="Q54" s="131"/>
      <c r="R54" s="131"/>
      <c r="S54" s="131"/>
      <c r="T54" s="131"/>
      <c r="U54" s="131"/>
      <c r="V54" s="131"/>
      <c r="W54" s="131"/>
      <c r="X54" s="131"/>
    </row>
    <row r="55" spans="1:24" ht="12" hidden="1" customHeight="1" outlineLevel="1" x14ac:dyDescent="0.35">
      <c r="A55" s="77"/>
      <c r="B55" s="78"/>
      <c r="C55" s="78"/>
      <c r="D55" s="78"/>
      <c r="E55" s="78"/>
      <c r="F55" s="78"/>
      <c r="G55" s="78"/>
      <c r="H55" s="78"/>
      <c r="I55" s="78"/>
      <c r="J55" s="78"/>
      <c r="K55" s="78"/>
      <c r="L55" s="78"/>
      <c r="M55" s="78"/>
      <c r="N55" s="78"/>
      <c r="O55" s="78"/>
      <c r="P55" s="78"/>
      <c r="Q55" s="78"/>
      <c r="R55" s="78"/>
      <c r="S55" s="78"/>
      <c r="T55" s="78"/>
      <c r="U55" s="78"/>
      <c r="V55" s="78"/>
      <c r="W55" s="78"/>
      <c r="X55" s="78"/>
    </row>
    <row r="56" spans="1:24" ht="5.15" hidden="1" customHeight="1" outlineLevel="1" collapsed="1" thickBot="1" x14ac:dyDescent="0.4">
      <c r="A56" s="77"/>
      <c r="B56" s="78"/>
      <c r="C56" s="78"/>
      <c r="D56" s="78"/>
      <c r="E56" s="78"/>
      <c r="F56" s="78"/>
      <c r="G56" s="78"/>
      <c r="H56" s="78"/>
      <c r="I56" s="78"/>
      <c r="J56" s="78"/>
      <c r="K56" s="78"/>
      <c r="L56" s="78"/>
      <c r="M56" s="78"/>
      <c r="N56" s="78"/>
      <c r="O56" s="78"/>
      <c r="P56" s="78"/>
      <c r="Q56" s="78"/>
      <c r="R56" s="78"/>
      <c r="S56" s="78"/>
      <c r="T56" s="78"/>
      <c r="U56" s="78"/>
      <c r="V56" s="78"/>
      <c r="W56" s="78"/>
      <c r="X56" s="78"/>
    </row>
    <row r="57" spans="1:24" ht="5.15" hidden="1" customHeight="1" outlineLevel="1" x14ac:dyDescent="0.35">
      <c r="A57" s="77"/>
      <c r="B57" s="130"/>
      <c r="C57" s="82" t="s">
        <v>0</v>
      </c>
      <c r="D57" s="82"/>
      <c r="E57" s="82"/>
      <c r="F57" s="82"/>
      <c r="G57" s="82"/>
      <c r="H57" s="82"/>
      <c r="I57" s="82"/>
      <c r="J57" s="82"/>
      <c r="K57" s="83"/>
      <c r="L57" s="83"/>
      <c r="M57" s="83"/>
      <c r="N57" s="83"/>
      <c r="O57" s="83"/>
      <c r="P57" s="83"/>
      <c r="Q57" s="83"/>
      <c r="R57" s="83"/>
      <c r="S57" s="83"/>
      <c r="T57" s="83"/>
      <c r="U57" s="83"/>
      <c r="V57" s="84" t="s">
        <v>134</v>
      </c>
      <c r="W57" s="85"/>
      <c r="X57" s="131"/>
    </row>
    <row r="58" spans="1:24" ht="13" hidden="1" customHeight="1" outlineLevel="1" collapsed="1" x14ac:dyDescent="0.35">
      <c r="A58" s="77"/>
      <c r="B58" s="130"/>
      <c r="C58" s="87"/>
      <c r="D58" s="87">
        <v>0</v>
      </c>
      <c r="E58" s="87" t="s">
        <v>1</v>
      </c>
      <c r="F58" s="88"/>
      <c r="G58" s="89" t="s">
        <v>158</v>
      </c>
      <c r="H58" s="90"/>
      <c r="I58" s="90"/>
      <c r="J58" s="90"/>
      <c r="K58" s="90"/>
      <c r="L58" s="90"/>
      <c r="M58" s="90"/>
      <c r="N58" s="90"/>
      <c r="O58" s="90"/>
      <c r="P58" s="90"/>
      <c r="Q58" s="90"/>
      <c r="R58" s="90"/>
      <c r="S58" s="91"/>
      <c r="T58" s="90"/>
      <c r="U58" s="92"/>
      <c r="V58" s="92"/>
      <c r="W58" s="93"/>
      <c r="X58" s="131"/>
    </row>
    <row r="59" spans="1:24" ht="13" hidden="1" customHeight="1" outlineLevel="1" x14ac:dyDescent="0.35">
      <c r="A59" s="77"/>
      <c r="B59" s="130"/>
      <c r="C59" s="87"/>
      <c r="D59" s="94"/>
      <c r="E59" s="95"/>
      <c r="F59" s="96"/>
      <c r="G59" s="97" t="s">
        <v>159</v>
      </c>
      <c r="H59" s="97"/>
      <c r="I59" s="97"/>
      <c r="J59" s="97"/>
      <c r="K59" s="97"/>
      <c r="L59" s="97"/>
      <c r="M59" s="97"/>
      <c r="N59" s="97"/>
      <c r="O59" s="97"/>
      <c r="P59" s="97"/>
      <c r="Q59" s="97"/>
      <c r="R59" s="97"/>
      <c r="S59" s="98"/>
      <c r="T59" s="99"/>
      <c r="U59" s="100"/>
      <c r="V59" s="100"/>
      <c r="W59" s="93"/>
      <c r="X59" s="131"/>
    </row>
    <row r="60" spans="1:24" ht="13" hidden="1" customHeight="1" outlineLevel="1" x14ac:dyDescent="0.35">
      <c r="A60" s="77"/>
      <c r="B60" s="130"/>
      <c r="C60" s="95"/>
      <c r="D60" s="87"/>
      <c r="E60" s="95"/>
      <c r="F60" s="96"/>
      <c r="G60" s="101">
        <v>37998.72855324074</v>
      </c>
      <c r="H60" s="102">
        <v>37998.72855324074</v>
      </c>
      <c r="I60" s="97"/>
      <c r="J60" s="97"/>
      <c r="K60" s="97"/>
      <c r="L60" s="97"/>
      <c r="M60" s="97"/>
      <c r="N60" s="97"/>
      <c r="O60" s="97"/>
      <c r="P60" s="97"/>
      <c r="Q60" s="97"/>
      <c r="R60" s="97"/>
      <c r="S60" s="98"/>
      <c r="T60" s="99"/>
      <c r="U60" s="100"/>
      <c r="V60" s="100"/>
      <c r="W60" s="93"/>
      <c r="X60" s="131"/>
    </row>
    <row r="61" spans="1:24" ht="13" hidden="1" customHeight="1" outlineLevel="1" x14ac:dyDescent="0.35">
      <c r="A61" s="77"/>
      <c r="B61" s="130"/>
      <c r="C61" s="95">
        <v>1</v>
      </c>
      <c r="D61" s="94"/>
      <c r="E61" s="95"/>
      <c r="F61" s="103"/>
      <c r="G61" s="104"/>
      <c r="H61" s="105"/>
      <c r="I61" s="105"/>
      <c r="J61" s="105"/>
      <c r="K61" s="105"/>
      <c r="L61" s="105"/>
      <c r="M61" s="105"/>
      <c r="N61" s="105"/>
      <c r="O61" s="105"/>
      <c r="P61" s="105"/>
      <c r="Q61" s="105"/>
      <c r="R61" s="105"/>
      <c r="S61" s="106"/>
      <c r="T61" s="107"/>
      <c r="U61" s="108"/>
      <c r="V61" s="108"/>
      <c r="W61" s="93"/>
      <c r="X61" s="131"/>
    </row>
    <row r="62" spans="1:24" ht="13" hidden="1" customHeight="1" outlineLevel="1" x14ac:dyDescent="0.35">
      <c r="A62" s="77"/>
      <c r="B62" s="130"/>
      <c r="C62" s="95"/>
      <c r="D62" s="95"/>
      <c r="E62" s="95"/>
      <c r="F62" s="95"/>
      <c r="G62" s="109"/>
      <c r="H62" s="109"/>
      <c r="I62" s="109"/>
      <c r="J62" s="109"/>
      <c r="K62" s="109"/>
      <c r="L62" s="109"/>
      <c r="M62" s="109"/>
      <c r="N62" s="109"/>
      <c r="O62" s="109"/>
      <c r="P62" s="109"/>
      <c r="Q62" s="109"/>
      <c r="R62" s="109"/>
      <c r="S62" s="109"/>
      <c r="T62" s="109"/>
      <c r="U62" s="109"/>
      <c r="V62" s="109"/>
      <c r="W62" s="93"/>
      <c r="X62" s="131"/>
    </row>
    <row r="63" spans="1:24" ht="13" hidden="1" customHeight="1" outlineLevel="1" x14ac:dyDescent="0.35">
      <c r="A63" s="77"/>
      <c r="B63" s="130"/>
      <c r="C63" s="95"/>
      <c r="D63" s="95"/>
      <c r="E63" s="95"/>
      <c r="F63" s="95"/>
      <c r="G63" s="95"/>
      <c r="H63" s="95"/>
      <c r="I63" s="95"/>
      <c r="J63" s="95"/>
      <c r="K63" s="95"/>
      <c r="L63" s="109"/>
      <c r="M63" s="109"/>
      <c r="N63" s="109"/>
      <c r="O63" s="109"/>
      <c r="P63" s="109"/>
      <c r="Q63" s="109"/>
      <c r="R63" s="109"/>
      <c r="S63" s="109"/>
      <c r="T63" s="109"/>
      <c r="U63" s="109"/>
      <c r="V63" s="109"/>
      <c r="W63" s="93"/>
      <c r="X63" s="131"/>
    </row>
    <row r="64" spans="1:24" ht="13" hidden="1" customHeight="1" outlineLevel="1" x14ac:dyDescent="0.35">
      <c r="A64" s="77"/>
      <c r="B64" s="130"/>
      <c r="C64" s="95"/>
      <c r="D64" s="95"/>
      <c r="E64" s="95"/>
      <c r="F64" s="95"/>
      <c r="G64" s="110"/>
      <c r="H64" s="110"/>
      <c r="I64" s="110"/>
      <c r="J64" s="110"/>
      <c r="K64" s="110"/>
      <c r="L64" s="110"/>
      <c r="M64" s="110"/>
      <c r="N64" s="110"/>
      <c r="O64" s="110"/>
      <c r="P64" s="110"/>
      <c r="Q64" s="110"/>
      <c r="R64" s="110"/>
      <c r="S64" s="110"/>
      <c r="T64" s="110"/>
      <c r="U64" s="110"/>
      <c r="V64" s="218"/>
      <c r="W64" s="93"/>
      <c r="X64" s="131"/>
    </row>
    <row r="65" spans="1:56" ht="13" hidden="1" customHeight="1" outlineLevel="1" x14ac:dyDescent="0.35">
      <c r="A65" s="77"/>
      <c r="B65" s="130"/>
      <c r="C65" s="111"/>
      <c r="D65" s="111"/>
      <c r="E65" s="111"/>
      <c r="F65" s="95"/>
      <c r="G65" s="110" t="s">
        <v>160</v>
      </c>
      <c r="H65" s="110"/>
      <c r="I65" s="110"/>
      <c r="J65" s="110" t="s">
        <v>161</v>
      </c>
      <c r="K65" s="110"/>
      <c r="L65" s="110"/>
      <c r="M65" s="110"/>
      <c r="N65" s="110"/>
      <c r="O65" s="110"/>
      <c r="P65" s="110"/>
      <c r="Q65" s="110"/>
      <c r="R65" s="110"/>
      <c r="S65" s="110"/>
      <c r="T65" s="110"/>
      <c r="U65" s="110"/>
      <c r="V65" s="218"/>
      <c r="W65" s="93"/>
      <c r="X65" s="131"/>
    </row>
    <row r="66" spans="1:56" ht="5.15" hidden="1" customHeight="1" outlineLevel="1" x14ac:dyDescent="0.35">
      <c r="A66" s="77"/>
      <c r="B66" s="130"/>
      <c r="C66" s="94" t="s">
        <v>137</v>
      </c>
      <c r="D66" s="111"/>
      <c r="E66" s="111"/>
      <c r="F66" s="95"/>
      <c r="G66" s="110"/>
      <c r="H66" s="110"/>
      <c r="I66" s="110"/>
      <c r="J66" s="112" t="s">
        <v>138</v>
      </c>
      <c r="K66" s="110"/>
      <c r="L66" s="110"/>
      <c r="M66" s="110"/>
      <c r="N66" s="110"/>
      <c r="O66" s="110"/>
      <c r="P66" s="110"/>
      <c r="Q66" s="110"/>
      <c r="R66" s="110"/>
      <c r="S66" s="110"/>
      <c r="T66" s="110"/>
      <c r="U66" s="110"/>
      <c r="V66" s="218"/>
      <c r="W66" s="93"/>
      <c r="X66" s="131"/>
    </row>
    <row r="67" spans="1:56" ht="5.15" hidden="1" customHeight="1" outlineLevel="1" x14ac:dyDescent="0.35">
      <c r="A67" s="77"/>
      <c r="B67" s="130"/>
      <c r="C67" s="111"/>
      <c r="D67" s="111"/>
      <c r="E67" s="111"/>
      <c r="F67" s="113"/>
      <c r="G67" s="114"/>
      <c r="H67" s="114"/>
      <c r="I67" s="114"/>
      <c r="J67" s="114"/>
      <c r="K67" s="114"/>
      <c r="L67" s="114"/>
      <c r="M67" s="114"/>
      <c r="N67" s="114"/>
      <c r="O67" s="114"/>
      <c r="P67" s="114"/>
      <c r="Q67" s="114"/>
      <c r="R67" s="114"/>
      <c r="S67" s="114"/>
      <c r="T67" s="114"/>
      <c r="U67" s="114"/>
      <c r="V67" s="113"/>
      <c r="W67" s="93"/>
      <c r="X67" s="131"/>
    </row>
    <row r="68" spans="1:56" ht="13" hidden="1" customHeight="1" outlineLevel="1" x14ac:dyDescent="0.35">
      <c r="A68" s="77"/>
      <c r="B68" s="130"/>
      <c r="C68" s="111"/>
      <c r="D68" s="111"/>
      <c r="E68" s="111"/>
      <c r="F68" s="113"/>
      <c r="G68" s="119" t="s">
        <v>162</v>
      </c>
      <c r="H68" s="122"/>
      <c r="I68" s="122"/>
      <c r="J68" s="132">
        <v>0.1</v>
      </c>
      <c r="K68" s="122"/>
      <c r="L68" s="122"/>
      <c r="M68" s="122"/>
      <c r="N68" s="122"/>
      <c r="O68" s="122"/>
      <c r="P68" s="122"/>
      <c r="Q68" s="122"/>
      <c r="R68" s="122"/>
      <c r="S68" s="122"/>
      <c r="T68" s="122"/>
      <c r="U68" s="122"/>
      <c r="V68" s="113"/>
      <c r="W68" s="93"/>
      <c r="X68" s="131"/>
    </row>
    <row r="69" spans="1:56" ht="13" hidden="1" customHeight="1" outlineLevel="1" x14ac:dyDescent="0.35">
      <c r="A69" s="77"/>
      <c r="B69" s="130"/>
      <c r="C69" s="111"/>
      <c r="D69" s="111"/>
      <c r="E69" s="111"/>
      <c r="F69" s="113"/>
      <c r="G69" s="119" t="s">
        <v>163</v>
      </c>
      <c r="H69" s="122"/>
      <c r="I69" s="122"/>
      <c r="J69" s="133">
        <v>4</v>
      </c>
      <c r="K69" s="122"/>
      <c r="L69" s="122"/>
      <c r="M69" s="122"/>
      <c r="N69" s="122"/>
      <c r="O69" s="122"/>
      <c r="P69" s="122"/>
      <c r="Q69" s="122"/>
      <c r="R69" s="122"/>
      <c r="S69" s="122"/>
      <c r="T69" s="122"/>
      <c r="U69" s="122"/>
      <c r="V69" s="113"/>
      <c r="W69" s="93"/>
      <c r="X69" s="131"/>
    </row>
    <row r="70" spans="1:56" ht="13" hidden="1" customHeight="1" outlineLevel="1" x14ac:dyDescent="0.35">
      <c r="A70" s="77"/>
      <c r="B70" s="130"/>
      <c r="C70" s="111"/>
      <c r="D70" s="111"/>
      <c r="E70" s="111"/>
      <c r="F70" s="113"/>
      <c r="G70" s="122" t="s">
        <v>164</v>
      </c>
      <c r="H70" s="122"/>
      <c r="I70" s="122"/>
      <c r="J70" s="134">
        <v>4.0000000000000001E-3</v>
      </c>
      <c r="K70" s="122"/>
      <c r="L70" s="122"/>
      <c r="M70" s="122"/>
      <c r="N70" s="122"/>
      <c r="O70" s="122"/>
      <c r="P70" s="122"/>
      <c r="Q70" s="122"/>
      <c r="R70" s="122"/>
      <c r="S70" s="122"/>
      <c r="T70" s="122"/>
      <c r="U70" s="122"/>
      <c r="V70" s="113"/>
      <c r="W70" s="93"/>
      <c r="X70" s="131"/>
    </row>
    <row r="71" spans="1:56" ht="13" hidden="1" customHeight="1" outlineLevel="1" x14ac:dyDescent="0.35">
      <c r="A71" s="77"/>
      <c r="B71" s="130"/>
      <c r="C71" s="111"/>
      <c r="D71" s="111"/>
      <c r="E71" s="111"/>
      <c r="F71" s="113"/>
      <c r="G71" s="122"/>
      <c r="H71" s="122"/>
      <c r="I71" s="122"/>
      <c r="J71" s="122"/>
      <c r="K71" s="122"/>
      <c r="L71" s="122"/>
      <c r="M71" s="122"/>
      <c r="N71" s="122"/>
      <c r="O71" s="122"/>
      <c r="P71" s="122"/>
      <c r="Q71" s="122"/>
      <c r="R71" s="122"/>
      <c r="S71" s="122"/>
      <c r="T71" s="122"/>
      <c r="U71" s="122"/>
      <c r="V71" s="113"/>
      <c r="W71" s="93"/>
      <c r="X71" s="131"/>
    </row>
    <row r="72" spans="1:56" ht="13" hidden="1" customHeight="1" outlineLevel="1" x14ac:dyDescent="0.35">
      <c r="A72" s="77"/>
      <c r="B72" s="130"/>
      <c r="C72" s="111"/>
      <c r="D72" s="111"/>
      <c r="E72" s="111"/>
      <c r="F72" s="113"/>
      <c r="G72" s="122"/>
      <c r="H72" s="122"/>
      <c r="I72" s="122"/>
      <c r="J72" s="122"/>
      <c r="K72" s="122"/>
      <c r="L72" s="122"/>
      <c r="M72" s="122"/>
      <c r="N72" s="122"/>
      <c r="O72" s="122"/>
      <c r="P72" s="122"/>
      <c r="Q72" s="122"/>
      <c r="R72" s="122"/>
      <c r="S72" s="122"/>
      <c r="T72" s="122"/>
      <c r="U72" s="122"/>
      <c r="V72" s="113"/>
      <c r="W72" s="93"/>
      <c r="X72" s="131"/>
    </row>
    <row r="73" spans="1:56" ht="13" hidden="1" customHeight="1" outlineLevel="1" x14ac:dyDescent="0.35">
      <c r="A73" s="77"/>
      <c r="B73" s="130"/>
      <c r="C73" s="111"/>
      <c r="D73" s="111"/>
      <c r="E73" s="111"/>
      <c r="F73" s="113"/>
      <c r="G73" s="122"/>
      <c r="H73" s="122"/>
      <c r="I73" s="122"/>
      <c r="J73" s="122"/>
      <c r="K73" s="122"/>
      <c r="L73" s="122"/>
      <c r="M73" s="122"/>
      <c r="N73" s="122"/>
      <c r="O73" s="122"/>
      <c r="P73" s="122"/>
      <c r="Q73" s="122"/>
      <c r="R73" s="122"/>
      <c r="S73" s="122"/>
      <c r="T73" s="122"/>
      <c r="U73" s="122"/>
      <c r="V73" s="113"/>
      <c r="W73" s="93"/>
      <c r="X73" s="131"/>
    </row>
    <row r="74" spans="1:56" ht="5.15" hidden="1" customHeight="1" outlineLevel="1" x14ac:dyDescent="0.35">
      <c r="A74" s="77"/>
      <c r="B74" s="130"/>
      <c r="C74" s="94" t="s">
        <v>142</v>
      </c>
      <c r="D74" s="111"/>
      <c r="E74" s="111"/>
      <c r="F74" s="121"/>
      <c r="G74" s="122"/>
      <c r="H74" s="122"/>
      <c r="I74" s="122"/>
      <c r="J74" s="122"/>
      <c r="K74" s="122"/>
      <c r="L74" s="122"/>
      <c r="M74" s="122"/>
      <c r="N74" s="122"/>
      <c r="O74" s="122"/>
      <c r="P74" s="122"/>
      <c r="Q74" s="122"/>
      <c r="R74" s="122"/>
      <c r="S74" s="122"/>
      <c r="T74" s="122"/>
      <c r="U74" s="122"/>
      <c r="V74" s="113"/>
      <c r="W74" s="123"/>
      <c r="X74" s="131"/>
    </row>
    <row r="75" spans="1:56" ht="24" customHeight="1" collapsed="1" x14ac:dyDescent="0.35">
      <c r="A75" s="77"/>
      <c r="B75" s="130"/>
      <c r="C75" s="124"/>
      <c r="D75" s="124"/>
      <c r="E75" s="124"/>
      <c r="F75" s="124"/>
      <c r="G75" s="125" t="s">
        <v>158</v>
      </c>
      <c r="H75" s="126"/>
      <c r="I75" s="126"/>
      <c r="J75" s="126"/>
      <c r="K75" s="126"/>
      <c r="L75" s="126"/>
      <c r="M75" s="126"/>
      <c r="N75" s="126"/>
      <c r="O75" s="126"/>
      <c r="P75" s="126"/>
      <c r="Q75" s="126"/>
      <c r="R75" s="126"/>
      <c r="S75" s="126"/>
      <c r="T75" s="127"/>
      <c r="U75" s="127"/>
      <c r="V75" s="128" t="s">
        <v>143</v>
      </c>
      <c r="W75" s="129" t="s">
        <v>144</v>
      </c>
      <c r="X75" s="131"/>
    </row>
    <row r="76" spans="1:56" ht="12" customHeight="1" outlineLevel="1" x14ac:dyDescent="0.35">
      <c r="A76" s="77"/>
      <c r="B76" s="78"/>
      <c r="C76" s="78"/>
      <c r="D76" s="78"/>
      <c r="E76" s="78"/>
      <c r="F76" s="131"/>
      <c r="G76" s="131"/>
      <c r="H76" s="131"/>
      <c r="I76" s="131"/>
      <c r="J76" s="131"/>
      <c r="K76" s="131"/>
      <c r="L76" s="131"/>
      <c r="M76" s="131"/>
      <c r="N76" s="131"/>
      <c r="O76" s="131"/>
      <c r="P76" s="131"/>
      <c r="Q76" s="131"/>
      <c r="R76" s="131"/>
      <c r="S76" s="131"/>
      <c r="T76" s="131"/>
      <c r="U76" s="131"/>
      <c r="V76" s="131"/>
      <c r="W76" s="131"/>
      <c r="X76" s="131"/>
    </row>
    <row r="77" spans="1:56" ht="12" customHeight="1" outlineLevel="1" x14ac:dyDescent="0.35">
      <c r="A77" s="77"/>
      <c r="B77" s="78"/>
      <c r="C77" s="78"/>
      <c r="D77" s="78"/>
      <c r="E77" s="78"/>
      <c r="F77" s="131"/>
      <c r="G77" s="131"/>
      <c r="H77" s="131"/>
      <c r="I77" s="131"/>
      <c r="J77" s="131"/>
      <c r="K77" s="131"/>
      <c r="L77" s="131"/>
      <c r="M77" s="131"/>
      <c r="N77" s="131"/>
      <c r="O77" s="131"/>
      <c r="P77" s="131"/>
      <c r="Q77" s="131"/>
      <c r="R77" s="131"/>
      <c r="S77" s="131"/>
      <c r="T77" s="131"/>
      <c r="U77" s="131"/>
      <c r="V77" s="131"/>
      <c r="W77" s="131"/>
      <c r="X77" s="131"/>
    </row>
    <row r="78" spans="1:56" s="144" customFormat="1" ht="12.75" customHeight="1" outlineLevel="1" x14ac:dyDescent="0.35">
      <c r="A78" s="142"/>
      <c r="B78" s="143"/>
      <c r="C78" s="143"/>
      <c r="D78" s="143"/>
      <c r="E78" s="143"/>
      <c r="F78" s="131"/>
      <c r="G78" s="131"/>
      <c r="H78" s="131"/>
      <c r="I78" s="131"/>
      <c r="J78" s="131"/>
      <c r="K78" s="131"/>
      <c r="L78" s="131"/>
      <c r="M78" s="131"/>
      <c r="N78" s="131"/>
      <c r="O78" s="131"/>
      <c r="P78" s="131"/>
      <c r="Q78" s="131"/>
      <c r="R78" s="131"/>
      <c r="S78" s="131"/>
      <c r="T78" s="131"/>
      <c r="U78" s="131"/>
      <c r="V78" s="131"/>
      <c r="W78" s="131"/>
      <c r="X78" s="131"/>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row>
    <row r="79" spans="1:56" s="144" customFormat="1" ht="5.15" customHeight="1" outlineLevel="1" collapsed="1" thickBot="1" x14ac:dyDescent="0.4">
      <c r="A79" s="142"/>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row>
    <row r="80" spans="1:56" s="144" customFormat="1" ht="5.15" customHeight="1" outlineLevel="1" x14ac:dyDescent="0.35">
      <c r="A80" s="142"/>
      <c r="B80" s="143"/>
      <c r="C80" s="82" t="s">
        <v>0</v>
      </c>
      <c r="D80" s="82"/>
      <c r="E80" s="82"/>
      <c r="F80" s="82"/>
      <c r="G80" s="82"/>
      <c r="H80" s="82"/>
      <c r="I80" s="82"/>
      <c r="J80" s="82"/>
      <c r="K80" s="83"/>
      <c r="L80" s="83"/>
      <c r="M80" s="83"/>
      <c r="N80" s="83"/>
      <c r="O80" s="83"/>
      <c r="P80" s="83"/>
      <c r="Q80" s="83"/>
      <c r="R80" s="83"/>
      <c r="S80" s="83"/>
      <c r="T80" s="83"/>
      <c r="U80" s="83"/>
      <c r="V80" s="83"/>
      <c r="W80" s="85"/>
      <c r="X80" s="131"/>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row>
    <row r="81" spans="1:56" s="144" customFormat="1" ht="12.75" customHeight="1" outlineLevel="1" collapsed="1" x14ac:dyDescent="0.35">
      <c r="A81" s="142"/>
      <c r="B81" s="143"/>
      <c r="C81" s="87"/>
      <c r="D81" s="87">
        <v>410</v>
      </c>
      <c r="E81" s="87" t="s">
        <v>1</v>
      </c>
      <c r="F81" s="146"/>
      <c r="G81" s="147" t="s">
        <v>176</v>
      </c>
      <c r="H81" s="146"/>
      <c r="I81" s="146"/>
      <c r="J81" s="146"/>
      <c r="K81" s="146"/>
      <c r="L81" s="146"/>
      <c r="M81" s="146"/>
      <c r="N81" s="146"/>
      <c r="O81" s="146"/>
      <c r="P81" s="146"/>
      <c r="Q81" s="146"/>
      <c r="R81" s="146"/>
      <c r="S81" s="148"/>
      <c r="T81" s="149"/>
      <c r="U81" s="150"/>
      <c r="V81" s="150"/>
      <c r="W81" s="93"/>
      <c r="X81" s="131"/>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row>
    <row r="82" spans="1:56" s="144" customFormat="1" ht="12.75" customHeight="1" outlineLevel="1" x14ac:dyDescent="0.35">
      <c r="A82" s="142"/>
      <c r="B82" s="143"/>
      <c r="C82" s="87"/>
      <c r="D82" s="94"/>
      <c r="E82" s="95"/>
      <c r="F82" s="146"/>
      <c r="G82" s="146" t="s">
        <v>177</v>
      </c>
      <c r="H82" s="149"/>
      <c r="I82" s="146"/>
      <c r="J82" s="146"/>
      <c r="K82" s="146"/>
      <c r="L82" s="146"/>
      <c r="M82" s="146"/>
      <c r="N82" s="146"/>
      <c r="O82" s="146"/>
      <c r="P82" s="146"/>
      <c r="Q82" s="146"/>
      <c r="R82" s="146"/>
      <c r="S82" s="148"/>
      <c r="T82" s="151"/>
      <c r="U82" s="150"/>
      <c r="V82" s="150"/>
      <c r="W82" s="93"/>
      <c r="X82" s="131"/>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row>
    <row r="83" spans="1:56" s="144" customFormat="1" ht="12.75" customHeight="1" outlineLevel="1" x14ac:dyDescent="0.35">
      <c r="A83" s="142"/>
      <c r="B83" s="143"/>
      <c r="C83" s="95"/>
      <c r="D83" s="87"/>
      <c r="E83" s="95"/>
      <c r="F83" s="146"/>
      <c r="G83" s="152">
        <v>37951.660101388887</v>
      </c>
      <c r="H83" s="149"/>
      <c r="I83" s="146"/>
      <c r="J83" s="146"/>
      <c r="K83" s="146"/>
      <c r="L83" s="146"/>
      <c r="M83" s="146"/>
      <c r="N83" s="146"/>
      <c r="O83" s="146"/>
      <c r="P83" s="146"/>
      <c r="Q83" s="146"/>
      <c r="R83" s="146"/>
      <c r="S83" s="148"/>
      <c r="T83" s="151"/>
      <c r="U83" s="150"/>
      <c r="V83" s="150"/>
      <c r="W83" s="93"/>
      <c r="X83" s="131"/>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row>
    <row r="84" spans="1:56" s="144" customFormat="1" ht="12.75" customHeight="1" outlineLevel="1" x14ac:dyDescent="0.35">
      <c r="A84" s="142"/>
      <c r="B84" s="143"/>
      <c r="C84" s="95">
        <v>1</v>
      </c>
      <c r="D84" s="94"/>
      <c r="E84" s="95"/>
      <c r="F84" s="146"/>
      <c r="G84" s="153"/>
      <c r="H84" s="149"/>
      <c r="I84" s="146"/>
      <c r="J84" s="149"/>
      <c r="K84" s="146"/>
      <c r="L84" s="146"/>
      <c r="M84" s="146"/>
      <c r="N84" s="146"/>
      <c r="O84" s="146"/>
      <c r="P84" s="146"/>
      <c r="Q84" s="146"/>
      <c r="R84" s="146"/>
      <c r="S84" s="148"/>
      <c r="T84" s="151"/>
      <c r="U84" s="150"/>
      <c r="V84" s="150"/>
      <c r="W84" s="93"/>
      <c r="X84" s="131"/>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row>
    <row r="85" spans="1:56" s="144" customFormat="1" ht="12.75" customHeight="1" outlineLevel="1" x14ac:dyDescent="0.35">
      <c r="A85" s="142"/>
      <c r="B85" s="143"/>
      <c r="C85" s="95"/>
      <c r="D85" s="95"/>
      <c r="E85" s="95"/>
      <c r="F85" s="95"/>
      <c r="G85" s="95"/>
      <c r="H85" s="95"/>
      <c r="I85" s="95"/>
      <c r="J85" s="109"/>
      <c r="K85" s="109"/>
      <c r="L85" s="109"/>
      <c r="M85" s="109"/>
      <c r="N85" s="109"/>
      <c r="O85" s="109"/>
      <c r="P85" s="109"/>
      <c r="Q85" s="109"/>
      <c r="R85" s="109"/>
      <c r="S85" s="109"/>
      <c r="T85" s="109"/>
      <c r="U85" s="109"/>
      <c r="V85" s="109"/>
      <c r="W85" s="93"/>
      <c r="X85" s="131"/>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row>
    <row r="86" spans="1:56" s="144" customFormat="1" ht="12.75" customHeight="1" outlineLevel="1" x14ac:dyDescent="0.35">
      <c r="A86" s="142"/>
      <c r="B86" s="143"/>
      <c r="C86" s="95"/>
      <c r="D86" s="95"/>
      <c r="E86" s="95"/>
      <c r="F86" s="95"/>
      <c r="G86" s="95"/>
      <c r="H86" s="95"/>
      <c r="I86" s="95"/>
      <c r="J86" s="95"/>
      <c r="K86" s="95"/>
      <c r="L86" s="109"/>
      <c r="M86" s="109"/>
      <c r="N86" s="109"/>
      <c r="O86" s="109"/>
      <c r="P86" s="109"/>
      <c r="Q86" s="109"/>
      <c r="R86" s="109"/>
      <c r="S86" s="109"/>
      <c r="T86" s="109"/>
      <c r="U86" s="109"/>
      <c r="V86" s="109"/>
      <c r="W86" s="93"/>
      <c r="X86" s="131"/>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row>
    <row r="87" spans="1:56" s="144" customFormat="1" ht="12.75" customHeight="1" outlineLevel="1" x14ac:dyDescent="0.35">
      <c r="A87" s="142"/>
      <c r="B87" s="143"/>
      <c r="C87" s="95"/>
      <c r="D87" s="95"/>
      <c r="E87" s="95"/>
      <c r="F87" s="95"/>
      <c r="G87" s="95"/>
      <c r="H87" s="95"/>
      <c r="I87" s="95"/>
      <c r="J87" s="110"/>
      <c r="K87" s="110"/>
      <c r="L87" s="110" t="s">
        <v>504</v>
      </c>
      <c r="M87" s="135" t="s">
        <v>178</v>
      </c>
      <c r="N87" s="135"/>
      <c r="O87" s="135"/>
      <c r="P87" s="135"/>
      <c r="Q87" s="135"/>
      <c r="R87" s="135"/>
      <c r="S87" s="110"/>
      <c r="T87" s="110"/>
      <c r="U87" s="110"/>
      <c r="V87" s="109"/>
      <c r="W87" s="93"/>
      <c r="X87" s="131"/>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row>
    <row r="88" spans="1:56" s="144" customFormat="1" ht="12.75" customHeight="1" outlineLevel="1" x14ac:dyDescent="0.35">
      <c r="A88" s="142"/>
      <c r="B88" s="143"/>
      <c r="C88" s="111"/>
      <c r="D88" s="111"/>
      <c r="E88" s="111"/>
      <c r="F88" s="95"/>
      <c r="G88" s="95"/>
      <c r="H88" s="95"/>
      <c r="I88" s="95"/>
      <c r="J88" s="110"/>
      <c r="K88" s="110" t="s">
        <v>600</v>
      </c>
      <c r="L88" s="110" t="s">
        <v>42</v>
      </c>
      <c r="M88" s="110" t="s">
        <v>502</v>
      </c>
      <c r="N88" s="110" t="s">
        <v>503</v>
      </c>
      <c r="O88" s="110" t="s">
        <v>505</v>
      </c>
      <c r="P88" s="110" t="s">
        <v>506</v>
      </c>
      <c r="Q88" s="110" t="s">
        <v>507</v>
      </c>
      <c r="R88" s="110" t="s">
        <v>509</v>
      </c>
      <c r="S88" s="110"/>
      <c r="T88" s="110"/>
      <c r="U88" s="110"/>
      <c r="V88" s="109"/>
      <c r="W88" s="93"/>
      <c r="X88" s="131"/>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row>
    <row r="89" spans="1:56" s="144" customFormat="1" ht="5.15" customHeight="1" outlineLevel="1" x14ac:dyDescent="0.35">
      <c r="A89" s="142"/>
      <c r="B89" s="143"/>
      <c r="C89" s="111"/>
      <c r="D89" s="111"/>
      <c r="E89" s="111"/>
      <c r="F89" s="95"/>
      <c r="G89" s="95"/>
      <c r="H89" s="95"/>
      <c r="I89" s="95"/>
      <c r="J89" s="110"/>
      <c r="K89" s="110"/>
      <c r="L89" s="154" t="s">
        <v>138</v>
      </c>
      <c r="M89" s="110"/>
      <c r="N89" s="110"/>
      <c r="O89" s="110"/>
      <c r="P89" s="110"/>
      <c r="Q89" s="110"/>
      <c r="R89" s="110"/>
      <c r="S89" s="110"/>
      <c r="T89" s="110"/>
      <c r="U89" s="110"/>
      <c r="V89" s="109"/>
      <c r="W89" s="93"/>
      <c r="X89" s="131"/>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row>
    <row r="90" spans="1:56" s="144" customFormat="1" ht="5.15" customHeight="1" outlineLevel="1" x14ac:dyDescent="0.35">
      <c r="A90" s="142"/>
      <c r="B90" s="143"/>
      <c r="C90" s="111"/>
      <c r="D90" s="111"/>
      <c r="E90" s="111"/>
      <c r="F90" s="155"/>
      <c r="G90" s="156"/>
      <c r="H90" s="156"/>
      <c r="I90" s="156"/>
      <c r="J90" s="157"/>
      <c r="K90" s="157"/>
      <c r="L90" s="157"/>
      <c r="M90" s="157"/>
      <c r="N90" s="157"/>
      <c r="O90" s="157"/>
      <c r="P90" s="157"/>
      <c r="Q90" s="157"/>
      <c r="R90" s="157"/>
      <c r="S90" s="157"/>
      <c r="T90" s="157"/>
      <c r="U90" s="157"/>
      <c r="V90" s="158"/>
      <c r="W90" s="93"/>
      <c r="X90" s="131"/>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row>
    <row r="91" spans="1:56" s="144" customFormat="1" ht="12.75" customHeight="1" outlineLevel="1" x14ac:dyDescent="0.35">
      <c r="A91" s="142"/>
      <c r="B91" s="143"/>
      <c r="C91" s="111"/>
      <c r="D91" s="111"/>
      <c r="E91" s="111"/>
      <c r="F91" s="155"/>
      <c r="G91" s="119"/>
      <c r="H91" s="119" t="s">
        <v>179</v>
      </c>
      <c r="I91" s="119"/>
      <c r="J91" s="117"/>
      <c r="K91" s="739">
        <v>0</v>
      </c>
      <c r="L91" s="159">
        <v>375</v>
      </c>
      <c r="M91" s="160">
        <v>0.55000000000000004</v>
      </c>
      <c r="N91" s="160">
        <v>0.75</v>
      </c>
      <c r="O91" s="160">
        <v>0.8</v>
      </c>
      <c r="P91" s="160">
        <v>1</v>
      </c>
      <c r="Q91" s="160">
        <v>1</v>
      </c>
      <c r="R91" s="161"/>
      <c r="S91" s="117"/>
      <c r="T91" s="117"/>
      <c r="U91" s="117"/>
      <c r="V91" s="162"/>
      <c r="W91" s="93"/>
      <c r="X91" s="131"/>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row>
    <row r="92" spans="1:56" s="144" customFormat="1" ht="12.75" customHeight="1" outlineLevel="1" x14ac:dyDescent="0.35">
      <c r="A92" s="142"/>
      <c r="B92" s="143"/>
      <c r="C92" s="111"/>
      <c r="D92" s="111"/>
      <c r="E92" s="111"/>
      <c r="F92" s="155"/>
      <c r="G92" s="119"/>
      <c r="H92" s="119"/>
      <c r="I92" s="119"/>
      <c r="J92" s="117"/>
      <c r="K92" s="117"/>
      <c r="L92" s="117"/>
      <c r="M92" s="117"/>
      <c r="N92" s="117"/>
      <c r="O92" s="117"/>
      <c r="P92" s="117"/>
      <c r="Q92" s="117"/>
      <c r="R92" s="117"/>
      <c r="S92" s="117"/>
      <c r="T92" s="117"/>
      <c r="U92" s="117"/>
      <c r="V92" s="162"/>
      <c r="W92" s="93"/>
      <c r="X92" s="131"/>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row>
    <row r="93" spans="1:56" s="144" customFormat="1" ht="12.75" customHeight="1" outlineLevel="1" x14ac:dyDescent="0.35">
      <c r="A93" s="142"/>
      <c r="B93" s="143"/>
      <c r="C93" s="111"/>
      <c r="D93" s="111"/>
      <c r="E93" s="111"/>
      <c r="F93" s="163"/>
      <c r="G93" s="119"/>
      <c r="H93" s="119" t="s">
        <v>180</v>
      </c>
      <c r="I93" s="119"/>
      <c r="J93" s="164"/>
      <c r="K93" s="164"/>
      <c r="L93" s="164"/>
      <c r="M93" s="165"/>
      <c r="N93" s="165"/>
      <c r="O93" s="165"/>
      <c r="P93" s="165"/>
      <c r="Q93" s="165"/>
      <c r="R93" s="165"/>
      <c r="S93" s="164"/>
      <c r="T93" s="117"/>
      <c r="U93" s="164"/>
      <c r="V93" s="162"/>
      <c r="W93" s="93"/>
      <c r="X93" s="131"/>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row>
    <row r="94" spans="1:56" s="144" customFormat="1" ht="5.15" customHeight="1" outlineLevel="1" x14ac:dyDescent="0.35">
      <c r="A94" s="142"/>
      <c r="B94" s="143"/>
      <c r="C94" s="111"/>
      <c r="D94" s="111"/>
      <c r="E94" s="111"/>
      <c r="F94" s="166"/>
      <c r="G94" s="167"/>
      <c r="H94" s="167"/>
      <c r="I94" s="167"/>
      <c r="J94" s="168"/>
      <c r="K94" s="168"/>
      <c r="L94" s="168"/>
      <c r="M94" s="168"/>
      <c r="N94" s="168"/>
      <c r="O94" s="168"/>
      <c r="P94" s="168"/>
      <c r="Q94" s="168"/>
      <c r="R94" s="168"/>
      <c r="S94" s="168"/>
      <c r="T94" s="168"/>
      <c r="U94" s="168"/>
      <c r="V94" s="158"/>
      <c r="W94" s="93"/>
      <c r="X94" s="131"/>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row>
    <row r="95" spans="1:56" s="144" customFormat="1" ht="24" customHeight="1" x14ac:dyDescent="0.35">
      <c r="A95" s="142"/>
      <c r="B95" s="143"/>
      <c r="C95" s="124"/>
      <c r="D95" s="124"/>
      <c r="E95" s="124"/>
      <c r="F95" s="124"/>
      <c r="G95" s="125" t="s">
        <v>176</v>
      </c>
      <c r="H95" s="126"/>
      <c r="I95" s="126"/>
      <c r="J95" s="126"/>
      <c r="K95" s="126"/>
      <c r="L95" s="126"/>
      <c r="M95" s="126"/>
      <c r="N95" s="126"/>
      <c r="O95" s="126"/>
      <c r="P95" s="126"/>
      <c r="Q95" s="126"/>
      <c r="R95" s="126"/>
      <c r="S95" s="126"/>
      <c r="T95" s="127"/>
      <c r="U95" s="127"/>
      <c r="V95" s="127"/>
      <c r="W95" s="129" t="s">
        <v>144</v>
      </c>
      <c r="X95" s="131"/>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row>
    <row r="96" spans="1:56" s="144" customFormat="1" ht="12.75" hidden="1" customHeight="1" outlineLevel="1" x14ac:dyDescent="0.35">
      <c r="A96" s="142"/>
      <c r="B96" s="143"/>
      <c r="C96" s="143"/>
      <c r="D96" s="143"/>
      <c r="E96" s="143"/>
      <c r="F96" s="131"/>
      <c r="G96" s="131"/>
      <c r="H96" s="131"/>
      <c r="I96" s="131"/>
      <c r="J96" s="131"/>
      <c r="K96" s="131"/>
      <c r="L96" s="131"/>
      <c r="M96" s="131"/>
      <c r="N96" s="131"/>
      <c r="O96" s="131"/>
      <c r="P96" s="131"/>
      <c r="Q96" s="131"/>
      <c r="R96" s="131"/>
      <c r="S96" s="131"/>
      <c r="T96" s="131"/>
      <c r="U96" s="131"/>
      <c r="V96" s="131"/>
      <c r="W96" s="131"/>
      <c r="X96" s="131"/>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row>
    <row r="97" spans="1:56" s="144" customFormat="1" ht="12.75" hidden="1" customHeight="1" outlineLevel="1" x14ac:dyDescent="0.35">
      <c r="A97" s="142"/>
      <c r="B97" s="78"/>
      <c r="C97" s="78"/>
      <c r="D97" s="78"/>
      <c r="E97" s="78"/>
      <c r="F97" s="78"/>
      <c r="G97" s="78"/>
      <c r="H97" s="78"/>
      <c r="I97" s="78"/>
      <c r="J97" s="78"/>
      <c r="K97" s="78"/>
      <c r="L97" s="78"/>
      <c r="M97" s="78"/>
      <c r="N97" s="78"/>
      <c r="O97" s="78"/>
      <c r="P97" s="78"/>
      <c r="Q97" s="78"/>
      <c r="R97" s="78"/>
      <c r="S97" s="78"/>
      <c r="T97" s="78"/>
      <c r="U97" s="78"/>
      <c r="V97" s="78"/>
      <c r="W97" s="78"/>
      <c r="X97" s="78"/>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row>
    <row r="98" spans="1:56" s="144" customFormat="1" ht="5.15" hidden="1" customHeight="1" outlineLevel="1" collapsed="1" thickBot="1" x14ac:dyDescent="0.4">
      <c r="A98" s="142"/>
      <c r="B98" s="78"/>
      <c r="C98" s="78"/>
      <c r="D98" s="78"/>
      <c r="E98" s="78"/>
      <c r="F98" s="78"/>
      <c r="G98" s="78"/>
      <c r="H98" s="78"/>
      <c r="I98" s="78"/>
      <c r="J98" s="78"/>
      <c r="K98" s="78"/>
      <c r="L98" s="78"/>
      <c r="M98" s="78"/>
      <c r="N98" s="78"/>
      <c r="O98" s="78"/>
      <c r="P98" s="78"/>
      <c r="Q98" s="78"/>
      <c r="R98" s="78"/>
      <c r="S98" s="78"/>
      <c r="T98" s="78"/>
      <c r="U98" s="78"/>
      <c r="V98" s="78"/>
      <c r="W98" s="78"/>
      <c r="X98" s="78"/>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row>
    <row r="99" spans="1:56" s="144" customFormat="1" ht="5.15" hidden="1" customHeight="1" outlineLevel="1" collapsed="1" x14ac:dyDescent="0.35">
      <c r="A99" s="142"/>
      <c r="B99" s="130"/>
      <c r="C99" s="82" t="s">
        <v>0</v>
      </c>
      <c r="D99" s="82"/>
      <c r="E99" s="82"/>
      <c r="F99" s="82"/>
      <c r="G99" s="82"/>
      <c r="H99" s="82"/>
      <c r="I99" s="82"/>
      <c r="J99" s="82"/>
      <c r="K99" s="83"/>
      <c r="L99" s="83"/>
      <c r="M99" s="83"/>
      <c r="N99" s="83"/>
      <c r="O99" s="83"/>
      <c r="P99" s="83"/>
      <c r="Q99" s="83"/>
      <c r="R99" s="83"/>
      <c r="S99" s="83"/>
      <c r="T99" s="83"/>
      <c r="U99" s="83"/>
      <c r="V99" s="84" t="s">
        <v>134</v>
      </c>
      <c r="W99" s="85"/>
      <c r="X99" s="131"/>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row>
    <row r="100" spans="1:56" s="144" customFormat="1" ht="13" hidden="1" customHeight="1" outlineLevel="1" collapsed="1" x14ac:dyDescent="0.35">
      <c r="A100" s="142"/>
      <c r="B100" s="130"/>
      <c r="C100" s="87"/>
      <c r="D100" s="87">
        <v>0</v>
      </c>
      <c r="E100" s="87" t="s">
        <v>1</v>
      </c>
      <c r="F100" s="88"/>
      <c r="G100" s="89" t="s">
        <v>193</v>
      </c>
      <c r="H100" s="90"/>
      <c r="I100" s="90"/>
      <c r="J100" s="90"/>
      <c r="K100" s="90"/>
      <c r="L100" s="90"/>
      <c r="M100" s="90"/>
      <c r="N100" s="173"/>
      <c r="O100" s="90"/>
      <c r="P100" s="90"/>
      <c r="Q100" s="90"/>
      <c r="R100" s="90"/>
      <c r="S100" s="91"/>
      <c r="T100" s="90"/>
      <c r="U100" s="92"/>
      <c r="V100" s="92"/>
      <c r="W100" s="93"/>
      <c r="X100" s="131"/>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row>
    <row r="101" spans="1:56" s="144" customFormat="1" ht="13" hidden="1" customHeight="1" outlineLevel="1" x14ac:dyDescent="0.35">
      <c r="A101" s="142"/>
      <c r="B101" s="130"/>
      <c r="C101" s="87"/>
      <c r="D101" s="94"/>
      <c r="E101" s="95"/>
      <c r="F101" s="96"/>
      <c r="G101" s="97" t="s">
        <v>194</v>
      </c>
      <c r="H101" s="97"/>
      <c r="I101" s="97"/>
      <c r="J101" s="97"/>
      <c r="K101" s="97"/>
      <c r="L101" s="97"/>
      <c r="M101" s="97"/>
      <c r="N101" s="174"/>
      <c r="O101" s="97"/>
      <c r="P101" s="97"/>
      <c r="Q101" s="97"/>
      <c r="R101" s="97"/>
      <c r="S101" s="98"/>
      <c r="T101" s="99"/>
      <c r="U101" s="100"/>
      <c r="V101" s="100"/>
      <c r="W101" s="93"/>
      <c r="X101" s="131"/>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row>
    <row r="102" spans="1:56" s="144" customFormat="1" ht="13" hidden="1" customHeight="1" outlineLevel="1" x14ac:dyDescent="0.35">
      <c r="A102" s="142"/>
      <c r="B102" s="130"/>
      <c r="C102" s="95"/>
      <c r="D102" s="87"/>
      <c r="E102" s="95"/>
      <c r="F102" s="96"/>
      <c r="G102" s="101">
        <v>38000.380104166667</v>
      </c>
      <c r="H102" s="102">
        <v>38000.380104166667</v>
      </c>
      <c r="I102" s="97"/>
      <c r="J102" s="97"/>
      <c r="K102" s="97"/>
      <c r="L102" s="97"/>
      <c r="M102" s="97"/>
      <c r="N102" s="97"/>
      <c r="O102" s="97"/>
      <c r="P102" s="97"/>
      <c r="Q102" s="97"/>
      <c r="R102" s="97"/>
      <c r="S102" s="98"/>
      <c r="T102" s="99"/>
      <c r="U102" s="100"/>
      <c r="V102" s="100"/>
      <c r="W102" s="93"/>
      <c r="X102" s="131"/>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row>
    <row r="103" spans="1:56" s="144" customFormat="1" ht="13" hidden="1" customHeight="1" outlineLevel="1" x14ac:dyDescent="0.35">
      <c r="A103" s="142"/>
      <c r="B103" s="130"/>
      <c r="C103" s="95">
        <v>1</v>
      </c>
      <c r="D103" s="94"/>
      <c r="E103" s="95"/>
      <c r="F103" s="103"/>
      <c r="G103" s="104"/>
      <c r="H103" s="105"/>
      <c r="I103" s="105"/>
      <c r="J103" s="105"/>
      <c r="K103" s="105"/>
      <c r="L103" s="105"/>
      <c r="M103" s="105"/>
      <c r="N103" s="105"/>
      <c r="O103" s="105"/>
      <c r="P103" s="105"/>
      <c r="Q103" s="105"/>
      <c r="R103" s="105"/>
      <c r="S103" s="106"/>
      <c r="T103" s="107"/>
      <c r="U103" s="108"/>
      <c r="V103" s="108"/>
      <c r="W103" s="93"/>
      <c r="X103" s="131"/>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row>
    <row r="104" spans="1:56" s="144" customFormat="1" ht="13" hidden="1" customHeight="1" outlineLevel="1" x14ac:dyDescent="0.35">
      <c r="A104" s="142"/>
      <c r="B104" s="130"/>
      <c r="C104" s="95"/>
      <c r="D104" s="95"/>
      <c r="E104" s="95"/>
      <c r="F104" s="95"/>
      <c r="G104" s="109"/>
      <c r="H104" s="109"/>
      <c r="I104" s="109"/>
      <c r="J104" s="109"/>
      <c r="K104" s="109"/>
      <c r="L104" s="109"/>
      <c r="M104" s="109"/>
      <c r="N104" s="109"/>
      <c r="O104" s="109"/>
      <c r="P104" s="109"/>
      <c r="Q104" s="109"/>
      <c r="R104" s="109"/>
      <c r="S104" s="109"/>
      <c r="T104" s="109"/>
      <c r="U104" s="109"/>
      <c r="V104" s="109"/>
      <c r="W104" s="93"/>
      <c r="X104" s="131"/>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row>
    <row r="105" spans="1:56" s="144" customFormat="1" ht="13" hidden="1" customHeight="1" outlineLevel="1" x14ac:dyDescent="0.35">
      <c r="A105" s="142"/>
      <c r="B105" s="130"/>
      <c r="C105" s="95"/>
      <c r="D105" s="95"/>
      <c r="E105" s="95"/>
      <c r="F105" s="95"/>
      <c r="G105" s="95"/>
      <c r="H105" s="95"/>
      <c r="I105" s="95"/>
      <c r="J105" s="95"/>
      <c r="K105" s="95"/>
      <c r="L105" s="109"/>
      <c r="M105" s="109"/>
      <c r="N105" s="109"/>
      <c r="O105" s="109"/>
      <c r="P105" s="109"/>
      <c r="Q105" s="109"/>
      <c r="R105" s="109"/>
      <c r="S105" s="109"/>
      <c r="T105" s="109"/>
      <c r="U105" s="109"/>
      <c r="V105" s="109"/>
      <c r="W105" s="93"/>
      <c r="X105" s="131"/>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row>
    <row r="106" spans="1:56" s="144" customFormat="1" ht="13" hidden="1" customHeight="1" outlineLevel="1" x14ac:dyDescent="0.35">
      <c r="A106" s="142"/>
      <c r="B106" s="130"/>
      <c r="C106" s="95"/>
      <c r="D106" s="95"/>
      <c r="E106" s="95"/>
      <c r="F106" s="95"/>
      <c r="G106" s="110"/>
      <c r="H106" s="110"/>
      <c r="I106" s="110"/>
      <c r="J106" s="110"/>
      <c r="K106" s="110"/>
      <c r="L106" s="110"/>
      <c r="M106" s="110"/>
      <c r="N106" s="110"/>
      <c r="O106" s="110"/>
      <c r="P106" s="110"/>
      <c r="Q106" s="110"/>
      <c r="R106" s="110"/>
      <c r="S106" s="110"/>
      <c r="T106" s="110"/>
      <c r="U106" s="110"/>
      <c r="V106" s="218"/>
      <c r="W106" s="93"/>
      <c r="X106" s="131"/>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row>
    <row r="107" spans="1:56" s="144" customFormat="1" ht="13" hidden="1" customHeight="1" outlineLevel="1" x14ac:dyDescent="0.35">
      <c r="A107" s="142"/>
      <c r="B107" s="130"/>
      <c r="C107" s="111"/>
      <c r="D107" s="111"/>
      <c r="E107" s="111"/>
      <c r="F107" s="95"/>
      <c r="G107" s="110"/>
      <c r="H107" s="110"/>
      <c r="I107" s="110"/>
      <c r="J107" s="110" t="s">
        <v>195</v>
      </c>
      <c r="K107" s="110"/>
      <c r="L107" s="110"/>
      <c r="M107" s="110"/>
      <c r="N107" s="110"/>
      <c r="O107" s="110"/>
      <c r="P107" s="110"/>
      <c r="Q107" s="110"/>
      <c r="R107" s="110"/>
      <c r="S107" s="110"/>
      <c r="T107" s="110"/>
      <c r="U107" s="110"/>
      <c r="V107" s="218"/>
      <c r="W107" s="93"/>
      <c r="X107" s="131"/>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row>
    <row r="108" spans="1:56" s="144" customFormat="1" ht="5.15" hidden="1" customHeight="1" outlineLevel="1" x14ac:dyDescent="0.35">
      <c r="A108" s="142"/>
      <c r="B108" s="130"/>
      <c r="C108" s="94" t="s">
        <v>137</v>
      </c>
      <c r="D108" s="111"/>
      <c r="E108" s="111"/>
      <c r="F108" s="95"/>
      <c r="G108" s="110"/>
      <c r="H108" s="110"/>
      <c r="I108" s="110"/>
      <c r="J108" s="112" t="s">
        <v>138</v>
      </c>
      <c r="K108" s="110"/>
      <c r="L108" s="110"/>
      <c r="M108" s="110"/>
      <c r="N108" s="110"/>
      <c r="O108" s="110"/>
      <c r="P108" s="110"/>
      <c r="Q108" s="110"/>
      <c r="R108" s="110"/>
      <c r="S108" s="110"/>
      <c r="T108" s="110"/>
      <c r="U108" s="110"/>
      <c r="V108" s="218"/>
      <c r="W108" s="93"/>
      <c r="X108" s="131"/>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row>
    <row r="109" spans="1:56" s="144" customFormat="1" ht="5.15" hidden="1" customHeight="1" outlineLevel="1" x14ac:dyDescent="0.35">
      <c r="A109" s="142"/>
      <c r="B109" s="130"/>
      <c r="C109" s="111"/>
      <c r="D109" s="111"/>
      <c r="E109" s="111"/>
      <c r="F109" s="113"/>
      <c r="G109" s="114"/>
      <c r="H109" s="114"/>
      <c r="I109" s="114"/>
      <c r="J109" s="114"/>
      <c r="K109" s="114"/>
      <c r="L109" s="114"/>
      <c r="M109" s="114"/>
      <c r="N109" s="114"/>
      <c r="O109" s="114"/>
      <c r="P109" s="114"/>
      <c r="Q109" s="114"/>
      <c r="R109" s="114"/>
      <c r="S109" s="114"/>
      <c r="T109" s="114"/>
      <c r="U109" s="114"/>
      <c r="V109" s="113"/>
      <c r="W109" s="93"/>
      <c r="X109" s="131"/>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row>
    <row r="110" spans="1:56" s="144" customFormat="1" ht="13" hidden="1" customHeight="1" outlineLevel="1" x14ac:dyDescent="0.35">
      <c r="A110" s="142"/>
      <c r="B110" s="130"/>
      <c r="C110" s="111"/>
      <c r="D110" s="111"/>
      <c r="E110" s="111"/>
      <c r="F110" s="113"/>
      <c r="G110" s="115"/>
      <c r="H110" s="115" t="s">
        <v>197</v>
      </c>
      <c r="I110" s="115"/>
      <c r="J110" s="175">
        <v>43570</v>
      </c>
      <c r="K110" s="115"/>
      <c r="L110" s="115"/>
      <c r="M110" s="115"/>
      <c r="N110" s="115"/>
      <c r="O110" s="115"/>
      <c r="P110" s="115"/>
      <c r="Q110" s="115"/>
      <c r="R110" s="115"/>
      <c r="S110" s="115"/>
      <c r="T110" s="115"/>
      <c r="U110" s="115"/>
      <c r="V110" s="113"/>
      <c r="W110" s="93"/>
      <c r="X110" s="131"/>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row>
    <row r="111" spans="1:56" s="144" customFormat="1" ht="13" hidden="1" customHeight="1" outlineLevel="1" x14ac:dyDescent="0.35">
      <c r="A111" s="142"/>
      <c r="B111" s="130"/>
      <c r="C111" s="111"/>
      <c r="D111" s="111"/>
      <c r="E111" s="111"/>
      <c r="F111" s="113"/>
      <c r="G111" s="115"/>
      <c r="H111" s="115" t="s">
        <v>198</v>
      </c>
      <c r="I111" s="115"/>
      <c r="J111" s="175">
        <v>43580</v>
      </c>
      <c r="K111" s="115"/>
      <c r="L111" s="116" t="s">
        <v>199</v>
      </c>
      <c r="M111" s="115"/>
      <c r="N111" s="115"/>
      <c r="O111" s="115"/>
      <c r="P111" s="115"/>
      <c r="Q111" s="115"/>
      <c r="R111" s="115"/>
      <c r="S111" s="115"/>
      <c r="T111" s="115"/>
      <c r="U111" s="115"/>
      <c r="V111" s="113"/>
      <c r="W111" s="93"/>
      <c r="X111" s="131"/>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row>
    <row r="112" spans="1:56" s="144" customFormat="1" ht="13" hidden="1" customHeight="1" outlineLevel="1" x14ac:dyDescent="0.35">
      <c r="A112" s="142"/>
      <c r="B112" s="130"/>
      <c r="C112" s="111"/>
      <c r="D112" s="111"/>
      <c r="E112" s="111"/>
      <c r="F112" s="113"/>
      <c r="G112" s="115"/>
      <c r="H112" s="115" t="s">
        <v>353</v>
      </c>
      <c r="I112" s="115"/>
      <c r="J112" s="175">
        <v>43707</v>
      </c>
      <c r="K112" s="115"/>
      <c r="L112" s="116"/>
      <c r="M112" s="115"/>
      <c r="N112" s="115"/>
      <c r="O112" s="115"/>
      <c r="P112" s="115"/>
      <c r="Q112" s="115"/>
      <c r="R112" s="115"/>
      <c r="S112" s="115"/>
      <c r="T112" s="115"/>
      <c r="U112" s="115"/>
      <c r="V112" s="113"/>
      <c r="W112" s="93"/>
      <c r="X112" s="131"/>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row>
    <row r="113" spans="1:56" s="144" customFormat="1" ht="13" hidden="1" customHeight="1" outlineLevel="1" x14ac:dyDescent="0.35">
      <c r="A113" s="142"/>
      <c r="B113" s="130"/>
      <c r="C113" s="111"/>
      <c r="D113" s="111"/>
      <c r="E113" s="111"/>
      <c r="F113" s="113"/>
      <c r="G113" s="115"/>
      <c r="H113" s="115" t="s">
        <v>200</v>
      </c>
      <c r="I113" s="115"/>
      <c r="J113" s="175">
        <v>43658</v>
      </c>
      <c r="K113" s="115"/>
      <c r="L113" s="115" t="s">
        <v>201</v>
      </c>
      <c r="M113" s="115"/>
      <c r="N113" s="115"/>
      <c r="O113" s="115"/>
      <c r="P113" s="115"/>
      <c r="Q113" s="115"/>
      <c r="R113" s="115"/>
      <c r="S113" s="115"/>
      <c r="T113" s="115"/>
      <c r="U113" s="115"/>
      <c r="V113" s="113"/>
      <c r="W113" s="93"/>
      <c r="X113" s="131"/>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row>
    <row r="114" spans="1:56" s="144" customFormat="1" ht="13" hidden="1" customHeight="1" outlineLevel="1" x14ac:dyDescent="0.35">
      <c r="A114" s="142"/>
      <c r="B114" s="130"/>
      <c r="C114" s="111"/>
      <c r="D114" s="111"/>
      <c r="E114" s="111"/>
      <c r="F114" s="113"/>
      <c r="G114" s="115"/>
      <c r="H114" s="115" t="s">
        <v>408</v>
      </c>
      <c r="I114" s="115"/>
      <c r="J114" s="344">
        <v>500</v>
      </c>
      <c r="K114" s="115"/>
      <c r="L114" s="115" t="s">
        <v>410</v>
      </c>
      <c r="M114" s="115"/>
      <c r="N114" s="115"/>
      <c r="O114" s="115"/>
      <c r="P114" s="115"/>
      <c r="Q114" s="115"/>
      <c r="R114" s="115"/>
      <c r="S114" s="115"/>
      <c r="T114" s="115"/>
      <c r="U114" s="115"/>
      <c r="V114" s="113"/>
      <c r="W114" s="93"/>
      <c r="X114" s="131"/>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row>
    <row r="115" spans="1:56" s="144" customFormat="1" ht="13" hidden="1" customHeight="1" outlineLevel="1" x14ac:dyDescent="0.35">
      <c r="A115" s="142"/>
      <c r="B115" s="130"/>
      <c r="C115" s="111"/>
      <c r="D115" s="111"/>
      <c r="E115" s="111"/>
      <c r="F115" s="113"/>
      <c r="G115" s="115"/>
      <c r="H115" s="342" t="s">
        <v>409</v>
      </c>
      <c r="I115" s="115"/>
      <c r="J115" s="343" t="e">
        <f>IF(Date_Destocking&lt;=#REF!,0,J114)</f>
        <v>#REF!</v>
      </c>
      <c r="K115" s="115"/>
      <c r="L115" s="115" t="s">
        <v>411</v>
      </c>
      <c r="M115" s="115"/>
      <c r="N115" s="115"/>
      <c r="O115" s="115"/>
      <c r="P115" s="115"/>
      <c r="Q115" s="115"/>
      <c r="R115" s="115"/>
      <c r="S115" s="115"/>
      <c r="T115" s="115"/>
      <c r="U115" s="115"/>
      <c r="V115" s="113"/>
      <c r="W115" s="93"/>
      <c r="X115" s="131"/>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row>
    <row r="116" spans="1:56" s="144" customFormat="1" ht="13" hidden="1" customHeight="1" outlineLevel="1" x14ac:dyDescent="0.35">
      <c r="A116" s="142"/>
      <c r="B116" s="130"/>
      <c r="C116" s="111"/>
      <c r="D116" s="111"/>
      <c r="E116" s="111"/>
      <c r="F116" s="113"/>
      <c r="G116" s="115"/>
      <c r="H116" s="115"/>
      <c r="I116" s="115"/>
      <c r="J116" s="115"/>
      <c r="K116" s="115"/>
      <c r="L116" s="115"/>
      <c r="M116" s="115"/>
      <c r="N116" s="115"/>
      <c r="O116" s="115"/>
      <c r="P116" s="115"/>
      <c r="Q116" s="115"/>
      <c r="R116" s="115"/>
      <c r="S116" s="115"/>
      <c r="T116" s="115"/>
      <c r="U116" s="115"/>
      <c r="V116" s="113"/>
      <c r="W116" s="93"/>
      <c r="X116" s="131"/>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row>
    <row r="117" spans="1:56" s="144" customFormat="1" ht="13" hidden="1" customHeight="1" outlineLevel="1" x14ac:dyDescent="0.35">
      <c r="A117" s="142"/>
      <c r="B117" s="130"/>
      <c r="C117" s="111"/>
      <c r="D117" s="111"/>
      <c r="E117" s="111"/>
      <c r="F117" s="113"/>
      <c r="G117" s="177" t="s">
        <v>202</v>
      </c>
      <c r="H117" s="115" t="s">
        <v>203</v>
      </c>
      <c r="I117" s="115"/>
      <c r="J117" s="115"/>
      <c r="K117" s="115"/>
      <c r="L117" s="115"/>
      <c r="M117" s="115"/>
      <c r="N117" s="115"/>
      <c r="O117" s="115"/>
      <c r="P117" s="115"/>
      <c r="Q117" s="115"/>
      <c r="R117" s="115"/>
      <c r="S117" s="115"/>
      <c r="T117" s="115"/>
      <c r="U117" s="115"/>
      <c r="V117" s="113"/>
      <c r="W117" s="93"/>
      <c r="X117" s="131"/>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row>
    <row r="118" spans="1:56" s="144" customFormat="1" ht="13" hidden="1" customHeight="1" outlineLevel="1" x14ac:dyDescent="0.35">
      <c r="A118" s="142"/>
      <c r="B118" s="130"/>
      <c r="C118" s="111"/>
      <c r="D118" s="111"/>
      <c r="E118" s="111"/>
      <c r="F118" s="113"/>
      <c r="G118" s="115"/>
      <c r="H118" s="115" t="s">
        <v>204</v>
      </c>
      <c r="I118" s="115"/>
      <c r="J118" s="115"/>
      <c r="K118" s="115"/>
      <c r="L118" s="115"/>
      <c r="M118" s="115"/>
      <c r="N118" s="115"/>
      <c r="O118" s="115"/>
      <c r="P118" s="115"/>
      <c r="Q118" s="115"/>
      <c r="R118" s="115"/>
      <c r="S118" s="115"/>
      <c r="T118" s="115"/>
      <c r="U118" s="115"/>
      <c r="V118" s="113"/>
      <c r="W118" s="93"/>
      <c r="X118" s="131"/>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row>
    <row r="119" spans="1:56" s="144" customFormat="1" ht="13" hidden="1" customHeight="1" outlineLevel="1" x14ac:dyDescent="0.35">
      <c r="A119" s="142"/>
      <c r="B119" s="130"/>
      <c r="C119" s="111"/>
      <c r="D119" s="111"/>
      <c r="E119" s="111"/>
      <c r="F119" s="113"/>
      <c r="G119" s="115"/>
      <c r="H119" s="115"/>
      <c r="I119" s="115"/>
      <c r="J119" s="115"/>
      <c r="K119" s="115"/>
      <c r="L119" s="115"/>
      <c r="M119" s="115"/>
      <c r="N119" s="115"/>
      <c r="O119" s="115"/>
      <c r="P119" s="115"/>
      <c r="Q119" s="115"/>
      <c r="R119" s="115"/>
      <c r="S119" s="115"/>
      <c r="T119" s="115"/>
      <c r="U119" s="115"/>
      <c r="V119" s="113"/>
      <c r="W119" s="93"/>
      <c r="X119" s="131"/>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row>
    <row r="120" spans="1:56" s="144" customFormat="1" ht="13" hidden="1" customHeight="1" outlineLevel="1" x14ac:dyDescent="0.35">
      <c r="A120" s="142"/>
      <c r="B120" s="130"/>
      <c r="C120" s="111"/>
      <c r="D120" s="111"/>
      <c r="E120" s="111"/>
      <c r="F120" s="113"/>
      <c r="G120" s="115"/>
      <c r="H120" s="178"/>
      <c r="I120" s="178"/>
      <c r="J120" s="178"/>
      <c r="K120" s="178"/>
      <c r="L120" s="179" t="s">
        <v>504</v>
      </c>
      <c r="M120" s="180" t="s">
        <v>205</v>
      </c>
      <c r="N120" s="180"/>
      <c r="O120" s="180"/>
      <c r="P120" s="180"/>
      <c r="Q120" s="180"/>
      <c r="R120" s="180"/>
      <c r="S120" s="115"/>
      <c r="T120" s="115"/>
      <c r="U120" s="115"/>
      <c r="V120" s="113"/>
      <c r="W120" s="93"/>
      <c r="X120" s="131"/>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row>
    <row r="121" spans="1:56" s="144" customFormat="1" ht="13" hidden="1" customHeight="1" outlineLevel="1" x14ac:dyDescent="0.35">
      <c r="A121" s="142"/>
      <c r="B121" s="130"/>
      <c r="C121" s="111"/>
      <c r="D121" s="111"/>
      <c r="E121" s="111"/>
      <c r="F121" s="113"/>
      <c r="G121" s="122"/>
      <c r="H121" s="181"/>
      <c r="I121" s="181"/>
      <c r="J121" s="181"/>
      <c r="K121" s="181"/>
      <c r="L121" s="182" t="s">
        <v>42</v>
      </c>
      <c r="M121" s="182" t="s">
        <v>502</v>
      </c>
      <c r="N121" s="182" t="s">
        <v>503</v>
      </c>
      <c r="O121" s="182" t="s">
        <v>505</v>
      </c>
      <c r="P121" s="182" t="s">
        <v>506</v>
      </c>
      <c r="Q121" s="182" t="s">
        <v>507</v>
      </c>
      <c r="R121" s="182" t="s">
        <v>509</v>
      </c>
      <c r="S121" s="122"/>
      <c r="T121" s="122"/>
      <c r="U121" s="122"/>
      <c r="V121" s="113"/>
      <c r="W121" s="93"/>
      <c r="X121" s="131"/>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row>
    <row r="122" spans="1:56" s="144" customFormat="1" ht="13" hidden="1" customHeight="1" outlineLevel="1" x14ac:dyDescent="0.35">
      <c r="A122" s="142"/>
      <c r="B122" s="130"/>
      <c r="C122" s="111"/>
      <c r="D122" s="111"/>
      <c r="E122" s="111"/>
      <c r="F122" s="113"/>
      <c r="G122" s="122"/>
      <c r="H122" s="114" t="s">
        <v>206</v>
      </c>
      <c r="I122" s="114"/>
      <c r="J122" s="114"/>
      <c r="K122" s="114"/>
      <c r="L122" s="183">
        <v>500</v>
      </c>
      <c r="M122" s="184">
        <v>0.55000000000000004</v>
      </c>
      <c r="N122" s="184">
        <v>0.75</v>
      </c>
      <c r="O122" s="184">
        <v>0.8</v>
      </c>
      <c r="P122" s="184">
        <v>1</v>
      </c>
      <c r="Q122" s="184">
        <v>1</v>
      </c>
      <c r="R122" s="185"/>
      <c r="S122" s="122"/>
      <c r="T122" s="122"/>
      <c r="U122" s="122"/>
      <c r="V122" s="113"/>
      <c r="W122" s="93"/>
      <c r="X122" s="131"/>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row>
    <row r="123" spans="1:56" s="144" customFormat="1" ht="13" hidden="1" customHeight="1" outlineLevel="1" x14ac:dyDescent="0.35">
      <c r="A123" s="142"/>
      <c r="B123" s="130"/>
      <c r="C123" s="111"/>
      <c r="D123" s="111"/>
      <c r="E123" s="111"/>
      <c r="F123" s="113"/>
      <c r="G123" s="122"/>
      <c r="H123" s="122" t="s">
        <v>207</v>
      </c>
      <c r="I123" s="122"/>
      <c r="J123" s="122"/>
      <c r="K123" s="122"/>
      <c r="L123" s="122"/>
      <c r="M123" s="186"/>
      <c r="N123" s="186"/>
      <c r="O123" s="186"/>
      <c r="P123" s="186"/>
      <c r="Q123" s="186"/>
      <c r="R123" s="187"/>
      <c r="S123" s="122"/>
      <c r="T123" s="122"/>
      <c r="U123" s="122"/>
      <c r="V123" s="113"/>
      <c r="W123" s="93"/>
      <c r="X123" s="131"/>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row>
    <row r="124" spans="1:56" s="144" customFormat="1" ht="13" hidden="1" customHeight="1" outlineLevel="1" x14ac:dyDescent="0.35">
      <c r="A124" s="142"/>
      <c r="B124" s="130"/>
      <c r="C124" s="111"/>
      <c r="D124" s="111"/>
      <c r="E124" s="111"/>
      <c r="F124" s="113"/>
      <c r="G124" s="122"/>
      <c r="H124" s="122" t="s">
        <v>208</v>
      </c>
      <c r="I124" s="122"/>
      <c r="J124" s="122"/>
      <c r="K124" s="122"/>
      <c r="L124" s="132">
        <v>1</v>
      </c>
      <c r="M124" s="115"/>
      <c r="N124" s="115"/>
      <c r="O124" s="115"/>
      <c r="P124" s="115"/>
      <c r="Q124" s="115"/>
      <c r="R124" s="115"/>
      <c r="S124" s="188" t="s">
        <v>209</v>
      </c>
      <c r="T124" s="140"/>
      <c r="U124" s="140"/>
      <c r="V124" s="113"/>
      <c r="W124" s="93"/>
      <c r="X124" s="131"/>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row>
    <row r="125" spans="1:56" s="144" customFormat="1" ht="13" hidden="1" customHeight="1" outlineLevel="1" x14ac:dyDescent="0.35">
      <c r="A125" s="142"/>
      <c r="B125" s="130"/>
      <c r="C125" s="111"/>
      <c r="D125" s="111"/>
      <c r="E125" s="111"/>
      <c r="F125" s="113"/>
      <c r="G125" s="122"/>
      <c r="H125" s="181" t="s">
        <v>210</v>
      </c>
      <c r="I125" s="181"/>
      <c r="J125" s="181"/>
      <c r="K125" s="181"/>
      <c r="L125" s="181"/>
      <c r="M125" s="189">
        <v>0.5</v>
      </c>
      <c r="N125" s="189">
        <v>0.5</v>
      </c>
      <c r="O125" s="189">
        <v>0.5</v>
      </c>
      <c r="P125" s="189">
        <v>0.5</v>
      </c>
      <c r="Q125" s="189">
        <v>0.5</v>
      </c>
      <c r="R125" s="190"/>
      <c r="S125" s="188" t="s">
        <v>354</v>
      </c>
      <c r="T125" s="122"/>
      <c r="U125" s="122"/>
      <c r="V125" s="113"/>
      <c r="W125" s="93"/>
      <c r="X125" s="131"/>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row>
    <row r="126" spans="1:56" s="144" customFormat="1" ht="5.15" hidden="1" customHeight="1" outlineLevel="1" x14ac:dyDescent="0.35">
      <c r="A126" s="142"/>
      <c r="B126" s="130"/>
      <c r="C126" s="94" t="s">
        <v>142</v>
      </c>
      <c r="D126" s="111"/>
      <c r="E126" s="111"/>
      <c r="F126" s="121"/>
      <c r="G126" s="122"/>
      <c r="H126" s="114"/>
      <c r="I126" s="114"/>
      <c r="J126" s="114"/>
      <c r="K126" s="114"/>
      <c r="L126" s="114"/>
      <c r="M126" s="114"/>
      <c r="N126" s="114"/>
      <c r="O126" s="114"/>
      <c r="P126" s="114"/>
      <c r="Q126" s="114"/>
      <c r="R126" s="114"/>
      <c r="S126" s="122"/>
      <c r="T126" s="122"/>
      <c r="U126" s="122"/>
      <c r="V126" s="113"/>
      <c r="W126" s="123"/>
      <c r="X126" s="131"/>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row>
    <row r="127" spans="1:56" s="144" customFormat="1" ht="24" customHeight="1" collapsed="1" x14ac:dyDescent="0.35">
      <c r="A127" s="142"/>
      <c r="B127" s="130"/>
      <c r="C127" s="124"/>
      <c r="D127" s="124"/>
      <c r="E127" s="124"/>
      <c r="F127" s="124"/>
      <c r="G127" s="125" t="s">
        <v>193</v>
      </c>
      <c r="H127" s="126"/>
      <c r="I127" s="126"/>
      <c r="J127" s="126"/>
      <c r="K127" s="126"/>
      <c r="L127" s="126"/>
      <c r="M127" s="191"/>
      <c r="N127" s="126"/>
      <c r="O127" s="126"/>
      <c r="P127" s="126"/>
      <c r="Q127" s="126"/>
      <c r="R127" s="126"/>
      <c r="S127" s="126"/>
      <c r="T127" s="127"/>
      <c r="U127" s="127"/>
      <c r="V127" s="128" t="s">
        <v>143</v>
      </c>
      <c r="W127" s="129" t="s">
        <v>144</v>
      </c>
      <c r="X127" s="131"/>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row>
    <row r="128" spans="1:56" s="144" customFormat="1" ht="12.75" customHeight="1" outlineLevel="1" x14ac:dyDescent="0.35">
      <c r="A128" s="142"/>
      <c r="B128" s="78"/>
      <c r="C128" s="78"/>
      <c r="D128" s="78"/>
      <c r="E128" s="78"/>
      <c r="F128" s="131"/>
      <c r="G128" s="131"/>
      <c r="H128" s="131"/>
      <c r="I128" s="131"/>
      <c r="J128" s="131"/>
      <c r="K128" s="131"/>
      <c r="L128" s="131"/>
      <c r="M128" s="131"/>
      <c r="N128" s="131"/>
      <c r="O128" s="131"/>
      <c r="P128" s="131"/>
      <c r="Q128" s="131"/>
      <c r="R128" s="131"/>
      <c r="S128" s="131"/>
      <c r="T128" s="131"/>
      <c r="U128" s="131"/>
      <c r="V128" s="131"/>
      <c r="W128" s="131"/>
      <c r="X128" s="131"/>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row>
    <row r="129" spans="1:24" ht="12" customHeight="1" outlineLevel="1" x14ac:dyDescent="0.35">
      <c r="A129" s="77"/>
      <c r="B129" s="78"/>
      <c r="C129" s="78"/>
      <c r="D129" s="78"/>
      <c r="E129" s="78"/>
      <c r="F129" s="78"/>
      <c r="G129" s="78"/>
      <c r="H129" s="78"/>
      <c r="I129" s="78"/>
      <c r="J129" s="78"/>
      <c r="K129" s="78"/>
      <c r="L129" s="78"/>
      <c r="M129" s="78"/>
      <c r="N129" s="78"/>
      <c r="O129" s="78"/>
      <c r="P129" s="78"/>
      <c r="Q129" s="78"/>
      <c r="R129" s="78"/>
      <c r="S129" s="78"/>
      <c r="T129" s="78"/>
      <c r="U129" s="78"/>
      <c r="V129" s="78"/>
      <c r="W129" s="78"/>
      <c r="X129" s="78"/>
    </row>
    <row r="130" spans="1:24" ht="5.15" customHeight="1" outlineLevel="1" collapsed="1" thickBot="1" x14ac:dyDescent="0.4">
      <c r="A130" s="77"/>
      <c r="B130" s="78"/>
      <c r="C130" s="78"/>
      <c r="D130" s="78"/>
      <c r="E130" s="78"/>
      <c r="F130" s="78"/>
      <c r="G130" s="78"/>
      <c r="H130" s="78"/>
      <c r="I130" s="78"/>
      <c r="J130" s="78"/>
      <c r="K130" s="78"/>
      <c r="L130" s="78"/>
      <c r="M130" s="78"/>
      <c r="N130" s="78"/>
      <c r="O130" s="78"/>
      <c r="P130" s="78"/>
      <c r="Q130" s="78"/>
      <c r="R130" s="78"/>
      <c r="S130" s="78"/>
      <c r="T130" s="78"/>
      <c r="U130" s="78"/>
      <c r="V130" s="78"/>
      <c r="W130" s="78"/>
      <c r="X130" s="78"/>
    </row>
    <row r="131" spans="1:24" ht="5.15" customHeight="1" outlineLevel="1" x14ac:dyDescent="0.35">
      <c r="A131" s="77"/>
      <c r="B131" s="130"/>
      <c r="C131" s="82" t="s">
        <v>0</v>
      </c>
      <c r="D131" s="82"/>
      <c r="E131" s="82"/>
      <c r="F131" s="82"/>
      <c r="G131" s="82"/>
      <c r="H131" s="82"/>
      <c r="I131" s="82"/>
      <c r="J131" s="82"/>
      <c r="K131" s="83"/>
      <c r="L131" s="83"/>
      <c r="M131" s="83"/>
      <c r="N131" s="83"/>
      <c r="O131" s="83"/>
      <c r="P131" s="83"/>
      <c r="Q131" s="83"/>
      <c r="R131" s="83"/>
      <c r="S131" s="83"/>
      <c r="T131" s="83"/>
      <c r="U131" s="83"/>
      <c r="V131" s="84" t="s">
        <v>134</v>
      </c>
      <c r="W131" s="85"/>
      <c r="X131" s="131"/>
    </row>
    <row r="132" spans="1:24" ht="13" customHeight="1" outlineLevel="1" collapsed="1" x14ac:dyDescent="0.35">
      <c r="A132" s="77"/>
      <c r="B132" s="130"/>
      <c r="C132" s="87"/>
      <c r="D132" s="87">
        <v>0</v>
      </c>
      <c r="E132" s="87" t="s">
        <v>1</v>
      </c>
      <c r="F132" s="88"/>
      <c r="G132" s="89" t="s">
        <v>181</v>
      </c>
      <c r="H132" s="90"/>
      <c r="I132" s="90"/>
      <c r="J132" s="90"/>
      <c r="K132" s="90"/>
      <c r="L132" s="90"/>
      <c r="M132" s="90"/>
      <c r="N132" s="90"/>
      <c r="O132" s="90"/>
      <c r="P132" s="90"/>
      <c r="Q132" s="90"/>
      <c r="R132" s="90"/>
      <c r="S132" s="91"/>
      <c r="T132" s="90"/>
      <c r="U132" s="92"/>
      <c r="V132" s="92"/>
      <c r="W132" s="93"/>
      <c r="X132" s="131"/>
    </row>
    <row r="133" spans="1:24" ht="13" customHeight="1" outlineLevel="1" x14ac:dyDescent="0.35">
      <c r="A133" s="77"/>
      <c r="B133" s="130"/>
      <c r="C133" s="87"/>
      <c r="D133" s="94"/>
      <c r="E133" s="95"/>
      <c r="F133" s="96"/>
      <c r="G133" s="97" t="s">
        <v>182</v>
      </c>
      <c r="H133" s="97"/>
      <c r="I133" s="97"/>
      <c r="J133" s="97"/>
      <c r="K133" s="97"/>
      <c r="L133" s="97"/>
      <c r="M133" s="97"/>
      <c r="N133" s="97"/>
      <c r="O133" s="97"/>
      <c r="P133" s="97"/>
      <c r="Q133" s="97"/>
      <c r="R133" s="97"/>
      <c r="S133" s="98"/>
      <c r="T133" s="99"/>
      <c r="U133" s="100"/>
      <c r="V133" s="100"/>
      <c r="W133" s="93"/>
      <c r="X133" s="131"/>
    </row>
    <row r="134" spans="1:24" ht="13" customHeight="1" outlineLevel="1" x14ac:dyDescent="0.35">
      <c r="A134" s="77"/>
      <c r="B134" s="130"/>
      <c r="C134" s="95"/>
      <c r="D134" s="87"/>
      <c r="E134" s="95"/>
      <c r="F134" s="96"/>
      <c r="G134" s="101">
        <v>37998.514178240737</v>
      </c>
      <c r="H134" s="102">
        <v>37998.514178240737</v>
      </c>
      <c r="I134" s="97"/>
      <c r="J134" s="97"/>
      <c r="K134" s="105" t="s">
        <v>352</v>
      </c>
      <c r="L134" s="97"/>
      <c r="M134" s="97"/>
      <c r="N134" s="97"/>
      <c r="O134" s="97"/>
      <c r="P134" s="97"/>
      <c r="Q134" s="97"/>
      <c r="R134" s="97"/>
      <c r="S134" s="98"/>
      <c r="T134" s="99"/>
      <c r="U134" s="100"/>
      <c r="V134" s="100"/>
      <c r="W134" s="93"/>
      <c r="X134" s="131"/>
    </row>
    <row r="135" spans="1:24" ht="13" customHeight="1" outlineLevel="1" x14ac:dyDescent="0.35">
      <c r="A135" s="77"/>
      <c r="B135" s="130"/>
      <c r="C135" s="95">
        <v>1</v>
      </c>
      <c r="D135" s="94"/>
      <c r="E135" s="95"/>
      <c r="F135" s="103"/>
      <c r="G135" s="104"/>
      <c r="H135" s="105"/>
      <c r="I135" s="105"/>
      <c r="J135" s="105"/>
      <c r="K135" s="79" t="s">
        <v>430</v>
      </c>
      <c r="L135" s="105"/>
      <c r="M135" s="105"/>
      <c r="N135" s="105"/>
      <c r="O135" s="105"/>
      <c r="P135" s="105"/>
      <c r="Q135" s="105"/>
      <c r="R135" s="105"/>
      <c r="S135" s="106"/>
      <c r="T135" s="107"/>
      <c r="U135" s="108"/>
      <c r="V135" s="108"/>
      <c r="W135" s="93"/>
      <c r="X135" s="131"/>
    </row>
    <row r="136" spans="1:24" ht="13" customHeight="1" outlineLevel="1" x14ac:dyDescent="0.35">
      <c r="A136" s="77"/>
      <c r="B136" s="130"/>
      <c r="C136" s="95"/>
      <c r="D136" s="95"/>
      <c r="E136" s="95"/>
      <c r="F136" s="95"/>
      <c r="G136" s="109"/>
      <c r="H136" s="109"/>
      <c r="I136" s="109"/>
      <c r="J136" s="109"/>
      <c r="K136" s="109"/>
      <c r="L136" s="109"/>
      <c r="M136" s="109"/>
      <c r="N136" s="109"/>
      <c r="O136" s="109"/>
      <c r="P136" s="109"/>
      <c r="Q136" s="109"/>
      <c r="R136" s="109"/>
      <c r="S136" s="109"/>
      <c r="T136" s="109"/>
      <c r="U136" s="109"/>
      <c r="V136" s="109"/>
      <c r="W136" s="93"/>
      <c r="X136" s="131"/>
    </row>
    <row r="137" spans="1:24" ht="13" customHeight="1" outlineLevel="1" x14ac:dyDescent="0.35">
      <c r="A137" s="77"/>
      <c r="B137" s="130"/>
      <c r="C137" s="95"/>
      <c r="D137" s="95"/>
      <c r="E137" s="95"/>
      <c r="F137" s="95"/>
      <c r="G137" s="95"/>
      <c r="H137" s="95"/>
      <c r="I137" s="95"/>
      <c r="J137" s="95"/>
      <c r="K137" s="95"/>
      <c r="L137" s="109"/>
      <c r="M137" s="109"/>
      <c r="N137" s="109"/>
      <c r="O137" s="109"/>
      <c r="P137" s="109"/>
      <c r="Q137" s="109"/>
      <c r="R137" s="109"/>
      <c r="S137" s="109"/>
      <c r="T137" s="109"/>
      <c r="U137" s="109"/>
      <c r="V137" s="109"/>
      <c r="W137" s="93"/>
      <c r="X137" s="131"/>
    </row>
    <row r="138" spans="1:24" ht="13" customHeight="1" outlineLevel="1" x14ac:dyDescent="0.35">
      <c r="A138" s="77"/>
      <c r="B138" s="130"/>
      <c r="C138" s="95"/>
      <c r="D138" s="95"/>
      <c r="E138" s="95"/>
      <c r="F138" s="95"/>
      <c r="G138" s="110"/>
      <c r="H138" s="110"/>
      <c r="I138" s="110"/>
      <c r="J138" s="110"/>
      <c r="K138" s="110"/>
      <c r="L138" s="135"/>
      <c r="M138" s="135" t="s">
        <v>183</v>
      </c>
      <c r="N138" s="110"/>
      <c r="O138" s="110"/>
      <c r="P138" s="110"/>
      <c r="Q138" s="110"/>
      <c r="R138" s="110"/>
      <c r="S138" s="110"/>
      <c r="T138" s="110"/>
      <c r="U138" s="110"/>
      <c r="V138" s="218"/>
      <c r="W138" s="93"/>
      <c r="X138" s="131"/>
    </row>
    <row r="139" spans="1:24" ht="13" customHeight="1" outlineLevel="1" x14ac:dyDescent="0.35">
      <c r="A139" s="77"/>
      <c r="B139" s="130"/>
      <c r="C139" s="111"/>
      <c r="D139" s="111"/>
      <c r="E139" s="111"/>
      <c r="F139" s="95"/>
      <c r="G139" s="169"/>
      <c r="H139" s="169" t="s">
        <v>184</v>
      </c>
      <c r="I139" s="169" t="s">
        <v>185</v>
      </c>
      <c r="J139" s="169" t="s">
        <v>186</v>
      </c>
      <c r="K139" s="169" t="s">
        <v>187</v>
      </c>
      <c r="L139" s="169" t="s">
        <v>188</v>
      </c>
      <c r="M139" s="169" t="s">
        <v>429</v>
      </c>
      <c r="N139" s="169" t="s">
        <v>189</v>
      </c>
      <c r="O139" s="169" t="s">
        <v>190</v>
      </c>
      <c r="P139" s="110"/>
      <c r="Q139" s="169" t="s">
        <v>189</v>
      </c>
      <c r="R139" s="110"/>
      <c r="S139" s="110"/>
      <c r="T139" s="110"/>
      <c r="U139" s="110"/>
      <c r="V139" s="218"/>
      <c r="W139" s="93"/>
      <c r="X139" s="131"/>
    </row>
    <row r="140" spans="1:24" ht="13" customHeight="1" outlineLevel="1" x14ac:dyDescent="0.35">
      <c r="A140" s="77"/>
      <c r="B140" s="130"/>
      <c r="C140" s="111"/>
      <c r="D140" s="111"/>
      <c r="E140" s="111"/>
      <c r="F140" s="113"/>
      <c r="G140" s="170"/>
      <c r="H140" s="171" t="s">
        <v>191</v>
      </c>
      <c r="I140" s="171" t="s">
        <v>191</v>
      </c>
      <c r="J140" s="171" t="s">
        <v>191</v>
      </c>
      <c r="K140" s="171" t="s">
        <v>191</v>
      </c>
      <c r="L140" s="171" t="s">
        <v>191</v>
      </c>
      <c r="M140" s="171" t="s">
        <v>84</v>
      </c>
      <c r="N140" s="345" t="e">
        <f>IF(AND(O140=1,(Date_Destocking&lt;#REF!)),0,$Q140)</f>
        <v>#REF!</v>
      </c>
      <c r="O140" s="137">
        <v>1</v>
      </c>
      <c r="P140" s="115"/>
      <c r="Q140" s="400">
        <v>0.3</v>
      </c>
      <c r="R140" s="115"/>
      <c r="S140" s="115"/>
      <c r="T140" s="115"/>
      <c r="U140" s="115"/>
      <c r="V140" s="113"/>
      <c r="W140" s="93"/>
      <c r="X140" s="131"/>
    </row>
    <row r="141" spans="1:24" ht="13" customHeight="1" outlineLevel="1" x14ac:dyDescent="0.35">
      <c r="A141" s="77"/>
      <c r="B141" s="130"/>
      <c r="C141" s="111"/>
      <c r="D141" s="111"/>
      <c r="E141" s="111"/>
      <c r="F141" s="113"/>
      <c r="G141" s="170"/>
      <c r="H141" s="171" t="s">
        <v>191</v>
      </c>
      <c r="I141" s="171" t="s">
        <v>191</v>
      </c>
      <c r="J141" s="171" t="s">
        <v>191</v>
      </c>
      <c r="K141" s="171" t="s">
        <v>191</v>
      </c>
      <c r="L141" s="171" t="s">
        <v>191</v>
      </c>
      <c r="M141" s="171" t="s">
        <v>89</v>
      </c>
      <c r="N141" s="345" t="e">
        <f>IF(AND(O141=1,(Date_Destocking&lt;#REF!)),0,$Q141)</f>
        <v>#REF!</v>
      </c>
      <c r="O141" s="137">
        <v>1</v>
      </c>
      <c r="P141" s="115"/>
      <c r="Q141" s="400">
        <v>0.3</v>
      </c>
      <c r="R141" s="115"/>
      <c r="S141" s="115"/>
      <c r="T141" s="115"/>
      <c r="U141" s="115"/>
      <c r="V141" s="113"/>
      <c r="W141" s="93"/>
      <c r="X141" s="131"/>
    </row>
    <row r="142" spans="1:24" ht="13" customHeight="1" outlineLevel="1" x14ac:dyDescent="0.35">
      <c r="A142" s="77"/>
      <c r="B142" s="130"/>
      <c r="C142" s="111"/>
      <c r="D142" s="111"/>
      <c r="E142" s="111"/>
      <c r="F142" s="113"/>
      <c r="G142" s="170"/>
      <c r="H142" s="171" t="s">
        <v>191</v>
      </c>
      <c r="I142" s="171" t="s">
        <v>191</v>
      </c>
      <c r="J142" s="171" t="s">
        <v>191</v>
      </c>
      <c r="K142" s="171" t="s">
        <v>191</v>
      </c>
      <c r="L142" s="171" t="s">
        <v>23</v>
      </c>
      <c r="M142" s="171" t="s">
        <v>302</v>
      </c>
      <c r="N142" s="345" t="e">
        <f>IF(AND(O142=1,(Date_Destocking&lt;#REF!)),0,$Q142)</f>
        <v>#REF!</v>
      </c>
      <c r="O142" s="137">
        <v>0</v>
      </c>
      <c r="P142" s="115"/>
      <c r="Q142" s="400">
        <v>1</v>
      </c>
      <c r="R142" s="115"/>
      <c r="S142" s="115"/>
      <c r="T142" s="115"/>
      <c r="U142" s="115"/>
      <c r="V142" s="113"/>
      <c r="W142" s="93"/>
      <c r="X142" s="131"/>
    </row>
    <row r="143" spans="1:24" ht="13" customHeight="1" outlineLevel="1" x14ac:dyDescent="0.35">
      <c r="A143" s="77"/>
      <c r="B143" s="130"/>
      <c r="C143" s="111"/>
      <c r="D143" s="111"/>
      <c r="E143" s="111"/>
      <c r="F143" s="113"/>
      <c r="G143" s="172"/>
      <c r="H143" s="171" t="s">
        <v>191</v>
      </c>
      <c r="I143" s="171" t="s">
        <v>191</v>
      </c>
      <c r="J143" s="171" t="s">
        <v>191</v>
      </c>
      <c r="K143" s="171" t="s">
        <v>23</v>
      </c>
      <c r="L143" s="171" t="s">
        <v>90</v>
      </c>
      <c r="M143" s="171" t="s">
        <v>302</v>
      </c>
      <c r="N143" s="345" t="e">
        <f>IF(AND(O143=1,(Date_Destocking&lt;#REF!)),0,$Q143)</f>
        <v>#REF!</v>
      </c>
      <c r="O143" s="137">
        <v>0</v>
      </c>
      <c r="P143" s="115"/>
      <c r="Q143" s="400">
        <v>0.375</v>
      </c>
      <c r="R143" s="115"/>
      <c r="S143" s="115"/>
      <c r="T143" s="115"/>
      <c r="U143" s="115"/>
      <c r="V143" s="113"/>
      <c r="W143" s="93"/>
      <c r="X143" s="131"/>
    </row>
    <row r="144" spans="1:24" ht="13" customHeight="1" outlineLevel="1" x14ac:dyDescent="0.35">
      <c r="A144" s="77"/>
      <c r="B144" s="130"/>
      <c r="C144" s="111"/>
      <c r="D144" s="111"/>
      <c r="E144" s="111"/>
      <c r="F144" s="113"/>
      <c r="G144" s="172"/>
      <c r="H144" s="171" t="s">
        <v>191</v>
      </c>
      <c r="I144" s="171" t="s">
        <v>191</v>
      </c>
      <c r="J144" s="171" t="s">
        <v>191</v>
      </c>
      <c r="K144" s="171" t="s">
        <v>23</v>
      </c>
      <c r="L144" s="171" t="s">
        <v>91</v>
      </c>
      <c r="M144" s="171" t="s">
        <v>302</v>
      </c>
      <c r="N144" s="345" t="e">
        <f>IF(AND(O144=1,(Date_Destocking&lt;#REF!)),0,$Q144)</f>
        <v>#REF!</v>
      </c>
      <c r="O144" s="137">
        <v>0</v>
      </c>
      <c r="P144" s="115"/>
      <c r="Q144" s="400">
        <v>0.375</v>
      </c>
      <c r="R144" s="115"/>
      <c r="S144" s="115"/>
      <c r="T144" s="115"/>
      <c r="U144" s="115"/>
      <c r="V144" s="113"/>
      <c r="W144" s="93"/>
      <c r="X144" s="131"/>
    </row>
    <row r="145" spans="1:56" ht="13" customHeight="1" outlineLevel="1" x14ac:dyDescent="0.35">
      <c r="A145" s="77"/>
      <c r="B145" s="130"/>
      <c r="C145" s="111"/>
      <c r="D145" s="111"/>
      <c r="E145" s="111"/>
      <c r="F145" s="113"/>
      <c r="G145" s="172"/>
      <c r="H145" s="171" t="s">
        <v>191</v>
      </c>
      <c r="I145" s="171" t="s">
        <v>191</v>
      </c>
      <c r="J145" s="171" t="s">
        <v>191</v>
      </c>
      <c r="K145" s="171" t="s">
        <v>23</v>
      </c>
      <c r="L145" s="171" t="s">
        <v>192</v>
      </c>
      <c r="M145" s="171" t="s">
        <v>302</v>
      </c>
      <c r="N145" s="345" t="e">
        <f>IF(AND(O145=1,(Date_Destocking&lt;#REF!)),0,$Q145)</f>
        <v>#REF!</v>
      </c>
      <c r="O145" s="137">
        <v>0</v>
      </c>
      <c r="P145" s="122"/>
      <c r="Q145" s="400">
        <v>0.7</v>
      </c>
      <c r="R145" s="122"/>
      <c r="S145" s="122"/>
      <c r="T145" s="122"/>
      <c r="U145" s="122"/>
      <c r="V145" s="113"/>
      <c r="W145" s="93"/>
      <c r="X145" s="131"/>
    </row>
    <row r="146" spans="1:56" ht="13" customHeight="1" outlineLevel="1" x14ac:dyDescent="0.35">
      <c r="A146" s="77"/>
      <c r="B146" s="130"/>
      <c r="C146" s="111"/>
      <c r="D146" s="111"/>
      <c r="E146" s="111"/>
      <c r="F146" s="113"/>
      <c r="G146" s="172"/>
      <c r="H146" s="171" t="s">
        <v>191</v>
      </c>
      <c r="I146" s="171" t="s">
        <v>191</v>
      </c>
      <c r="J146" s="171" t="s">
        <v>191</v>
      </c>
      <c r="K146" s="171" t="s">
        <v>303</v>
      </c>
      <c r="L146" s="171" t="s">
        <v>90</v>
      </c>
      <c r="M146" s="171" t="s">
        <v>302</v>
      </c>
      <c r="N146" s="345" t="e">
        <f>IF(AND(O146=1,(Date_Destocking&lt;#REF!)),0,$Q146)</f>
        <v>#REF!</v>
      </c>
      <c r="O146" s="137">
        <v>0</v>
      </c>
      <c r="P146" s="122"/>
      <c r="Q146" s="400">
        <v>0.2</v>
      </c>
      <c r="R146" s="122"/>
      <c r="S146" s="122"/>
      <c r="T146" s="122"/>
      <c r="U146" s="122"/>
      <c r="V146" s="113"/>
      <c r="W146" s="93"/>
      <c r="X146" s="131"/>
    </row>
    <row r="147" spans="1:56" ht="13" customHeight="1" outlineLevel="1" x14ac:dyDescent="0.35">
      <c r="A147" s="77"/>
      <c r="B147" s="130"/>
      <c r="C147" s="111"/>
      <c r="D147" s="111"/>
      <c r="E147" s="111"/>
      <c r="F147" s="113"/>
      <c r="G147" s="172"/>
      <c r="H147" s="171" t="s">
        <v>191</v>
      </c>
      <c r="I147" s="171" t="s">
        <v>191</v>
      </c>
      <c r="J147" s="171" t="s">
        <v>191</v>
      </c>
      <c r="K147" s="171" t="s">
        <v>303</v>
      </c>
      <c r="L147" s="171" t="s">
        <v>91</v>
      </c>
      <c r="M147" s="171" t="s">
        <v>302</v>
      </c>
      <c r="N147" s="345" t="e">
        <f>IF(AND(O147=1,(Date_Destocking&lt;#REF!)),0,$Q147)</f>
        <v>#REF!</v>
      </c>
      <c r="O147" s="137">
        <v>0</v>
      </c>
      <c r="P147" s="122"/>
      <c r="Q147" s="400">
        <v>0.2</v>
      </c>
      <c r="R147" s="122"/>
      <c r="S147" s="122"/>
      <c r="T147" s="122"/>
      <c r="U147" s="122"/>
      <c r="V147" s="113"/>
      <c r="W147" s="93"/>
      <c r="X147" s="131"/>
    </row>
    <row r="148" spans="1:56" ht="13" customHeight="1" outlineLevel="1" x14ac:dyDescent="0.35">
      <c r="A148" s="77"/>
      <c r="B148" s="130"/>
      <c r="C148" s="111"/>
      <c r="D148" s="111"/>
      <c r="E148" s="111"/>
      <c r="F148" s="113"/>
      <c r="G148" s="172"/>
      <c r="H148" s="171" t="s">
        <v>191</v>
      </c>
      <c r="I148" s="171" t="s">
        <v>191</v>
      </c>
      <c r="J148" s="171" t="s">
        <v>191</v>
      </c>
      <c r="K148" s="171" t="s">
        <v>303</v>
      </c>
      <c r="L148" s="171" t="s">
        <v>92</v>
      </c>
      <c r="M148" s="171" t="s">
        <v>302</v>
      </c>
      <c r="N148" s="345" t="e">
        <f>IF(AND(O148=1,(Date_Destocking&lt;#REF!)),0,$Q148)</f>
        <v>#REF!</v>
      </c>
      <c r="O148" s="137">
        <v>0</v>
      </c>
      <c r="P148" s="122"/>
      <c r="Q148" s="400">
        <v>0.4</v>
      </c>
      <c r="R148" s="122"/>
      <c r="S148" s="122"/>
      <c r="T148" s="122"/>
      <c r="U148" s="122"/>
      <c r="V148" s="113"/>
      <c r="W148" s="93"/>
      <c r="X148" s="131"/>
    </row>
    <row r="149" spans="1:56" ht="13" customHeight="1" outlineLevel="1" x14ac:dyDescent="0.35">
      <c r="A149" s="77"/>
      <c r="B149" s="130"/>
      <c r="C149" s="111"/>
      <c r="D149" s="111"/>
      <c r="E149" s="111"/>
      <c r="F149" s="113"/>
      <c r="G149" s="172"/>
      <c r="H149" s="171" t="s">
        <v>191</v>
      </c>
      <c r="I149" s="171" t="s">
        <v>191</v>
      </c>
      <c r="J149" s="171" t="s">
        <v>191</v>
      </c>
      <c r="K149" s="171" t="s">
        <v>303</v>
      </c>
      <c r="L149" s="171" t="s">
        <v>192</v>
      </c>
      <c r="M149" s="171" t="s">
        <v>302</v>
      </c>
      <c r="N149" s="345" t="e">
        <f>IF(AND(O149=1,(Date_Destocking&lt;#REF!)),0,$Q149)</f>
        <v>#REF!</v>
      </c>
      <c r="O149" s="137">
        <v>0</v>
      </c>
      <c r="P149" s="122"/>
      <c r="Q149" s="400">
        <v>0.7</v>
      </c>
      <c r="R149" s="122"/>
      <c r="S149" s="122"/>
      <c r="T149" s="122"/>
      <c r="U149" s="122"/>
      <c r="V149" s="113"/>
      <c r="W149" s="93"/>
      <c r="X149" s="131"/>
    </row>
    <row r="150" spans="1:56" ht="5.15" customHeight="1" outlineLevel="1" x14ac:dyDescent="0.35">
      <c r="A150" s="77"/>
      <c r="B150" s="130"/>
      <c r="C150" s="94" t="s">
        <v>142</v>
      </c>
      <c r="D150" s="111"/>
      <c r="E150" s="111"/>
      <c r="F150" s="121"/>
      <c r="G150" s="122"/>
      <c r="H150" s="122"/>
      <c r="I150" s="122"/>
      <c r="J150" s="122"/>
      <c r="K150" s="122"/>
      <c r="L150" s="122"/>
      <c r="M150" s="122"/>
      <c r="N150" s="122"/>
      <c r="O150" s="122"/>
      <c r="P150" s="122"/>
      <c r="Q150" s="122"/>
      <c r="R150" s="122"/>
      <c r="S150" s="122"/>
      <c r="T150" s="122"/>
      <c r="U150" s="122"/>
      <c r="V150" s="113"/>
      <c r="W150" s="123"/>
      <c r="X150" s="131"/>
    </row>
    <row r="151" spans="1:56" ht="24" customHeight="1" x14ac:dyDescent="0.35">
      <c r="A151" s="77"/>
      <c r="B151" s="130"/>
      <c r="C151" s="124"/>
      <c r="D151" s="124"/>
      <c r="E151" s="124"/>
      <c r="F151" s="124"/>
      <c r="G151" s="125" t="s">
        <v>181</v>
      </c>
      <c r="H151" s="126"/>
      <c r="I151" s="126"/>
      <c r="J151" s="126"/>
      <c r="K151" s="126"/>
      <c r="L151" s="126"/>
      <c r="M151" s="126"/>
      <c r="N151" s="126"/>
      <c r="O151" s="126"/>
      <c r="P151" s="126"/>
      <c r="Q151" s="126"/>
      <c r="R151" s="126"/>
      <c r="S151" s="126"/>
      <c r="T151" s="127"/>
      <c r="U151" s="127"/>
      <c r="V151" s="128" t="s">
        <v>143</v>
      </c>
      <c r="W151" s="129" t="s">
        <v>144</v>
      </c>
      <c r="X151" s="131"/>
    </row>
    <row r="152" spans="1:56" ht="12" hidden="1" customHeight="1" outlineLevel="1" x14ac:dyDescent="0.35">
      <c r="A152" s="77"/>
      <c r="B152" s="78"/>
      <c r="C152" s="78"/>
      <c r="D152" s="78"/>
      <c r="E152" s="78"/>
      <c r="F152" s="131"/>
      <c r="G152" s="131"/>
      <c r="H152" s="131"/>
      <c r="I152" s="131"/>
      <c r="J152" s="131"/>
      <c r="K152" s="131"/>
      <c r="L152" s="131"/>
      <c r="M152" s="131"/>
      <c r="N152" s="131"/>
      <c r="O152" s="131"/>
      <c r="P152" s="131"/>
      <c r="Q152" s="131"/>
      <c r="R152" s="131"/>
      <c r="S152" s="131"/>
      <c r="T152" s="131"/>
      <c r="U152" s="131"/>
      <c r="V152" s="131"/>
      <c r="W152" s="131"/>
      <c r="X152" s="131"/>
    </row>
    <row r="153" spans="1:56" s="144" customFormat="1" ht="12.75" hidden="1" customHeight="1" outlineLevel="1" x14ac:dyDescent="0.35">
      <c r="A153" s="142"/>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c r="AC153" s="78"/>
      <c r="AD153" s="78"/>
      <c r="AE153" s="79"/>
      <c r="AF153" s="79"/>
      <c r="AG153" s="79"/>
      <c r="AH153" s="79"/>
      <c r="AI153" s="79"/>
      <c r="AJ153" s="79"/>
      <c r="AK153" s="79"/>
      <c r="AL153" s="79"/>
      <c r="AM153" s="79"/>
      <c r="AN153" s="79"/>
      <c r="AO153" s="79"/>
      <c r="AP153" s="79"/>
      <c r="AQ153" s="79"/>
      <c r="AR153" s="79"/>
      <c r="AS153" s="79"/>
      <c r="AT153" s="79"/>
      <c r="AU153" s="79"/>
      <c r="AV153" s="79"/>
      <c r="AW153" s="79"/>
      <c r="AX153" s="79"/>
      <c r="AY153" s="79"/>
      <c r="AZ153" s="79"/>
      <c r="BA153" s="79"/>
      <c r="BB153" s="79"/>
      <c r="BC153" s="79"/>
      <c r="BD153" s="79"/>
    </row>
    <row r="154" spans="1:56" s="144" customFormat="1" ht="5.15" hidden="1" customHeight="1" outlineLevel="1" collapsed="1" thickBot="1" x14ac:dyDescent="0.4">
      <c r="A154" s="142"/>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c r="BC154" s="79"/>
      <c r="BD154" s="79"/>
    </row>
    <row r="155" spans="1:56" s="144" customFormat="1" ht="5.15" hidden="1" customHeight="1" outlineLevel="1" x14ac:dyDescent="0.35">
      <c r="A155" s="142"/>
      <c r="B155" s="130"/>
      <c r="C155" s="82" t="s">
        <v>0</v>
      </c>
      <c r="D155" s="82"/>
      <c r="E155" s="82"/>
      <c r="F155" s="82"/>
      <c r="G155" s="82"/>
      <c r="H155" s="82"/>
      <c r="I155" s="82"/>
      <c r="J155" s="82"/>
      <c r="K155" s="83"/>
      <c r="L155" s="83"/>
      <c r="M155" s="83"/>
      <c r="N155" s="83"/>
      <c r="O155" s="83"/>
      <c r="P155" s="83"/>
      <c r="Q155" s="83"/>
      <c r="R155" s="83"/>
      <c r="S155" s="83"/>
      <c r="T155" s="83"/>
      <c r="U155" s="83"/>
      <c r="V155" s="83"/>
      <c r="W155" s="83"/>
      <c r="X155" s="83"/>
      <c r="Y155" s="83"/>
      <c r="Z155" s="83"/>
      <c r="AA155" s="83"/>
      <c r="AB155" s="84" t="s">
        <v>134</v>
      </c>
      <c r="AC155" s="85"/>
      <c r="AD155" s="131"/>
      <c r="AE155" s="79"/>
      <c r="AF155" s="79"/>
      <c r="AG155" s="79"/>
      <c r="AH155" s="79"/>
      <c r="AI155" s="79"/>
      <c r="AJ155" s="79"/>
      <c r="AK155" s="79"/>
      <c r="AL155" s="79"/>
      <c r="AM155" s="79"/>
      <c r="AN155" s="79"/>
      <c r="AO155" s="79"/>
      <c r="AP155" s="79"/>
      <c r="AQ155" s="79"/>
      <c r="AR155" s="79"/>
      <c r="AS155" s="79"/>
      <c r="AT155" s="79"/>
      <c r="AU155" s="79"/>
      <c r="AV155" s="79"/>
      <c r="AW155" s="79"/>
      <c r="AX155" s="79"/>
      <c r="AY155" s="79"/>
      <c r="AZ155" s="79"/>
      <c r="BA155" s="79"/>
      <c r="BB155" s="79"/>
      <c r="BC155" s="79"/>
      <c r="BD155" s="79"/>
    </row>
    <row r="156" spans="1:56" s="144" customFormat="1" ht="13" hidden="1" customHeight="1" outlineLevel="1" collapsed="1" x14ac:dyDescent="0.35">
      <c r="A156" s="142"/>
      <c r="B156" s="130"/>
      <c r="C156" s="87"/>
      <c r="D156" s="87">
        <v>0</v>
      </c>
      <c r="E156" s="87" t="s">
        <v>1</v>
      </c>
      <c r="F156" s="88"/>
      <c r="G156" s="89" t="s">
        <v>412</v>
      </c>
      <c r="H156" s="90"/>
      <c r="I156" s="90"/>
      <c r="J156" s="90"/>
      <c r="K156" s="90"/>
      <c r="L156" s="90"/>
      <c r="M156" s="90"/>
      <c r="N156" s="90"/>
      <c r="O156" s="90"/>
      <c r="P156" s="90"/>
      <c r="Q156" s="90"/>
      <c r="R156" s="90"/>
      <c r="S156" s="90"/>
      <c r="T156" s="90"/>
      <c r="U156" s="92"/>
      <c r="V156" s="92"/>
      <c r="W156" s="92"/>
      <c r="X156" s="92"/>
      <c r="Y156" s="92"/>
      <c r="Z156" s="92"/>
      <c r="AA156" s="92"/>
      <c r="AB156" s="92"/>
      <c r="AC156" s="93"/>
      <c r="AD156" s="131"/>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c r="BC156" s="79"/>
      <c r="BD156" s="79"/>
    </row>
    <row r="157" spans="1:56" s="144" customFormat="1" ht="13" hidden="1" customHeight="1" outlineLevel="1" x14ac:dyDescent="0.35">
      <c r="A157" s="142"/>
      <c r="B157" s="130"/>
      <c r="C157" s="87"/>
      <c r="D157" s="94"/>
      <c r="E157" s="95"/>
      <c r="F157" s="96"/>
      <c r="G157" s="97" t="s">
        <v>211</v>
      </c>
      <c r="H157" s="97"/>
      <c r="I157" s="97"/>
      <c r="J157" s="97"/>
      <c r="K157" s="97"/>
      <c r="L157" s="97"/>
      <c r="M157" s="97"/>
      <c r="N157" s="97"/>
      <c r="O157" s="97"/>
      <c r="P157" s="97"/>
      <c r="Q157" s="97"/>
      <c r="R157" s="98"/>
      <c r="S157" s="98"/>
      <c r="T157" s="98"/>
      <c r="U157" s="100"/>
      <c r="V157" s="100"/>
      <c r="W157" s="100"/>
      <c r="X157" s="100"/>
      <c r="Y157" s="100"/>
      <c r="Z157" s="100"/>
      <c r="AA157" s="100"/>
      <c r="AB157" s="100"/>
      <c r="AC157" s="93"/>
      <c r="AD157" s="131"/>
      <c r="AE157" s="79"/>
      <c r="AF157" s="79"/>
      <c r="AG157" s="79"/>
      <c r="AH157" s="79"/>
      <c r="AI157" s="79"/>
      <c r="AJ157" s="79"/>
      <c r="AK157" s="79"/>
      <c r="AL157" s="79"/>
      <c r="AM157" s="79"/>
      <c r="AN157" s="79"/>
      <c r="AO157" s="79"/>
      <c r="AP157" s="79"/>
      <c r="AQ157" s="79"/>
      <c r="AR157" s="79"/>
      <c r="AS157" s="79"/>
      <c r="AT157" s="79"/>
      <c r="AU157" s="79"/>
      <c r="AV157" s="79"/>
      <c r="AW157" s="79"/>
      <c r="AX157" s="79"/>
      <c r="AY157" s="79"/>
      <c r="AZ157" s="79"/>
      <c r="BA157" s="79"/>
      <c r="BB157" s="79"/>
      <c r="BC157" s="79"/>
      <c r="BD157" s="79"/>
    </row>
    <row r="158" spans="1:56" s="144" customFormat="1" ht="13" hidden="1" customHeight="1" outlineLevel="1" x14ac:dyDescent="0.35">
      <c r="A158" s="142"/>
      <c r="B158" s="130"/>
      <c r="C158" s="95"/>
      <c r="D158" s="87"/>
      <c r="E158" s="95"/>
      <c r="F158" s="96"/>
      <c r="G158" s="101">
        <v>44159.2893364583</v>
      </c>
      <c r="H158" s="102">
        <v>44159.2893364583</v>
      </c>
      <c r="I158" s="97"/>
      <c r="J158" s="97"/>
      <c r="K158" s="97"/>
      <c r="L158" s="97"/>
      <c r="M158" s="97"/>
      <c r="N158" s="97"/>
      <c r="O158" s="97"/>
      <c r="P158" s="97"/>
      <c r="Q158" s="97"/>
      <c r="R158" s="97"/>
      <c r="S158" s="97"/>
      <c r="T158" s="97"/>
      <c r="U158" s="100"/>
      <c r="V158" s="100"/>
      <c r="W158" s="100"/>
      <c r="X158" s="100"/>
      <c r="Y158" s="100"/>
      <c r="Z158" s="100"/>
      <c r="AA158" s="100"/>
      <c r="AB158" s="100"/>
      <c r="AC158" s="93"/>
      <c r="AD158" s="131"/>
      <c r="AE158" s="79"/>
      <c r="AF158" s="79"/>
      <c r="AG158" s="79"/>
      <c r="AH158" s="79"/>
      <c r="AI158" s="79"/>
      <c r="AJ158" s="79"/>
      <c r="AK158" s="79"/>
      <c r="AL158" s="79"/>
      <c r="AM158" s="79"/>
      <c r="AN158" s="79"/>
      <c r="AO158" s="79"/>
      <c r="AP158" s="79"/>
      <c r="AQ158" s="79"/>
      <c r="AR158" s="79"/>
      <c r="AS158" s="79"/>
      <c r="AT158" s="79"/>
      <c r="AU158" s="79"/>
      <c r="AV158" s="79"/>
      <c r="AW158" s="79"/>
      <c r="AX158" s="79"/>
      <c r="AY158" s="79"/>
      <c r="AZ158" s="79"/>
      <c r="BA158" s="79"/>
      <c r="BB158" s="79"/>
      <c r="BC158" s="79"/>
      <c r="BD158" s="79"/>
    </row>
    <row r="159" spans="1:56" s="144" customFormat="1" ht="13" hidden="1" customHeight="1" outlineLevel="1" x14ac:dyDescent="0.35">
      <c r="A159" s="142"/>
      <c r="B159" s="130"/>
      <c r="C159" s="95">
        <v>1</v>
      </c>
      <c r="D159" s="94"/>
      <c r="E159" s="95"/>
      <c r="F159" s="103"/>
      <c r="G159" s="104"/>
      <c r="H159" s="105"/>
      <c r="I159" s="105"/>
      <c r="J159" s="105"/>
      <c r="K159" s="105"/>
      <c r="L159" s="105"/>
      <c r="M159" s="105"/>
      <c r="N159" s="105"/>
      <c r="O159" s="105"/>
      <c r="P159" s="105"/>
      <c r="Q159" s="105"/>
      <c r="R159" s="105"/>
      <c r="S159" s="105"/>
      <c r="T159" s="105"/>
      <c r="U159" s="108"/>
      <c r="V159" s="108"/>
      <c r="W159" s="108"/>
      <c r="X159" s="108"/>
      <c r="Y159" s="108"/>
      <c r="Z159" s="108"/>
      <c r="AA159" s="108"/>
      <c r="AB159" s="108"/>
      <c r="AC159" s="93"/>
      <c r="AD159" s="131"/>
      <c r="AE159" s="79"/>
      <c r="AF159" s="79"/>
      <c r="AG159" s="79"/>
      <c r="AH159" s="79"/>
      <c r="AI159" s="79"/>
      <c r="AJ159" s="79"/>
      <c r="AK159" s="79"/>
      <c r="AL159" s="79"/>
      <c r="AM159" s="79"/>
      <c r="AN159" s="79"/>
      <c r="AO159" s="79"/>
      <c r="AP159" s="79"/>
      <c r="AQ159" s="79"/>
      <c r="AR159" s="79"/>
      <c r="AS159" s="79"/>
      <c r="AT159" s="79"/>
      <c r="AU159" s="79"/>
      <c r="AV159" s="79"/>
      <c r="AW159" s="79"/>
      <c r="AX159" s="79"/>
      <c r="AY159" s="79"/>
      <c r="AZ159" s="79"/>
      <c r="BA159" s="79"/>
      <c r="BB159" s="79"/>
      <c r="BC159" s="79"/>
      <c r="BD159" s="79"/>
    </row>
    <row r="160" spans="1:56" s="144" customFormat="1" ht="13" hidden="1" customHeight="1" outlineLevel="1" x14ac:dyDescent="0.35">
      <c r="A160" s="142"/>
      <c r="B160" s="130"/>
      <c r="C160" s="95"/>
      <c r="D160" s="95"/>
      <c r="E160" s="95"/>
      <c r="F160" s="95"/>
      <c r="G160" s="109"/>
      <c r="H160" s="109"/>
      <c r="I160" s="109"/>
      <c r="J160" s="109"/>
      <c r="K160" s="192" t="s">
        <v>212</v>
      </c>
      <c r="L160" s="109"/>
      <c r="M160" s="109"/>
      <c r="N160" s="109"/>
      <c r="O160" s="109"/>
      <c r="P160" s="109"/>
      <c r="Q160" s="109"/>
      <c r="R160" s="109"/>
      <c r="S160" s="109"/>
      <c r="T160" s="109"/>
      <c r="U160" s="109"/>
      <c r="V160" s="109"/>
      <c r="W160" s="109"/>
      <c r="X160" s="109"/>
      <c r="Y160" s="109"/>
      <c r="Z160" s="109"/>
      <c r="AA160" s="109"/>
      <c r="AB160" s="109"/>
      <c r="AC160" s="93"/>
      <c r="AD160" s="131"/>
      <c r="AE160" s="79"/>
      <c r="AF160" s="79"/>
      <c r="AG160" s="79"/>
      <c r="AH160" s="79"/>
      <c r="AI160" s="79"/>
      <c r="AJ160" s="79"/>
      <c r="AK160" s="79"/>
      <c r="AL160" s="79"/>
      <c r="AM160" s="79"/>
      <c r="AN160" s="79"/>
      <c r="AO160" s="79"/>
      <c r="AP160" s="79"/>
      <c r="AQ160" s="79"/>
      <c r="AR160" s="79"/>
      <c r="AS160" s="79"/>
      <c r="AT160" s="79"/>
      <c r="AU160" s="79"/>
      <c r="AV160" s="79"/>
      <c r="AW160" s="79"/>
      <c r="AX160" s="79"/>
      <c r="AY160" s="79"/>
      <c r="AZ160" s="79"/>
      <c r="BA160" s="79"/>
      <c r="BB160" s="79"/>
      <c r="BC160" s="79"/>
      <c r="BD160" s="79"/>
    </row>
    <row r="161" spans="1:56" s="144" customFormat="1" ht="13" hidden="1" customHeight="1" outlineLevel="1" x14ac:dyDescent="0.35">
      <c r="A161" s="142"/>
      <c r="B161" s="130"/>
      <c r="C161" s="95"/>
      <c r="D161" s="95"/>
      <c r="E161" s="95"/>
      <c r="F161" s="95"/>
      <c r="G161" s="95"/>
      <c r="H161" s="95"/>
      <c r="I161" s="95"/>
      <c r="J161" s="95"/>
      <c r="K161" s="95"/>
      <c r="L161" s="109"/>
      <c r="M161" s="109"/>
      <c r="N161" s="109"/>
      <c r="O161" s="109"/>
      <c r="P161" s="109"/>
      <c r="Q161" s="109"/>
      <c r="R161" s="109"/>
      <c r="S161" s="109"/>
      <c r="T161" s="109"/>
      <c r="U161" s="109"/>
      <c r="V161" s="109"/>
      <c r="W161" s="193"/>
      <c r="X161" s="109"/>
      <c r="Y161" s="109"/>
      <c r="Z161" s="109"/>
      <c r="AA161" s="109"/>
      <c r="AB161" s="109"/>
      <c r="AC161" s="93"/>
      <c r="AD161" s="131"/>
      <c r="AE161" s="79"/>
      <c r="AF161" s="79"/>
      <c r="AG161" s="79"/>
      <c r="AH161" s="79"/>
      <c r="AI161" s="79"/>
      <c r="AJ161" s="79"/>
      <c r="AK161" s="79"/>
      <c r="AL161" s="79"/>
      <c r="AM161" s="79"/>
      <c r="AN161" s="79"/>
      <c r="AO161" s="79"/>
      <c r="AP161" s="79"/>
      <c r="AQ161" s="79"/>
      <c r="AR161" s="79"/>
      <c r="AS161" s="79"/>
      <c r="AT161" s="79"/>
      <c r="AU161" s="79"/>
      <c r="AV161" s="79"/>
      <c r="AW161" s="79"/>
      <c r="AX161" s="79"/>
      <c r="AY161" s="79"/>
      <c r="AZ161" s="79"/>
      <c r="BA161" s="79"/>
      <c r="BB161" s="79"/>
      <c r="BC161" s="79"/>
      <c r="BD161" s="79"/>
    </row>
    <row r="162" spans="1:56" s="144" customFormat="1" ht="13" hidden="1" customHeight="1" outlineLevel="1" x14ac:dyDescent="0.35">
      <c r="A162" s="142"/>
      <c r="B162" s="130"/>
      <c r="C162" s="95"/>
      <c r="D162" s="95"/>
      <c r="E162" s="95"/>
      <c r="F162" s="95"/>
      <c r="G162" s="110"/>
      <c r="H162" s="110"/>
      <c r="I162" s="110" t="s">
        <v>600</v>
      </c>
      <c r="J162" s="110" t="s">
        <v>994</v>
      </c>
      <c r="K162" s="135" t="s">
        <v>213</v>
      </c>
      <c r="L162" s="135"/>
      <c r="M162" s="110"/>
      <c r="N162" s="110"/>
      <c r="O162" s="110"/>
      <c r="P162" s="110"/>
      <c r="Q162" s="110"/>
      <c r="R162" s="135" t="s">
        <v>214</v>
      </c>
      <c r="S162" s="135"/>
      <c r="T162" s="110"/>
      <c r="U162" s="110"/>
      <c r="V162" s="110"/>
      <c r="W162" s="135" t="s">
        <v>508</v>
      </c>
      <c r="X162" s="135"/>
      <c r="Y162" s="110"/>
      <c r="Z162" s="110"/>
      <c r="AA162" s="110"/>
      <c r="AB162" s="110"/>
      <c r="AC162" s="93"/>
      <c r="AD162" s="131"/>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row>
    <row r="163" spans="1:56" s="144" customFormat="1" ht="13" hidden="1" customHeight="1" outlineLevel="1" x14ac:dyDescent="0.35">
      <c r="A163" s="142"/>
      <c r="B163" s="130"/>
      <c r="C163" s="111"/>
      <c r="D163" s="111"/>
      <c r="E163" s="111"/>
      <c r="F163" s="95"/>
      <c r="G163" s="110"/>
      <c r="H163" s="110"/>
      <c r="I163" s="110"/>
      <c r="J163" s="110"/>
      <c r="K163" s="110" t="s">
        <v>502</v>
      </c>
      <c r="L163" s="110" t="s">
        <v>503</v>
      </c>
      <c r="M163" s="110" t="s">
        <v>505</v>
      </c>
      <c r="N163" s="110" t="s">
        <v>506</v>
      </c>
      <c r="O163" s="110" t="s">
        <v>507</v>
      </c>
      <c r="P163" s="110"/>
      <c r="Q163" s="110"/>
      <c r="R163" s="110" t="s">
        <v>502</v>
      </c>
      <c r="S163" s="110" t="s">
        <v>503</v>
      </c>
      <c r="T163" s="110" t="s">
        <v>505</v>
      </c>
      <c r="U163" s="110" t="s">
        <v>506</v>
      </c>
      <c r="V163" s="110" t="s">
        <v>507</v>
      </c>
      <c r="W163" s="110"/>
      <c r="X163" s="110"/>
      <c r="Y163" s="110"/>
      <c r="Z163" s="110"/>
      <c r="AA163" s="110"/>
      <c r="AB163" s="110"/>
      <c r="AC163" s="93"/>
      <c r="AD163" s="131"/>
      <c r="AE163" s="79"/>
      <c r="AF163" s="79"/>
      <c r="AG163" s="79"/>
      <c r="AH163" s="79"/>
      <c r="AI163" s="79"/>
      <c r="AJ163" s="79"/>
      <c r="AK163" s="79"/>
      <c r="AL163" s="79"/>
      <c r="AM163" s="79"/>
      <c r="AN163" s="79"/>
      <c r="AO163" s="79"/>
      <c r="AP163" s="79"/>
      <c r="AQ163" s="79"/>
      <c r="AR163" s="79"/>
      <c r="AS163" s="79"/>
      <c r="AT163" s="79"/>
      <c r="AU163" s="79"/>
      <c r="AV163" s="79"/>
      <c r="AW163" s="79"/>
      <c r="AX163" s="79"/>
      <c r="AY163" s="79"/>
      <c r="AZ163" s="79"/>
      <c r="BA163" s="79"/>
      <c r="BB163" s="79"/>
      <c r="BC163" s="79"/>
      <c r="BD163" s="79"/>
    </row>
    <row r="164" spans="1:56" s="144" customFormat="1" ht="13" hidden="1" customHeight="1" outlineLevel="1" x14ac:dyDescent="0.35">
      <c r="A164" s="142"/>
      <c r="B164" s="130"/>
      <c r="C164" s="111"/>
      <c r="D164" s="111"/>
      <c r="E164" s="111"/>
      <c r="F164" s="113"/>
      <c r="G164" s="115"/>
      <c r="H164" s="115"/>
      <c r="I164" s="138">
        <v>0</v>
      </c>
      <c r="J164" s="138" t="s">
        <v>510</v>
      </c>
      <c r="K164" s="446">
        <f t="shared" ref="K164:O168" si="0">K188/2</f>
        <v>100</v>
      </c>
      <c r="L164" s="446">
        <f t="shared" si="0"/>
        <v>150</v>
      </c>
      <c r="M164" s="446">
        <f t="shared" si="0"/>
        <v>150</v>
      </c>
      <c r="N164" s="446">
        <f t="shared" si="0"/>
        <v>200</v>
      </c>
      <c r="O164" s="446">
        <f t="shared" si="0"/>
        <v>200</v>
      </c>
      <c r="P164" s="115"/>
      <c r="Q164" s="138" t="s">
        <v>510</v>
      </c>
      <c r="R164" s="3">
        <f t="shared" ref="R164:V165" si="1">R188*0.6</f>
        <v>3.1350000000000002</v>
      </c>
      <c r="S164" s="3">
        <f t="shared" si="1"/>
        <v>7.2674999999999992</v>
      </c>
      <c r="T164" s="3">
        <f t="shared" si="1"/>
        <v>7.6950000000000003</v>
      </c>
      <c r="U164" s="3">
        <f>U188*0.6</f>
        <v>11.4</v>
      </c>
      <c r="V164" s="3">
        <f>V188*0.6</f>
        <v>11.4</v>
      </c>
      <c r="W164" s="115">
        <v>300</v>
      </c>
      <c r="X164" s="115">
        <v>15</v>
      </c>
      <c r="Y164" s="115"/>
      <c r="Z164" s="115"/>
      <c r="AA164" s="115"/>
      <c r="AB164" s="115"/>
      <c r="AC164" s="93"/>
      <c r="AD164" s="131"/>
      <c r="AE164" s="79"/>
      <c r="AF164" s="79"/>
      <c r="AG164" s="79"/>
      <c r="AH164" s="79"/>
      <c r="AI164" s="79"/>
      <c r="AJ164" s="79"/>
      <c r="AK164" s="79"/>
      <c r="AL164" s="79"/>
      <c r="AM164" s="79"/>
      <c r="AN164" s="79"/>
      <c r="AO164" s="79"/>
      <c r="AP164" s="79"/>
      <c r="AQ164" s="79"/>
      <c r="AR164" s="79"/>
      <c r="AS164" s="79"/>
      <c r="AT164" s="79"/>
      <c r="AU164" s="79"/>
      <c r="AV164" s="79"/>
      <c r="AW164" s="79"/>
      <c r="AX164" s="79"/>
      <c r="AY164" s="79"/>
      <c r="AZ164" s="79"/>
      <c r="BA164" s="79"/>
      <c r="BB164" s="79"/>
      <c r="BC164" s="79"/>
      <c r="BD164" s="79"/>
    </row>
    <row r="165" spans="1:56" s="144" customFormat="1" ht="13" hidden="1" customHeight="1" outlineLevel="1" x14ac:dyDescent="0.35">
      <c r="A165" s="142"/>
      <c r="B165" s="130"/>
      <c r="C165" s="111"/>
      <c r="D165" s="111"/>
      <c r="E165" s="111"/>
      <c r="F165" s="113"/>
      <c r="G165" s="115"/>
      <c r="H165" s="115"/>
      <c r="I165" s="138"/>
      <c r="J165" s="138" t="s">
        <v>165</v>
      </c>
      <c r="K165" s="446">
        <f t="shared" si="0"/>
        <v>366.5</v>
      </c>
      <c r="L165" s="446">
        <f t="shared" si="0"/>
        <v>366.5</v>
      </c>
      <c r="M165" s="446">
        <f t="shared" si="0"/>
        <v>366.5</v>
      </c>
      <c r="N165" s="446">
        <f t="shared" si="0"/>
        <v>366.5</v>
      </c>
      <c r="O165" s="446">
        <f t="shared" si="0"/>
        <v>366.5</v>
      </c>
      <c r="P165" s="115"/>
      <c r="Q165" s="138" t="s">
        <v>165</v>
      </c>
      <c r="R165" s="3">
        <f t="shared" si="1"/>
        <v>5.28</v>
      </c>
      <c r="S165" s="3">
        <f t="shared" si="1"/>
        <v>8.16</v>
      </c>
      <c r="T165" s="3">
        <f t="shared" si="1"/>
        <v>8.64</v>
      </c>
      <c r="U165" s="3">
        <f>U189*0.6</f>
        <v>9.6</v>
      </c>
      <c r="V165" s="3">
        <f t="shared" si="1"/>
        <v>9.6</v>
      </c>
      <c r="W165" s="115">
        <v>367</v>
      </c>
      <c r="X165" s="115">
        <v>12</v>
      </c>
      <c r="Y165" s="115"/>
      <c r="Z165" s="115"/>
      <c r="AA165" s="115"/>
      <c r="AB165" s="115"/>
      <c r="AC165" s="93"/>
      <c r="AD165" s="131"/>
      <c r="AE165" s="79"/>
      <c r="AF165" s="79"/>
      <c r="AG165" s="79"/>
      <c r="AH165" s="79"/>
      <c r="AI165" s="79"/>
      <c r="AJ165" s="79"/>
      <c r="AK165" s="79"/>
      <c r="AL165" s="79"/>
      <c r="AM165" s="79"/>
      <c r="AN165" s="79"/>
      <c r="AO165" s="79"/>
      <c r="AP165" s="79"/>
      <c r="AQ165" s="79"/>
      <c r="AR165" s="79"/>
      <c r="AS165" s="79"/>
      <c r="AT165" s="79"/>
      <c r="AU165" s="79"/>
      <c r="AV165" s="79"/>
      <c r="AW165" s="79"/>
      <c r="AX165" s="79"/>
      <c r="AY165" s="79"/>
      <c r="AZ165" s="79"/>
      <c r="BA165" s="79"/>
      <c r="BB165" s="79"/>
      <c r="BC165" s="79"/>
      <c r="BD165" s="79"/>
    </row>
    <row r="166" spans="1:56" s="144" customFormat="1" ht="13" hidden="1" customHeight="1" outlineLevel="1" x14ac:dyDescent="0.35">
      <c r="A166" s="142"/>
      <c r="B166" s="130"/>
      <c r="C166" s="111"/>
      <c r="D166" s="111"/>
      <c r="E166" s="111"/>
      <c r="F166" s="113"/>
      <c r="G166" s="115"/>
      <c r="H166" s="115"/>
      <c r="I166" s="138"/>
      <c r="J166" s="138" t="s">
        <v>166</v>
      </c>
      <c r="K166" s="446">
        <f t="shared" si="0"/>
        <v>535.5</v>
      </c>
      <c r="L166" s="446">
        <f t="shared" si="0"/>
        <v>535.5</v>
      </c>
      <c r="M166" s="446">
        <f t="shared" si="0"/>
        <v>535.5</v>
      </c>
      <c r="N166" s="446">
        <f t="shared" si="0"/>
        <v>535.5</v>
      </c>
      <c r="O166" s="446">
        <f t="shared" si="0"/>
        <v>535.5</v>
      </c>
      <c r="P166" s="115"/>
      <c r="Q166" s="138" t="s">
        <v>166</v>
      </c>
      <c r="R166" s="3">
        <f>R190*0.7</f>
        <v>15.399999999999999</v>
      </c>
      <c r="S166" s="3">
        <f>S190*0.7</f>
        <v>19.599999999999998</v>
      </c>
      <c r="T166" s="3">
        <f>T190*0.7</f>
        <v>25.2</v>
      </c>
      <c r="U166" s="3">
        <f>U190*0.7</f>
        <v>28</v>
      </c>
      <c r="V166" s="3">
        <f>V190*0.7</f>
        <v>28</v>
      </c>
      <c r="W166" s="115">
        <v>536</v>
      </c>
      <c r="X166" s="115">
        <v>35</v>
      </c>
      <c r="Y166" s="115"/>
      <c r="Z166" s="115"/>
      <c r="AA166" s="115"/>
      <c r="AB166" s="115"/>
      <c r="AC166" s="93"/>
      <c r="AD166" s="131"/>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row>
    <row r="167" spans="1:56" s="144" customFormat="1" ht="13" hidden="1" customHeight="1" outlineLevel="1" x14ac:dyDescent="0.35">
      <c r="A167" s="142"/>
      <c r="B167" s="130"/>
      <c r="C167" s="111"/>
      <c r="D167" s="111"/>
      <c r="E167" s="111"/>
      <c r="F167" s="113"/>
      <c r="G167" s="115"/>
      <c r="H167" s="115"/>
      <c r="I167" s="138"/>
      <c r="J167" s="138" t="s">
        <v>167</v>
      </c>
      <c r="K167" s="446">
        <f t="shared" si="0"/>
        <v>650</v>
      </c>
      <c r="L167" s="446">
        <f t="shared" si="0"/>
        <v>650</v>
      </c>
      <c r="M167" s="446">
        <f t="shared" si="0"/>
        <v>650</v>
      </c>
      <c r="N167" s="446">
        <f t="shared" si="0"/>
        <v>650</v>
      </c>
      <c r="O167" s="446">
        <f t="shared" si="0"/>
        <v>650</v>
      </c>
      <c r="P167" s="115"/>
      <c r="Q167" s="138" t="s">
        <v>167</v>
      </c>
      <c r="R167" s="3">
        <f>R191*0.75</f>
        <v>22.687500000000004</v>
      </c>
      <c r="S167" s="3">
        <f>S191*0.75</f>
        <v>35.0625</v>
      </c>
      <c r="T167" s="3">
        <f>T191*0.75</f>
        <v>37.125</v>
      </c>
      <c r="U167" s="3">
        <f>U191*0.75</f>
        <v>41.25</v>
      </c>
      <c r="V167" s="3">
        <f>V191*0.75</f>
        <v>41.25</v>
      </c>
      <c r="W167" s="115">
        <v>650</v>
      </c>
      <c r="X167" s="115">
        <v>41</v>
      </c>
      <c r="Y167" s="115"/>
      <c r="Z167" s="115"/>
      <c r="AA167" s="115"/>
      <c r="AB167" s="115"/>
      <c r="AC167" s="93"/>
      <c r="AD167" s="131"/>
      <c r="AE167" s="79"/>
      <c r="AF167" s="79"/>
      <c r="AG167" s="79"/>
      <c r="AH167" s="79"/>
      <c r="AI167" s="79"/>
      <c r="AJ167" s="79"/>
      <c r="AK167" s="79"/>
      <c r="AL167" s="79"/>
      <c r="AM167" s="79"/>
      <c r="AN167" s="79"/>
      <c r="AO167" s="79"/>
      <c r="AP167" s="79"/>
      <c r="AQ167" s="79"/>
      <c r="AR167" s="79"/>
      <c r="AS167" s="79"/>
      <c r="AT167" s="79"/>
      <c r="AU167" s="79"/>
      <c r="AV167" s="79"/>
      <c r="AW167" s="79"/>
      <c r="AX167" s="79"/>
      <c r="AY167" s="79"/>
      <c r="AZ167" s="79"/>
      <c r="BA167" s="79"/>
      <c r="BB167" s="79"/>
      <c r="BC167" s="79"/>
      <c r="BD167" s="79"/>
    </row>
    <row r="168" spans="1:56" s="144" customFormat="1" ht="13" hidden="1" customHeight="1" outlineLevel="1" x14ac:dyDescent="0.35">
      <c r="A168" s="142"/>
      <c r="B168" s="130"/>
      <c r="C168" s="111"/>
      <c r="D168" s="111"/>
      <c r="E168" s="111"/>
      <c r="F168" s="113"/>
      <c r="G168" s="115"/>
      <c r="H168" s="115"/>
      <c r="I168" s="138"/>
      <c r="J168" s="138" t="s">
        <v>168</v>
      </c>
      <c r="K168" s="446">
        <f t="shared" si="0"/>
        <v>750</v>
      </c>
      <c r="L168" s="446">
        <f t="shared" si="0"/>
        <v>750</v>
      </c>
      <c r="M168" s="446">
        <f t="shared" si="0"/>
        <v>750</v>
      </c>
      <c r="N168" s="446">
        <f t="shared" si="0"/>
        <v>750</v>
      </c>
      <c r="O168" s="446">
        <f t="shared" si="0"/>
        <v>750</v>
      </c>
      <c r="P168" s="115"/>
      <c r="Q168" s="138" t="s">
        <v>168</v>
      </c>
      <c r="R168" s="3">
        <f t="shared" ref="R168:V173" si="2">R192*0.83</f>
        <v>39.259</v>
      </c>
      <c r="S168" s="3">
        <f t="shared" si="2"/>
        <v>60.672999999999995</v>
      </c>
      <c r="T168" s="3">
        <f t="shared" si="2"/>
        <v>64.242000000000004</v>
      </c>
      <c r="U168" s="3">
        <f>U192*0.83</f>
        <v>49.965999999999994</v>
      </c>
      <c r="V168" s="3">
        <f>V192*0.83</f>
        <v>71.38</v>
      </c>
      <c r="W168" s="115">
        <v>750</v>
      </c>
      <c r="X168" s="115">
        <v>71</v>
      </c>
      <c r="Y168" s="115"/>
      <c r="Z168" s="115"/>
      <c r="AA168" s="115"/>
      <c r="AB168" s="115"/>
      <c r="AC168" s="93"/>
      <c r="AD168" s="131"/>
      <c r="AE168" s="79"/>
      <c r="AF168" s="79"/>
      <c r="AG168" s="79"/>
      <c r="AH168" s="79"/>
      <c r="AI168" s="79"/>
      <c r="AJ168" s="79"/>
      <c r="AK168" s="79"/>
      <c r="AL168" s="79"/>
      <c r="AM168" s="79"/>
      <c r="AN168" s="79"/>
      <c r="AO168" s="79"/>
      <c r="AP168" s="79"/>
      <c r="AQ168" s="79"/>
      <c r="AR168" s="79"/>
      <c r="AS168" s="79"/>
      <c r="AT168" s="79"/>
      <c r="AU168" s="79"/>
      <c r="AV168" s="79"/>
      <c r="AW168" s="79"/>
      <c r="AX168" s="79"/>
      <c r="AY168" s="79"/>
      <c r="AZ168" s="79"/>
      <c r="BA168" s="79"/>
      <c r="BB168" s="79"/>
      <c r="BC168" s="79"/>
      <c r="BD168" s="79"/>
    </row>
    <row r="169" spans="1:56" s="144" customFormat="1" ht="13" hidden="1" customHeight="1" outlineLevel="1" x14ac:dyDescent="0.35">
      <c r="A169" s="142"/>
      <c r="B169" s="130"/>
      <c r="C169" s="111"/>
      <c r="D169" s="111"/>
      <c r="E169" s="111"/>
      <c r="F169" s="113"/>
      <c r="G169" s="115"/>
      <c r="H169" s="115"/>
      <c r="I169" s="138"/>
      <c r="J169" s="138" t="s">
        <v>169</v>
      </c>
      <c r="K169" s="446">
        <f t="shared" ref="K169:O173" si="3">K193*0.8</f>
        <v>80</v>
      </c>
      <c r="L169" s="446">
        <f t="shared" si="3"/>
        <v>80</v>
      </c>
      <c r="M169" s="446">
        <f t="shared" si="3"/>
        <v>80</v>
      </c>
      <c r="N169" s="446">
        <f t="shared" si="3"/>
        <v>80</v>
      </c>
      <c r="O169" s="446">
        <f t="shared" si="3"/>
        <v>80</v>
      </c>
      <c r="P169" s="115"/>
      <c r="Q169" s="138" t="s">
        <v>169</v>
      </c>
      <c r="R169" s="3">
        <f t="shared" si="2"/>
        <v>0.45650000000000002</v>
      </c>
      <c r="S169" s="3">
        <f t="shared" si="2"/>
        <v>0.7054999999999999</v>
      </c>
      <c r="T169" s="3">
        <f t="shared" si="2"/>
        <v>0.747</v>
      </c>
      <c r="U169" s="3">
        <f>U193*0.83</f>
        <v>0.83</v>
      </c>
      <c r="V169" s="3">
        <f t="shared" si="2"/>
        <v>0.83</v>
      </c>
      <c r="W169" s="115"/>
      <c r="X169" s="115">
        <v>0</v>
      </c>
      <c r="Y169" s="115"/>
      <c r="Z169" s="115"/>
      <c r="AA169" s="115"/>
      <c r="AB169" s="115"/>
      <c r="AC169" s="93"/>
      <c r="AD169" s="131"/>
      <c r="AE169" s="79"/>
      <c r="AF169" s="79"/>
      <c r="AG169" s="79"/>
      <c r="AH169" s="79"/>
      <c r="AI169" s="79"/>
      <c r="AJ169" s="79"/>
      <c r="AK169" s="79"/>
      <c r="AL169" s="79"/>
      <c r="AM169" s="79"/>
      <c r="AN169" s="79"/>
      <c r="AO169" s="79"/>
      <c r="AP169" s="79"/>
      <c r="AQ169" s="79"/>
      <c r="AR169" s="79"/>
      <c r="AS169" s="79"/>
      <c r="AT169" s="79"/>
      <c r="AU169" s="79"/>
      <c r="AV169" s="79"/>
      <c r="AW169" s="79"/>
      <c r="AX169" s="79"/>
      <c r="AY169" s="79"/>
      <c r="AZ169" s="79"/>
      <c r="BA169" s="79"/>
      <c r="BB169" s="79"/>
      <c r="BC169" s="79"/>
      <c r="BD169" s="79"/>
    </row>
    <row r="170" spans="1:56" s="144" customFormat="1" ht="13" hidden="1" customHeight="1" outlineLevel="1" x14ac:dyDescent="0.35">
      <c r="A170" s="142"/>
      <c r="B170" s="130"/>
      <c r="C170" s="111"/>
      <c r="D170" s="111"/>
      <c r="E170" s="111"/>
      <c r="F170" s="113"/>
      <c r="G170" s="115"/>
      <c r="H170" s="115"/>
      <c r="I170" s="138"/>
      <c r="J170" s="138" t="s">
        <v>170</v>
      </c>
      <c r="K170" s="446">
        <f t="shared" si="3"/>
        <v>80</v>
      </c>
      <c r="L170" s="446">
        <f t="shared" si="3"/>
        <v>80</v>
      </c>
      <c r="M170" s="446">
        <f t="shared" si="3"/>
        <v>80</v>
      </c>
      <c r="N170" s="446">
        <f t="shared" si="3"/>
        <v>80</v>
      </c>
      <c r="O170" s="446">
        <f t="shared" si="3"/>
        <v>80</v>
      </c>
      <c r="P170" s="115"/>
      <c r="Q170" s="138" t="s">
        <v>170</v>
      </c>
      <c r="R170" s="3">
        <f t="shared" si="2"/>
        <v>0.45650000000000002</v>
      </c>
      <c r="S170" s="3">
        <f t="shared" si="2"/>
        <v>0.7054999999999999</v>
      </c>
      <c r="T170" s="3">
        <f t="shared" si="2"/>
        <v>0.747</v>
      </c>
      <c r="U170" s="3">
        <f>U194*0.83</f>
        <v>0.83</v>
      </c>
      <c r="V170" s="3">
        <f t="shared" si="2"/>
        <v>0.83</v>
      </c>
      <c r="W170" s="115"/>
      <c r="X170" s="115">
        <v>0</v>
      </c>
      <c r="Y170" s="115"/>
      <c r="Z170" s="115"/>
      <c r="AA170" s="115"/>
      <c r="AB170" s="115"/>
      <c r="AC170" s="93"/>
      <c r="AD170" s="131"/>
      <c r="AE170" s="79"/>
      <c r="AF170" s="79"/>
      <c r="AG170" s="79"/>
      <c r="AH170" s="79"/>
      <c r="AI170" s="79"/>
      <c r="AJ170" s="79"/>
      <c r="AK170" s="79"/>
      <c r="AL170" s="79"/>
      <c r="AM170" s="79"/>
      <c r="AN170" s="79"/>
      <c r="AO170" s="79"/>
      <c r="AP170" s="79"/>
      <c r="AQ170" s="79"/>
      <c r="AR170" s="79"/>
      <c r="AS170" s="79"/>
      <c r="AT170" s="79"/>
      <c r="AU170" s="79"/>
      <c r="AV170" s="79"/>
      <c r="AW170" s="79"/>
      <c r="AX170" s="79"/>
      <c r="AY170" s="79"/>
      <c r="AZ170" s="79"/>
      <c r="BA170" s="79"/>
      <c r="BB170" s="79"/>
      <c r="BC170" s="79"/>
      <c r="BD170" s="79"/>
    </row>
    <row r="171" spans="1:56" s="144" customFormat="1" ht="13" hidden="1" customHeight="1" outlineLevel="1" x14ac:dyDescent="0.35">
      <c r="A171" s="142"/>
      <c r="B171" s="130"/>
      <c r="C171" s="111"/>
      <c r="D171" s="111"/>
      <c r="E171" s="111"/>
      <c r="F171" s="113"/>
      <c r="G171" s="115"/>
      <c r="H171" s="115"/>
      <c r="I171" s="138"/>
      <c r="J171" s="138" t="s">
        <v>171</v>
      </c>
      <c r="K171" s="446">
        <f t="shared" si="3"/>
        <v>80</v>
      </c>
      <c r="L171" s="446">
        <f t="shared" si="3"/>
        <v>80</v>
      </c>
      <c r="M171" s="446">
        <f t="shared" si="3"/>
        <v>80</v>
      </c>
      <c r="N171" s="446">
        <f t="shared" si="3"/>
        <v>80</v>
      </c>
      <c r="O171" s="446">
        <f t="shared" si="3"/>
        <v>80</v>
      </c>
      <c r="P171" s="115"/>
      <c r="Q171" s="138" t="s">
        <v>171</v>
      </c>
      <c r="R171" s="3">
        <f t="shared" si="2"/>
        <v>0.45650000000000002</v>
      </c>
      <c r="S171" s="3">
        <f t="shared" si="2"/>
        <v>0.7054999999999999</v>
      </c>
      <c r="T171" s="3">
        <f t="shared" si="2"/>
        <v>0.747</v>
      </c>
      <c r="U171" s="3">
        <f>U195*0.83</f>
        <v>0.83</v>
      </c>
      <c r="V171" s="3">
        <f t="shared" si="2"/>
        <v>0.83</v>
      </c>
      <c r="W171" s="115"/>
      <c r="X171" s="115">
        <v>0</v>
      </c>
      <c r="Y171" s="115"/>
      <c r="Z171" s="115"/>
      <c r="AA171" s="115"/>
      <c r="AB171" s="115"/>
      <c r="AC171" s="93"/>
      <c r="AD171" s="131"/>
      <c r="AE171" s="79"/>
      <c r="AF171" s="79"/>
      <c r="AG171" s="79"/>
      <c r="AH171" s="79"/>
      <c r="AI171" s="79"/>
      <c r="AJ171" s="79"/>
      <c r="AK171" s="79"/>
      <c r="AL171" s="79"/>
      <c r="AM171" s="79"/>
      <c r="AN171" s="79"/>
      <c r="AO171" s="79"/>
      <c r="AP171" s="79"/>
      <c r="AQ171" s="79"/>
      <c r="AR171" s="79"/>
      <c r="AS171" s="79"/>
      <c r="AT171" s="79"/>
      <c r="AU171" s="79"/>
      <c r="AV171" s="79"/>
      <c r="AW171" s="79"/>
      <c r="AX171" s="79"/>
      <c r="AY171" s="79"/>
      <c r="AZ171" s="79"/>
      <c r="BA171" s="79"/>
      <c r="BB171" s="79"/>
      <c r="BC171" s="79"/>
      <c r="BD171" s="79"/>
    </row>
    <row r="172" spans="1:56" s="144" customFormat="1" ht="13" hidden="1" customHeight="1" outlineLevel="1" x14ac:dyDescent="0.35">
      <c r="A172" s="142"/>
      <c r="B172" s="130"/>
      <c r="C172" s="111"/>
      <c r="D172" s="111"/>
      <c r="E172" s="111"/>
      <c r="F172" s="113"/>
      <c r="G172" s="115"/>
      <c r="H172" s="115"/>
      <c r="I172" s="138"/>
      <c r="J172" s="138" t="s">
        <v>172</v>
      </c>
      <c r="K172" s="446">
        <f t="shared" si="3"/>
        <v>80</v>
      </c>
      <c r="L172" s="446">
        <f t="shared" si="3"/>
        <v>80</v>
      </c>
      <c r="M172" s="446">
        <f t="shared" si="3"/>
        <v>80</v>
      </c>
      <c r="N172" s="446">
        <f t="shared" si="3"/>
        <v>80</v>
      </c>
      <c r="O172" s="446">
        <f t="shared" si="3"/>
        <v>80</v>
      </c>
      <c r="P172" s="115"/>
      <c r="Q172" s="138" t="s">
        <v>172</v>
      </c>
      <c r="R172" s="3">
        <f t="shared" si="2"/>
        <v>0.45650000000000002</v>
      </c>
      <c r="S172" s="3">
        <f t="shared" si="2"/>
        <v>0.7054999999999999</v>
      </c>
      <c r="T172" s="3">
        <f t="shared" si="2"/>
        <v>0.747</v>
      </c>
      <c r="U172" s="3">
        <f>U196*0.83</f>
        <v>0.83</v>
      </c>
      <c r="V172" s="3">
        <f t="shared" si="2"/>
        <v>0.83</v>
      </c>
      <c r="W172" s="115"/>
      <c r="X172" s="115">
        <v>0</v>
      </c>
      <c r="Y172" s="115"/>
      <c r="Z172" s="115"/>
      <c r="AA172" s="115"/>
      <c r="AB172" s="115"/>
      <c r="AC172" s="93"/>
      <c r="AD172" s="131"/>
      <c r="AE172" s="79"/>
      <c r="AF172" s="79"/>
      <c r="AG172" s="79"/>
      <c r="AH172" s="79"/>
      <c r="AI172" s="79"/>
      <c r="AJ172" s="79"/>
      <c r="AK172" s="79"/>
      <c r="AL172" s="79"/>
      <c r="AM172" s="79"/>
      <c r="AN172" s="79"/>
      <c r="AO172" s="79"/>
      <c r="AP172" s="79"/>
      <c r="AQ172" s="79"/>
      <c r="AR172" s="79"/>
      <c r="AS172" s="79"/>
      <c r="AT172" s="79"/>
      <c r="AU172" s="79"/>
      <c r="AV172" s="79"/>
      <c r="AW172" s="79"/>
      <c r="AX172" s="79"/>
      <c r="AY172" s="79"/>
      <c r="AZ172" s="79"/>
      <c r="BA172" s="79"/>
      <c r="BB172" s="79"/>
      <c r="BC172" s="79"/>
      <c r="BD172" s="79"/>
    </row>
    <row r="173" spans="1:56" s="144" customFormat="1" ht="13" hidden="1" customHeight="1" outlineLevel="1" x14ac:dyDescent="0.35">
      <c r="A173" s="142"/>
      <c r="B173" s="130"/>
      <c r="C173" s="111"/>
      <c r="D173" s="111"/>
      <c r="E173" s="111"/>
      <c r="F173" s="113"/>
      <c r="G173" s="115"/>
      <c r="H173" s="115"/>
      <c r="I173" s="138"/>
      <c r="J173" s="138" t="s">
        <v>173</v>
      </c>
      <c r="K173" s="446">
        <f t="shared" si="3"/>
        <v>80</v>
      </c>
      <c r="L173" s="446">
        <f t="shared" si="3"/>
        <v>80</v>
      </c>
      <c r="M173" s="446">
        <f t="shared" si="3"/>
        <v>80</v>
      </c>
      <c r="N173" s="446">
        <f t="shared" si="3"/>
        <v>80</v>
      </c>
      <c r="O173" s="446">
        <f t="shared" si="3"/>
        <v>80</v>
      </c>
      <c r="P173" s="115"/>
      <c r="Q173" s="138" t="s">
        <v>173</v>
      </c>
      <c r="R173" s="3">
        <f t="shared" si="2"/>
        <v>0.45650000000000002</v>
      </c>
      <c r="S173" s="3">
        <f t="shared" si="2"/>
        <v>0.7054999999999999</v>
      </c>
      <c r="T173" s="3">
        <f t="shared" si="2"/>
        <v>0.747</v>
      </c>
      <c r="U173" s="3">
        <f>U197*0.83</f>
        <v>0.83</v>
      </c>
      <c r="V173" s="3">
        <f t="shared" si="2"/>
        <v>0.83</v>
      </c>
      <c r="W173" s="115"/>
      <c r="X173" s="115">
        <v>0</v>
      </c>
      <c r="Y173" s="115"/>
      <c r="Z173" s="115"/>
      <c r="AA173" s="115"/>
      <c r="AB173" s="115"/>
      <c r="AC173" s="93"/>
      <c r="AD173" s="131"/>
      <c r="AE173" s="79"/>
      <c r="AF173" s="79"/>
      <c r="AG173" s="79"/>
      <c r="AH173" s="79"/>
      <c r="AI173" s="79"/>
      <c r="AJ173" s="79"/>
      <c r="AK173" s="79"/>
      <c r="AL173" s="79"/>
      <c r="AM173" s="79"/>
      <c r="AN173" s="79"/>
      <c r="AO173" s="79"/>
      <c r="AP173" s="79"/>
      <c r="AQ173" s="79"/>
      <c r="AR173" s="79"/>
      <c r="AS173" s="79"/>
      <c r="AT173" s="79"/>
      <c r="AU173" s="79"/>
      <c r="AV173" s="79"/>
      <c r="AW173" s="79"/>
      <c r="AX173" s="79"/>
      <c r="AY173" s="79"/>
      <c r="AZ173" s="79"/>
      <c r="BA173" s="79"/>
      <c r="BB173" s="79"/>
      <c r="BC173" s="79"/>
      <c r="BD173" s="79"/>
    </row>
    <row r="174" spans="1:56" s="144" customFormat="1" ht="5.15" hidden="1" customHeight="1" outlineLevel="1" x14ac:dyDescent="0.35">
      <c r="A174" s="142"/>
      <c r="B174" s="130"/>
      <c r="C174" s="94" t="s">
        <v>142</v>
      </c>
      <c r="D174" s="111"/>
      <c r="E174" s="111"/>
      <c r="F174" s="121"/>
      <c r="G174" s="122"/>
      <c r="H174" s="122"/>
      <c r="I174" s="122"/>
      <c r="J174" s="122"/>
      <c r="K174" s="122"/>
      <c r="L174" s="122"/>
      <c r="M174" s="122"/>
      <c r="N174" s="122"/>
      <c r="O174" s="122"/>
      <c r="P174" s="122"/>
      <c r="Q174" s="122"/>
      <c r="R174" s="122"/>
      <c r="S174" s="122"/>
      <c r="T174" s="122"/>
      <c r="U174" s="122"/>
      <c r="V174" s="122"/>
      <c r="W174" s="122"/>
      <c r="X174" s="122"/>
      <c r="Y174" s="122"/>
      <c r="Z174" s="122"/>
      <c r="AA174" s="122"/>
      <c r="AB174" s="122"/>
      <c r="AC174" s="123"/>
      <c r="AD174" s="131"/>
      <c r="AE174" s="79"/>
      <c r="AF174" s="79"/>
      <c r="AG174" s="79"/>
      <c r="AH174" s="79"/>
      <c r="AI174" s="79"/>
      <c r="AJ174" s="79"/>
      <c r="AK174" s="79"/>
      <c r="AL174" s="79"/>
      <c r="AM174" s="79"/>
      <c r="AN174" s="79"/>
      <c r="AO174" s="79"/>
      <c r="AP174" s="79"/>
      <c r="AQ174" s="79"/>
      <c r="AR174" s="79"/>
      <c r="AS174" s="79"/>
      <c r="AT174" s="79"/>
      <c r="AU174" s="79"/>
      <c r="AV174" s="79"/>
      <c r="AW174" s="79"/>
      <c r="AX174" s="79"/>
      <c r="AY174" s="79"/>
      <c r="AZ174" s="79"/>
      <c r="BA174" s="79"/>
      <c r="BB174" s="79"/>
      <c r="BC174" s="79"/>
      <c r="BD174" s="79"/>
    </row>
    <row r="175" spans="1:56" s="144" customFormat="1" ht="24" customHeight="1" collapsed="1" x14ac:dyDescent="0.35">
      <c r="A175" s="142"/>
      <c r="B175" s="130"/>
      <c r="C175" s="124"/>
      <c r="D175" s="124"/>
      <c r="E175" s="124"/>
      <c r="F175" s="124"/>
      <c r="G175" s="125" t="str">
        <f>G156</f>
        <v>Pasture growth by FOO for Low FOO - annual pastures (P1a)</v>
      </c>
      <c r="H175" s="126"/>
      <c r="I175" s="126"/>
      <c r="J175" s="126"/>
      <c r="K175" s="126"/>
      <c r="L175" s="126"/>
      <c r="M175" s="126"/>
      <c r="N175" s="126"/>
      <c r="O175" s="126"/>
      <c r="P175" s="126"/>
      <c r="Q175" s="126"/>
      <c r="R175" s="126"/>
      <c r="S175" s="126"/>
      <c r="T175" s="126"/>
      <c r="U175" s="126"/>
      <c r="V175" s="126"/>
      <c r="W175" s="126"/>
      <c r="X175" s="126"/>
      <c r="Y175" s="126"/>
      <c r="Z175" s="126"/>
      <c r="AA175" s="126"/>
      <c r="AB175" s="126"/>
      <c r="AC175" s="129" t="s">
        <v>144</v>
      </c>
      <c r="AD175" s="131"/>
      <c r="AE175" s="79"/>
      <c r="AF175" s="79"/>
      <c r="AG175" s="79"/>
      <c r="AH175" s="79"/>
      <c r="AI175" s="79"/>
      <c r="AJ175" s="79"/>
      <c r="AK175" s="79"/>
      <c r="AL175" s="79"/>
      <c r="AM175" s="79"/>
      <c r="AN175" s="79"/>
      <c r="AO175" s="79"/>
      <c r="AP175" s="79"/>
      <c r="AQ175" s="79"/>
      <c r="AR175" s="79"/>
      <c r="AS175" s="79"/>
      <c r="AT175" s="79"/>
      <c r="AU175" s="79"/>
      <c r="AV175" s="79"/>
      <c r="AW175" s="79"/>
      <c r="AX175" s="79"/>
      <c r="AY175" s="79"/>
      <c r="AZ175" s="79"/>
      <c r="BA175" s="79"/>
      <c r="BB175" s="79"/>
      <c r="BC175" s="79"/>
      <c r="BD175" s="79"/>
    </row>
    <row r="176" spans="1:56" s="144" customFormat="1" ht="12.75" hidden="1" customHeight="1" outlineLevel="1" x14ac:dyDescent="0.35">
      <c r="A176" s="142"/>
      <c r="B176" s="78"/>
      <c r="C176" s="78"/>
      <c r="D176" s="78"/>
      <c r="E176" s="78"/>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31"/>
      <c r="AC176" s="131"/>
      <c r="AD176" s="131"/>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row>
    <row r="177" spans="1:56" s="144" customFormat="1" ht="12.75" hidden="1" customHeight="1" outlineLevel="1" x14ac:dyDescent="0.35">
      <c r="A177" s="142"/>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9"/>
      <c r="AF177" s="79"/>
      <c r="AG177" s="79"/>
      <c r="AH177" s="79"/>
      <c r="AI177" s="79"/>
      <c r="AJ177" s="79"/>
      <c r="AK177" s="79"/>
      <c r="AL177" s="79"/>
      <c r="AM177" s="79"/>
      <c r="AN177" s="79"/>
      <c r="AO177" s="79"/>
      <c r="AP177" s="79"/>
      <c r="AQ177" s="79"/>
      <c r="AR177" s="79"/>
      <c r="AS177" s="79"/>
      <c r="AT177" s="79"/>
      <c r="AU177" s="79"/>
      <c r="AV177" s="79"/>
      <c r="AW177" s="79"/>
      <c r="AX177" s="79"/>
      <c r="AY177" s="79"/>
      <c r="AZ177" s="79"/>
      <c r="BA177" s="79"/>
      <c r="BB177" s="79"/>
      <c r="BC177" s="79"/>
      <c r="BD177" s="79"/>
    </row>
    <row r="178" spans="1:56" s="144" customFormat="1" ht="5.15" hidden="1" customHeight="1" outlineLevel="1" collapsed="1" thickBot="1" x14ac:dyDescent="0.4">
      <c r="A178" s="142"/>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c r="AC178" s="78"/>
      <c r="AD178" s="78"/>
      <c r="AE178" s="79"/>
      <c r="AF178" s="79"/>
      <c r="AG178" s="79"/>
      <c r="AH178" s="79"/>
      <c r="AI178" s="79"/>
      <c r="AJ178" s="79"/>
      <c r="AK178" s="79"/>
      <c r="AL178" s="79"/>
      <c r="AM178" s="79"/>
      <c r="AN178" s="79"/>
      <c r="AO178" s="79"/>
      <c r="AP178" s="79"/>
      <c r="AQ178" s="79"/>
      <c r="AR178" s="79"/>
      <c r="AS178" s="79"/>
      <c r="AT178" s="79"/>
      <c r="AU178" s="79"/>
      <c r="AV178" s="79"/>
      <c r="AW178" s="79"/>
      <c r="AX178" s="79"/>
      <c r="AY178" s="79"/>
      <c r="AZ178" s="79"/>
      <c r="BA178" s="79"/>
      <c r="BB178" s="79"/>
      <c r="BC178" s="79"/>
      <c r="BD178" s="79"/>
    </row>
    <row r="179" spans="1:56" s="144" customFormat="1" ht="5.15" hidden="1" customHeight="1" outlineLevel="1" x14ac:dyDescent="0.35">
      <c r="A179" s="142"/>
      <c r="B179" s="130"/>
      <c r="C179" s="82" t="s">
        <v>0</v>
      </c>
      <c r="D179" s="82"/>
      <c r="E179" s="82"/>
      <c r="F179" s="82"/>
      <c r="G179" s="82"/>
      <c r="H179" s="82"/>
      <c r="I179" s="82"/>
      <c r="J179" s="82"/>
      <c r="K179" s="83"/>
      <c r="L179" s="83"/>
      <c r="M179" s="83"/>
      <c r="N179" s="83"/>
      <c r="O179" s="83"/>
      <c r="P179" s="83"/>
      <c r="Q179" s="83"/>
      <c r="R179" s="83"/>
      <c r="S179" s="83"/>
      <c r="T179" s="83"/>
      <c r="U179" s="83"/>
      <c r="V179" s="83"/>
      <c r="W179" s="83"/>
      <c r="X179" s="83"/>
      <c r="Y179" s="83"/>
      <c r="Z179" s="83"/>
      <c r="AA179" s="83"/>
      <c r="AB179" s="83"/>
      <c r="AC179" s="85"/>
      <c r="AD179" s="131"/>
      <c r="AE179" s="79"/>
      <c r="AF179" s="79"/>
      <c r="AG179" s="79"/>
      <c r="AH179" s="79"/>
      <c r="AI179" s="79"/>
      <c r="AJ179" s="79"/>
      <c r="AK179" s="79"/>
      <c r="AL179" s="79"/>
      <c r="AM179" s="79"/>
      <c r="AN179" s="79"/>
      <c r="AO179" s="79"/>
      <c r="AP179" s="79"/>
      <c r="AQ179" s="79"/>
      <c r="AR179" s="79"/>
      <c r="AS179" s="79"/>
      <c r="AT179" s="79"/>
      <c r="AU179" s="79"/>
      <c r="AV179" s="79"/>
      <c r="AW179" s="79"/>
      <c r="AX179" s="79"/>
      <c r="AY179" s="79"/>
      <c r="AZ179" s="79"/>
      <c r="BA179" s="79"/>
      <c r="BB179" s="79"/>
      <c r="BC179" s="79"/>
      <c r="BD179" s="79"/>
    </row>
    <row r="180" spans="1:56" s="144" customFormat="1" ht="13" hidden="1" customHeight="1" outlineLevel="1" collapsed="1" x14ac:dyDescent="0.35">
      <c r="A180" s="142"/>
      <c r="B180" s="130"/>
      <c r="C180" s="87"/>
      <c r="D180" s="87">
        <v>0</v>
      </c>
      <c r="E180" s="87" t="s">
        <v>1</v>
      </c>
      <c r="F180" s="88"/>
      <c r="G180" s="89" t="s">
        <v>413</v>
      </c>
      <c r="H180" s="90"/>
      <c r="I180" s="90"/>
      <c r="J180" s="90"/>
      <c r="K180" s="90"/>
      <c r="L180" s="90"/>
      <c r="M180" s="90"/>
      <c r="N180" s="90"/>
      <c r="O180" s="90"/>
      <c r="P180" s="90"/>
      <c r="Q180" s="90"/>
      <c r="R180" s="90"/>
      <c r="S180" s="90"/>
      <c r="T180" s="90"/>
      <c r="U180" s="90"/>
      <c r="V180" s="90"/>
      <c r="W180" s="90"/>
      <c r="X180" s="90"/>
      <c r="Y180" s="90"/>
      <c r="Z180" s="90"/>
      <c r="AA180" s="90"/>
      <c r="AB180" s="90"/>
      <c r="AC180" s="93"/>
      <c r="AD180" s="131"/>
      <c r="AE180" s="79"/>
      <c r="AF180" s="79"/>
      <c r="AG180" s="79"/>
      <c r="AH180" s="79"/>
      <c r="AI180" s="79"/>
      <c r="AJ180" s="79"/>
      <c r="AK180" s="79"/>
      <c r="AL180" s="79"/>
      <c r="AM180" s="79"/>
      <c r="AN180" s="79"/>
      <c r="AO180" s="79"/>
      <c r="AP180" s="79"/>
      <c r="AQ180" s="79"/>
      <c r="AR180" s="79"/>
      <c r="AS180" s="79"/>
      <c r="AT180" s="79"/>
      <c r="AU180" s="79"/>
      <c r="AV180" s="79"/>
      <c r="AW180" s="79"/>
      <c r="AX180" s="79"/>
      <c r="AY180" s="79"/>
      <c r="AZ180" s="79"/>
      <c r="BA180" s="79"/>
      <c r="BB180" s="79"/>
      <c r="BC180" s="79"/>
      <c r="BD180" s="79"/>
    </row>
    <row r="181" spans="1:56" s="144" customFormat="1" ht="13" hidden="1" customHeight="1" outlineLevel="1" x14ac:dyDescent="0.35">
      <c r="A181" s="142"/>
      <c r="B181" s="130"/>
      <c r="C181" s="87"/>
      <c r="D181" s="94"/>
      <c r="E181" s="95"/>
      <c r="F181" s="96"/>
      <c r="G181" s="97" t="s">
        <v>211</v>
      </c>
      <c r="H181" s="97"/>
      <c r="I181" s="97"/>
      <c r="J181" s="97"/>
      <c r="K181" s="97"/>
      <c r="L181" s="97"/>
      <c r="M181" s="97"/>
      <c r="N181" s="97"/>
      <c r="O181" s="97"/>
      <c r="P181" s="97"/>
      <c r="Q181" s="97"/>
      <c r="R181" s="97"/>
      <c r="S181" s="97"/>
      <c r="T181" s="97"/>
      <c r="U181" s="97"/>
      <c r="V181" s="97"/>
      <c r="W181" s="97"/>
      <c r="X181" s="97"/>
      <c r="Y181" s="97"/>
      <c r="Z181" s="97"/>
      <c r="AA181" s="97"/>
      <c r="AB181" s="97"/>
      <c r="AC181" s="93"/>
      <c r="AD181" s="131"/>
      <c r="AE181" s="79"/>
      <c r="AF181" s="79"/>
      <c r="AG181" s="79"/>
      <c r="AH181" s="79"/>
      <c r="AI181" s="79"/>
      <c r="AJ181" s="79"/>
      <c r="AK181" s="79"/>
      <c r="AL181" s="79"/>
      <c r="AM181" s="79"/>
      <c r="AN181" s="79"/>
      <c r="AO181" s="79"/>
      <c r="AP181" s="79"/>
      <c r="AQ181" s="79"/>
      <c r="AR181" s="79"/>
      <c r="AS181" s="79"/>
      <c r="AT181" s="79"/>
      <c r="AU181" s="79"/>
      <c r="AV181" s="79"/>
      <c r="AW181" s="79"/>
      <c r="AX181" s="79"/>
      <c r="AY181" s="79"/>
      <c r="AZ181" s="79"/>
      <c r="BA181" s="79"/>
      <c r="BB181" s="79"/>
      <c r="BC181" s="79"/>
      <c r="BD181" s="79"/>
    </row>
    <row r="182" spans="1:56" s="144" customFormat="1" ht="13" hidden="1" customHeight="1" outlineLevel="1" x14ac:dyDescent="0.35">
      <c r="A182" s="142"/>
      <c r="B182" s="130"/>
      <c r="C182" s="95"/>
      <c r="D182" s="87"/>
      <c r="E182" s="95"/>
      <c r="F182" s="96"/>
      <c r="G182" s="101">
        <v>44159.2893364583</v>
      </c>
      <c r="H182" s="102">
        <v>44159.2893364583</v>
      </c>
      <c r="I182" s="97"/>
      <c r="J182" s="97"/>
      <c r="K182" s="97"/>
      <c r="L182" s="97"/>
      <c r="M182" s="97"/>
      <c r="N182" s="97"/>
      <c r="O182" s="97"/>
      <c r="P182" s="97"/>
      <c r="Q182" s="97"/>
      <c r="R182" s="97"/>
      <c r="S182" s="97"/>
      <c r="T182" s="97"/>
      <c r="U182" s="97"/>
      <c r="V182" s="97"/>
      <c r="W182" s="97"/>
      <c r="X182" s="97"/>
      <c r="Y182" s="97"/>
      <c r="Z182" s="97"/>
      <c r="AA182" s="97"/>
      <c r="AB182" s="97"/>
      <c r="AC182" s="93"/>
      <c r="AD182" s="131"/>
      <c r="AE182" s="79"/>
      <c r="AF182" s="79"/>
      <c r="AG182" s="79"/>
      <c r="AH182" s="79"/>
      <c r="AI182" s="79"/>
      <c r="AJ182" s="79"/>
      <c r="AK182" s="79"/>
      <c r="AL182" s="79"/>
      <c r="AM182" s="79"/>
      <c r="AN182" s="79"/>
      <c r="AO182" s="79"/>
      <c r="AP182" s="79"/>
      <c r="AQ182" s="79"/>
      <c r="AR182" s="79"/>
      <c r="AS182" s="79"/>
      <c r="AT182" s="79"/>
      <c r="AU182" s="79"/>
      <c r="AV182" s="79"/>
      <c r="AW182" s="79"/>
      <c r="AX182" s="79"/>
      <c r="AY182" s="79"/>
      <c r="AZ182" s="79"/>
      <c r="BA182" s="79"/>
      <c r="BB182" s="79"/>
      <c r="BC182" s="79"/>
      <c r="BD182" s="79"/>
    </row>
    <row r="183" spans="1:56" s="144" customFormat="1" ht="13" hidden="1" customHeight="1" outlineLevel="1" x14ac:dyDescent="0.35">
      <c r="A183" s="142"/>
      <c r="B183" s="130"/>
      <c r="C183" s="95">
        <v>1</v>
      </c>
      <c r="D183" s="94"/>
      <c r="E183" s="95"/>
      <c r="F183" s="103"/>
      <c r="G183" s="104"/>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93"/>
      <c r="AD183" s="131"/>
      <c r="AE183" s="79"/>
      <c r="AF183" s="79"/>
      <c r="AG183" s="79"/>
      <c r="AH183" s="79"/>
      <c r="AI183" s="79"/>
      <c r="AJ183" s="79"/>
      <c r="AK183" s="79"/>
      <c r="AL183" s="79"/>
      <c r="AM183" s="79"/>
      <c r="AN183" s="79"/>
      <c r="AO183" s="79"/>
      <c r="AP183" s="79"/>
      <c r="AQ183" s="79"/>
      <c r="AR183" s="79"/>
      <c r="AS183" s="79"/>
      <c r="AT183" s="79"/>
      <c r="AU183" s="79"/>
      <c r="AV183" s="79"/>
      <c r="AW183" s="79"/>
      <c r="AX183" s="79"/>
      <c r="AY183" s="79"/>
      <c r="AZ183" s="79"/>
      <c r="BA183" s="79"/>
      <c r="BB183" s="79"/>
      <c r="BC183" s="79"/>
      <c r="BD183" s="79"/>
    </row>
    <row r="184" spans="1:56" s="144" customFormat="1" ht="13" hidden="1" customHeight="1" outlineLevel="1" x14ac:dyDescent="0.35">
      <c r="A184" s="142"/>
      <c r="B184" s="130"/>
      <c r="C184" s="95"/>
      <c r="D184" s="95"/>
      <c r="E184" s="95"/>
      <c r="F184" s="95"/>
      <c r="G184" s="109"/>
      <c r="H184" s="109"/>
      <c r="I184" s="109"/>
      <c r="J184" s="109"/>
      <c r="K184" s="192" t="s">
        <v>212</v>
      </c>
      <c r="L184" s="109"/>
      <c r="M184" s="109"/>
      <c r="N184" s="109"/>
      <c r="O184" s="109"/>
      <c r="P184" s="109"/>
      <c r="Q184" s="109"/>
      <c r="R184" s="109"/>
      <c r="S184" s="109"/>
      <c r="T184" s="109"/>
      <c r="U184" s="109"/>
      <c r="V184" s="109"/>
      <c r="W184" s="109"/>
      <c r="X184" s="109"/>
      <c r="Y184" s="109"/>
      <c r="Z184" s="109"/>
      <c r="AA184" s="109"/>
      <c r="AB184" s="109"/>
      <c r="AC184" s="93"/>
      <c r="AD184" s="131"/>
      <c r="AE184" s="79"/>
      <c r="AF184" s="79"/>
      <c r="AG184" s="79"/>
      <c r="AH184" s="79"/>
      <c r="AI184" s="79"/>
      <c r="AJ184" s="79"/>
      <c r="AK184" s="79"/>
      <c r="AL184" s="79"/>
      <c r="AM184" s="79"/>
      <c r="AN184" s="79"/>
      <c r="AO184" s="79"/>
      <c r="AP184" s="79"/>
      <c r="AQ184" s="79"/>
      <c r="AR184" s="79"/>
      <c r="AS184" s="79"/>
      <c r="AT184" s="79"/>
      <c r="AU184" s="79"/>
      <c r="AV184" s="79"/>
      <c r="AW184" s="79"/>
      <c r="AX184" s="79"/>
      <c r="AY184" s="79"/>
      <c r="AZ184" s="79"/>
      <c r="BA184" s="79"/>
      <c r="BB184" s="79"/>
      <c r="BC184" s="79"/>
      <c r="BD184" s="79"/>
    </row>
    <row r="185" spans="1:56" s="144" customFormat="1" ht="13" hidden="1" customHeight="1" outlineLevel="1" x14ac:dyDescent="0.35">
      <c r="A185" s="142"/>
      <c r="B185" s="130"/>
      <c r="C185" s="95"/>
      <c r="D185" s="95"/>
      <c r="E185" s="95"/>
      <c r="F185" s="95"/>
      <c r="G185" s="95"/>
      <c r="H185" s="95"/>
      <c r="I185" s="95"/>
      <c r="J185" s="95"/>
      <c r="K185" s="95"/>
      <c r="L185" s="109"/>
      <c r="M185" s="109"/>
      <c r="N185" s="109"/>
      <c r="O185" s="109"/>
      <c r="P185" s="109"/>
      <c r="Q185" s="109"/>
      <c r="R185" s="109"/>
      <c r="S185" s="109"/>
      <c r="T185" s="109"/>
      <c r="U185" s="109"/>
      <c r="V185" s="109"/>
      <c r="W185" s="109"/>
      <c r="X185" s="109"/>
      <c r="Y185" s="109"/>
      <c r="Z185" s="109"/>
      <c r="AA185" s="109"/>
      <c r="AB185" s="109"/>
      <c r="AC185" s="93"/>
      <c r="AD185" s="131"/>
      <c r="AE185" s="79"/>
      <c r="AF185" s="79"/>
      <c r="AG185" s="79"/>
      <c r="AH185" s="79"/>
      <c r="AI185" s="79"/>
      <c r="AJ185" s="79"/>
      <c r="AK185" s="79"/>
      <c r="AL185" s="79"/>
      <c r="AM185" s="79"/>
      <c r="AN185" s="79"/>
      <c r="AO185" s="79"/>
      <c r="AP185" s="79"/>
      <c r="AQ185" s="79"/>
      <c r="AR185" s="79"/>
      <c r="AS185" s="79"/>
      <c r="AT185" s="79"/>
      <c r="AU185" s="79"/>
      <c r="AV185" s="79"/>
      <c r="AW185" s="79"/>
      <c r="AX185" s="79"/>
      <c r="AY185" s="79"/>
      <c r="AZ185" s="79"/>
      <c r="BA185" s="79"/>
      <c r="BB185" s="79"/>
      <c r="BC185" s="79"/>
      <c r="BD185" s="79"/>
    </row>
    <row r="186" spans="1:56" s="144" customFormat="1" ht="13" hidden="1" customHeight="1" outlineLevel="1" x14ac:dyDescent="0.35">
      <c r="A186" s="142"/>
      <c r="B186" s="130"/>
      <c r="C186" s="95"/>
      <c r="D186" s="95"/>
      <c r="E186" s="95"/>
      <c r="F186" s="95"/>
      <c r="G186" s="110"/>
      <c r="H186" s="110"/>
      <c r="I186" s="290" t="s">
        <v>600</v>
      </c>
      <c r="J186" s="110"/>
      <c r="K186" s="135" t="s">
        <v>215</v>
      </c>
      <c r="L186" s="135"/>
      <c r="M186" s="110"/>
      <c r="N186" s="110"/>
      <c r="O186" s="110"/>
      <c r="P186" s="110"/>
      <c r="Q186" s="110"/>
      <c r="R186" s="135" t="s">
        <v>216</v>
      </c>
      <c r="S186" s="135"/>
      <c r="T186" s="110"/>
      <c r="U186" s="110"/>
      <c r="V186" s="110"/>
      <c r="W186" s="135" t="s">
        <v>508</v>
      </c>
      <c r="X186" s="135"/>
      <c r="Y186" s="110"/>
      <c r="Z186" s="110"/>
      <c r="AA186" s="110"/>
      <c r="AB186" s="110"/>
      <c r="AC186" s="93"/>
      <c r="AD186" s="131"/>
      <c r="AE186" s="79"/>
      <c r="AF186" s="79"/>
      <c r="AG186" s="79"/>
      <c r="AH186" s="79"/>
      <c r="AI186" s="79"/>
      <c r="AJ186" s="79"/>
      <c r="AK186" s="79"/>
      <c r="AL186" s="79"/>
      <c r="AM186" s="79"/>
      <c r="AN186" s="79"/>
      <c r="AO186" s="79"/>
      <c r="AP186" s="79"/>
      <c r="AQ186" s="79"/>
      <c r="AR186" s="79"/>
      <c r="AS186" s="79"/>
      <c r="AT186" s="79"/>
      <c r="AU186" s="79"/>
      <c r="AV186" s="79"/>
      <c r="AW186" s="79"/>
      <c r="AX186" s="79"/>
      <c r="AY186" s="79"/>
      <c r="AZ186" s="79"/>
      <c r="BA186" s="79"/>
      <c r="BB186" s="79"/>
      <c r="BC186" s="79"/>
      <c r="BD186" s="79"/>
    </row>
    <row r="187" spans="1:56" s="144" customFormat="1" ht="13" hidden="1" customHeight="1" outlineLevel="1" x14ac:dyDescent="0.35">
      <c r="A187" s="142"/>
      <c r="B187" s="130"/>
      <c r="C187" s="111"/>
      <c r="D187" s="111"/>
      <c r="E187" s="111"/>
      <c r="F187" s="95"/>
      <c r="G187" s="110"/>
      <c r="H187" s="110"/>
      <c r="I187" s="290"/>
      <c r="J187" s="110"/>
      <c r="K187" s="110" t="s">
        <v>502</v>
      </c>
      <c r="L187" s="110" t="s">
        <v>503</v>
      </c>
      <c r="M187" s="110" t="s">
        <v>505</v>
      </c>
      <c r="N187" s="110" t="s">
        <v>506</v>
      </c>
      <c r="O187" s="110" t="s">
        <v>507</v>
      </c>
      <c r="P187" s="110"/>
      <c r="Q187" s="110"/>
      <c r="R187" s="110" t="s">
        <v>502</v>
      </c>
      <c r="S187" s="110" t="s">
        <v>503</v>
      </c>
      <c r="T187" s="110" t="s">
        <v>505</v>
      </c>
      <c r="U187" s="110" t="s">
        <v>506</v>
      </c>
      <c r="V187" s="110" t="s">
        <v>507</v>
      </c>
      <c r="W187" s="110" t="s">
        <v>507</v>
      </c>
      <c r="X187" s="110" t="s">
        <v>507</v>
      </c>
      <c r="Y187" s="110"/>
      <c r="Z187" s="110"/>
      <c r="AA187" s="110"/>
      <c r="AB187" s="110"/>
      <c r="AC187" s="93"/>
      <c r="AD187" s="131"/>
      <c r="AE187" s="79"/>
      <c r="AF187" s="79"/>
      <c r="AG187" s="79"/>
      <c r="AH187" s="79"/>
      <c r="AI187" s="79"/>
      <c r="AJ187" s="79"/>
      <c r="AK187" s="79"/>
      <c r="AL187" s="79"/>
      <c r="AM187" s="79"/>
      <c r="AN187" s="79"/>
      <c r="AO187" s="79"/>
      <c r="AP187" s="79"/>
      <c r="AQ187" s="79"/>
      <c r="AR187" s="79"/>
      <c r="AS187" s="79"/>
      <c r="AT187" s="79"/>
      <c r="AU187" s="79"/>
      <c r="AV187" s="79"/>
      <c r="AW187" s="79"/>
      <c r="AX187" s="79"/>
      <c r="AY187" s="79"/>
      <c r="AZ187" s="79"/>
      <c r="BA187" s="79"/>
      <c r="BB187" s="79"/>
      <c r="BC187" s="79"/>
      <c r="BD187" s="79"/>
    </row>
    <row r="188" spans="1:56" s="144" customFormat="1" ht="13" hidden="1" customHeight="1" outlineLevel="1" x14ac:dyDescent="0.35">
      <c r="A188" s="142"/>
      <c r="B188" s="130"/>
      <c r="C188" s="111"/>
      <c r="D188" s="111"/>
      <c r="E188" s="111"/>
      <c r="F188" s="113"/>
      <c r="G188" s="115"/>
      <c r="H188" s="115"/>
      <c r="I188" s="138">
        <v>0</v>
      </c>
      <c r="J188" s="138" t="s">
        <v>510</v>
      </c>
      <c r="K188" s="448">
        <v>200</v>
      </c>
      <c r="L188" s="448">
        <v>300</v>
      </c>
      <c r="M188" s="448">
        <v>300</v>
      </c>
      <c r="N188" s="446">
        <f>$O188</f>
        <v>400</v>
      </c>
      <c r="O188" s="194">
        <v>400</v>
      </c>
      <c r="P188" s="115"/>
      <c r="Q188" s="138" t="s">
        <v>510</v>
      </c>
      <c r="R188" s="3">
        <f>0.55*$V188*(K188/$O188)</f>
        <v>5.2250000000000005</v>
      </c>
      <c r="S188" s="3">
        <f>0.85*$V188*(L188/$O188)</f>
        <v>12.112499999999999</v>
      </c>
      <c r="T188" s="3">
        <f>0.9*$V188*(M188/$O188)</f>
        <v>12.825000000000001</v>
      </c>
      <c r="U188" s="3">
        <f>$V188*(N188/$O188)</f>
        <v>19</v>
      </c>
      <c r="V188" s="195">
        <v>19</v>
      </c>
      <c r="W188" s="115">
        <v>600</v>
      </c>
      <c r="X188" s="115">
        <v>25</v>
      </c>
      <c r="Y188" s="115"/>
      <c r="Z188" s="115"/>
      <c r="AA188" s="115"/>
      <c r="AB188" s="115"/>
      <c r="AC188" s="93"/>
      <c r="AD188" s="131"/>
      <c r="AE188" s="79"/>
      <c r="AF188" s="79"/>
      <c r="AG188" s="79"/>
      <c r="AH188" s="79"/>
      <c r="AI188" s="79"/>
      <c r="AJ188" s="79"/>
      <c r="AK188" s="79"/>
      <c r="AL188" s="79"/>
      <c r="AM188" s="79"/>
      <c r="AN188" s="79"/>
      <c r="AO188" s="79"/>
      <c r="AP188" s="79"/>
      <c r="AQ188" s="79"/>
      <c r="AR188" s="79"/>
      <c r="AS188" s="79"/>
      <c r="AT188" s="79"/>
      <c r="AU188" s="79"/>
      <c r="AV188" s="79"/>
      <c r="AW188" s="79"/>
      <c r="AX188" s="79"/>
      <c r="AY188" s="79"/>
      <c r="AZ188" s="79"/>
      <c r="BA188" s="79"/>
      <c r="BB188" s="79"/>
      <c r="BC188" s="79"/>
      <c r="BD188" s="79"/>
    </row>
    <row r="189" spans="1:56" s="144" customFormat="1" ht="13" hidden="1" customHeight="1" outlineLevel="1" x14ac:dyDescent="0.35">
      <c r="A189" s="142"/>
      <c r="B189" s="130"/>
      <c r="C189" s="111"/>
      <c r="D189" s="111"/>
      <c r="E189" s="111"/>
      <c r="F189" s="113"/>
      <c r="G189" s="115"/>
      <c r="H189" s="115"/>
      <c r="I189" s="138"/>
      <c r="J189" s="138" t="s">
        <v>165</v>
      </c>
      <c r="K189" s="446">
        <f t="shared" ref="K189:N197" si="4">$O189</f>
        <v>733</v>
      </c>
      <c r="L189" s="446">
        <f t="shared" si="4"/>
        <v>733</v>
      </c>
      <c r="M189" s="446">
        <f t="shared" si="4"/>
        <v>733</v>
      </c>
      <c r="N189" s="446">
        <f t="shared" si="4"/>
        <v>733</v>
      </c>
      <c r="O189" s="194">
        <v>733</v>
      </c>
      <c r="P189" s="115"/>
      <c r="Q189" s="138" t="s">
        <v>165</v>
      </c>
      <c r="R189" s="3">
        <f t="shared" ref="R189:R197" si="5">0.55*$V189*(K189/$O189)</f>
        <v>8.8000000000000007</v>
      </c>
      <c r="S189" s="3">
        <f t="shared" ref="S189:S197" si="6">0.85*$V189*(L189/$O189)</f>
        <v>13.6</v>
      </c>
      <c r="T189" s="3">
        <f t="shared" ref="T189:T197" si="7">0.9*$V189*(M189/$O189)</f>
        <v>14.4</v>
      </c>
      <c r="U189" s="3">
        <f t="shared" ref="U189:U197" si="8">$V189*(N189/$O189)</f>
        <v>16</v>
      </c>
      <c r="V189" s="195">
        <v>16</v>
      </c>
      <c r="W189" s="115">
        <v>733</v>
      </c>
      <c r="X189" s="115">
        <v>20</v>
      </c>
      <c r="Y189" s="115"/>
      <c r="Z189" s="115"/>
      <c r="AA189" s="115"/>
      <c r="AB189" s="115"/>
      <c r="AC189" s="93"/>
      <c r="AD189" s="131"/>
      <c r="AE189" s="79"/>
      <c r="AF189" s="79"/>
      <c r="AG189" s="79"/>
      <c r="AH189" s="79"/>
      <c r="AI189" s="79"/>
      <c r="AJ189" s="79"/>
      <c r="AK189" s="79"/>
      <c r="AL189" s="79"/>
      <c r="AM189" s="79"/>
      <c r="AN189" s="79"/>
      <c r="AO189" s="79"/>
      <c r="AP189" s="79"/>
      <c r="AQ189" s="79"/>
      <c r="AR189" s="79"/>
      <c r="AS189" s="79"/>
      <c r="AT189" s="79"/>
      <c r="AU189" s="79"/>
      <c r="AV189" s="79"/>
      <c r="AW189" s="79"/>
      <c r="AX189" s="79"/>
      <c r="AY189" s="79"/>
      <c r="AZ189" s="79"/>
      <c r="BA189" s="79"/>
      <c r="BB189" s="79"/>
      <c r="BC189" s="79"/>
      <c r="BD189" s="79"/>
    </row>
    <row r="190" spans="1:56" s="144" customFormat="1" ht="13" hidden="1" customHeight="1" outlineLevel="1" x14ac:dyDescent="0.35">
      <c r="A190" s="142"/>
      <c r="B190" s="130"/>
      <c r="C190" s="111"/>
      <c r="D190" s="111"/>
      <c r="E190" s="111"/>
      <c r="F190" s="113"/>
      <c r="G190" s="115"/>
      <c r="H190" s="115"/>
      <c r="I190" s="138"/>
      <c r="J190" s="138" t="s">
        <v>166</v>
      </c>
      <c r="K190" s="446">
        <f t="shared" si="4"/>
        <v>1071</v>
      </c>
      <c r="L190" s="446">
        <f t="shared" si="4"/>
        <v>1071</v>
      </c>
      <c r="M190" s="446">
        <f t="shared" si="4"/>
        <v>1071</v>
      </c>
      <c r="N190" s="446">
        <f t="shared" si="4"/>
        <v>1071</v>
      </c>
      <c r="O190" s="194">
        <v>1071</v>
      </c>
      <c r="P190" s="115"/>
      <c r="Q190" s="138" t="s">
        <v>166</v>
      </c>
      <c r="R190" s="3">
        <f t="shared" si="5"/>
        <v>22</v>
      </c>
      <c r="S190" s="447">
        <f>0.7*$V190*(L190/$O190)</f>
        <v>28</v>
      </c>
      <c r="T190" s="3">
        <f t="shared" si="7"/>
        <v>36</v>
      </c>
      <c r="U190" s="3">
        <f t="shared" si="8"/>
        <v>40</v>
      </c>
      <c r="V190" s="195">
        <v>40</v>
      </c>
      <c r="W190" s="115">
        <v>1071</v>
      </c>
      <c r="X190" s="115">
        <v>50</v>
      </c>
      <c r="Y190" s="115" t="s">
        <v>496</v>
      </c>
      <c r="Z190" s="115"/>
      <c r="AA190" s="115"/>
      <c r="AB190" s="115"/>
      <c r="AC190" s="93"/>
      <c r="AD190" s="131"/>
      <c r="AE190" s="79"/>
      <c r="AF190" s="79"/>
      <c r="AG190" s="79"/>
      <c r="AH190" s="79"/>
      <c r="AI190" s="79"/>
      <c r="AJ190" s="79"/>
      <c r="AK190" s="79"/>
      <c r="AL190" s="79"/>
      <c r="AM190" s="79"/>
      <c r="AN190" s="79"/>
      <c r="AO190" s="79"/>
      <c r="AP190" s="79"/>
      <c r="AQ190" s="79"/>
      <c r="AR190" s="79"/>
      <c r="AS190" s="79"/>
      <c r="AT190" s="79"/>
      <c r="AU190" s="79"/>
      <c r="AV190" s="79"/>
      <c r="AW190" s="79"/>
      <c r="AX190" s="79"/>
      <c r="AY190" s="79"/>
      <c r="AZ190" s="79"/>
      <c r="BA190" s="79"/>
      <c r="BB190" s="79"/>
      <c r="BC190" s="79"/>
      <c r="BD190" s="79"/>
    </row>
    <row r="191" spans="1:56" s="144" customFormat="1" ht="13" hidden="1" customHeight="1" outlineLevel="1" x14ac:dyDescent="0.35">
      <c r="A191" s="142"/>
      <c r="B191" s="130"/>
      <c r="C191" s="111"/>
      <c r="D191" s="111"/>
      <c r="E191" s="111"/>
      <c r="F191" s="113"/>
      <c r="G191" s="115"/>
      <c r="H191" s="115"/>
      <c r="I191" s="138"/>
      <c r="J191" s="138" t="s">
        <v>167</v>
      </c>
      <c r="K191" s="446">
        <f t="shared" si="4"/>
        <v>1300</v>
      </c>
      <c r="L191" s="446">
        <f t="shared" si="4"/>
        <v>1300</v>
      </c>
      <c r="M191" s="446">
        <f t="shared" si="4"/>
        <v>1300</v>
      </c>
      <c r="N191" s="446">
        <f t="shared" si="4"/>
        <v>1300</v>
      </c>
      <c r="O191" s="194">
        <v>1300</v>
      </c>
      <c r="P191" s="115"/>
      <c r="Q191" s="138" t="s">
        <v>167</v>
      </c>
      <c r="R191" s="3">
        <f t="shared" si="5"/>
        <v>30.250000000000004</v>
      </c>
      <c r="S191" s="3">
        <f t="shared" si="6"/>
        <v>46.75</v>
      </c>
      <c r="T191" s="3">
        <f t="shared" si="7"/>
        <v>49.5</v>
      </c>
      <c r="U191" s="3">
        <f t="shared" si="8"/>
        <v>55</v>
      </c>
      <c r="V191" s="195">
        <v>55</v>
      </c>
      <c r="W191" s="115">
        <v>1300</v>
      </c>
      <c r="X191" s="115">
        <v>55</v>
      </c>
      <c r="Y191" s="115"/>
      <c r="Z191" s="115"/>
      <c r="AA191" s="115"/>
      <c r="AB191" s="115"/>
      <c r="AC191" s="93"/>
      <c r="AD191" s="131"/>
      <c r="AE191" s="79"/>
      <c r="AF191" s="79"/>
      <c r="AG191" s="79"/>
      <c r="AH191" s="79"/>
      <c r="AI191" s="79"/>
      <c r="AJ191" s="79"/>
      <c r="AK191" s="79"/>
      <c r="AL191" s="79"/>
      <c r="AM191" s="79"/>
      <c r="AN191" s="79"/>
      <c r="AO191" s="79"/>
      <c r="AP191" s="79"/>
      <c r="AQ191" s="79"/>
      <c r="AR191" s="79"/>
      <c r="AS191" s="79"/>
      <c r="AT191" s="79"/>
      <c r="AU191" s="79"/>
      <c r="AV191" s="79"/>
      <c r="AW191" s="79"/>
      <c r="AX191" s="79"/>
      <c r="AY191" s="79"/>
      <c r="AZ191" s="79"/>
      <c r="BA191" s="79"/>
      <c r="BB191" s="79"/>
      <c r="BC191" s="79"/>
      <c r="BD191" s="79"/>
    </row>
    <row r="192" spans="1:56" s="144" customFormat="1" ht="13" hidden="1" customHeight="1" outlineLevel="1" x14ac:dyDescent="0.35">
      <c r="A192" s="142"/>
      <c r="B192" s="130"/>
      <c r="C192" s="111"/>
      <c r="D192" s="111"/>
      <c r="E192" s="111"/>
      <c r="F192" s="113"/>
      <c r="G192" s="115"/>
      <c r="H192" s="115"/>
      <c r="I192" s="138"/>
      <c r="J192" s="138" t="s">
        <v>168</v>
      </c>
      <c r="K192" s="446">
        <f t="shared" si="4"/>
        <v>1500</v>
      </c>
      <c r="L192" s="446">
        <f t="shared" si="4"/>
        <v>1500</v>
      </c>
      <c r="M192" s="446">
        <f t="shared" si="4"/>
        <v>1500</v>
      </c>
      <c r="N192" s="446">
        <f t="shared" si="4"/>
        <v>1500</v>
      </c>
      <c r="O192" s="194">
        <v>1500</v>
      </c>
      <c r="P192" s="115"/>
      <c r="Q192" s="138" t="s">
        <v>168</v>
      </c>
      <c r="R192" s="3">
        <f t="shared" si="5"/>
        <v>47.300000000000004</v>
      </c>
      <c r="S192" s="3">
        <f t="shared" si="6"/>
        <v>73.099999999999994</v>
      </c>
      <c r="T192" s="3">
        <f t="shared" si="7"/>
        <v>77.400000000000006</v>
      </c>
      <c r="U192" s="447">
        <f>0.7*$V192*(N192/$O192)</f>
        <v>60.199999999999996</v>
      </c>
      <c r="V192" s="195">
        <v>86</v>
      </c>
      <c r="W192" s="115">
        <v>1500</v>
      </c>
      <c r="X192" s="115">
        <v>86</v>
      </c>
      <c r="Y192" s="115"/>
      <c r="Z192" s="115"/>
      <c r="AA192" s="115"/>
      <c r="AB192" s="115"/>
      <c r="AC192" s="93"/>
      <c r="AD192" s="131"/>
      <c r="AE192" s="79"/>
      <c r="AF192" s="79"/>
      <c r="AG192" s="79"/>
      <c r="AH192" s="79"/>
      <c r="AI192" s="79"/>
      <c r="AJ192" s="79"/>
      <c r="AK192" s="79"/>
      <c r="AL192" s="79"/>
      <c r="AM192" s="79"/>
      <c r="AN192" s="79"/>
      <c r="AO192" s="79"/>
      <c r="AP192" s="79"/>
      <c r="AQ192" s="79"/>
      <c r="AR192" s="79"/>
      <c r="AS192" s="79"/>
      <c r="AT192" s="79"/>
      <c r="AU192" s="79"/>
      <c r="AV192" s="79"/>
      <c r="AW192" s="79"/>
      <c r="AX192" s="79"/>
      <c r="AY192" s="79"/>
      <c r="AZ192" s="79"/>
      <c r="BA192" s="79"/>
      <c r="BB192" s="79"/>
      <c r="BC192" s="79"/>
      <c r="BD192" s="79"/>
    </row>
    <row r="193" spans="1:56" s="144" customFormat="1" ht="13" hidden="1" customHeight="1" outlineLevel="1" x14ac:dyDescent="0.35">
      <c r="A193" s="142"/>
      <c r="B193" s="130"/>
      <c r="C193" s="111"/>
      <c r="D193" s="111"/>
      <c r="E193" s="111"/>
      <c r="F193" s="113"/>
      <c r="G193" s="115"/>
      <c r="H193" s="115"/>
      <c r="I193" s="138"/>
      <c r="J193" s="138" t="s">
        <v>169</v>
      </c>
      <c r="K193" s="446">
        <f t="shared" si="4"/>
        <v>100</v>
      </c>
      <c r="L193" s="446">
        <f t="shared" si="4"/>
        <v>100</v>
      </c>
      <c r="M193" s="446">
        <f t="shared" si="4"/>
        <v>100</v>
      </c>
      <c r="N193" s="446">
        <f t="shared" si="4"/>
        <v>100</v>
      </c>
      <c r="O193" s="194">
        <v>100</v>
      </c>
      <c r="P193" s="115"/>
      <c r="Q193" s="138" t="s">
        <v>169</v>
      </c>
      <c r="R193" s="3">
        <f t="shared" si="5"/>
        <v>0.55000000000000004</v>
      </c>
      <c r="S193" s="3">
        <f t="shared" si="6"/>
        <v>0.85</v>
      </c>
      <c r="T193" s="3">
        <f t="shared" si="7"/>
        <v>0.9</v>
      </c>
      <c r="U193" s="3">
        <f t="shared" si="8"/>
        <v>1</v>
      </c>
      <c r="V193" s="195">
        <v>1</v>
      </c>
      <c r="W193" s="115"/>
      <c r="X193" s="115">
        <v>0</v>
      </c>
      <c r="Y193" s="115"/>
      <c r="Z193" s="115"/>
      <c r="AA193" s="115"/>
      <c r="AB193" s="115"/>
      <c r="AC193" s="93"/>
      <c r="AD193" s="131"/>
      <c r="AE193" s="79"/>
      <c r="AF193" s="79"/>
      <c r="AG193" s="79"/>
      <c r="AH193" s="79"/>
      <c r="AI193" s="79"/>
      <c r="AJ193" s="79"/>
      <c r="AK193" s="79"/>
      <c r="AL193" s="79"/>
      <c r="AM193" s="79"/>
      <c r="AN193" s="79"/>
      <c r="AO193" s="79"/>
      <c r="AP193" s="79"/>
      <c r="AQ193" s="79"/>
      <c r="AR193" s="79"/>
      <c r="AS193" s="79"/>
      <c r="AT193" s="79"/>
      <c r="AU193" s="79"/>
      <c r="AV193" s="79"/>
      <c r="AW193" s="79"/>
      <c r="AX193" s="79"/>
      <c r="AY193" s="79"/>
      <c r="AZ193" s="79"/>
      <c r="BA193" s="79"/>
      <c r="BB193" s="79"/>
      <c r="BC193" s="79"/>
      <c r="BD193" s="79"/>
    </row>
    <row r="194" spans="1:56" s="144" customFormat="1" ht="13" hidden="1" customHeight="1" outlineLevel="1" x14ac:dyDescent="0.35">
      <c r="A194" s="142"/>
      <c r="B194" s="130"/>
      <c r="C194" s="111"/>
      <c r="D194" s="111"/>
      <c r="E194" s="111"/>
      <c r="F194" s="113"/>
      <c r="G194" s="115"/>
      <c r="H194" s="115"/>
      <c r="I194" s="138"/>
      <c r="J194" s="138" t="s">
        <v>170</v>
      </c>
      <c r="K194" s="446">
        <f t="shared" si="4"/>
        <v>100</v>
      </c>
      <c r="L194" s="446">
        <f t="shared" si="4"/>
        <v>100</v>
      </c>
      <c r="M194" s="446">
        <f t="shared" si="4"/>
        <v>100</v>
      </c>
      <c r="N194" s="446">
        <f t="shared" si="4"/>
        <v>100</v>
      </c>
      <c r="O194" s="194">
        <v>100</v>
      </c>
      <c r="P194" s="115"/>
      <c r="Q194" s="138" t="s">
        <v>170</v>
      </c>
      <c r="R194" s="3">
        <f t="shared" si="5"/>
        <v>0.55000000000000004</v>
      </c>
      <c r="S194" s="3">
        <f t="shared" si="6"/>
        <v>0.85</v>
      </c>
      <c r="T194" s="3">
        <f t="shared" si="7"/>
        <v>0.9</v>
      </c>
      <c r="U194" s="3">
        <f t="shared" si="8"/>
        <v>1</v>
      </c>
      <c r="V194" s="195">
        <v>1</v>
      </c>
      <c r="W194" s="115"/>
      <c r="X194" s="115">
        <v>0</v>
      </c>
      <c r="Y194" s="115"/>
      <c r="Z194" s="115"/>
      <c r="AA194" s="115"/>
      <c r="AB194" s="115"/>
      <c r="AC194" s="93"/>
      <c r="AD194" s="131"/>
      <c r="AE194" s="79"/>
      <c r="AF194" s="79"/>
      <c r="AG194" s="79"/>
      <c r="AH194" s="79"/>
      <c r="AI194" s="79"/>
      <c r="AJ194" s="79"/>
      <c r="AK194" s="79"/>
      <c r="AL194" s="79"/>
      <c r="AM194" s="79"/>
      <c r="AN194" s="79"/>
      <c r="AO194" s="79"/>
      <c r="AP194" s="79"/>
      <c r="AQ194" s="79"/>
      <c r="AR194" s="79"/>
      <c r="AS194" s="79"/>
      <c r="AT194" s="79"/>
      <c r="AU194" s="79"/>
      <c r="AV194" s="79"/>
      <c r="AW194" s="79"/>
      <c r="AX194" s="79"/>
      <c r="AY194" s="79"/>
      <c r="AZ194" s="79"/>
      <c r="BA194" s="79"/>
      <c r="BB194" s="79"/>
      <c r="BC194" s="79"/>
      <c r="BD194" s="79"/>
    </row>
    <row r="195" spans="1:56" s="144" customFormat="1" ht="13" hidden="1" customHeight="1" outlineLevel="1" x14ac:dyDescent="0.35">
      <c r="A195" s="142"/>
      <c r="B195" s="130"/>
      <c r="C195" s="111"/>
      <c r="D195" s="111"/>
      <c r="E195" s="111"/>
      <c r="F195" s="113"/>
      <c r="G195" s="115"/>
      <c r="H195" s="115"/>
      <c r="I195" s="138"/>
      <c r="J195" s="138" t="s">
        <v>171</v>
      </c>
      <c r="K195" s="446">
        <f t="shared" si="4"/>
        <v>100</v>
      </c>
      <c r="L195" s="446">
        <f t="shared" si="4"/>
        <v>100</v>
      </c>
      <c r="M195" s="446">
        <f t="shared" si="4"/>
        <v>100</v>
      </c>
      <c r="N195" s="446">
        <f t="shared" si="4"/>
        <v>100</v>
      </c>
      <c r="O195" s="194">
        <v>100</v>
      </c>
      <c r="P195" s="115"/>
      <c r="Q195" s="138" t="s">
        <v>171</v>
      </c>
      <c r="R195" s="3">
        <f t="shared" si="5"/>
        <v>0.55000000000000004</v>
      </c>
      <c r="S195" s="3">
        <f t="shared" si="6"/>
        <v>0.85</v>
      </c>
      <c r="T195" s="3">
        <f t="shared" si="7"/>
        <v>0.9</v>
      </c>
      <c r="U195" s="3">
        <f t="shared" si="8"/>
        <v>1</v>
      </c>
      <c r="V195" s="195">
        <v>1</v>
      </c>
      <c r="W195" s="115"/>
      <c r="X195" s="115">
        <v>0</v>
      </c>
      <c r="Y195" s="115"/>
      <c r="Z195" s="115"/>
      <c r="AA195" s="115"/>
      <c r="AB195" s="115"/>
      <c r="AC195" s="93"/>
      <c r="AD195" s="131"/>
      <c r="AE195" s="79"/>
      <c r="AF195" s="79"/>
      <c r="AG195" s="79"/>
      <c r="AH195" s="79"/>
      <c r="AI195" s="79"/>
      <c r="AJ195" s="79"/>
      <c r="AK195" s="79"/>
      <c r="AL195" s="79"/>
      <c r="AM195" s="79"/>
      <c r="AN195" s="79"/>
      <c r="AO195" s="79"/>
      <c r="AP195" s="79"/>
      <c r="AQ195" s="79"/>
      <c r="AR195" s="79"/>
      <c r="AS195" s="79"/>
      <c r="AT195" s="79"/>
      <c r="AU195" s="79"/>
      <c r="AV195" s="79"/>
      <c r="AW195" s="79"/>
      <c r="AX195" s="79"/>
      <c r="AY195" s="79"/>
      <c r="AZ195" s="79"/>
      <c r="BA195" s="79"/>
      <c r="BB195" s="79"/>
      <c r="BC195" s="79"/>
      <c r="BD195" s="79"/>
    </row>
    <row r="196" spans="1:56" s="144" customFormat="1" ht="13" hidden="1" customHeight="1" outlineLevel="1" x14ac:dyDescent="0.35">
      <c r="A196" s="142"/>
      <c r="B196" s="130"/>
      <c r="C196" s="111"/>
      <c r="D196" s="111"/>
      <c r="E196" s="111"/>
      <c r="F196" s="113"/>
      <c r="G196" s="115"/>
      <c r="H196" s="115"/>
      <c r="I196" s="138"/>
      <c r="J196" s="138" t="s">
        <v>172</v>
      </c>
      <c r="K196" s="446">
        <f t="shared" si="4"/>
        <v>100</v>
      </c>
      <c r="L196" s="446">
        <f t="shared" si="4"/>
        <v>100</v>
      </c>
      <c r="M196" s="446">
        <f t="shared" si="4"/>
        <v>100</v>
      </c>
      <c r="N196" s="446">
        <f t="shared" si="4"/>
        <v>100</v>
      </c>
      <c r="O196" s="194">
        <v>100</v>
      </c>
      <c r="P196" s="115"/>
      <c r="Q196" s="138" t="s">
        <v>172</v>
      </c>
      <c r="R196" s="3">
        <f t="shared" si="5"/>
        <v>0.55000000000000004</v>
      </c>
      <c r="S196" s="3">
        <f t="shared" si="6"/>
        <v>0.85</v>
      </c>
      <c r="T196" s="3">
        <f t="shared" si="7"/>
        <v>0.9</v>
      </c>
      <c r="U196" s="3">
        <f t="shared" si="8"/>
        <v>1</v>
      </c>
      <c r="V196" s="195">
        <v>1</v>
      </c>
      <c r="W196" s="115"/>
      <c r="X196" s="115">
        <v>0</v>
      </c>
      <c r="Y196" s="115"/>
      <c r="Z196" s="115"/>
      <c r="AA196" s="115"/>
      <c r="AB196" s="115"/>
      <c r="AC196" s="93"/>
      <c r="AD196" s="131"/>
      <c r="AE196" s="79"/>
      <c r="AF196" s="79"/>
      <c r="AG196" s="79"/>
      <c r="AH196" s="79"/>
      <c r="AI196" s="79"/>
      <c r="AJ196" s="79"/>
      <c r="AK196" s="79"/>
      <c r="AL196" s="79"/>
      <c r="AM196" s="79"/>
      <c r="AN196" s="79"/>
      <c r="AO196" s="79"/>
      <c r="AP196" s="79"/>
      <c r="AQ196" s="79"/>
      <c r="AR196" s="79"/>
      <c r="AS196" s="79"/>
      <c r="AT196" s="79"/>
      <c r="AU196" s="79"/>
      <c r="AV196" s="79"/>
      <c r="AW196" s="79"/>
      <c r="AX196" s="79"/>
      <c r="AY196" s="79"/>
      <c r="AZ196" s="79"/>
      <c r="BA196" s="79"/>
      <c r="BB196" s="79"/>
      <c r="BC196" s="79"/>
      <c r="BD196" s="79"/>
    </row>
    <row r="197" spans="1:56" s="144" customFormat="1" ht="13" hidden="1" customHeight="1" outlineLevel="1" x14ac:dyDescent="0.35">
      <c r="A197" s="142"/>
      <c r="B197" s="130"/>
      <c r="C197" s="111"/>
      <c r="D197" s="111"/>
      <c r="E197" s="111"/>
      <c r="F197" s="113"/>
      <c r="G197" s="115"/>
      <c r="H197" s="115"/>
      <c r="I197" s="138"/>
      <c r="J197" s="138" t="s">
        <v>173</v>
      </c>
      <c r="K197" s="446">
        <f t="shared" si="4"/>
        <v>100</v>
      </c>
      <c r="L197" s="446">
        <f t="shared" si="4"/>
        <v>100</v>
      </c>
      <c r="M197" s="446">
        <f t="shared" si="4"/>
        <v>100</v>
      </c>
      <c r="N197" s="446">
        <f t="shared" si="4"/>
        <v>100</v>
      </c>
      <c r="O197" s="194">
        <v>100</v>
      </c>
      <c r="P197" s="115"/>
      <c r="Q197" s="138" t="s">
        <v>173</v>
      </c>
      <c r="R197" s="3">
        <f t="shared" si="5"/>
        <v>0.55000000000000004</v>
      </c>
      <c r="S197" s="3">
        <f t="shared" si="6"/>
        <v>0.85</v>
      </c>
      <c r="T197" s="3">
        <f t="shared" si="7"/>
        <v>0.9</v>
      </c>
      <c r="U197" s="3">
        <f t="shared" si="8"/>
        <v>1</v>
      </c>
      <c r="V197" s="195">
        <v>1</v>
      </c>
      <c r="W197" s="115"/>
      <c r="X197" s="115">
        <v>0</v>
      </c>
      <c r="Y197" s="115"/>
      <c r="Z197" s="115"/>
      <c r="AA197" s="115"/>
      <c r="AB197" s="115"/>
      <c r="AC197" s="93"/>
      <c r="AD197" s="131"/>
      <c r="AE197" s="79"/>
      <c r="AF197" s="79"/>
      <c r="AG197" s="79"/>
      <c r="AH197" s="79"/>
      <c r="AI197" s="79"/>
      <c r="AJ197" s="79"/>
      <c r="AK197" s="79"/>
      <c r="AL197" s="79"/>
      <c r="AM197" s="79"/>
      <c r="AN197" s="79"/>
      <c r="AO197" s="79"/>
      <c r="AP197" s="79"/>
      <c r="AQ197" s="79"/>
      <c r="AR197" s="79"/>
      <c r="AS197" s="79"/>
      <c r="AT197" s="79"/>
      <c r="AU197" s="79"/>
      <c r="AV197" s="79"/>
      <c r="AW197" s="79"/>
      <c r="AX197" s="79"/>
      <c r="AY197" s="79"/>
      <c r="AZ197" s="79"/>
      <c r="BA197" s="79"/>
      <c r="BB197" s="79"/>
      <c r="BC197" s="79"/>
      <c r="BD197" s="79"/>
    </row>
    <row r="198" spans="1:56" s="144" customFormat="1" ht="5.15" hidden="1" customHeight="1" outlineLevel="1" x14ac:dyDescent="0.35">
      <c r="A198" s="142"/>
      <c r="B198" s="130"/>
      <c r="C198" s="94" t="s">
        <v>142</v>
      </c>
      <c r="D198" s="111"/>
      <c r="E198" s="111"/>
      <c r="F198" s="121"/>
      <c r="G198" s="122"/>
      <c r="H198" s="122"/>
      <c r="I198" s="122"/>
      <c r="J198" s="122"/>
      <c r="K198" s="122"/>
      <c r="L198" s="122"/>
      <c r="M198" s="122"/>
      <c r="N198" s="122"/>
      <c r="O198" s="122"/>
      <c r="P198" s="122"/>
      <c r="Q198" s="122"/>
      <c r="R198" s="122"/>
      <c r="S198" s="122"/>
      <c r="T198" s="122"/>
      <c r="U198" s="122"/>
      <c r="V198" s="122"/>
      <c r="W198" s="122"/>
      <c r="X198" s="122"/>
      <c r="Y198" s="122"/>
      <c r="Z198" s="122"/>
      <c r="AA198" s="122"/>
      <c r="AB198" s="122"/>
      <c r="AC198" s="123"/>
      <c r="AD198" s="131"/>
      <c r="AE198" s="79"/>
      <c r="AF198" s="79"/>
      <c r="AG198" s="79"/>
      <c r="AH198" s="79"/>
      <c r="AI198" s="79"/>
      <c r="AJ198" s="79"/>
      <c r="AK198" s="79"/>
      <c r="AL198" s="79"/>
      <c r="AM198" s="79"/>
      <c r="AN198" s="79"/>
      <c r="AO198" s="79"/>
      <c r="AP198" s="79"/>
      <c r="AQ198" s="79"/>
      <c r="AR198" s="79"/>
      <c r="AS198" s="79"/>
      <c r="AT198" s="79"/>
      <c r="AU198" s="79"/>
      <c r="AV198" s="79"/>
      <c r="AW198" s="79"/>
      <c r="AX198" s="79"/>
      <c r="AY198" s="79"/>
      <c r="AZ198" s="79"/>
      <c r="BA198" s="79"/>
      <c r="BB198" s="79"/>
      <c r="BC198" s="79"/>
      <c r="BD198" s="79"/>
    </row>
    <row r="199" spans="1:56" s="144" customFormat="1" ht="24" customHeight="1" collapsed="1" x14ac:dyDescent="0.35">
      <c r="A199" s="142"/>
      <c r="B199" s="130"/>
      <c r="C199" s="124"/>
      <c r="D199" s="124"/>
      <c r="E199" s="124"/>
      <c r="F199" s="124"/>
      <c r="G199" s="125" t="str">
        <f>G180</f>
        <v>Pasture growth by FOO for Medium FOO - annual pastures (P1a)</v>
      </c>
      <c r="H199" s="126"/>
      <c r="I199" s="126"/>
      <c r="J199" s="126"/>
      <c r="K199" s="126"/>
      <c r="L199" s="126"/>
      <c r="M199" s="126"/>
      <c r="N199" s="126"/>
      <c r="O199" s="126"/>
      <c r="P199" s="126"/>
      <c r="Q199" s="126"/>
      <c r="R199" s="126"/>
      <c r="S199" s="126"/>
      <c r="T199" s="126"/>
      <c r="U199" s="126"/>
      <c r="V199" s="126"/>
      <c r="W199" s="126"/>
      <c r="X199" s="126"/>
      <c r="Y199" s="126"/>
      <c r="Z199" s="126"/>
      <c r="AA199" s="126"/>
      <c r="AB199" s="126"/>
      <c r="AC199" s="129" t="s">
        <v>144</v>
      </c>
      <c r="AD199" s="131"/>
      <c r="AE199" s="79"/>
      <c r="AF199" s="79"/>
      <c r="AG199" s="79"/>
      <c r="AH199" s="79"/>
      <c r="AI199" s="79"/>
      <c r="AJ199" s="79"/>
      <c r="AK199" s="79"/>
      <c r="AL199" s="79"/>
      <c r="AM199" s="79"/>
      <c r="AN199" s="79"/>
      <c r="AO199" s="79"/>
      <c r="AP199" s="79"/>
      <c r="AQ199" s="79"/>
      <c r="AR199" s="79"/>
      <c r="AS199" s="79"/>
      <c r="AT199" s="79"/>
      <c r="AU199" s="79"/>
      <c r="AV199" s="79"/>
      <c r="AW199" s="79"/>
      <c r="AX199" s="79"/>
      <c r="AY199" s="79"/>
      <c r="AZ199" s="79"/>
      <c r="BA199" s="79"/>
      <c r="BB199" s="79"/>
      <c r="BC199" s="79"/>
      <c r="BD199" s="79"/>
    </row>
    <row r="200" spans="1:56" s="144" customFormat="1" ht="12.75" hidden="1" customHeight="1" outlineLevel="1" x14ac:dyDescent="0.35">
      <c r="A200" s="142"/>
      <c r="B200" s="78"/>
      <c r="C200" s="78"/>
      <c r="D200" s="78"/>
      <c r="E200" s="78"/>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c r="AC200" s="131"/>
      <c r="AD200" s="131"/>
      <c r="AE200" s="79"/>
      <c r="AF200" s="79"/>
      <c r="AG200" s="79"/>
      <c r="AH200" s="79"/>
      <c r="AI200" s="79"/>
      <c r="AJ200" s="79"/>
      <c r="AK200" s="79"/>
      <c r="AL200" s="79"/>
      <c r="AM200" s="79"/>
      <c r="AN200" s="79"/>
      <c r="AO200" s="79"/>
      <c r="AP200" s="79"/>
      <c r="AQ200" s="79"/>
      <c r="AR200" s="79"/>
      <c r="AS200" s="79"/>
      <c r="AT200" s="79"/>
      <c r="AU200" s="79"/>
      <c r="AV200" s="79"/>
      <c r="AW200" s="79"/>
      <c r="AX200" s="79"/>
      <c r="AY200" s="79"/>
      <c r="AZ200" s="79"/>
      <c r="BA200" s="79"/>
      <c r="BB200" s="79"/>
      <c r="BC200" s="79"/>
      <c r="BD200" s="79"/>
    </row>
    <row r="201" spans="1:56" s="144" customFormat="1" ht="12.75" hidden="1" customHeight="1" outlineLevel="1" x14ac:dyDescent="0.35">
      <c r="A201" s="142"/>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AE201" s="79"/>
      <c r="AF201" s="79"/>
      <c r="AG201" s="79"/>
      <c r="AH201" s="79"/>
      <c r="AI201" s="79"/>
      <c r="AJ201" s="79"/>
      <c r="AK201" s="79"/>
      <c r="AL201" s="79"/>
      <c r="AM201" s="79"/>
      <c r="AN201" s="79"/>
      <c r="AO201" s="79"/>
      <c r="AP201" s="79"/>
      <c r="AQ201" s="79"/>
      <c r="AR201" s="79"/>
      <c r="AS201" s="79"/>
      <c r="AT201" s="79"/>
      <c r="AU201" s="79"/>
      <c r="AV201" s="79"/>
      <c r="AW201" s="79"/>
      <c r="AX201" s="79"/>
      <c r="AY201" s="79"/>
      <c r="AZ201" s="79"/>
      <c r="BA201" s="79"/>
      <c r="BB201" s="79"/>
      <c r="BC201" s="79"/>
      <c r="BD201" s="79"/>
    </row>
    <row r="202" spans="1:56" s="144" customFormat="1" ht="5.15" hidden="1" customHeight="1" outlineLevel="1" collapsed="1" thickBot="1" x14ac:dyDescent="0.4">
      <c r="A202" s="142"/>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AE202" s="79"/>
      <c r="AF202" s="79"/>
      <c r="AG202" s="79"/>
      <c r="AH202" s="79"/>
      <c r="AI202" s="79"/>
      <c r="AJ202" s="79"/>
      <c r="AK202" s="79"/>
      <c r="AL202" s="79"/>
      <c r="AM202" s="79"/>
      <c r="AN202" s="79"/>
      <c r="AO202" s="79"/>
      <c r="AP202" s="79"/>
      <c r="AQ202" s="79"/>
      <c r="AR202" s="79"/>
      <c r="AS202" s="79"/>
      <c r="AT202" s="79"/>
      <c r="AU202" s="79"/>
      <c r="AV202" s="79"/>
      <c r="AW202" s="79"/>
      <c r="AX202" s="79"/>
      <c r="AY202" s="79"/>
      <c r="AZ202" s="79"/>
      <c r="BA202" s="79"/>
      <c r="BB202" s="79"/>
      <c r="BC202" s="79"/>
      <c r="BD202" s="79"/>
    </row>
    <row r="203" spans="1:56" s="144" customFormat="1" ht="5.15" hidden="1" customHeight="1" outlineLevel="1" x14ac:dyDescent="0.35">
      <c r="A203" s="142"/>
      <c r="B203" s="130"/>
      <c r="C203" s="82" t="s">
        <v>0</v>
      </c>
      <c r="D203" s="82"/>
      <c r="E203" s="82"/>
      <c r="F203" s="82"/>
      <c r="G203" s="82"/>
      <c r="H203" s="82"/>
      <c r="I203" s="82"/>
      <c r="J203" s="82"/>
      <c r="K203" s="83"/>
      <c r="L203" s="83"/>
      <c r="M203" s="83"/>
      <c r="N203" s="83"/>
      <c r="O203" s="83"/>
      <c r="P203" s="83"/>
      <c r="Q203" s="83"/>
      <c r="R203" s="83"/>
      <c r="S203" s="83"/>
      <c r="T203" s="83"/>
      <c r="U203" s="83"/>
      <c r="V203" s="84" t="s">
        <v>134</v>
      </c>
      <c r="W203" s="85"/>
      <c r="X203" s="131"/>
      <c r="AE203" s="79"/>
      <c r="AF203" s="79"/>
      <c r="AG203" s="79"/>
      <c r="AH203" s="79"/>
      <c r="AI203" s="79"/>
      <c r="AJ203" s="79"/>
      <c r="AK203" s="79"/>
      <c r="AL203" s="79"/>
      <c r="AM203" s="79"/>
      <c r="AN203" s="79"/>
      <c r="AO203" s="79"/>
      <c r="AP203" s="79"/>
      <c r="AQ203" s="79"/>
      <c r="AR203" s="79"/>
      <c r="AS203" s="79"/>
      <c r="AT203" s="79"/>
      <c r="AU203" s="79"/>
      <c r="AV203" s="79"/>
      <c r="AW203" s="79"/>
      <c r="AX203" s="79"/>
      <c r="AY203" s="79"/>
      <c r="AZ203" s="79"/>
      <c r="BA203" s="79"/>
      <c r="BB203" s="79"/>
      <c r="BC203" s="79"/>
      <c r="BD203" s="79"/>
    </row>
    <row r="204" spans="1:56" s="144" customFormat="1" ht="13" hidden="1" customHeight="1" outlineLevel="1" collapsed="1" x14ac:dyDescent="0.35">
      <c r="A204" s="142"/>
      <c r="B204" s="130"/>
      <c r="C204" s="87"/>
      <c r="D204" s="87">
        <v>0</v>
      </c>
      <c r="E204" s="87" t="s">
        <v>1</v>
      </c>
      <c r="F204" s="88"/>
      <c r="G204" s="89" t="s">
        <v>217</v>
      </c>
      <c r="H204" s="90"/>
      <c r="I204" s="90"/>
      <c r="J204" s="90"/>
      <c r="K204" s="90"/>
      <c r="L204" s="90"/>
      <c r="M204" s="90"/>
      <c r="N204" s="90"/>
      <c r="O204" s="90"/>
      <c r="P204" s="90"/>
      <c r="Q204" s="90"/>
      <c r="R204" s="90"/>
      <c r="S204" s="91"/>
      <c r="T204" s="90"/>
      <c r="U204" s="92"/>
      <c r="V204" s="92"/>
      <c r="W204" s="93"/>
      <c r="X204" s="131"/>
      <c r="AE204" s="79"/>
      <c r="AF204" s="79"/>
      <c r="AG204" s="79"/>
      <c r="AH204" s="79"/>
      <c r="AI204" s="79"/>
      <c r="AJ204" s="79"/>
      <c r="AK204" s="79"/>
      <c r="AL204" s="79"/>
      <c r="AM204" s="79"/>
      <c r="AN204" s="79"/>
      <c r="AO204" s="79"/>
      <c r="AP204" s="79"/>
      <c r="AQ204" s="79"/>
      <c r="AR204" s="79"/>
      <c r="AS204" s="79"/>
      <c r="AT204" s="79"/>
      <c r="AU204" s="79"/>
      <c r="AV204" s="79"/>
      <c r="AW204" s="79"/>
      <c r="AX204" s="79"/>
      <c r="AY204" s="79"/>
      <c r="AZ204" s="79"/>
      <c r="BA204" s="79"/>
      <c r="BB204" s="79"/>
      <c r="BC204" s="79"/>
      <c r="BD204" s="79"/>
    </row>
    <row r="205" spans="1:56" s="144" customFormat="1" ht="13" hidden="1" customHeight="1" outlineLevel="1" x14ac:dyDescent="0.35">
      <c r="A205" s="142"/>
      <c r="B205" s="130"/>
      <c r="C205" s="87"/>
      <c r="D205" s="94"/>
      <c r="E205" s="95"/>
      <c r="F205" s="96"/>
      <c r="G205" s="97" t="s">
        <v>218</v>
      </c>
      <c r="H205" s="97"/>
      <c r="I205" s="97"/>
      <c r="J205" s="97"/>
      <c r="K205" s="97"/>
      <c r="L205" s="97"/>
      <c r="M205" s="97"/>
      <c r="N205" s="97"/>
      <c r="O205" s="97"/>
      <c r="P205" s="97"/>
      <c r="Q205" s="97"/>
      <c r="R205" s="97"/>
      <c r="S205" s="98"/>
      <c r="T205" s="99"/>
      <c r="U205" s="100"/>
      <c r="V205" s="100"/>
      <c r="W205" s="93"/>
      <c r="X205" s="131"/>
      <c r="AE205" s="79"/>
      <c r="AF205" s="79"/>
      <c r="AG205" s="79"/>
      <c r="AH205" s="79"/>
      <c r="AI205" s="79"/>
      <c r="AJ205" s="79"/>
      <c r="AK205" s="79"/>
      <c r="AL205" s="79"/>
      <c r="AM205" s="79"/>
      <c r="AN205" s="79"/>
      <c r="AO205" s="79"/>
      <c r="AP205" s="79"/>
      <c r="AQ205" s="79"/>
      <c r="AR205" s="79"/>
      <c r="AS205" s="79"/>
      <c r="AT205" s="79"/>
      <c r="AU205" s="79"/>
      <c r="AV205" s="79"/>
      <c r="AW205" s="79"/>
      <c r="AX205" s="79"/>
      <c r="AY205" s="79"/>
      <c r="AZ205" s="79"/>
      <c r="BA205" s="79"/>
      <c r="BB205" s="79"/>
      <c r="BC205" s="79"/>
      <c r="BD205" s="79"/>
    </row>
    <row r="206" spans="1:56" s="144" customFormat="1" ht="13" hidden="1" customHeight="1" outlineLevel="1" x14ac:dyDescent="0.35">
      <c r="A206" s="142"/>
      <c r="B206" s="130"/>
      <c r="C206" s="95"/>
      <c r="D206" s="87"/>
      <c r="E206" s="95"/>
      <c r="F206" s="96"/>
      <c r="G206" s="101">
        <v>38000.710787037038</v>
      </c>
      <c r="H206" s="102">
        <v>38000.710787037038</v>
      </c>
      <c r="I206" s="97"/>
      <c r="J206" s="97"/>
      <c r="K206" s="97"/>
      <c r="L206" s="97"/>
      <c r="M206" s="97"/>
      <c r="N206" s="97"/>
      <c r="O206" s="97"/>
      <c r="P206" s="97"/>
      <c r="Q206" s="97"/>
      <c r="R206" s="97"/>
      <c r="S206" s="98"/>
      <c r="T206" s="99"/>
      <c r="U206" s="100"/>
      <c r="V206" s="100"/>
      <c r="W206" s="93"/>
      <c r="X206" s="131"/>
      <c r="AE206" s="79"/>
      <c r="AF206" s="79"/>
      <c r="AG206" s="79"/>
      <c r="AH206" s="79"/>
      <c r="AI206" s="79"/>
      <c r="AJ206" s="79"/>
      <c r="AK206" s="79"/>
      <c r="AL206" s="79"/>
      <c r="AM206" s="79"/>
      <c r="AN206" s="79"/>
      <c r="AO206" s="79"/>
      <c r="AP206" s="79"/>
      <c r="AQ206" s="79"/>
      <c r="AR206" s="79"/>
      <c r="AS206" s="79"/>
      <c r="AT206" s="79"/>
      <c r="AU206" s="79"/>
      <c r="AV206" s="79"/>
      <c r="AW206" s="79"/>
      <c r="AX206" s="79"/>
      <c r="AY206" s="79"/>
      <c r="AZ206" s="79"/>
      <c r="BA206" s="79"/>
      <c r="BB206" s="79"/>
      <c r="BC206" s="79"/>
      <c r="BD206" s="79"/>
    </row>
    <row r="207" spans="1:56" s="144" customFormat="1" ht="13" hidden="1" customHeight="1" outlineLevel="1" x14ac:dyDescent="0.35">
      <c r="A207" s="142"/>
      <c r="B207" s="130"/>
      <c r="C207" s="95">
        <v>1</v>
      </c>
      <c r="D207" s="94"/>
      <c r="E207" s="95"/>
      <c r="F207" s="103"/>
      <c r="G207" s="104"/>
      <c r="H207" s="105"/>
      <c r="I207" s="105"/>
      <c r="J207" s="105"/>
      <c r="K207" s="105"/>
      <c r="L207" s="105"/>
      <c r="M207" s="105"/>
      <c r="N207" s="105"/>
      <c r="O207" s="105"/>
      <c r="P207" s="105"/>
      <c r="Q207" s="105"/>
      <c r="R207" s="105"/>
      <c r="S207" s="106"/>
      <c r="T207" s="107"/>
      <c r="U207" s="108"/>
      <c r="V207" s="108"/>
      <c r="W207" s="93"/>
      <c r="X207" s="131"/>
      <c r="AE207" s="79"/>
      <c r="AF207" s="79"/>
      <c r="AG207" s="79"/>
      <c r="AH207" s="79"/>
      <c r="AI207" s="79"/>
      <c r="AJ207" s="79"/>
      <c r="AK207" s="79"/>
      <c r="AL207" s="79"/>
      <c r="AM207" s="79"/>
      <c r="AN207" s="79"/>
      <c r="AO207" s="79"/>
      <c r="AP207" s="79"/>
      <c r="AQ207" s="79"/>
      <c r="AR207" s="79"/>
      <c r="AS207" s="79"/>
      <c r="AT207" s="79"/>
      <c r="AU207" s="79"/>
      <c r="AV207" s="79"/>
      <c r="AW207" s="79"/>
      <c r="AX207" s="79"/>
      <c r="AY207" s="79"/>
      <c r="AZ207" s="79"/>
      <c r="BA207" s="79"/>
      <c r="BB207" s="79"/>
      <c r="BC207" s="79"/>
      <c r="BD207" s="79"/>
    </row>
    <row r="208" spans="1:56" s="144" customFormat="1" ht="13" hidden="1" customHeight="1" outlineLevel="1" x14ac:dyDescent="0.35">
      <c r="A208" s="142"/>
      <c r="B208" s="130"/>
      <c r="C208" s="95"/>
      <c r="D208" s="95"/>
      <c r="E208" s="95"/>
      <c r="F208" s="95"/>
      <c r="G208" s="109"/>
      <c r="H208" s="109"/>
      <c r="I208" s="109"/>
      <c r="J208" s="109"/>
      <c r="K208" s="109"/>
      <c r="L208" s="109"/>
      <c r="M208" s="109"/>
      <c r="N208" s="109"/>
      <c r="O208" s="109"/>
      <c r="P208" s="109"/>
      <c r="Q208" s="109"/>
      <c r="R208" s="109"/>
      <c r="S208" s="109"/>
      <c r="T208" s="109"/>
      <c r="U208" s="109"/>
      <c r="V208" s="109"/>
      <c r="W208" s="93"/>
      <c r="X208" s="131"/>
      <c r="AE208" s="79"/>
      <c r="AF208" s="79"/>
      <c r="AG208" s="79"/>
      <c r="AH208" s="79"/>
      <c r="AI208" s="79"/>
      <c r="AJ208" s="79"/>
      <c r="AK208" s="79"/>
      <c r="AL208" s="79"/>
      <c r="AM208" s="79"/>
      <c r="AN208" s="79"/>
      <c r="AO208" s="79"/>
      <c r="AP208" s="79"/>
      <c r="AQ208" s="79"/>
      <c r="AR208" s="79"/>
      <c r="AS208" s="79"/>
      <c r="AT208" s="79"/>
      <c r="AU208" s="79"/>
      <c r="AV208" s="79"/>
      <c r="AW208" s="79"/>
      <c r="AX208" s="79"/>
      <c r="AY208" s="79"/>
      <c r="AZ208" s="79"/>
      <c r="BA208" s="79"/>
      <c r="BB208" s="79"/>
      <c r="BC208" s="79"/>
      <c r="BD208" s="79"/>
    </row>
    <row r="209" spans="1:56" s="144" customFormat="1" ht="13" hidden="1" customHeight="1" outlineLevel="1" x14ac:dyDescent="0.35">
      <c r="A209" s="142"/>
      <c r="B209" s="130"/>
      <c r="C209" s="95"/>
      <c r="D209" s="95"/>
      <c r="E209" s="95"/>
      <c r="F209" s="95"/>
      <c r="G209" s="95"/>
      <c r="H209" s="95"/>
      <c r="I209" s="95"/>
      <c r="J209" s="95"/>
      <c r="K209" s="95"/>
      <c r="L209" s="109"/>
      <c r="M209" s="110" t="s">
        <v>219</v>
      </c>
      <c r="N209" s="109"/>
      <c r="O209" s="110" t="s">
        <v>219</v>
      </c>
      <c r="P209" s="109"/>
      <c r="Q209" s="109"/>
      <c r="R209" s="109"/>
      <c r="S209" s="109"/>
      <c r="T209" s="109"/>
      <c r="U209" s="109"/>
      <c r="V209" s="109"/>
      <c r="W209" s="93"/>
      <c r="X209" s="131"/>
      <c r="AE209" s="79"/>
      <c r="AF209" s="79"/>
      <c r="AG209" s="79"/>
      <c r="AH209" s="79"/>
      <c r="AI209" s="79"/>
      <c r="AJ209" s="79"/>
      <c r="AK209" s="79"/>
      <c r="AL209" s="79"/>
      <c r="AM209" s="79"/>
      <c r="AN209" s="79"/>
      <c r="AO209" s="79"/>
      <c r="AP209" s="79"/>
      <c r="AQ209" s="79"/>
      <c r="AR209" s="79"/>
      <c r="AS209" s="79"/>
      <c r="AT209" s="79"/>
      <c r="AU209" s="79"/>
      <c r="AV209" s="79"/>
      <c r="AW209" s="79"/>
      <c r="AX209" s="79"/>
      <c r="AY209" s="79"/>
      <c r="AZ209" s="79"/>
      <c r="BA209" s="79"/>
      <c r="BB209" s="79"/>
      <c r="BC209" s="79"/>
      <c r="BD209" s="79"/>
    </row>
    <row r="210" spans="1:56" s="144" customFormat="1" ht="13" hidden="1" customHeight="1" outlineLevel="1" x14ac:dyDescent="0.35">
      <c r="A210" s="142"/>
      <c r="B210" s="130"/>
      <c r="C210" s="95"/>
      <c r="D210" s="95"/>
      <c r="E210" s="95"/>
      <c r="F210" s="95"/>
      <c r="G210" s="110"/>
      <c r="H210" s="110"/>
      <c r="I210" s="110"/>
      <c r="J210" s="110"/>
      <c r="K210" s="110" t="s">
        <v>220</v>
      </c>
      <c r="L210" s="110"/>
      <c r="M210" s="110" t="s">
        <v>221</v>
      </c>
      <c r="N210" s="110"/>
      <c r="O210" s="110" t="s">
        <v>221</v>
      </c>
      <c r="P210" s="110"/>
      <c r="Q210" s="110"/>
      <c r="R210" s="110"/>
      <c r="S210" s="110"/>
      <c r="T210" s="110"/>
      <c r="U210" s="110"/>
      <c r="V210" s="218"/>
      <c r="W210" s="93"/>
      <c r="X210" s="131"/>
      <c r="AE210" s="79"/>
      <c r="AF210" s="79"/>
      <c r="AG210" s="79"/>
      <c r="AH210" s="79"/>
      <c r="AI210" s="79"/>
      <c r="AJ210" s="79"/>
      <c r="AK210" s="79"/>
      <c r="AL210" s="79"/>
      <c r="AM210" s="79"/>
      <c r="AN210" s="79"/>
      <c r="AO210" s="79"/>
      <c r="AP210" s="79"/>
      <c r="AQ210" s="79"/>
      <c r="AR210" s="79"/>
      <c r="AS210" s="79"/>
      <c r="AT210" s="79"/>
      <c r="AU210" s="79"/>
      <c r="AV210" s="79"/>
      <c r="AW210" s="79"/>
      <c r="AX210" s="79"/>
      <c r="AY210" s="79"/>
      <c r="AZ210" s="79"/>
      <c r="BA210" s="79"/>
      <c r="BB210" s="79"/>
      <c r="BC210" s="79"/>
      <c r="BD210" s="79"/>
    </row>
    <row r="211" spans="1:56" s="144" customFormat="1" ht="13" hidden="1" customHeight="1" outlineLevel="1" x14ac:dyDescent="0.35">
      <c r="A211" s="142"/>
      <c r="B211" s="130"/>
      <c r="C211" s="111"/>
      <c r="D211" s="111"/>
      <c r="E211" s="111"/>
      <c r="F211" s="95"/>
      <c r="G211" s="110"/>
      <c r="H211" s="110"/>
      <c r="I211" s="110"/>
      <c r="J211" s="110"/>
      <c r="K211" s="110" t="s">
        <v>222</v>
      </c>
      <c r="L211" s="110"/>
      <c r="M211" s="110" t="s">
        <v>223</v>
      </c>
      <c r="N211" s="110"/>
      <c r="O211" s="110" t="s">
        <v>224</v>
      </c>
      <c r="P211" s="110"/>
      <c r="Q211" s="110"/>
      <c r="R211" s="110"/>
      <c r="S211" s="110"/>
      <c r="T211" s="110"/>
      <c r="U211" s="110"/>
      <c r="V211" s="218"/>
      <c r="W211" s="93"/>
      <c r="X211" s="131"/>
      <c r="AE211" s="79"/>
      <c r="AF211" s="79"/>
      <c r="AG211" s="79"/>
      <c r="AH211" s="79"/>
      <c r="AI211" s="79"/>
      <c r="AJ211" s="79"/>
      <c r="AK211" s="79"/>
      <c r="AL211" s="79"/>
      <c r="AM211" s="79"/>
      <c r="AN211" s="79"/>
      <c r="AO211" s="79"/>
      <c r="AP211" s="79"/>
      <c r="AQ211" s="79"/>
      <c r="AR211" s="79"/>
      <c r="AS211" s="79"/>
      <c r="AT211" s="79"/>
      <c r="AU211" s="79"/>
      <c r="AV211" s="79"/>
      <c r="AW211" s="79"/>
      <c r="AX211" s="79"/>
      <c r="AY211" s="79"/>
      <c r="AZ211" s="79"/>
      <c r="BA211" s="79"/>
      <c r="BB211" s="79"/>
      <c r="BC211" s="79"/>
      <c r="BD211" s="79"/>
    </row>
    <row r="212" spans="1:56" s="144" customFormat="1" ht="5.15" hidden="1" customHeight="1" outlineLevel="1" x14ac:dyDescent="0.35">
      <c r="A212" s="142"/>
      <c r="B212" s="130"/>
      <c r="C212" s="94" t="s">
        <v>137</v>
      </c>
      <c r="D212" s="111"/>
      <c r="E212" s="111"/>
      <c r="F212" s="95"/>
      <c r="G212" s="110"/>
      <c r="H212" s="110"/>
      <c r="I212" s="110"/>
      <c r="J212" s="112" t="s">
        <v>138</v>
      </c>
      <c r="K212" s="110"/>
      <c r="L212" s="110"/>
      <c r="M212" s="110"/>
      <c r="N212" s="110"/>
      <c r="O212" s="110"/>
      <c r="P212" s="110"/>
      <c r="Q212" s="110"/>
      <c r="R212" s="110"/>
      <c r="S212" s="110"/>
      <c r="T212" s="110"/>
      <c r="U212" s="110"/>
      <c r="V212" s="218"/>
      <c r="W212" s="93"/>
      <c r="X212" s="131"/>
      <c r="AE212" s="79"/>
      <c r="AF212" s="79"/>
      <c r="AG212" s="79"/>
      <c r="AH212" s="79"/>
      <c r="AI212" s="79"/>
      <c r="AJ212" s="79"/>
      <c r="AK212" s="79"/>
      <c r="AL212" s="79"/>
      <c r="AM212" s="79"/>
      <c r="AN212" s="79"/>
      <c r="AO212" s="79"/>
      <c r="AP212" s="79"/>
      <c r="AQ212" s="79"/>
      <c r="AR212" s="79"/>
      <c r="AS212" s="79"/>
      <c r="AT212" s="79"/>
      <c r="AU212" s="79"/>
      <c r="AV212" s="79"/>
      <c r="AW212" s="79"/>
      <c r="AX212" s="79"/>
      <c r="AY212" s="79"/>
      <c r="AZ212" s="79"/>
      <c r="BA212" s="79"/>
      <c r="BB212" s="79"/>
      <c r="BC212" s="79"/>
      <c r="BD212" s="79"/>
    </row>
    <row r="213" spans="1:56" s="144" customFormat="1" ht="5.15" hidden="1" customHeight="1" outlineLevel="1" x14ac:dyDescent="0.35">
      <c r="A213" s="142"/>
      <c r="B213" s="130"/>
      <c r="C213" s="111"/>
      <c r="D213" s="111"/>
      <c r="E213" s="111"/>
      <c r="F213" s="113"/>
      <c r="G213" s="114"/>
      <c r="H213" s="114"/>
      <c r="I213" s="114"/>
      <c r="J213" s="114"/>
      <c r="K213" s="114"/>
      <c r="L213" s="114"/>
      <c r="M213" s="114"/>
      <c r="N213" s="114"/>
      <c r="O213" s="114"/>
      <c r="P213" s="114"/>
      <c r="Q213" s="114"/>
      <c r="R213" s="114"/>
      <c r="S213" s="114"/>
      <c r="T213" s="114"/>
      <c r="U213" s="114"/>
      <c r="V213" s="113"/>
      <c r="W213" s="93"/>
      <c r="X213" s="131"/>
      <c r="AE213" s="79"/>
      <c r="AF213" s="79"/>
      <c r="AG213" s="79"/>
      <c r="AH213" s="79"/>
      <c r="AI213" s="79"/>
      <c r="AJ213" s="79"/>
      <c r="AK213" s="79"/>
      <c r="AL213" s="79"/>
      <c r="AM213" s="79"/>
      <c r="AN213" s="79"/>
      <c r="AO213" s="79"/>
      <c r="AP213" s="79"/>
      <c r="AQ213" s="79"/>
      <c r="AR213" s="79"/>
      <c r="AS213" s="79"/>
      <c r="AT213" s="79"/>
      <c r="AU213" s="79"/>
      <c r="AV213" s="79"/>
      <c r="AW213" s="79"/>
      <c r="AX213" s="79"/>
      <c r="AY213" s="79"/>
      <c r="AZ213" s="79"/>
      <c r="BA213" s="79"/>
      <c r="BB213" s="79"/>
      <c r="BC213" s="79"/>
      <c r="BD213" s="79"/>
    </row>
    <row r="214" spans="1:56" s="144" customFormat="1" ht="13" hidden="1" customHeight="1" outlineLevel="1" x14ac:dyDescent="0.35">
      <c r="A214" s="142"/>
      <c r="B214" s="130"/>
      <c r="C214" s="111"/>
      <c r="D214" s="111"/>
      <c r="E214" s="111"/>
      <c r="F214" s="113"/>
      <c r="G214" s="115"/>
      <c r="H214" s="115"/>
      <c r="I214" s="138" t="s">
        <v>510</v>
      </c>
      <c r="J214" s="115"/>
      <c r="K214" s="133">
        <v>100</v>
      </c>
      <c r="L214" s="115"/>
      <c r="M214" s="132">
        <v>0.6</v>
      </c>
      <c r="N214" s="115"/>
      <c r="O214" s="196"/>
      <c r="P214" s="115"/>
      <c r="Q214" s="115"/>
      <c r="R214" s="115"/>
      <c r="S214" s="115"/>
      <c r="T214" s="115"/>
      <c r="U214" s="115"/>
      <c r="V214" s="113"/>
      <c r="W214" s="93"/>
      <c r="X214" s="131"/>
      <c r="AE214" s="79"/>
      <c r="AF214" s="79"/>
      <c r="AG214" s="79"/>
      <c r="AH214" s="79"/>
      <c r="AI214" s="79"/>
      <c r="AJ214" s="79"/>
      <c r="AK214" s="79"/>
      <c r="AL214" s="79"/>
      <c r="AM214" s="79"/>
      <c r="AN214" s="79"/>
      <c r="AO214" s="79"/>
      <c r="AP214" s="79"/>
      <c r="AQ214" s="79"/>
      <c r="AR214" s="79"/>
      <c r="AS214" s="79"/>
      <c r="AT214" s="79"/>
      <c r="AU214" s="79"/>
      <c r="AV214" s="79"/>
      <c r="AW214" s="79"/>
      <c r="AX214" s="79"/>
      <c r="AY214" s="79"/>
      <c r="AZ214" s="79"/>
      <c r="BA214" s="79"/>
      <c r="BB214" s="79"/>
      <c r="BC214" s="79"/>
      <c r="BD214" s="79"/>
    </row>
    <row r="215" spans="1:56" s="144" customFormat="1" ht="13" hidden="1" customHeight="1" outlineLevel="1" x14ac:dyDescent="0.35">
      <c r="A215" s="142"/>
      <c r="B215" s="130"/>
      <c r="C215" s="111"/>
      <c r="D215" s="111"/>
      <c r="E215" s="111"/>
      <c r="F215" s="113"/>
      <c r="G215" s="115"/>
      <c r="H215" s="115"/>
      <c r="I215" s="138" t="s">
        <v>165</v>
      </c>
      <c r="J215" s="115"/>
      <c r="K215" s="133">
        <v>100</v>
      </c>
      <c r="L215" s="115"/>
      <c r="M215" s="132">
        <v>0.6</v>
      </c>
      <c r="N215" s="115"/>
      <c r="O215" s="196"/>
      <c r="P215" s="115"/>
      <c r="Q215" s="115"/>
      <c r="R215" s="115"/>
      <c r="S215" s="115"/>
      <c r="T215" s="115"/>
      <c r="U215" s="115"/>
      <c r="V215" s="113"/>
      <c r="W215" s="93"/>
      <c r="X215" s="131"/>
      <c r="AE215" s="79"/>
      <c r="AF215" s="79"/>
      <c r="AG215" s="79"/>
      <c r="AH215" s="79"/>
      <c r="AI215" s="79"/>
      <c r="AJ215" s="79"/>
      <c r="AK215" s="79"/>
      <c r="AL215" s="79"/>
      <c r="AM215" s="79"/>
      <c r="AN215" s="79"/>
      <c r="AO215" s="79"/>
      <c r="AP215" s="79"/>
      <c r="AQ215" s="79"/>
      <c r="AR215" s="79"/>
      <c r="AS215" s="79"/>
      <c r="AT215" s="79"/>
      <c r="AU215" s="79"/>
      <c r="AV215" s="79"/>
      <c r="AW215" s="79"/>
      <c r="AX215" s="79"/>
      <c r="AY215" s="79"/>
      <c r="AZ215" s="79"/>
      <c r="BA215" s="79"/>
      <c r="BB215" s="79"/>
      <c r="BC215" s="79"/>
      <c r="BD215" s="79"/>
    </row>
    <row r="216" spans="1:56" s="144" customFormat="1" ht="13" hidden="1" customHeight="1" outlineLevel="1" x14ac:dyDescent="0.35">
      <c r="A216" s="142"/>
      <c r="B216" s="130"/>
      <c r="C216" s="111"/>
      <c r="D216" s="111"/>
      <c r="E216" s="111"/>
      <c r="F216" s="113"/>
      <c r="G216" s="115"/>
      <c r="H216" s="115"/>
      <c r="I216" s="138" t="s">
        <v>166</v>
      </c>
      <c r="J216" s="115"/>
      <c r="K216" s="133">
        <v>100</v>
      </c>
      <c r="L216" s="115"/>
      <c r="M216" s="132">
        <v>0.6</v>
      </c>
      <c r="N216" s="115"/>
      <c r="O216" s="196"/>
      <c r="P216" s="115"/>
      <c r="Q216" s="115"/>
      <c r="R216" s="115"/>
      <c r="S216" s="115"/>
      <c r="T216" s="115"/>
      <c r="U216" s="115"/>
      <c r="V216" s="113"/>
      <c r="W216" s="93"/>
      <c r="X216" s="131"/>
      <c r="AE216" s="79"/>
      <c r="AF216" s="79"/>
      <c r="AG216" s="79"/>
      <c r="AH216" s="79"/>
      <c r="AI216" s="79"/>
      <c r="AJ216" s="79"/>
      <c r="AK216" s="79"/>
      <c r="AL216" s="79"/>
      <c r="AM216" s="79"/>
      <c r="AN216" s="79"/>
      <c r="AO216" s="79"/>
      <c r="AP216" s="79"/>
      <c r="AQ216" s="79"/>
      <c r="AR216" s="79"/>
      <c r="AS216" s="79"/>
      <c r="AT216" s="79"/>
      <c r="AU216" s="79"/>
      <c r="AV216" s="79"/>
      <c r="AW216" s="79"/>
      <c r="AX216" s="79"/>
      <c r="AY216" s="79"/>
      <c r="AZ216" s="79"/>
      <c r="BA216" s="79"/>
      <c r="BB216" s="79"/>
      <c r="BC216" s="79"/>
      <c r="BD216" s="79"/>
    </row>
    <row r="217" spans="1:56" s="144" customFormat="1" ht="13" hidden="1" customHeight="1" outlineLevel="1" x14ac:dyDescent="0.35">
      <c r="A217" s="142"/>
      <c r="B217" s="130"/>
      <c r="C217" s="111"/>
      <c r="D217" s="111"/>
      <c r="E217" s="111"/>
      <c r="F217" s="113"/>
      <c r="G217" s="115"/>
      <c r="H217" s="115"/>
      <c r="I217" s="138" t="s">
        <v>167</v>
      </c>
      <c r="J217" s="115"/>
      <c r="K217" s="133">
        <v>100</v>
      </c>
      <c r="L217" s="115"/>
      <c r="M217" s="132">
        <v>0.6</v>
      </c>
      <c r="N217" s="115"/>
      <c r="O217" s="196"/>
      <c r="P217" s="115"/>
      <c r="Q217" s="115"/>
      <c r="R217" s="115"/>
      <c r="S217" s="115"/>
      <c r="T217" s="115"/>
      <c r="U217" s="115"/>
      <c r="V217" s="113"/>
      <c r="W217" s="93"/>
      <c r="X217" s="131"/>
      <c r="AE217" s="79"/>
      <c r="AF217" s="79"/>
      <c r="AG217" s="79"/>
      <c r="AH217" s="79"/>
      <c r="AI217" s="79"/>
      <c r="AJ217" s="79"/>
      <c r="AK217" s="79"/>
      <c r="AL217" s="79"/>
      <c r="AM217" s="79"/>
      <c r="AN217" s="79"/>
      <c r="AO217" s="79"/>
      <c r="AP217" s="79"/>
      <c r="AQ217" s="79"/>
      <c r="AR217" s="79"/>
      <c r="AS217" s="79"/>
      <c r="AT217" s="79"/>
      <c r="AU217" s="79"/>
      <c r="AV217" s="79"/>
      <c r="AW217" s="79"/>
      <c r="AX217" s="79"/>
      <c r="AY217" s="79"/>
      <c r="AZ217" s="79"/>
      <c r="BA217" s="79"/>
      <c r="BB217" s="79"/>
      <c r="BC217" s="79"/>
      <c r="BD217" s="79"/>
    </row>
    <row r="218" spans="1:56" s="144" customFormat="1" ht="13" hidden="1" customHeight="1" outlineLevel="1" x14ac:dyDescent="0.35">
      <c r="A218" s="142"/>
      <c r="B218" s="130"/>
      <c r="C218" s="111"/>
      <c r="D218" s="111"/>
      <c r="E218" s="111"/>
      <c r="F218" s="113"/>
      <c r="G218" s="115"/>
      <c r="H218" s="115"/>
      <c r="I218" s="138" t="s">
        <v>168</v>
      </c>
      <c r="J218" s="115"/>
      <c r="K218" s="133">
        <v>100</v>
      </c>
      <c r="L218" s="115"/>
      <c r="M218" s="132">
        <v>0.6</v>
      </c>
      <c r="N218" s="115"/>
      <c r="O218" s="196"/>
      <c r="P218" s="115"/>
      <c r="Q218" s="115"/>
      <c r="R218" s="115"/>
      <c r="S218" s="115"/>
      <c r="T218" s="115"/>
      <c r="U218" s="115"/>
      <c r="V218" s="113"/>
      <c r="W218" s="93"/>
      <c r="X218" s="131"/>
      <c r="AE218" s="79"/>
      <c r="AF218" s="79"/>
      <c r="AG218" s="79"/>
      <c r="AH218" s="79"/>
      <c r="AI218" s="79"/>
      <c r="AJ218" s="79"/>
      <c r="AK218" s="79"/>
      <c r="AL218" s="79"/>
      <c r="AM218" s="79"/>
      <c r="AN218" s="79"/>
      <c r="AO218" s="79"/>
      <c r="AP218" s="79"/>
      <c r="AQ218" s="79"/>
      <c r="AR218" s="79"/>
      <c r="AS218" s="79"/>
      <c r="AT218" s="79"/>
      <c r="AU218" s="79"/>
      <c r="AV218" s="79"/>
      <c r="AW218" s="79"/>
      <c r="AX218" s="79"/>
      <c r="AY218" s="79"/>
      <c r="AZ218" s="79"/>
      <c r="BA218" s="79"/>
      <c r="BB218" s="79"/>
      <c r="BC218" s="79"/>
      <c r="BD218" s="79"/>
    </row>
    <row r="219" spans="1:56" s="144" customFormat="1" ht="13" hidden="1" customHeight="1" outlineLevel="1" x14ac:dyDescent="0.35">
      <c r="A219" s="142"/>
      <c r="B219" s="130"/>
      <c r="C219" s="111"/>
      <c r="D219" s="111"/>
      <c r="E219" s="111"/>
      <c r="F219" s="113"/>
      <c r="G219" s="115"/>
      <c r="H219" s="115"/>
      <c r="I219" s="138" t="s">
        <v>169</v>
      </c>
      <c r="J219" s="115"/>
      <c r="K219" s="133">
        <v>100</v>
      </c>
      <c r="L219" s="115"/>
      <c r="M219" s="132">
        <v>0.6</v>
      </c>
      <c r="N219" s="115"/>
      <c r="O219" s="196"/>
      <c r="P219" s="115"/>
      <c r="Q219" s="115"/>
      <c r="R219" s="115"/>
      <c r="S219" s="115"/>
      <c r="T219" s="115"/>
      <c r="U219" s="115"/>
      <c r="V219" s="113"/>
      <c r="W219" s="93"/>
      <c r="X219" s="131"/>
      <c r="AE219" s="79"/>
      <c r="AF219" s="79"/>
      <c r="AG219" s="79"/>
      <c r="AH219" s="79"/>
      <c r="AI219" s="79"/>
      <c r="AJ219" s="79"/>
      <c r="AK219" s="79"/>
      <c r="AL219" s="79"/>
      <c r="AM219" s="79"/>
      <c r="AN219" s="79"/>
      <c r="AO219" s="79"/>
      <c r="AP219" s="79"/>
      <c r="AQ219" s="79"/>
      <c r="AR219" s="79"/>
      <c r="AS219" s="79"/>
      <c r="AT219" s="79"/>
      <c r="AU219" s="79"/>
      <c r="AV219" s="79"/>
      <c r="AW219" s="79"/>
      <c r="AX219" s="79"/>
      <c r="AY219" s="79"/>
      <c r="AZ219" s="79"/>
      <c r="BA219" s="79"/>
      <c r="BB219" s="79"/>
      <c r="BC219" s="79"/>
      <c r="BD219" s="79"/>
    </row>
    <row r="220" spans="1:56" s="144" customFormat="1" ht="13" hidden="1" customHeight="1" outlineLevel="1" x14ac:dyDescent="0.35">
      <c r="A220" s="142"/>
      <c r="B220" s="130"/>
      <c r="C220" s="111"/>
      <c r="D220" s="111"/>
      <c r="E220" s="111"/>
      <c r="F220" s="113"/>
      <c r="G220" s="115"/>
      <c r="H220" s="115"/>
      <c r="I220" s="138" t="s">
        <v>170</v>
      </c>
      <c r="J220" s="115"/>
      <c r="K220" s="133">
        <v>100</v>
      </c>
      <c r="L220" s="115"/>
      <c r="M220" s="132">
        <v>0.6</v>
      </c>
      <c r="N220" s="115"/>
      <c r="O220" s="196"/>
      <c r="P220" s="115"/>
      <c r="Q220" s="115"/>
      <c r="R220" s="115"/>
      <c r="S220" s="115"/>
      <c r="T220" s="115"/>
      <c r="U220" s="115"/>
      <c r="V220" s="113"/>
      <c r="W220" s="93"/>
      <c r="X220" s="131"/>
      <c r="AE220" s="79"/>
      <c r="AF220" s="79"/>
      <c r="AG220" s="79"/>
      <c r="AH220" s="79"/>
      <c r="AI220" s="79"/>
      <c r="AJ220" s="79"/>
      <c r="AK220" s="79"/>
      <c r="AL220" s="79"/>
      <c r="AM220" s="79"/>
      <c r="AN220" s="79"/>
      <c r="AO220" s="79"/>
      <c r="AP220" s="79"/>
      <c r="AQ220" s="79"/>
      <c r="AR220" s="79"/>
      <c r="AS220" s="79"/>
      <c r="AT220" s="79"/>
      <c r="AU220" s="79"/>
      <c r="AV220" s="79"/>
      <c r="AW220" s="79"/>
      <c r="AX220" s="79"/>
      <c r="AY220" s="79"/>
      <c r="AZ220" s="79"/>
      <c r="BA220" s="79"/>
      <c r="BB220" s="79"/>
      <c r="BC220" s="79"/>
      <c r="BD220" s="79"/>
    </row>
    <row r="221" spans="1:56" s="144" customFormat="1" ht="13" hidden="1" customHeight="1" outlineLevel="1" x14ac:dyDescent="0.35">
      <c r="A221" s="142"/>
      <c r="B221" s="130"/>
      <c r="C221" s="111"/>
      <c r="D221" s="111"/>
      <c r="E221" s="111"/>
      <c r="F221" s="113"/>
      <c r="G221" s="115"/>
      <c r="H221" s="115"/>
      <c r="I221" s="138" t="s">
        <v>171</v>
      </c>
      <c r="J221" s="115"/>
      <c r="K221" s="133">
        <v>100</v>
      </c>
      <c r="L221" s="115"/>
      <c r="M221" s="132">
        <v>0.6</v>
      </c>
      <c r="N221" s="115"/>
      <c r="O221" s="196"/>
      <c r="P221" s="115"/>
      <c r="Q221" s="115"/>
      <c r="R221" s="115"/>
      <c r="S221" s="115"/>
      <c r="T221" s="115"/>
      <c r="U221" s="115"/>
      <c r="V221" s="113"/>
      <c r="W221" s="93"/>
      <c r="X221" s="131"/>
      <c r="AE221" s="79"/>
      <c r="AF221" s="79"/>
      <c r="AG221" s="79"/>
      <c r="AH221" s="79"/>
      <c r="AI221" s="79"/>
      <c r="AJ221" s="79"/>
      <c r="AK221" s="79"/>
      <c r="AL221" s="79"/>
      <c r="AM221" s="79"/>
      <c r="AN221" s="79"/>
      <c r="AO221" s="79"/>
      <c r="AP221" s="79"/>
      <c r="AQ221" s="79"/>
      <c r="AR221" s="79"/>
      <c r="AS221" s="79"/>
      <c r="AT221" s="79"/>
      <c r="AU221" s="79"/>
      <c r="AV221" s="79"/>
      <c r="AW221" s="79"/>
      <c r="AX221" s="79"/>
      <c r="AY221" s="79"/>
      <c r="AZ221" s="79"/>
      <c r="BA221" s="79"/>
      <c r="BB221" s="79"/>
      <c r="BC221" s="79"/>
      <c r="BD221" s="79"/>
    </row>
    <row r="222" spans="1:56" s="144" customFormat="1" ht="13" hidden="1" customHeight="1" outlineLevel="1" x14ac:dyDescent="0.35">
      <c r="A222" s="142"/>
      <c r="B222" s="130"/>
      <c r="C222" s="111"/>
      <c r="D222" s="111"/>
      <c r="E222" s="111"/>
      <c r="F222" s="113"/>
      <c r="G222" s="115"/>
      <c r="H222" s="115"/>
      <c r="I222" s="138" t="s">
        <v>172</v>
      </c>
      <c r="J222" s="115"/>
      <c r="K222" s="133">
        <v>100</v>
      </c>
      <c r="L222" s="115"/>
      <c r="M222" s="132">
        <v>0.6</v>
      </c>
      <c r="N222" s="115"/>
      <c r="O222" s="196"/>
      <c r="P222" s="115"/>
      <c r="Q222" s="115"/>
      <c r="R222" s="115"/>
      <c r="S222" s="115"/>
      <c r="T222" s="115"/>
      <c r="U222" s="115"/>
      <c r="V222" s="113"/>
      <c r="W222" s="93"/>
      <c r="X222" s="131"/>
      <c r="AE222" s="79"/>
      <c r="AF222" s="79"/>
      <c r="AG222" s="79"/>
      <c r="AH222" s="79"/>
      <c r="AI222" s="79"/>
      <c r="AJ222" s="79"/>
      <c r="AK222" s="79"/>
      <c r="AL222" s="79"/>
      <c r="AM222" s="79"/>
      <c r="AN222" s="79"/>
      <c r="AO222" s="79"/>
      <c r="AP222" s="79"/>
      <c r="AQ222" s="79"/>
      <c r="AR222" s="79"/>
      <c r="AS222" s="79"/>
      <c r="AT222" s="79"/>
      <c r="AU222" s="79"/>
      <c r="AV222" s="79"/>
      <c r="AW222" s="79"/>
      <c r="AX222" s="79"/>
      <c r="AY222" s="79"/>
      <c r="AZ222" s="79"/>
      <c r="BA222" s="79"/>
      <c r="BB222" s="79"/>
      <c r="BC222" s="79"/>
      <c r="BD222" s="79"/>
    </row>
    <row r="223" spans="1:56" s="144" customFormat="1" ht="13" hidden="1" customHeight="1" outlineLevel="1" x14ac:dyDescent="0.35">
      <c r="A223" s="142"/>
      <c r="B223" s="130"/>
      <c r="C223" s="111"/>
      <c r="D223" s="111"/>
      <c r="E223" s="111"/>
      <c r="F223" s="113"/>
      <c r="G223" s="122"/>
      <c r="H223" s="122"/>
      <c r="I223" s="138" t="s">
        <v>173</v>
      </c>
      <c r="J223" s="122"/>
      <c r="K223" s="133">
        <v>100</v>
      </c>
      <c r="L223" s="122"/>
      <c r="M223" s="132">
        <v>0.6</v>
      </c>
      <c r="N223" s="122"/>
      <c r="O223" s="196"/>
      <c r="P223" s="122"/>
      <c r="Q223" s="122"/>
      <c r="R223" s="122"/>
      <c r="S223" s="122"/>
      <c r="T223" s="122"/>
      <c r="U223" s="122"/>
      <c r="V223" s="113"/>
      <c r="W223" s="93"/>
      <c r="X223" s="131"/>
      <c r="AE223" s="79"/>
      <c r="AF223" s="79"/>
      <c r="AG223" s="79"/>
      <c r="AH223" s="79"/>
      <c r="AI223" s="79"/>
      <c r="AJ223" s="79"/>
      <c r="AK223" s="79"/>
      <c r="AL223" s="79"/>
      <c r="AM223" s="79"/>
      <c r="AN223" s="79"/>
      <c r="AO223" s="79"/>
      <c r="AP223" s="79"/>
      <c r="AQ223" s="79"/>
      <c r="AR223" s="79"/>
      <c r="AS223" s="79"/>
      <c r="AT223" s="79"/>
      <c r="AU223" s="79"/>
      <c r="AV223" s="79"/>
      <c r="AW223" s="79"/>
      <c r="AX223" s="79"/>
      <c r="AY223" s="79"/>
      <c r="AZ223" s="79"/>
      <c r="BA223" s="79"/>
      <c r="BB223" s="79"/>
      <c r="BC223" s="79"/>
      <c r="BD223" s="79"/>
    </row>
    <row r="224" spans="1:56" s="144" customFormat="1" ht="13" hidden="1" customHeight="1" outlineLevel="1" x14ac:dyDescent="0.35">
      <c r="A224" s="142"/>
      <c r="B224" s="130"/>
      <c r="C224" s="111"/>
      <c r="D224" s="111"/>
      <c r="E224" s="111"/>
      <c r="F224" s="113"/>
      <c r="G224" s="122"/>
      <c r="H224" s="122"/>
      <c r="I224" s="138"/>
      <c r="J224" s="122"/>
      <c r="K224" s="122"/>
      <c r="L224" s="122"/>
      <c r="M224" s="122"/>
      <c r="N224" s="122"/>
      <c r="O224" s="122"/>
      <c r="P224" s="122"/>
      <c r="Q224" s="122"/>
      <c r="R224" s="122"/>
      <c r="S224" s="122"/>
      <c r="T224" s="122"/>
      <c r="U224" s="122"/>
      <c r="V224" s="113"/>
      <c r="W224" s="93"/>
      <c r="X224" s="131"/>
      <c r="AE224" s="79"/>
      <c r="AF224" s="79"/>
      <c r="AG224" s="79"/>
      <c r="AH224" s="79"/>
      <c r="AI224" s="79"/>
      <c r="AJ224" s="79"/>
      <c r="AK224" s="79"/>
      <c r="AL224" s="79"/>
      <c r="AM224" s="79"/>
      <c r="AN224" s="79"/>
      <c r="AO224" s="79"/>
      <c r="AP224" s="79"/>
      <c r="AQ224" s="79"/>
      <c r="AR224" s="79"/>
      <c r="AS224" s="79"/>
      <c r="AT224" s="79"/>
      <c r="AU224" s="79"/>
      <c r="AV224" s="79"/>
      <c r="AW224" s="79"/>
      <c r="AX224" s="79"/>
      <c r="AY224" s="79"/>
      <c r="AZ224" s="79"/>
      <c r="BA224" s="79"/>
      <c r="BB224" s="79"/>
      <c r="BC224" s="79"/>
      <c r="BD224" s="79"/>
    </row>
    <row r="225" spans="1:56" s="144" customFormat="1" ht="13" hidden="1" customHeight="1" outlineLevel="1" x14ac:dyDescent="0.35">
      <c r="A225" s="142"/>
      <c r="B225" s="130"/>
      <c r="C225" s="111"/>
      <c r="D225" s="111"/>
      <c r="E225" s="111"/>
      <c r="F225" s="113"/>
      <c r="G225" s="122"/>
      <c r="H225" s="122" t="s">
        <v>296</v>
      </c>
      <c r="I225" s="138"/>
      <c r="J225" s="122"/>
      <c r="K225" s="122"/>
      <c r="L225" s="122"/>
      <c r="M225" s="122"/>
      <c r="N225" s="122"/>
      <c r="O225" s="401">
        <v>0</v>
      </c>
      <c r="P225" s="122"/>
      <c r="Q225" s="122"/>
      <c r="R225" s="122"/>
      <c r="S225" s="122"/>
      <c r="T225" s="122"/>
      <c r="U225" s="122"/>
      <c r="V225" s="113"/>
      <c r="W225" s="93"/>
      <c r="X225" s="131"/>
      <c r="AE225" s="79"/>
      <c r="AF225" s="79"/>
      <c r="AG225" s="79"/>
      <c r="AH225" s="79"/>
      <c r="AI225" s="79"/>
      <c r="AJ225" s="79"/>
      <c r="AK225" s="79"/>
      <c r="AL225" s="79"/>
      <c r="AM225" s="79"/>
      <c r="AN225" s="79"/>
      <c r="AO225" s="79"/>
      <c r="AP225" s="79"/>
      <c r="AQ225" s="79"/>
      <c r="AR225" s="79"/>
      <c r="AS225" s="79"/>
      <c r="AT225" s="79"/>
      <c r="AU225" s="79"/>
      <c r="AV225" s="79"/>
      <c r="AW225" s="79"/>
      <c r="AX225" s="79"/>
      <c r="AY225" s="79"/>
      <c r="AZ225" s="79"/>
      <c r="BA225" s="79"/>
      <c r="BB225" s="79"/>
      <c r="BC225" s="79"/>
      <c r="BD225" s="79"/>
    </row>
    <row r="226" spans="1:56" s="144" customFormat="1" ht="13" hidden="1" customHeight="1" outlineLevel="1" x14ac:dyDescent="0.35">
      <c r="A226" s="142"/>
      <c r="B226" s="130"/>
      <c r="C226" s="111"/>
      <c r="D226" s="111"/>
      <c r="E226" s="111"/>
      <c r="F226" s="113"/>
      <c r="G226" s="122"/>
      <c r="H226" s="122" t="s">
        <v>225</v>
      </c>
      <c r="I226" s="138"/>
      <c r="J226" s="122"/>
      <c r="K226" s="122"/>
      <c r="L226" s="122"/>
      <c r="M226" s="122"/>
      <c r="N226" s="122"/>
      <c r="O226" s="401">
        <v>0.25</v>
      </c>
      <c r="P226" s="122"/>
      <c r="Q226" s="122"/>
      <c r="R226" s="122"/>
      <c r="S226" s="122"/>
      <c r="T226" s="122"/>
      <c r="U226" s="122"/>
      <c r="V226" s="113"/>
      <c r="W226" s="93"/>
      <c r="X226" s="131"/>
      <c r="AE226" s="79"/>
      <c r="AF226" s="79"/>
      <c r="AG226" s="79"/>
      <c r="AH226" s="79"/>
      <c r="AI226" s="79"/>
      <c r="AJ226" s="79"/>
      <c r="AK226" s="79"/>
      <c r="AL226" s="79"/>
      <c r="AM226" s="79"/>
      <c r="AN226" s="79"/>
      <c r="AO226" s="79"/>
      <c r="AP226" s="79"/>
      <c r="AQ226" s="79"/>
      <c r="AR226" s="79"/>
      <c r="AS226" s="79"/>
      <c r="AT226" s="79"/>
      <c r="AU226" s="79"/>
      <c r="AV226" s="79"/>
      <c r="AW226" s="79"/>
      <c r="AX226" s="79"/>
      <c r="AY226" s="79"/>
      <c r="AZ226" s="79"/>
      <c r="BA226" s="79"/>
      <c r="BB226" s="79"/>
      <c r="BC226" s="79"/>
      <c r="BD226" s="79"/>
    </row>
    <row r="227" spans="1:56" s="144" customFormat="1" ht="13" hidden="1" customHeight="1" outlineLevel="1" x14ac:dyDescent="0.35">
      <c r="A227" s="142"/>
      <c r="B227" s="130"/>
      <c r="C227" s="111"/>
      <c r="D227" s="111"/>
      <c r="E227" s="111"/>
      <c r="F227" s="113"/>
      <c r="G227" s="122"/>
      <c r="H227" s="122" t="s">
        <v>297</v>
      </c>
      <c r="I227" s="138"/>
      <c r="J227" s="122"/>
      <c r="K227" s="122"/>
      <c r="L227" s="122"/>
      <c r="M227" s="122"/>
      <c r="N227" s="122"/>
      <c r="O227" s="401">
        <v>0.5</v>
      </c>
      <c r="P227" s="122"/>
      <c r="Q227" s="122"/>
      <c r="R227" s="122"/>
      <c r="S227" s="122"/>
      <c r="T227" s="122"/>
      <c r="U227" s="122"/>
      <c r="V227" s="113"/>
      <c r="W227" s="93"/>
      <c r="X227" s="131"/>
      <c r="AE227" s="79"/>
      <c r="AF227" s="79"/>
      <c r="AG227" s="79"/>
      <c r="AH227" s="79"/>
      <c r="AI227" s="79"/>
      <c r="AJ227" s="79"/>
      <c r="AK227" s="79"/>
      <c r="AL227" s="79"/>
      <c r="AM227" s="79"/>
      <c r="AN227" s="79"/>
      <c r="AO227" s="79"/>
      <c r="AP227" s="79"/>
      <c r="AQ227" s="79"/>
      <c r="AR227" s="79"/>
      <c r="AS227" s="79"/>
      <c r="AT227" s="79"/>
      <c r="AU227" s="79"/>
      <c r="AV227" s="79"/>
      <c r="AW227" s="79"/>
      <c r="AX227" s="79"/>
      <c r="AY227" s="79"/>
      <c r="AZ227" s="79"/>
      <c r="BA227" s="79"/>
      <c r="BB227" s="79"/>
      <c r="BC227" s="79"/>
      <c r="BD227" s="79"/>
    </row>
    <row r="228" spans="1:56" s="144" customFormat="1" ht="13" hidden="1" customHeight="1" outlineLevel="1" x14ac:dyDescent="0.35">
      <c r="A228" s="142"/>
      <c r="B228" s="130"/>
      <c r="C228" s="111"/>
      <c r="D228" s="111"/>
      <c r="E228" s="111"/>
      <c r="F228" s="113"/>
      <c r="G228" s="122"/>
      <c r="H228" s="122" t="s">
        <v>298</v>
      </c>
      <c r="I228" s="138"/>
      <c r="J228" s="122"/>
      <c r="K228" s="122"/>
      <c r="L228" s="122"/>
      <c r="M228" s="122"/>
      <c r="N228" s="122"/>
      <c r="O228" s="401">
        <v>1</v>
      </c>
      <c r="P228" s="122"/>
      <c r="Q228" s="122"/>
      <c r="R228" s="122"/>
      <c r="S228" s="122"/>
      <c r="T228" s="122"/>
      <c r="U228" s="122"/>
      <c r="V228" s="113"/>
      <c r="W228" s="93"/>
      <c r="X228" s="131"/>
      <c r="AE228" s="79"/>
      <c r="AF228" s="79"/>
      <c r="AG228" s="79"/>
      <c r="AH228" s="79"/>
      <c r="AI228" s="79"/>
      <c r="AJ228" s="79"/>
      <c r="AK228" s="79"/>
      <c r="AL228" s="79"/>
      <c r="AM228" s="79"/>
      <c r="AN228" s="79"/>
      <c r="AO228" s="79"/>
      <c r="AP228" s="79"/>
      <c r="AQ228" s="79"/>
      <c r="AR228" s="79"/>
      <c r="AS228" s="79"/>
      <c r="AT228" s="79"/>
      <c r="AU228" s="79"/>
      <c r="AV228" s="79"/>
      <c r="AW228" s="79"/>
      <c r="AX228" s="79"/>
      <c r="AY228" s="79"/>
      <c r="AZ228" s="79"/>
      <c r="BA228" s="79"/>
      <c r="BB228" s="79"/>
      <c r="BC228" s="79"/>
      <c r="BD228" s="79"/>
    </row>
    <row r="229" spans="1:56" s="144" customFormat="1" ht="13" hidden="1" customHeight="1" outlineLevel="1" x14ac:dyDescent="0.35">
      <c r="A229" s="142"/>
      <c r="B229" s="130"/>
      <c r="C229" s="111"/>
      <c r="D229" s="111"/>
      <c r="E229" s="111"/>
      <c r="F229" s="113"/>
      <c r="G229" s="122"/>
      <c r="H229" s="122" t="s">
        <v>226</v>
      </c>
      <c r="I229" s="138"/>
      <c r="J229" s="122"/>
      <c r="K229" s="122"/>
      <c r="L229" s="122"/>
      <c r="M229" s="122"/>
      <c r="N229" s="122"/>
      <c r="O229" s="197"/>
      <c r="P229" s="122"/>
      <c r="Q229" s="122"/>
      <c r="R229" s="122"/>
      <c r="S229" s="122"/>
      <c r="T229" s="122"/>
      <c r="U229" s="122"/>
      <c r="V229" s="113"/>
      <c r="W229" s="93"/>
      <c r="X229" s="131"/>
      <c r="AE229" s="79"/>
      <c r="AF229" s="79"/>
      <c r="AG229" s="79"/>
      <c r="AH229" s="79"/>
      <c r="AI229" s="79"/>
      <c r="AJ229" s="79"/>
      <c r="AK229" s="79"/>
      <c r="AL229" s="79"/>
      <c r="AM229" s="79"/>
      <c r="AN229" s="79"/>
      <c r="AO229" s="79"/>
      <c r="AP229" s="79"/>
      <c r="AQ229" s="79"/>
      <c r="AR229" s="79"/>
      <c r="AS229" s="79"/>
      <c r="AT229" s="79"/>
      <c r="AU229" s="79"/>
      <c r="AV229" s="79"/>
      <c r="AW229" s="79"/>
      <c r="AX229" s="79"/>
      <c r="AY229" s="79"/>
      <c r="AZ229" s="79"/>
      <c r="BA229" s="79"/>
      <c r="BB229" s="79"/>
      <c r="BC229" s="79"/>
      <c r="BD229" s="79"/>
    </row>
    <row r="230" spans="1:56" s="144" customFormat="1" ht="5.15" hidden="1" customHeight="1" outlineLevel="1" x14ac:dyDescent="0.35">
      <c r="A230" s="142"/>
      <c r="B230" s="130"/>
      <c r="C230" s="94" t="s">
        <v>142</v>
      </c>
      <c r="D230" s="111"/>
      <c r="E230" s="111"/>
      <c r="F230" s="121"/>
      <c r="G230" s="122"/>
      <c r="H230" s="122"/>
      <c r="I230" s="141"/>
      <c r="J230" s="122"/>
      <c r="K230" s="122"/>
      <c r="L230" s="122"/>
      <c r="M230" s="122"/>
      <c r="N230" s="122"/>
      <c r="O230" s="122"/>
      <c r="P230" s="122"/>
      <c r="Q230" s="122"/>
      <c r="R230" s="122"/>
      <c r="S230" s="122"/>
      <c r="T230" s="122"/>
      <c r="U230" s="122"/>
      <c r="V230" s="113"/>
      <c r="W230" s="123"/>
      <c r="X230" s="131"/>
      <c r="AE230" s="79"/>
      <c r="AF230" s="79"/>
      <c r="AG230" s="79"/>
      <c r="AH230" s="79"/>
      <c r="AI230" s="79"/>
      <c r="AJ230" s="79"/>
      <c r="AK230" s="79"/>
      <c r="AL230" s="79"/>
      <c r="AM230" s="79"/>
      <c r="AN230" s="79"/>
      <c r="AO230" s="79"/>
      <c r="AP230" s="79"/>
      <c r="AQ230" s="79"/>
      <c r="AR230" s="79"/>
      <c r="AS230" s="79"/>
      <c r="AT230" s="79"/>
      <c r="AU230" s="79"/>
      <c r="AV230" s="79"/>
      <c r="AW230" s="79"/>
      <c r="AX230" s="79"/>
      <c r="AY230" s="79"/>
      <c r="AZ230" s="79"/>
      <c r="BA230" s="79"/>
      <c r="BB230" s="79"/>
      <c r="BC230" s="79"/>
      <c r="BD230" s="79"/>
    </row>
    <row r="231" spans="1:56" s="144" customFormat="1" ht="24" customHeight="1" collapsed="1" x14ac:dyDescent="0.35">
      <c r="A231" s="142"/>
      <c r="B231" s="130"/>
      <c r="C231" s="124"/>
      <c r="D231" s="124"/>
      <c r="E231" s="124"/>
      <c r="F231" s="124"/>
      <c r="G231" s="125" t="s">
        <v>217</v>
      </c>
      <c r="H231" s="126"/>
      <c r="I231" s="126"/>
      <c r="J231" s="126"/>
      <c r="K231" s="126"/>
      <c r="L231" s="126"/>
      <c r="M231" s="126"/>
      <c r="N231" s="126"/>
      <c r="O231" s="126"/>
      <c r="P231" s="126"/>
      <c r="Q231" s="126"/>
      <c r="R231" s="126"/>
      <c r="S231" s="126"/>
      <c r="T231" s="127"/>
      <c r="U231" s="127"/>
      <c r="V231" s="128" t="s">
        <v>143</v>
      </c>
      <c r="W231" s="129" t="s">
        <v>144</v>
      </c>
      <c r="X231" s="131"/>
      <c r="AE231" s="79"/>
      <c r="AF231" s="79"/>
      <c r="AG231" s="79"/>
      <c r="AH231" s="79"/>
      <c r="AI231" s="79"/>
      <c r="AJ231" s="79"/>
      <c r="AK231" s="79"/>
      <c r="AL231" s="79"/>
      <c r="AM231" s="79"/>
      <c r="AN231" s="79"/>
      <c r="AO231" s="79"/>
      <c r="AP231" s="79"/>
      <c r="AQ231" s="79"/>
      <c r="AR231" s="79"/>
      <c r="AS231" s="79"/>
      <c r="AT231" s="79"/>
      <c r="AU231" s="79"/>
      <c r="AV231" s="79"/>
      <c r="AW231" s="79"/>
      <c r="AX231" s="79"/>
      <c r="AY231" s="79"/>
      <c r="AZ231" s="79"/>
      <c r="BA231" s="79"/>
      <c r="BB231" s="79"/>
      <c r="BC231" s="79"/>
      <c r="BD231" s="79"/>
    </row>
    <row r="232" spans="1:56" s="144" customFormat="1" ht="12.75" hidden="1" customHeight="1" outlineLevel="1" x14ac:dyDescent="0.35">
      <c r="A232" s="142"/>
      <c r="B232" s="78"/>
      <c r="C232" s="78"/>
      <c r="D232" s="78"/>
      <c r="E232" s="78"/>
      <c r="F232" s="131"/>
      <c r="G232" s="131"/>
      <c r="H232" s="131"/>
      <c r="I232" s="131"/>
      <c r="J232" s="131"/>
      <c r="K232" s="131"/>
      <c r="L232" s="131"/>
      <c r="M232" s="131"/>
      <c r="N232" s="131"/>
      <c r="O232" s="131"/>
      <c r="P232" s="131"/>
      <c r="Q232" s="131"/>
      <c r="R232" s="131"/>
      <c r="S232" s="131"/>
      <c r="T232" s="131"/>
      <c r="U232" s="131"/>
      <c r="V232" s="131"/>
      <c r="W232" s="131"/>
      <c r="X232" s="131"/>
      <c r="AE232" s="79"/>
      <c r="AF232" s="79"/>
      <c r="AG232" s="79"/>
      <c r="AH232" s="79"/>
      <c r="AI232" s="79"/>
      <c r="AJ232" s="79"/>
      <c r="AK232" s="79"/>
      <c r="AL232" s="79"/>
      <c r="AM232" s="79"/>
      <c r="AN232" s="79"/>
      <c r="AO232" s="79"/>
      <c r="AP232" s="79"/>
      <c r="AQ232" s="79"/>
      <c r="AR232" s="79"/>
      <c r="AS232" s="79"/>
      <c r="AT232" s="79"/>
      <c r="AU232" s="79"/>
      <c r="AV232" s="79"/>
      <c r="AW232" s="79"/>
      <c r="AX232" s="79"/>
      <c r="AY232" s="79"/>
      <c r="AZ232" s="79"/>
      <c r="BA232" s="79"/>
      <c r="BB232" s="79"/>
      <c r="BC232" s="79"/>
      <c r="BD232" s="79"/>
    </row>
    <row r="233" spans="1:56" s="144" customFormat="1" ht="12.75" hidden="1" customHeight="1" outlineLevel="1" x14ac:dyDescent="0.35">
      <c r="A233" s="142"/>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AE233" s="79"/>
      <c r="AF233" s="79"/>
      <c r="AG233" s="79"/>
      <c r="AH233" s="79"/>
      <c r="AI233" s="79"/>
      <c r="AJ233" s="79"/>
      <c r="AK233" s="79"/>
      <c r="AL233" s="79"/>
      <c r="AM233" s="79"/>
      <c r="AN233" s="79"/>
      <c r="AO233" s="79"/>
      <c r="AP233" s="79"/>
      <c r="AQ233" s="79"/>
      <c r="AR233" s="79"/>
      <c r="AS233" s="79"/>
      <c r="AT233" s="79"/>
      <c r="AU233" s="79"/>
      <c r="AV233" s="79"/>
      <c r="AW233" s="79"/>
      <c r="AX233" s="79"/>
      <c r="AY233" s="79"/>
      <c r="AZ233" s="79"/>
      <c r="BA233" s="79"/>
      <c r="BB233" s="79"/>
      <c r="BC233" s="79"/>
      <c r="BD233" s="79"/>
    </row>
    <row r="234" spans="1:56" s="144" customFormat="1" ht="5.15" hidden="1" customHeight="1" outlineLevel="1" collapsed="1" thickBot="1" x14ac:dyDescent="0.4">
      <c r="A234" s="142"/>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AE234" s="79"/>
      <c r="AF234" s="79"/>
      <c r="AG234" s="79"/>
      <c r="AH234" s="79"/>
      <c r="AI234" s="79"/>
      <c r="AJ234" s="79"/>
      <c r="AK234" s="79"/>
      <c r="AL234" s="79"/>
      <c r="AM234" s="79"/>
      <c r="AN234" s="79"/>
      <c r="AO234" s="79"/>
      <c r="AP234" s="79"/>
      <c r="AQ234" s="79"/>
      <c r="AR234" s="79"/>
      <c r="AS234" s="79"/>
      <c r="AT234" s="79"/>
      <c r="AU234" s="79"/>
      <c r="AV234" s="79"/>
      <c r="AW234" s="79"/>
      <c r="AX234" s="79"/>
      <c r="AY234" s="79"/>
      <c r="AZ234" s="79"/>
      <c r="BA234" s="79"/>
      <c r="BB234" s="79"/>
      <c r="BC234" s="79"/>
      <c r="BD234" s="79"/>
    </row>
    <row r="235" spans="1:56" s="144" customFormat="1" ht="5.15" hidden="1" customHeight="1" outlineLevel="1" x14ac:dyDescent="0.35">
      <c r="A235" s="142"/>
      <c r="B235" s="130"/>
      <c r="C235" s="82" t="s">
        <v>0</v>
      </c>
      <c r="D235" s="82"/>
      <c r="E235" s="82"/>
      <c r="F235" s="82"/>
      <c r="G235" s="82"/>
      <c r="H235" s="82"/>
      <c r="I235" s="82"/>
      <c r="J235" s="82"/>
      <c r="K235" s="83"/>
      <c r="L235" s="83"/>
      <c r="M235" s="83"/>
      <c r="N235" s="83"/>
      <c r="O235" s="83"/>
      <c r="P235" s="83"/>
      <c r="Q235" s="83"/>
      <c r="R235" s="83"/>
      <c r="S235" s="83"/>
      <c r="T235" s="83"/>
      <c r="U235" s="83"/>
      <c r="V235" s="84" t="s">
        <v>134</v>
      </c>
      <c r="W235" s="85"/>
      <c r="X235" s="131"/>
      <c r="AE235" s="79"/>
      <c r="AF235" s="79"/>
      <c r="AG235" s="79"/>
      <c r="AH235" s="79"/>
      <c r="AI235" s="79"/>
      <c r="AJ235" s="79"/>
      <c r="AK235" s="79"/>
      <c r="AL235" s="79"/>
      <c r="AM235" s="79"/>
      <c r="AN235" s="79"/>
      <c r="AO235" s="79"/>
      <c r="AP235" s="79"/>
      <c r="AQ235" s="79"/>
      <c r="AR235" s="79"/>
      <c r="AS235" s="79"/>
      <c r="AT235" s="79"/>
      <c r="AU235" s="79"/>
      <c r="AV235" s="79"/>
      <c r="AW235" s="79"/>
      <c r="AX235" s="79"/>
      <c r="AY235" s="79"/>
      <c r="AZ235" s="79"/>
      <c r="BA235" s="79"/>
      <c r="BB235" s="79"/>
      <c r="BC235" s="79"/>
      <c r="BD235" s="79"/>
    </row>
    <row r="236" spans="1:56" s="144" customFormat="1" ht="13" hidden="1" customHeight="1" outlineLevel="1" collapsed="1" x14ac:dyDescent="0.35">
      <c r="A236" s="142"/>
      <c r="B236" s="130"/>
      <c r="C236" s="87"/>
      <c r="D236" s="87">
        <v>0</v>
      </c>
      <c r="E236" s="87" t="s">
        <v>1</v>
      </c>
      <c r="F236" s="88"/>
      <c r="G236" s="89" t="s">
        <v>227</v>
      </c>
      <c r="H236" s="90"/>
      <c r="I236" s="90"/>
      <c r="J236" s="90"/>
      <c r="K236" s="90"/>
      <c r="L236" s="90"/>
      <c r="M236" s="90"/>
      <c r="N236" s="90"/>
      <c r="O236" s="90"/>
      <c r="P236" s="90"/>
      <c r="Q236" s="90"/>
      <c r="R236" s="90"/>
      <c r="S236" s="91"/>
      <c r="T236" s="90"/>
      <c r="U236" s="92"/>
      <c r="V236" s="92"/>
      <c r="W236" s="93"/>
      <c r="X236" s="131"/>
      <c r="AE236" s="79"/>
      <c r="AF236" s="79"/>
      <c r="AG236" s="79"/>
      <c r="AH236" s="79"/>
      <c r="AI236" s="79"/>
      <c r="AJ236" s="79"/>
      <c r="AK236" s="79"/>
      <c r="AL236" s="79"/>
      <c r="AM236" s="79"/>
      <c r="AN236" s="79"/>
      <c r="AO236" s="79"/>
      <c r="AP236" s="79"/>
      <c r="AQ236" s="79"/>
      <c r="AR236" s="79"/>
      <c r="AS236" s="79"/>
      <c r="AT236" s="79"/>
      <c r="AU236" s="79"/>
      <c r="AV236" s="79"/>
      <c r="AW236" s="79"/>
      <c r="AX236" s="79"/>
      <c r="AY236" s="79"/>
      <c r="AZ236" s="79"/>
      <c r="BA236" s="79"/>
      <c r="BB236" s="79"/>
      <c r="BC236" s="79"/>
      <c r="BD236" s="79"/>
    </row>
    <row r="237" spans="1:56" s="144" customFormat="1" ht="13" hidden="1" customHeight="1" outlineLevel="1" x14ac:dyDescent="0.35">
      <c r="A237" s="142"/>
      <c r="B237" s="130"/>
      <c r="C237" s="87"/>
      <c r="D237" s="94"/>
      <c r="E237" s="95"/>
      <c r="F237" s="96"/>
      <c r="G237" s="97" t="s">
        <v>228</v>
      </c>
      <c r="H237" s="97"/>
      <c r="I237" s="97"/>
      <c r="J237" s="97"/>
      <c r="K237" s="97"/>
      <c r="L237" s="97"/>
      <c r="M237" s="97"/>
      <c r="N237" s="97"/>
      <c r="O237" s="97"/>
      <c r="P237" s="97"/>
      <c r="Q237" s="97"/>
      <c r="R237" s="97"/>
      <c r="S237" s="98"/>
      <c r="T237" s="99"/>
      <c r="U237" s="100"/>
      <c r="V237" s="100"/>
      <c r="W237" s="93"/>
      <c r="X237" s="131"/>
      <c r="AE237" s="79"/>
      <c r="AF237" s="79"/>
      <c r="AG237" s="79"/>
      <c r="AH237" s="79"/>
      <c r="AI237" s="79"/>
      <c r="AJ237" s="79"/>
      <c r="AK237" s="79"/>
      <c r="AL237" s="79"/>
      <c r="AM237" s="79"/>
      <c r="AN237" s="79"/>
      <c r="AO237" s="79"/>
      <c r="AP237" s="79"/>
      <c r="AQ237" s="79"/>
      <c r="AR237" s="79"/>
      <c r="AS237" s="79"/>
      <c r="AT237" s="79"/>
      <c r="AU237" s="79"/>
      <c r="AV237" s="79"/>
      <c r="AW237" s="79"/>
      <c r="AX237" s="79"/>
      <c r="AY237" s="79"/>
      <c r="AZ237" s="79"/>
      <c r="BA237" s="79"/>
      <c r="BB237" s="79"/>
      <c r="BC237" s="79"/>
      <c r="BD237" s="79"/>
    </row>
    <row r="238" spans="1:56" s="144" customFormat="1" ht="13" hidden="1" customHeight="1" outlineLevel="1" x14ac:dyDescent="0.35">
      <c r="A238" s="142"/>
      <c r="B238" s="130"/>
      <c r="C238" s="95"/>
      <c r="D238" s="87"/>
      <c r="E238" s="95"/>
      <c r="F238" s="96"/>
      <c r="G238" s="101">
        <v>38000.710787037038</v>
      </c>
      <c r="H238" s="102">
        <v>38000.710787037038</v>
      </c>
      <c r="I238" s="97"/>
      <c r="J238" s="97"/>
      <c r="K238" s="97"/>
      <c r="L238" s="97"/>
      <c r="M238" s="97"/>
      <c r="N238" s="97"/>
      <c r="O238" s="97"/>
      <c r="P238" s="97"/>
      <c r="Q238" s="97"/>
      <c r="R238" s="97"/>
      <c r="S238" s="98"/>
      <c r="T238" s="99"/>
      <c r="U238" s="100"/>
      <c r="V238" s="100"/>
      <c r="W238" s="93"/>
      <c r="X238" s="131"/>
      <c r="AE238" s="79"/>
      <c r="AF238" s="79"/>
      <c r="AG238" s="79"/>
      <c r="AH238" s="79"/>
      <c r="AI238" s="79"/>
      <c r="AJ238" s="79"/>
      <c r="AK238" s="79"/>
      <c r="AL238" s="79"/>
      <c r="AM238" s="79"/>
      <c r="AN238" s="79"/>
      <c r="AO238" s="79"/>
      <c r="AP238" s="79"/>
      <c r="AQ238" s="79"/>
      <c r="AR238" s="79"/>
      <c r="AS238" s="79"/>
      <c r="AT238" s="79"/>
      <c r="AU238" s="79"/>
      <c r="AV238" s="79"/>
      <c r="AW238" s="79"/>
      <c r="AX238" s="79"/>
      <c r="AY238" s="79"/>
      <c r="AZ238" s="79"/>
      <c r="BA238" s="79"/>
      <c r="BB238" s="79"/>
      <c r="BC238" s="79"/>
      <c r="BD238" s="79"/>
    </row>
    <row r="239" spans="1:56" s="144" customFormat="1" ht="13" hidden="1" customHeight="1" outlineLevel="1" x14ac:dyDescent="0.35">
      <c r="A239" s="142"/>
      <c r="B239" s="130"/>
      <c r="C239" s="95">
        <v>1</v>
      </c>
      <c r="D239" s="94"/>
      <c r="E239" s="95"/>
      <c r="F239" s="103"/>
      <c r="G239" s="104"/>
      <c r="H239" s="105"/>
      <c r="I239" s="105"/>
      <c r="J239" s="105"/>
      <c r="K239" s="105"/>
      <c r="L239" s="105"/>
      <c r="M239" s="105"/>
      <c r="N239" s="105"/>
      <c r="O239" s="105"/>
      <c r="P239" s="105"/>
      <c r="Q239" s="105"/>
      <c r="R239" s="105"/>
      <c r="S239" s="106"/>
      <c r="T239" s="107"/>
      <c r="U239" s="108"/>
      <c r="V239" s="108"/>
      <c r="W239" s="93"/>
      <c r="X239" s="131"/>
      <c r="AE239" s="79"/>
      <c r="AF239" s="79"/>
      <c r="AG239" s="79"/>
      <c r="AH239" s="79"/>
      <c r="AI239" s="79"/>
      <c r="AJ239" s="79"/>
      <c r="AK239" s="79"/>
      <c r="AL239" s="79"/>
      <c r="AM239" s="79"/>
      <c r="AN239" s="79"/>
      <c r="AO239" s="79"/>
      <c r="AP239" s="79"/>
      <c r="AQ239" s="79"/>
      <c r="AR239" s="79"/>
      <c r="AS239" s="79"/>
      <c r="AT239" s="79"/>
      <c r="AU239" s="79"/>
      <c r="AV239" s="79"/>
      <c r="AW239" s="79"/>
      <c r="AX239" s="79"/>
      <c r="AY239" s="79"/>
      <c r="AZ239" s="79"/>
      <c r="BA239" s="79"/>
      <c r="BB239" s="79"/>
      <c r="BC239" s="79"/>
      <c r="BD239" s="79"/>
    </row>
    <row r="240" spans="1:56" s="144" customFormat="1" ht="13" hidden="1" customHeight="1" outlineLevel="1" x14ac:dyDescent="0.35">
      <c r="A240" s="142"/>
      <c r="B240" s="130"/>
      <c r="C240" s="95"/>
      <c r="D240" s="95"/>
      <c r="E240" s="95"/>
      <c r="F240" s="95"/>
      <c r="G240" s="109"/>
      <c r="H240" s="109"/>
      <c r="I240" s="109"/>
      <c r="J240" s="109"/>
      <c r="K240" s="109"/>
      <c r="L240" s="109"/>
      <c r="M240" s="109"/>
      <c r="N240" s="109"/>
      <c r="O240" s="109"/>
      <c r="P240" s="109"/>
      <c r="Q240" s="109"/>
      <c r="R240" s="109"/>
      <c r="S240" s="109"/>
      <c r="T240" s="109"/>
      <c r="U240" s="109"/>
      <c r="V240" s="109"/>
      <c r="W240" s="93"/>
      <c r="X240" s="131"/>
      <c r="AE240" s="79"/>
      <c r="AF240" s="79"/>
      <c r="AG240" s="79"/>
      <c r="AH240" s="79"/>
      <c r="AI240" s="79"/>
      <c r="AJ240" s="79"/>
      <c r="AK240" s="79"/>
      <c r="AL240" s="79"/>
      <c r="AM240" s="79"/>
      <c r="AN240" s="79"/>
      <c r="AO240" s="79"/>
      <c r="AP240" s="79"/>
      <c r="AQ240" s="79"/>
      <c r="AR240" s="79"/>
      <c r="AS240" s="79"/>
      <c r="AT240" s="79"/>
      <c r="AU240" s="79"/>
      <c r="AV240" s="79"/>
      <c r="AW240" s="79"/>
      <c r="AX240" s="79"/>
      <c r="AY240" s="79"/>
      <c r="AZ240" s="79"/>
      <c r="BA240" s="79"/>
      <c r="BB240" s="79"/>
      <c r="BC240" s="79"/>
      <c r="BD240" s="79"/>
    </row>
    <row r="241" spans="1:56" s="144" customFormat="1" ht="13" hidden="1" customHeight="1" outlineLevel="1" x14ac:dyDescent="0.35">
      <c r="A241" s="142"/>
      <c r="B241" s="130"/>
      <c r="C241" s="95"/>
      <c r="D241" s="95"/>
      <c r="E241" s="95"/>
      <c r="F241" s="95"/>
      <c r="G241" s="95"/>
      <c r="H241" s="95"/>
      <c r="I241" s="95"/>
      <c r="J241" s="95"/>
      <c r="K241" s="135" t="s">
        <v>229</v>
      </c>
      <c r="L241" s="135"/>
      <c r="M241" s="109"/>
      <c r="N241" s="109" t="s">
        <v>229</v>
      </c>
      <c r="O241" s="109"/>
      <c r="P241" s="109" t="s">
        <v>230</v>
      </c>
      <c r="Q241" s="109" t="s">
        <v>230</v>
      </c>
      <c r="R241" s="109"/>
      <c r="S241" s="198" t="s">
        <v>231</v>
      </c>
      <c r="T241" s="198"/>
      <c r="U241" s="109"/>
      <c r="V241" s="109"/>
      <c r="W241" s="93"/>
      <c r="X241" s="131"/>
      <c r="AE241" s="79"/>
      <c r="AF241" s="79"/>
      <c r="AG241" s="79"/>
      <c r="AH241" s="79"/>
      <c r="AI241" s="79"/>
      <c r="AJ241" s="79"/>
      <c r="AK241" s="79"/>
      <c r="AL241" s="79"/>
      <c r="AM241" s="79"/>
      <c r="AN241" s="79"/>
      <c r="AO241" s="79"/>
      <c r="AP241" s="79"/>
      <c r="AQ241" s="79"/>
      <c r="AR241" s="79"/>
      <c r="AS241" s="79"/>
      <c r="AT241" s="79"/>
      <c r="AU241" s="79"/>
      <c r="AV241" s="79"/>
      <c r="AW241" s="79"/>
      <c r="AX241" s="79"/>
      <c r="AY241" s="79"/>
      <c r="AZ241" s="79"/>
      <c r="BA241" s="79"/>
      <c r="BB241" s="79"/>
      <c r="BC241" s="79"/>
      <c r="BD241" s="79"/>
    </row>
    <row r="242" spans="1:56" s="144" customFormat="1" ht="13" hidden="1" customHeight="1" outlineLevel="1" x14ac:dyDescent="0.35">
      <c r="A242" s="142"/>
      <c r="B242" s="130"/>
      <c r="C242" s="95"/>
      <c r="D242" s="95"/>
      <c r="E242" s="95"/>
      <c r="F242" s="95"/>
      <c r="G242" s="110"/>
      <c r="H242" s="110"/>
      <c r="I242" s="110"/>
      <c r="J242" s="110"/>
      <c r="K242" s="135" t="s">
        <v>232</v>
      </c>
      <c r="L242" s="135"/>
      <c r="M242" s="110"/>
      <c r="N242" s="110" t="s">
        <v>233</v>
      </c>
      <c r="O242" s="110"/>
      <c r="P242" s="110" t="s">
        <v>234</v>
      </c>
      <c r="Q242" s="110" t="s">
        <v>234</v>
      </c>
      <c r="R242" s="110"/>
      <c r="S242" s="135" t="s">
        <v>235</v>
      </c>
      <c r="T242" s="135"/>
      <c r="U242" s="110"/>
      <c r="V242" s="218"/>
      <c r="W242" s="93"/>
      <c r="X242" s="131"/>
      <c r="AE242" s="79"/>
      <c r="AF242" s="79"/>
      <c r="AG242" s="79"/>
      <c r="AH242" s="79"/>
      <c r="AI242" s="79"/>
      <c r="AJ242" s="79"/>
      <c r="AK242" s="79"/>
      <c r="AL242" s="79"/>
      <c r="AM242" s="79"/>
      <c r="AN242" s="79"/>
      <c r="AO242" s="79"/>
      <c r="AP242" s="79"/>
      <c r="AQ242" s="79"/>
      <c r="AR242" s="79"/>
      <c r="AS242" s="79"/>
      <c r="AT242" s="79"/>
      <c r="AU242" s="79"/>
      <c r="AV242" s="79"/>
      <c r="AW242" s="79"/>
      <c r="AX242" s="79"/>
      <c r="AY242" s="79"/>
      <c r="AZ242" s="79"/>
      <c r="BA242" s="79"/>
      <c r="BB242" s="79"/>
      <c r="BC242" s="79"/>
      <c r="BD242" s="79"/>
    </row>
    <row r="243" spans="1:56" s="144" customFormat="1" ht="13" hidden="1" customHeight="1" outlineLevel="1" x14ac:dyDescent="0.35">
      <c r="A243" s="142"/>
      <c r="B243" s="130"/>
      <c r="C243" s="111"/>
      <c r="D243" s="111"/>
      <c r="E243" s="111"/>
      <c r="F243" s="95"/>
      <c r="G243" s="110"/>
      <c r="H243" s="110"/>
      <c r="I243" s="110" t="s">
        <v>196</v>
      </c>
      <c r="J243" s="110"/>
      <c r="K243" s="110" t="s">
        <v>236</v>
      </c>
      <c r="L243" s="110" t="s">
        <v>237</v>
      </c>
      <c r="M243" s="110"/>
      <c r="N243" s="110" t="s">
        <v>238</v>
      </c>
      <c r="O243" s="110"/>
      <c r="P243" s="110" t="s">
        <v>236</v>
      </c>
      <c r="Q243" s="110" t="s">
        <v>237</v>
      </c>
      <c r="R243" s="110"/>
      <c r="S243" s="110" t="s">
        <v>174</v>
      </c>
      <c r="T243" s="110" t="s">
        <v>175</v>
      </c>
      <c r="U243" s="110"/>
      <c r="V243" s="218"/>
      <c r="W243" s="93"/>
      <c r="X243" s="131"/>
      <c r="AE243" s="79"/>
      <c r="AF243" s="79"/>
      <c r="AG243" s="79"/>
      <c r="AH243" s="79"/>
      <c r="AI243" s="79"/>
      <c r="AJ243" s="79"/>
      <c r="AK243" s="79"/>
      <c r="AL243" s="79"/>
      <c r="AM243" s="79"/>
      <c r="AN243" s="79"/>
      <c r="AO243" s="79"/>
      <c r="AP243" s="79"/>
      <c r="AQ243" s="79"/>
      <c r="AR243" s="79"/>
      <c r="AS243" s="79"/>
      <c r="AT243" s="79"/>
      <c r="AU243" s="79"/>
      <c r="AV243" s="79"/>
      <c r="AW243" s="79"/>
      <c r="AX243" s="79"/>
      <c r="AY243" s="79"/>
      <c r="AZ243" s="79"/>
      <c r="BA243" s="79"/>
      <c r="BB243" s="79"/>
      <c r="BC243" s="79"/>
      <c r="BD243" s="79"/>
    </row>
    <row r="244" spans="1:56" s="144" customFormat="1" ht="5.15" hidden="1" customHeight="1" outlineLevel="1" x14ac:dyDescent="0.35">
      <c r="A244" s="142"/>
      <c r="B244" s="130"/>
      <c r="C244" s="94" t="s">
        <v>137</v>
      </c>
      <c r="D244" s="111"/>
      <c r="E244" s="111"/>
      <c r="F244" s="95"/>
      <c r="G244" s="110"/>
      <c r="H244" s="110"/>
      <c r="I244" s="110"/>
      <c r="J244" s="112" t="s">
        <v>138</v>
      </c>
      <c r="K244" s="110"/>
      <c r="L244" s="110"/>
      <c r="M244" s="110"/>
      <c r="N244" s="110"/>
      <c r="O244" s="110"/>
      <c r="P244" s="110"/>
      <c r="Q244" s="110"/>
      <c r="R244" s="110"/>
      <c r="S244" s="110"/>
      <c r="T244" s="110"/>
      <c r="U244" s="110"/>
      <c r="V244" s="218"/>
      <c r="W244" s="93"/>
      <c r="X244" s="131"/>
      <c r="AE244" s="79"/>
      <c r="AF244" s="79"/>
      <c r="AG244" s="79"/>
      <c r="AH244" s="79"/>
      <c r="AI244" s="79"/>
      <c r="AJ244" s="79"/>
      <c r="AK244" s="79"/>
      <c r="AL244" s="79"/>
      <c r="AM244" s="79"/>
      <c r="AN244" s="79"/>
      <c r="AO244" s="79"/>
      <c r="AP244" s="79"/>
      <c r="AQ244" s="79"/>
      <c r="AR244" s="79"/>
      <c r="AS244" s="79"/>
      <c r="AT244" s="79"/>
      <c r="AU244" s="79"/>
      <c r="AV244" s="79"/>
      <c r="AW244" s="79"/>
      <c r="AX244" s="79"/>
      <c r="AY244" s="79"/>
      <c r="AZ244" s="79"/>
      <c r="BA244" s="79"/>
      <c r="BB244" s="79"/>
      <c r="BC244" s="79"/>
      <c r="BD244" s="79"/>
    </row>
    <row r="245" spans="1:56" s="144" customFormat="1" ht="5.15" hidden="1" customHeight="1" outlineLevel="1" x14ac:dyDescent="0.35">
      <c r="A245" s="142"/>
      <c r="B245" s="130"/>
      <c r="C245" s="111"/>
      <c r="D245" s="111"/>
      <c r="E245" s="111"/>
      <c r="F245" s="113"/>
      <c r="G245" s="114"/>
      <c r="H245" s="114"/>
      <c r="I245" s="114"/>
      <c r="J245" s="114"/>
      <c r="K245" s="114"/>
      <c r="L245" s="114"/>
      <c r="M245" s="114"/>
      <c r="N245" s="114"/>
      <c r="O245" s="114"/>
      <c r="P245" s="114"/>
      <c r="Q245" s="114"/>
      <c r="R245" s="114"/>
      <c r="S245" s="114"/>
      <c r="T245" s="114"/>
      <c r="U245" s="114"/>
      <c r="V245" s="113"/>
      <c r="W245" s="93"/>
      <c r="X245" s="131"/>
      <c r="AE245" s="79"/>
      <c r="AF245" s="79"/>
      <c r="AG245" s="79"/>
      <c r="AH245" s="79"/>
      <c r="AI245" s="79"/>
      <c r="AJ245" s="79"/>
      <c r="AK245" s="79"/>
      <c r="AL245" s="79"/>
      <c r="AM245" s="79"/>
      <c r="AN245" s="79"/>
      <c r="AO245" s="79"/>
      <c r="AP245" s="79"/>
      <c r="AQ245" s="79"/>
      <c r="AR245" s="79"/>
      <c r="AS245" s="79"/>
      <c r="AT245" s="79"/>
      <c r="AU245" s="79"/>
      <c r="AV245" s="79"/>
      <c r="AW245" s="79"/>
      <c r="AX245" s="79"/>
      <c r="AY245" s="79"/>
      <c r="AZ245" s="79"/>
      <c r="BA245" s="79"/>
      <c r="BB245" s="79"/>
      <c r="BC245" s="79"/>
      <c r="BD245" s="79"/>
    </row>
    <row r="246" spans="1:56" s="144" customFormat="1" ht="13" hidden="1" customHeight="1" outlineLevel="1" x14ac:dyDescent="0.35">
      <c r="A246" s="142"/>
      <c r="B246" s="130"/>
      <c r="C246" s="111"/>
      <c r="D246" s="111"/>
      <c r="E246" s="111"/>
      <c r="F246" s="113"/>
      <c r="G246" s="115"/>
      <c r="H246" s="115"/>
      <c r="I246" s="138" t="s">
        <v>510</v>
      </c>
      <c r="J246" s="115"/>
      <c r="K246" s="199">
        <v>5.0000000000000001E-4</v>
      </c>
      <c r="L246" s="200"/>
      <c r="M246" s="115"/>
      <c r="N246" s="132">
        <v>0</v>
      </c>
      <c r="O246" s="115"/>
      <c r="P246" s="201"/>
      <c r="Q246" s="196"/>
      <c r="R246" s="115"/>
      <c r="S246" s="202"/>
      <c r="T246" s="202"/>
      <c r="U246" s="115"/>
      <c r="V246" s="113"/>
      <c r="W246" s="93"/>
      <c r="X246" s="131"/>
      <c r="AE246" s="79"/>
      <c r="AF246" s="79"/>
      <c r="AG246" s="79"/>
      <c r="AH246" s="79"/>
      <c r="AI246" s="79"/>
      <c r="AJ246" s="79"/>
      <c r="AK246" s="79"/>
      <c r="AL246" s="79"/>
      <c r="AM246" s="79"/>
      <c r="AN246" s="79"/>
      <c r="AO246" s="79"/>
      <c r="AP246" s="79"/>
      <c r="AQ246" s="79"/>
      <c r="AR246" s="79"/>
      <c r="AS246" s="79"/>
      <c r="AT246" s="79"/>
      <c r="AU246" s="79"/>
      <c r="AV246" s="79"/>
      <c r="AW246" s="79"/>
      <c r="AX246" s="79"/>
      <c r="AY246" s="79"/>
      <c r="AZ246" s="79"/>
      <c r="BA246" s="79"/>
      <c r="BB246" s="79"/>
      <c r="BC246" s="79"/>
      <c r="BD246" s="79"/>
    </row>
    <row r="247" spans="1:56" s="144" customFormat="1" ht="13" hidden="1" customHeight="1" outlineLevel="1" x14ac:dyDescent="0.35">
      <c r="A247" s="142"/>
      <c r="B247" s="130"/>
      <c r="C247" s="111"/>
      <c r="D247" s="111"/>
      <c r="E247" s="111"/>
      <c r="F247" s="113"/>
      <c r="G247" s="115"/>
      <c r="H247" s="115"/>
      <c r="I247" s="138" t="s">
        <v>165</v>
      </c>
      <c r="J247" s="115"/>
      <c r="K247" s="199">
        <v>1E-3</v>
      </c>
      <c r="L247" s="200"/>
      <c r="M247" s="115"/>
      <c r="N247" s="132">
        <v>0</v>
      </c>
      <c r="O247" s="115"/>
      <c r="P247" s="201"/>
      <c r="Q247" s="196"/>
      <c r="R247" s="115"/>
      <c r="S247" s="202"/>
      <c r="T247" s="202"/>
      <c r="U247" s="115"/>
      <c r="V247" s="113"/>
      <c r="W247" s="93"/>
      <c r="X247" s="131"/>
      <c r="AE247" s="79"/>
      <c r="AF247" s="79"/>
      <c r="AG247" s="79"/>
      <c r="AH247" s="79"/>
      <c r="AI247" s="79"/>
      <c r="AJ247" s="79"/>
      <c r="AK247" s="79"/>
      <c r="AL247" s="79"/>
      <c r="AM247" s="79"/>
      <c r="AN247" s="79"/>
      <c r="AO247" s="79"/>
      <c r="AP247" s="79"/>
      <c r="AQ247" s="79"/>
      <c r="AR247" s="79"/>
      <c r="AS247" s="79"/>
      <c r="AT247" s="79"/>
      <c r="AU247" s="79"/>
      <c r="AV247" s="79"/>
      <c r="AW247" s="79"/>
      <c r="AX247" s="79"/>
      <c r="AY247" s="79"/>
      <c r="AZ247" s="79"/>
      <c r="BA247" s="79"/>
      <c r="BB247" s="79"/>
      <c r="BC247" s="79"/>
      <c r="BD247" s="79"/>
    </row>
    <row r="248" spans="1:56" s="144" customFormat="1" ht="13" hidden="1" customHeight="1" outlineLevel="1" x14ac:dyDescent="0.35">
      <c r="A248" s="142"/>
      <c r="B248" s="130"/>
      <c r="C248" s="111"/>
      <c r="D248" s="111"/>
      <c r="E248" s="111"/>
      <c r="F248" s="113"/>
      <c r="G248" s="115"/>
      <c r="H248" s="115"/>
      <c r="I248" s="138" t="s">
        <v>166</v>
      </c>
      <c r="J248" s="115"/>
      <c r="K248" s="199">
        <v>1.5E-3</v>
      </c>
      <c r="L248" s="200"/>
      <c r="M248" s="115"/>
      <c r="N248" s="132">
        <v>0</v>
      </c>
      <c r="O248" s="115"/>
      <c r="P248" s="201"/>
      <c r="Q248" s="196"/>
      <c r="R248" s="115"/>
      <c r="S248" s="202"/>
      <c r="T248" s="202"/>
      <c r="U248" s="115"/>
      <c r="V248" s="113"/>
      <c r="W248" s="93"/>
      <c r="X248" s="131"/>
      <c r="AE248" s="79"/>
      <c r="AF248" s="79"/>
      <c r="AG248" s="79"/>
      <c r="AH248" s="79"/>
      <c r="AI248" s="79"/>
      <c r="AJ248" s="79"/>
      <c r="AK248" s="79"/>
      <c r="AL248" s="79"/>
      <c r="AM248" s="79"/>
      <c r="AN248" s="79"/>
      <c r="AO248" s="79"/>
      <c r="AP248" s="79"/>
      <c r="AQ248" s="79"/>
      <c r="AR248" s="79"/>
      <c r="AS248" s="79"/>
      <c r="AT248" s="79"/>
      <c r="AU248" s="79"/>
      <c r="AV248" s="79"/>
      <c r="AW248" s="79"/>
      <c r="AX248" s="79"/>
      <c r="AY248" s="79"/>
      <c r="AZ248" s="79"/>
      <c r="BA248" s="79"/>
      <c r="BB248" s="79"/>
      <c r="BC248" s="79"/>
      <c r="BD248" s="79"/>
    </row>
    <row r="249" spans="1:56" s="144" customFormat="1" ht="13" hidden="1" customHeight="1" outlineLevel="1" x14ac:dyDescent="0.35">
      <c r="A249" s="142"/>
      <c r="B249" s="130"/>
      <c r="C249" s="111"/>
      <c r="D249" s="111"/>
      <c r="E249" s="111"/>
      <c r="F249" s="113"/>
      <c r="G249" s="115"/>
      <c r="H249" s="115"/>
      <c r="I249" s="138" t="s">
        <v>167</v>
      </c>
      <c r="J249" s="115"/>
      <c r="K249" s="199">
        <v>3.0000000000000001E-3</v>
      </c>
      <c r="L249" s="200"/>
      <c r="M249" s="115"/>
      <c r="N249" s="132">
        <v>0</v>
      </c>
      <c r="O249" s="115"/>
      <c r="P249" s="201"/>
      <c r="Q249" s="196"/>
      <c r="R249" s="115"/>
      <c r="S249" s="202"/>
      <c r="T249" s="202"/>
      <c r="U249" s="115"/>
      <c r="V249" s="113"/>
      <c r="W249" s="93"/>
      <c r="X249" s="131"/>
      <c r="AE249" s="79"/>
      <c r="AF249" s="79"/>
      <c r="AG249" s="79"/>
      <c r="AH249" s="79"/>
      <c r="AI249" s="79"/>
      <c r="AJ249" s="79"/>
      <c r="AK249" s="79"/>
      <c r="AL249" s="79"/>
      <c r="AM249" s="79"/>
      <c r="AN249" s="79"/>
      <c r="AO249" s="79"/>
      <c r="AP249" s="79"/>
      <c r="AQ249" s="79"/>
      <c r="AR249" s="79"/>
      <c r="AS249" s="79"/>
      <c r="AT249" s="79"/>
      <c r="AU249" s="79"/>
      <c r="AV249" s="79"/>
      <c r="AW249" s="79"/>
      <c r="AX249" s="79"/>
      <c r="AY249" s="79"/>
      <c r="AZ249" s="79"/>
      <c r="BA249" s="79"/>
      <c r="BB249" s="79"/>
      <c r="BC249" s="79"/>
      <c r="BD249" s="79"/>
    </row>
    <row r="250" spans="1:56" s="144" customFormat="1" ht="13" hidden="1" customHeight="1" outlineLevel="1" x14ac:dyDescent="0.35">
      <c r="A250" s="142"/>
      <c r="B250" s="130"/>
      <c r="C250" s="111"/>
      <c r="D250" s="111"/>
      <c r="E250" s="111"/>
      <c r="F250" s="113"/>
      <c r="G250" s="115"/>
      <c r="H250" s="115"/>
      <c r="I250" s="138" t="s">
        <v>168</v>
      </c>
      <c r="J250" s="115"/>
      <c r="K250" s="199">
        <v>4.0000000000000001E-3</v>
      </c>
      <c r="L250" s="200"/>
      <c r="M250" s="115"/>
      <c r="N250" s="132">
        <v>1</v>
      </c>
      <c r="O250" s="115"/>
      <c r="P250" s="201"/>
      <c r="Q250" s="196"/>
      <c r="R250" s="115"/>
      <c r="S250" s="202"/>
      <c r="T250" s="202"/>
      <c r="U250" s="115"/>
      <c r="V250" s="113"/>
      <c r="W250" s="93"/>
      <c r="X250" s="131"/>
      <c r="AE250" s="79"/>
      <c r="AF250" s="79"/>
      <c r="AG250" s="79"/>
      <c r="AH250" s="79"/>
      <c r="AI250" s="79"/>
      <c r="AJ250" s="79"/>
      <c r="AK250" s="79"/>
      <c r="AL250" s="79"/>
      <c r="AM250" s="79"/>
      <c r="AN250" s="79"/>
      <c r="AO250" s="79"/>
      <c r="AP250" s="79"/>
      <c r="AQ250" s="79"/>
      <c r="AR250" s="79"/>
      <c r="AS250" s="79"/>
      <c r="AT250" s="79"/>
      <c r="AU250" s="79"/>
      <c r="AV250" s="79"/>
      <c r="AW250" s="79"/>
      <c r="AX250" s="79"/>
      <c r="AY250" s="79"/>
      <c r="AZ250" s="79"/>
      <c r="BA250" s="79"/>
      <c r="BB250" s="79"/>
      <c r="BC250" s="79"/>
      <c r="BD250" s="79"/>
    </row>
    <row r="251" spans="1:56" s="144" customFormat="1" ht="13" hidden="1" customHeight="1" outlineLevel="1" x14ac:dyDescent="0.35">
      <c r="A251" s="142"/>
      <c r="B251" s="130"/>
      <c r="C251" s="111"/>
      <c r="D251" s="111"/>
      <c r="E251" s="111"/>
      <c r="F251" s="113"/>
      <c r="G251" s="115"/>
      <c r="H251" s="115"/>
      <c r="I251" s="138" t="s">
        <v>169</v>
      </c>
      <c r="J251" s="115"/>
      <c r="K251" s="199">
        <v>7.4999999999999997E-3</v>
      </c>
      <c r="L251" s="200"/>
      <c r="M251" s="115"/>
      <c r="N251" s="132">
        <v>1</v>
      </c>
      <c r="O251" s="115"/>
      <c r="P251" s="201"/>
      <c r="Q251" s="196"/>
      <c r="R251" s="115"/>
      <c r="S251" s="202"/>
      <c r="T251" s="202"/>
      <c r="U251" s="115"/>
      <c r="V251" s="113"/>
      <c r="W251" s="93"/>
      <c r="X251" s="131"/>
      <c r="AE251" s="79"/>
      <c r="AF251" s="79"/>
      <c r="AG251" s="79"/>
      <c r="AH251" s="79"/>
      <c r="AI251" s="79"/>
      <c r="AJ251" s="79"/>
      <c r="AK251" s="79"/>
      <c r="AL251" s="79"/>
      <c r="AM251" s="79"/>
      <c r="AN251" s="79"/>
      <c r="AO251" s="79"/>
      <c r="AP251" s="79"/>
      <c r="AQ251" s="79"/>
      <c r="AR251" s="79"/>
      <c r="AS251" s="79"/>
      <c r="AT251" s="79"/>
      <c r="AU251" s="79"/>
      <c r="AV251" s="79"/>
      <c r="AW251" s="79"/>
      <c r="AX251" s="79"/>
      <c r="AY251" s="79"/>
      <c r="AZ251" s="79"/>
      <c r="BA251" s="79"/>
      <c r="BB251" s="79"/>
      <c r="BC251" s="79"/>
      <c r="BD251" s="79"/>
    </row>
    <row r="252" spans="1:56" s="144" customFormat="1" ht="13" hidden="1" customHeight="1" outlineLevel="1" x14ac:dyDescent="0.35">
      <c r="A252" s="142"/>
      <c r="B252" s="130"/>
      <c r="C252" s="111"/>
      <c r="D252" s="111"/>
      <c r="E252" s="111"/>
      <c r="F252" s="113"/>
      <c r="G252" s="115"/>
      <c r="H252" s="115"/>
      <c r="I252" s="138" t="s">
        <v>170</v>
      </c>
      <c r="J252" s="115"/>
      <c r="K252" s="199">
        <v>4.0000000000000001E-3</v>
      </c>
      <c r="L252" s="200"/>
      <c r="M252" s="115"/>
      <c r="N252" s="132">
        <v>1</v>
      </c>
      <c r="O252" s="115"/>
      <c r="P252" s="201"/>
      <c r="Q252" s="196"/>
      <c r="R252" s="115"/>
      <c r="S252" s="202"/>
      <c r="T252" s="202"/>
      <c r="U252" s="115"/>
      <c r="V252" s="113"/>
      <c r="W252" s="93"/>
      <c r="X252" s="131"/>
      <c r="AE252" s="79"/>
      <c r="AF252" s="79"/>
      <c r="AG252" s="79"/>
      <c r="AH252" s="79"/>
      <c r="AI252" s="79"/>
      <c r="AJ252" s="79"/>
      <c r="AK252" s="79"/>
      <c r="AL252" s="79"/>
      <c r="AM252" s="79"/>
      <c r="AN252" s="79"/>
      <c r="AO252" s="79"/>
      <c r="AP252" s="79"/>
      <c r="AQ252" s="79"/>
      <c r="AR252" s="79"/>
      <c r="AS252" s="79"/>
      <c r="AT252" s="79"/>
      <c r="AU252" s="79"/>
      <c r="AV252" s="79"/>
      <c r="AW252" s="79"/>
      <c r="AX252" s="79"/>
      <c r="AY252" s="79"/>
      <c r="AZ252" s="79"/>
      <c r="BA252" s="79"/>
      <c r="BB252" s="79"/>
      <c r="BC252" s="79"/>
      <c r="BD252" s="79"/>
    </row>
    <row r="253" spans="1:56" s="144" customFormat="1" ht="13" hidden="1" customHeight="1" outlineLevel="1" x14ac:dyDescent="0.35">
      <c r="A253" s="142"/>
      <c r="B253" s="130"/>
      <c r="C253" s="111"/>
      <c r="D253" s="111"/>
      <c r="E253" s="111"/>
      <c r="F253" s="113"/>
      <c r="G253" s="115"/>
      <c r="H253" s="115"/>
      <c r="I253" s="138" t="s">
        <v>171</v>
      </c>
      <c r="J253" s="115"/>
      <c r="K253" s="199">
        <v>2E-3</v>
      </c>
      <c r="L253" s="200"/>
      <c r="M253" s="115"/>
      <c r="N253" s="132">
        <v>1</v>
      </c>
      <c r="O253" s="115"/>
      <c r="P253" s="201"/>
      <c r="Q253" s="196"/>
      <c r="R253" s="115"/>
      <c r="S253" s="202"/>
      <c r="T253" s="202"/>
      <c r="U253" s="115"/>
      <c r="V253" s="113"/>
      <c r="W253" s="93"/>
      <c r="X253" s="131"/>
      <c r="AE253" s="79"/>
      <c r="AF253" s="79"/>
      <c r="AG253" s="79"/>
      <c r="AH253" s="79"/>
      <c r="AI253" s="79"/>
      <c r="AJ253" s="79"/>
      <c r="AK253" s="79"/>
      <c r="AL253" s="79"/>
      <c r="AM253" s="79"/>
      <c r="AN253" s="79"/>
      <c r="AO253" s="79"/>
      <c r="AP253" s="79"/>
      <c r="AQ253" s="79"/>
      <c r="AR253" s="79"/>
      <c r="AS253" s="79"/>
      <c r="AT253" s="79"/>
      <c r="AU253" s="79"/>
      <c r="AV253" s="79"/>
      <c r="AW253" s="79"/>
      <c r="AX253" s="79"/>
      <c r="AY253" s="79"/>
      <c r="AZ253" s="79"/>
      <c r="BA253" s="79"/>
      <c r="BB253" s="79"/>
      <c r="BC253" s="79"/>
      <c r="BD253" s="79"/>
    </row>
    <row r="254" spans="1:56" s="144" customFormat="1" ht="13" hidden="1" customHeight="1" outlineLevel="1" x14ac:dyDescent="0.35">
      <c r="A254" s="142"/>
      <c r="B254" s="130"/>
      <c r="C254" s="111"/>
      <c r="D254" s="111"/>
      <c r="E254" s="111"/>
      <c r="F254" s="113"/>
      <c r="G254" s="115"/>
      <c r="H254" s="115"/>
      <c r="I254" s="138" t="s">
        <v>172</v>
      </c>
      <c r="J254" s="115"/>
      <c r="K254" s="199">
        <v>2E-3</v>
      </c>
      <c r="L254" s="200"/>
      <c r="M254" s="115"/>
      <c r="N254" s="132">
        <v>1</v>
      </c>
      <c r="O254" s="115"/>
      <c r="P254" s="201"/>
      <c r="Q254" s="196"/>
      <c r="R254" s="115"/>
      <c r="S254" s="202"/>
      <c r="T254" s="202"/>
      <c r="U254" s="115"/>
      <c r="V254" s="113"/>
      <c r="W254" s="93"/>
      <c r="X254" s="131"/>
      <c r="AE254" s="79"/>
      <c r="AF254" s="79"/>
      <c r="AG254" s="79"/>
      <c r="AH254" s="79"/>
      <c r="AI254" s="79"/>
      <c r="AJ254" s="79"/>
      <c r="AK254" s="79"/>
      <c r="AL254" s="79"/>
      <c r="AM254" s="79"/>
      <c r="AN254" s="79"/>
      <c r="AO254" s="79"/>
      <c r="AP254" s="79"/>
      <c r="AQ254" s="79"/>
      <c r="AR254" s="79"/>
      <c r="AS254" s="79"/>
      <c r="AT254" s="79"/>
      <c r="AU254" s="79"/>
      <c r="AV254" s="79"/>
      <c r="AW254" s="79"/>
      <c r="AX254" s="79"/>
      <c r="AY254" s="79"/>
      <c r="AZ254" s="79"/>
      <c r="BA254" s="79"/>
      <c r="BB254" s="79"/>
      <c r="BC254" s="79"/>
      <c r="BD254" s="79"/>
    </row>
    <row r="255" spans="1:56" s="144" customFormat="1" ht="13" hidden="1" customHeight="1" outlineLevel="1" x14ac:dyDescent="0.35">
      <c r="A255" s="142"/>
      <c r="B255" s="130"/>
      <c r="C255" s="111"/>
      <c r="D255" s="111"/>
      <c r="E255" s="111"/>
      <c r="F255" s="113"/>
      <c r="G255" s="122"/>
      <c r="H255" s="122"/>
      <c r="I255" s="138" t="s">
        <v>173</v>
      </c>
      <c r="J255" s="122"/>
      <c r="K255" s="199">
        <v>2E-3</v>
      </c>
      <c r="L255" s="203"/>
      <c r="M255" s="122"/>
      <c r="N255" s="132">
        <v>1</v>
      </c>
      <c r="O255" s="122"/>
      <c r="P255" s="201"/>
      <c r="Q255" s="204"/>
      <c r="R255" s="205"/>
      <c r="S255" s="202"/>
      <c r="T255" s="202"/>
      <c r="U255" s="122"/>
      <c r="V255" s="113"/>
      <c r="W255" s="93"/>
      <c r="X255" s="131"/>
      <c r="AE255" s="79"/>
      <c r="AF255" s="79"/>
      <c r="AG255" s="79"/>
      <c r="AH255" s="79"/>
      <c r="AI255" s="79"/>
      <c r="AJ255" s="79"/>
      <c r="AK255" s="79"/>
      <c r="AL255" s="79"/>
      <c r="AM255" s="79"/>
      <c r="AN255" s="79"/>
      <c r="AO255" s="79"/>
      <c r="AP255" s="79"/>
      <c r="AQ255" s="79"/>
      <c r="AR255" s="79"/>
      <c r="AS255" s="79"/>
      <c r="AT255" s="79"/>
      <c r="AU255" s="79"/>
      <c r="AV255" s="79"/>
      <c r="AW255" s="79"/>
      <c r="AX255" s="79"/>
      <c r="AY255" s="79"/>
      <c r="AZ255" s="79"/>
      <c r="BA255" s="79"/>
      <c r="BB255" s="79"/>
      <c r="BC255" s="79"/>
      <c r="BD255" s="79"/>
    </row>
    <row r="256" spans="1:56" s="144" customFormat="1" ht="5.15" hidden="1" customHeight="1" outlineLevel="1" x14ac:dyDescent="0.35">
      <c r="A256" s="142"/>
      <c r="B256" s="130"/>
      <c r="C256" s="94" t="s">
        <v>142</v>
      </c>
      <c r="D256" s="111"/>
      <c r="E256" s="111"/>
      <c r="F256" s="121"/>
      <c r="G256" s="122"/>
      <c r="H256" s="122"/>
      <c r="I256" s="122"/>
      <c r="J256" s="122"/>
      <c r="K256" s="122"/>
      <c r="L256" s="122"/>
      <c r="M256" s="122"/>
      <c r="N256" s="122"/>
      <c r="O256" s="122"/>
      <c r="P256" s="122"/>
      <c r="Q256" s="122"/>
      <c r="R256" s="122"/>
      <c r="S256" s="122"/>
      <c r="T256" s="122"/>
      <c r="U256" s="122"/>
      <c r="V256" s="113"/>
      <c r="W256" s="123"/>
      <c r="X256" s="131"/>
      <c r="AE256" s="79"/>
      <c r="AF256" s="79"/>
      <c r="AG256" s="79"/>
      <c r="AH256" s="79"/>
      <c r="AI256" s="79"/>
      <c r="AJ256" s="79"/>
      <c r="AK256" s="79"/>
      <c r="AL256" s="79"/>
      <c r="AM256" s="79"/>
      <c r="AN256" s="79"/>
      <c r="AO256" s="79"/>
      <c r="AP256" s="79"/>
      <c r="AQ256" s="79"/>
      <c r="AR256" s="79"/>
      <c r="AS256" s="79"/>
      <c r="AT256" s="79"/>
      <c r="AU256" s="79"/>
      <c r="AV256" s="79"/>
      <c r="AW256" s="79"/>
      <c r="AX256" s="79"/>
      <c r="AY256" s="79"/>
      <c r="AZ256" s="79"/>
      <c r="BA256" s="79"/>
      <c r="BB256" s="79"/>
      <c r="BC256" s="79"/>
      <c r="BD256" s="79"/>
    </row>
    <row r="257" spans="1:56" s="144" customFormat="1" ht="24" customHeight="1" collapsed="1" x14ac:dyDescent="0.35">
      <c r="A257" s="142"/>
      <c r="B257" s="130"/>
      <c r="C257" s="124"/>
      <c r="D257" s="124"/>
      <c r="E257" s="124"/>
      <c r="F257" s="124"/>
      <c r="G257" s="125" t="s">
        <v>227</v>
      </c>
      <c r="H257" s="126"/>
      <c r="I257" s="126"/>
      <c r="J257" s="126"/>
      <c r="K257" s="126"/>
      <c r="L257" s="126"/>
      <c r="M257" s="126"/>
      <c r="N257" s="126"/>
      <c r="O257" s="126"/>
      <c r="P257" s="126"/>
      <c r="Q257" s="126"/>
      <c r="R257" s="206" t="s">
        <v>239</v>
      </c>
      <c r="S257" s="126"/>
      <c r="T257" s="127"/>
      <c r="U257" s="127"/>
      <c r="V257" s="128" t="s">
        <v>143</v>
      </c>
      <c r="W257" s="129" t="s">
        <v>144</v>
      </c>
      <c r="X257" s="131"/>
      <c r="AE257" s="79"/>
      <c r="AF257" s="79"/>
      <c r="AG257" s="79"/>
      <c r="AH257" s="79"/>
      <c r="AI257" s="79"/>
      <c r="AJ257" s="79"/>
      <c r="AK257" s="79"/>
      <c r="AL257" s="79"/>
      <c r="AM257" s="79"/>
      <c r="AN257" s="79"/>
      <c r="AO257" s="79"/>
      <c r="AP257" s="79"/>
      <c r="AQ257" s="79"/>
      <c r="AR257" s="79"/>
      <c r="AS257" s="79"/>
      <c r="AT257" s="79"/>
      <c r="AU257" s="79"/>
      <c r="AV257" s="79"/>
      <c r="AW257" s="79"/>
      <c r="AX257" s="79"/>
      <c r="AY257" s="79"/>
      <c r="AZ257" s="79"/>
      <c r="BA257" s="79"/>
      <c r="BB257" s="79"/>
      <c r="BC257" s="79"/>
      <c r="BD257" s="79"/>
    </row>
    <row r="258" spans="1:56" s="144" customFormat="1" ht="12.75" hidden="1" customHeight="1" outlineLevel="1" x14ac:dyDescent="0.35">
      <c r="A258" s="142"/>
      <c r="B258" s="78"/>
      <c r="C258" s="78"/>
      <c r="D258" s="78"/>
      <c r="E258" s="78"/>
      <c r="F258" s="131"/>
      <c r="G258" s="131"/>
      <c r="H258" s="131"/>
      <c r="I258" s="131"/>
      <c r="J258" s="131"/>
      <c r="K258" s="131"/>
      <c r="L258" s="131"/>
      <c r="M258" s="131"/>
      <c r="N258" s="131"/>
      <c r="O258" s="131"/>
      <c r="P258" s="131"/>
      <c r="Q258" s="131"/>
      <c r="R258" s="131"/>
      <c r="S258" s="131"/>
      <c r="T258" s="131"/>
      <c r="U258" s="131"/>
      <c r="V258" s="131"/>
      <c r="W258" s="131"/>
      <c r="X258" s="131"/>
      <c r="AE258" s="79"/>
      <c r="AF258" s="79"/>
      <c r="AG258" s="79"/>
      <c r="AH258" s="79"/>
      <c r="AI258" s="79"/>
      <c r="AJ258" s="79"/>
      <c r="AK258" s="79"/>
      <c r="AL258" s="79"/>
      <c r="AM258" s="79"/>
      <c r="AN258" s="79"/>
      <c r="AO258" s="79"/>
      <c r="AP258" s="79"/>
      <c r="AQ258" s="79"/>
      <c r="AR258" s="79"/>
      <c r="AS258" s="79"/>
      <c r="AT258" s="79"/>
      <c r="AU258" s="79"/>
      <c r="AV258" s="79"/>
      <c r="AW258" s="79"/>
      <c r="AX258" s="79"/>
      <c r="AY258" s="79"/>
      <c r="AZ258" s="79"/>
      <c r="BA258" s="79"/>
      <c r="BB258" s="79"/>
      <c r="BC258" s="79"/>
      <c r="BD258" s="79"/>
    </row>
    <row r="259" spans="1:56" s="144" customFormat="1" ht="12.75" hidden="1" customHeight="1" outlineLevel="1" x14ac:dyDescent="0.35">
      <c r="A259" s="142"/>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c r="AA259" s="78"/>
      <c r="AE259" s="79"/>
      <c r="AF259" s="79"/>
      <c r="AG259" s="79"/>
      <c r="AH259" s="79"/>
      <c r="AI259" s="79"/>
      <c r="AJ259" s="79"/>
      <c r="AK259" s="79"/>
      <c r="AL259" s="79"/>
      <c r="AM259" s="79"/>
      <c r="AN259" s="79"/>
      <c r="AO259" s="79"/>
      <c r="AP259" s="79"/>
      <c r="AQ259" s="79"/>
      <c r="AR259" s="79"/>
      <c r="AS259" s="79"/>
      <c r="AT259" s="79"/>
      <c r="AU259" s="79"/>
      <c r="AV259" s="79"/>
      <c r="AW259" s="79"/>
      <c r="AX259" s="79"/>
      <c r="AY259" s="79"/>
      <c r="AZ259" s="79"/>
      <c r="BA259" s="79"/>
      <c r="BB259" s="79"/>
      <c r="BC259" s="79"/>
      <c r="BD259" s="79"/>
    </row>
    <row r="260" spans="1:56" s="144" customFormat="1" ht="5.15" hidden="1" customHeight="1" outlineLevel="1" collapsed="1" thickBot="1" x14ac:dyDescent="0.4">
      <c r="A260" s="142"/>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c r="AA260" s="78"/>
      <c r="AE260" s="79"/>
      <c r="AF260" s="79"/>
      <c r="AG260" s="79"/>
      <c r="AH260" s="79"/>
      <c r="AI260" s="79"/>
      <c r="AJ260" s="79"/>
      <c r="AK260" s="79"/>
      <c r="AL260" s="79"/>
      <c r="AM260" s="79"/>
      <c r="AN260" s="79"/>
      <c r="AO260" s="79"/>
      <c r="AP260" s="79"/>
      <c r="AQ260" s="79"/>
      <c r="AR260" s="79"/>
      <c r="AS260" s="79"/>
      <c r="AT260" s="79"/>
      <c r="AU260" s="79"/>
      <c r="AV260" s="79"/>
      <c r="AW260" s="79"/>
      <c r="AX260" s="79"/>
      <c r="AY260" s="79"/>
      <c r="AZ260" s="79"/>
      <c r="BA260" s="79"/>
      <c r="BB260" s="79"/>
      <c r="BC260" s="79"/>
      <c r="BD260" s="79"/>
    </row>
    <row r="261" spans="1:56" s="144" customFormat="1" ht="5.15" hidden="1" customHeight="1" outlineLevel="1" x14ac:dyDescent="0.35">
      <c r="A261" s="142"/>
      <c r="B261" s="130"/>
      <c r="C261" s="82" t="s">
        <v>0</v>
      </c>
      <c r="D261" s="82"/>
      <c r="E261" s="82"/>
      <c r="F261" s="82"/>
      <c r="G261" s="82"/>
      <c r="H261" s="82"/>
      <c r="I261" s="82"/>
      <c r="J261" s="82"/>
      <c r="K261" s="83"/>
      <c r="L261" s="83"/>
      <c r="M261" s="83"/>
      <c r="N261" s="83"/>
      <c r="O261" s="83"/>
      <c r="P261" s="83"/>
      <c r="Q261" s="83"/>
      <c r="R261" s="83"/>
      <c r="S261" s="83"/>
      <c r="T261" s="83"/>
      <c r="U261" s="83"/>
      <c r="V261" s="83"/>
      <c r="W261" s="83"/>
      <c r="X261" s="83"/>
      <c r="Y261" s="84" t="s">
        <v>134</v>
      </c>
      <c r="Z261" s="85"/>
      <c r="AA261" s="131"/>
      <c r="AE261" s="79"/>
      <c r="AF261" s="79"/>
      <c r="AG261" s="79"/>
      <c r="AH261" s="79"/>
      <c r="AI261" s="79"/>
      <c r="AJ261" s="79"/>
      <c r="AK261" s="79"/>
      <c r="AL261" s="79"/>
      <c r="AM261" s="79"/>
      <c r="AN261" s="79"/>
      <c r="AO261" s="79"/>
      <c r="AP261" s="79"/>
      <c r="AQ261" s="79"/>
      <c r="AR261" s="79"/>
      <c r="AS261" s="79"/>
      <c r="AT261" s="79"/>
      <c r="AU261" s="79"/>
      <c r="AV261" s="79"/>
      <c r="AW261" s="79"/>
      <c r="AX261" s="79"/>
      <c r="AY261" s="79"/>
      <c r="AZ261" s="79"/>
      <c r="BA261" s="79"/>
      <c r="BB261" s="79"/>
      <c r="BC261" s="79"/>
      <c r="BD261" s="79"/>
    </row>
    <row r="262" spans="1:56" s="144" customFormat="1" ht="13" hidden="1" customHeight="1" outlineLevel="1" collapsed="1" x14ac:dyDescent="0.35">
      <c r="A262" s="142"/>
      <c r="B262" s="130"/>
      <c r="C262" s="87"/>
      <c r="D262" s="87">
        <v>0</v>
      </c>
      <c r="E262" s="87" t="s">
        <v>1</v>
      </c>
      <c r="F262" s="88"/>
      <c r="G262" s="89" t="s">
        <v>240</v>
      </c>
      <c r="H262" s="90"/>
      <c r="I262" s="90"/>
      <c r="J262" s="90"/>
      <c r="K262" s="90"/>
      <c r="L262" s="90"/>
      <c r="M262" s="90"/>
      <c r="N262" s="90"/>
      <c r="O262" s="90"/>
      <c r="P262" s="90"/>
      <c r="Q262" s="90"/>
      <c r="R262" s="90"/>
      <c r="S262" s="91"/>
      <c r="T262" s="90"/>
      <c r="U262" s="92"/>
      <c r="V262" s="92"/>
      <c r="W262" s="92"/>
      <c r="X262" s="92"/>
      <c r="Y262" s="92"/>
      <c r="Z262" s="93"/>
      <c r="AA262" s="131"/>
      <c r="AE262" s="79"/>
      <c r="AF262" s="79"/>
      <c r="AG262" s="79"/>
      <c r="AH262" s="79"/>
      <c r="AI262" s="79"/>
      <c r="AJ262" s="79"/>
      <c r="AK262" s="79"/>
      <c r="AL262" s="79"/>
      <c r="AM262" s="79"/>
      <c r="AN262" s="79"/>
      <c r="AO262" s="79"/>
      <c r="AP262" s="79"/>
      <c r="AQ262" s="79"/>
      <c r="AR262" s="79"/>
      <c r="AS262" s="79"/>
      <c r="AT262" s="79"/>
      <c r="AU262" s="79"/>
      <c r="AV262" s="79"/>
      <c r="AW262" s="79"/>
      <c r="AX262" s="79"/>
      <c r="AY262" s="79"/>
      <c r="AZ262" s="79"/>
      <c r="BA262" s="79"/>
      <c r="BB262" s="79"/>
      <c r="BC262" s="79"/>
      <c r="BD262" s="79"/>
    </row>
    <row r="263" spans="1:56" s="144" customFormat="1" ht="13" hidden="1" customHeight="1" outlineLevel="1" x14ac:dyDescent="0.35">
      <c r="A263" s="142"/>
      <c r="B263" s="130"/>
      <c r="C263" s="87"/>
      <c r="D263" s="94"/>
      <c r="E263" s="95"/>
      <c r="F263" s="96"/>
      <c r="G263" s="97" t="s">
        <v>241</v>
      </c>
      <c r="H263" s="97"/>
      <c r="I263" s="97"/>
      <c r="J263" s="97"/>
      <c r="K263" s="97"/>
      <c r="L263" s="97"/>
      <c r="M263" s="97"/>
      <c r="N263" s="97"/>
      <c r="O263" s="97"/>
      <c r="P263" s="97"/>
      <c r="Q263" s="97"/>
      <c r="R263" s="97"/>
      <c r="S263" s="98"/>
      <c r="T263" s="99"/>
      <c r="U263" s="100"/>
      <c r="V263" s="100"/>
      <c r="W263" s="100"/>
      <c r="X263" s="100"/>
      <c r="Y263" s="100"/>
      <c r="Z263" s="93"/>
      <c r="AA263" s="131"/>
      <c r="AE263" s="79"/>
      <c r="AF263" s="79"/>
      <c r="AG263" s="79"/>
      <c r="AH263" s="79"/>
      <c r="AI263" s="79"/>
      <c r="AJ263" s="79"/>
      <c r="AK263" s="79"/>
      <c r="AL263" s="79"/>
      <c r="AM263" s="79"/>
      <c r="AN263" s="79"/>
      <c r="AO263" s="79"/>
      <c r="AP263" s="79"/>
      <c r="AQ263" s="79"/>
      <c r="AR263" s="79"/>
      <c r="AS263" s="79"/>
      <c r="AT263" s="79"/>
      <c r="AU263" s="79"/>
      <c r="AV263" s="79"/>
      <c r="AW263" s="79"/>
      <c r="AX263" s="79"/>
      <c r="AY263" s="79"/>
      <c r="AZ263" s="79"/>
      <c r="BA263" s="79"/>
      <c r="BB263" s="79"/>
      <c r="BC263" s="79"/>
      <c r="BD263" s="79"/>
    </row>
    <row r="264" spans="1:56" s="144" customFormat="1" ht="13" hidden="1" customHeight="1" outlineLevel="1" x14ac:dyDescent="0.35">
      <c r="A264" s="142"/>
      <c r="B264" s="130"/>
      <c r="C264" s="95"/>
      <c r="D264" s="87"/>
      <c r="E264" s="95"/>
      <c r="F264" s="96"/>
      <c r="G264" s="101">
        <v>38002.66851851852</v>
      </c>
      <c r="H264" s="102">
        <v>38002.66851851852</v>
      </c>
      <c r="I264" s="97"/>
      <c r="J264" s="97"/>
      <c r="K264" s="97"/>
      <c r="L264" s="97"/>
      <c r="M264" s="97"/>
      <c r="N264" s="97"/>
      <c r="O264" s="97"/>
      <c r="P264" s="97"/>
      <c r="Q264" s="97"/>
      <c r="R264" s="97"/>
      <c r="S264" s="98"/>
      <c r="T264" s="99"/>
      <c r="U264" s="100"/>
      <c r="V264" s="100"/>
      <c r="W264" s="100"/>
      <c r="X264" s="100"/>
      <c r="Y264" s="100"/>
      <c r="Z264" s="93"/>
      <c r="AA264" s="131"/>
      <c r="AE264" s="79"/>
      <c r="AF264" s="79"/>
      <c r="AG264" s="79"/>
      <c r="AH264" s="79"/>
      <c r="AI264" s="79"/>
      <c r="AJ264" s="79"/>
      <c r="AK264" s="79"/>
      <c r="AL264" s="79"/>
      <c r="AM264" s="79"/>
      <c r="AN264" s="79"/>
      <c r="AO264" s="79"/>
      <c r="AP264" s="79"/>
      <c r="AQ264" s="79"/>
      <c r="AR264" s="79"/>
      <c r="AS264" s="79"/>
      <c r="AT264" s="79"/>
      <c r="AU264" s="79"/>
      <c r="AV264" s="79"/>
      <c r="AW264" s="79"/>
      <c r="AX264" s="79"/>
      <c r="AY264" s="79"/>
      <c r="AZ264" s="79"/>
      <c r="BA264" s="79"/>
      <c r="BB264" s="79"/>
      <c r="BC264" s="79"/>
      <c r="BD264" s="79"/>
    </row>
    <row r="265" spans="1:56" s="144" customFormat="1" ht="13" hidden="1" customHeight="1" outlineLevel="1" x14ac:dyDescent="0.35">
      <c r="A265" s="142"/>
      <c r="B265" s="130"/>
      <c r="C265" s="95">
        <v>1</v>
      </c>
      <c r="D265" s="94"/>
      <c r="E265" s="95"/>
      <c r="F265" s="103"/>
      <c r="G265" s="104"/>
      <c r="H265" s="105"/>
      <c r="I265" s="105"/>
      <c r="J265" s="105"/>
      <c r="K265" s="105"/>
      <c r="L265" s="105"/>
      <c r="M265" s="105"/>
      <c r="N265" s="105"/>
      <c r="O265" s="105"/>
      <c r="P265" s="105"/>
      <c r="Q265" s="105"/>
      <c r="R265" s="105"/>
      <c r="S265" s="106"/>
      <c r="T265" s="107"/>
      <c r="U265" s="108"/>
      <c r="V265" s="108"/>
      <c r="W265" s="108"/>
      <c r="X265" s="108"/>
      <c r="Y265" s="108"/>
      <c r="Z265" s="93"/>
      <c r="AA265" s="131"/>
      <c r="AE265" s="79"/>
      <c r="AF265" s="79"/>
      <c r="AG265" s="79"/>
      <c r="AH265" s="79"/>
      <c r="AI265" s="79"/>
      <c r="AJ265" s="79"/>
      <c r="AK265" s="79"/>
      <c r="AL265" s="79"/>
      <c r="AM265" s="79"/>
      <c r="AN265" s="79"/>
      <c r="AO265" s="79"/>
      <c r="AP265" s="79"/>
      <c r="AQ265" s="79"/>
      <c r="AR265" s="79"/>
      <c r="AS265" s="79"/>
      <c r="AT265" s="79"/>
      <c r="AU265" s="79"/>
      <c r="AV265" s="79"/>
      <c r="AW265" s="79"/>
      <c r="AX265" s="79"/>
      <c r="AY265" s="79"/>
      <c r="AZ265" s="79"/>
      <c r="BA265" s="79"/>
      <c r="BB265" s="79"/>
      <c r="BC265" s="79"/>
      <c r="BD265" s="79"/>
    </row>
    <row r="266" spans="1:56" s="144" customFormat="1" ht="13" hidden="1" customHeight="1" outlineLevel="1" x14ac:dyDescent="0.35">
      <c r="A266" s="142"/>
      <c r="B266" s="130"/>
      <c r="C266" s="95"/>
      <c r="D266" s="95"/>
      <c r="E266" s="95"/>
      <c r="F266" s="95"/>
      <c r="G266" s="109"/>
      <c r="H266" s="109"/>
      <c r="I266" s="109"/>
      <c r="J266" s="109"/>
      <c r="K266" s="109"/>
      <c r="L266" s="109"/>
      <c r="M266" s="109"/>
      <c r="N266" s="109"/>
      <c r="O266" s="109"/>
      <c r="P266" s="109"/>
      <c r="Q266" s="109"/>
      <c r="R266" s="109" t="s">
        <v>242</v>
      </c>
      <c r="S266" s="109"/>
      <c r="T266" s="109" t="s">
        <v>243</v>
      </c>
      <c r="U266" s="109"/>
      <c r="V266" s="109" t="s">
        <v>244</v>
      </c>
      <c r="W266" s="109"/>
      <c r="X266" s="109"/>
      <c r="Y266" s="109"/>
      <c r="Z266" s="93"/>
      <c r="AA266" s="131"/>
      <c r="AE266" s="79"/>
      <c r="AF266" s="79"/>
      <c r="AG266" s="79"/>
      <c r="AH266" s="79"/>
      <c r="AI266" s="79"/>
      <c r="AJ266" s="79"/>
      <c r="AK266" s="79"/>
      <c r="AL266" s="79"/>
      <c r="AM266" s="79"/>
      <c r="AN266" s="79"/>
      <c r="AO266" s="79"/>
      <c r="AP266" s="79"/>
      <c r="AQ266" s="79"/>
      <c r="AR266" s="79"/>
      <c r="AS266" s="79"/>
      <c r="AT266" s="79"/>
      <c r="AU266" s="79"/>
      <c r="AV266" s="79"/>
      <c r="AW266" s="79"/>
      <c r="AX266" s="79"/>
      <c r="AY266" s="79"/>
      <c r="AZ266" s="79"/>
      <c r="BA266" s="79"/>
      <c r="BB266" s="79"/>
      <c r="BC266" s="79"/>
      <c r="BD266" s="79"/>
    </row>
    <row r="267" spans="1:56" s="144" customFormat="1" ht="13" hidden="1" customHeight="1" outlineLevel="1" x14ac:dyDescent="0.35">
      <c r="A267" s="142"/>
      <c r="B267" s="130"/>
      <c r="C267" s="95"/>
      <c r="D267" s="95"/>
      <c r="E267" s="95"/>
      <c r="F267" s="95"/>
      <c r="G267" s="95"/>
      <c r="H267" s="95"/>
      <c r="I267" s="95"/>
      <c r="J267" s="95"/>
      <c r="K267" s="95"/>
      <c r="L267" s="109"/>
      <c r="M267" s="109"/>
      <c r="N267" s="109"/>
      <c r="O267" s="109"/>
      <c r="P267" s="109"/>
      <c r="Q267" s="109"/>
      <c r="R267" s="109" t="s">
        <v>245</v>
      </c>
      <c r="S267" s="109"/>
      <c r="T267" s="109" t="s">
        <v>246</v>
      </c>
      <c r="U267" s="109"/>
      <c r="V267" s="110" t="s">
        <v>247</v>
      </c>
      <c r="W267" s="110"/>
      <c r="X267" s="110" t="s">
        <v>248</v>
      </c>
      <c r="Y267" s="109"/>
      <c r="Z267" s="93"/>
      <c r="AA267" s="131"/>
      <c r="AE267" s="79"/>
      <c r="AF267" s="79"/>
      <c r="AG267" s="79"/>
      <c r="AH267" s="79"/>
      <c r="AI267" s="79"/>
      <c r="AJ267" s="79"/>
      <c r="AK267" s="79"/>
      <c r="AL267" s="79"/>
      <c r="AM267" s="79"/>
      <c r="AN267" s="79"/>
      <c r="AO267" s="79"/>
      <c r="AP267" s="79"/>
      <c r="AQ267" s="79"/>
      <c r="AR267" s="79"/>
      <c r="AS267" s="79"/>
      <c r="AT267" s="79"/>
      <c r="AU267" s="79"/>
      <c r="AV267" s="79"/>
      <c r="AW267" s="79"/>
      <c r="AX267" s="79"/>
      <c r="AY267" s="79"/>
      <c r="AZ267" s="79"/>
      <c r="BA267" s="79"/>
      <c r="BB267" s="79"/>
      <c r="BC267" s="79"/>
      <c r="BD267" s="79"/>
    </row>
    <row r="268" spans="1:56" s="144" customFormat="1" ht="13" hidden="1" customHeight="1" outlineLevel="1" x14ac:dyDescent="0.35">
      <c r="A268" s="142"/>
      <c r="B268" s="130"/>
      <c r="C268" s="95"/>
      <c r="D268" s="95"/>
      <c r="E268" s="95"/>
      <c r="F268" s="95"/>
      <c r="G268" s="110"/>
      <c r="H268" s="110"/>
      <c r="I268" s="110"/>
      <c r="J268" s="169" t="s">
        <v>196</v>
      </c>
      <c r="K268" s="169" t="s">
        <v>511</v>
      </c>
      <c r="L268" s="169" t="s">
        <v>66</v>
      </c>
      <c r="M268" s="169" t="s">
        <v>67</v>
      </c>
      <c r="N268" s="169" t="s">
        <v>68</v>
      </c>
      <c r="O268" s="169" t="s">
        <v>69</v>
      </c>
      <c r="P268" s="169" t="s">
        <v>70</v>
      </c>
      <c r="Q268" s="110"/>
      <c r="R268" s="110" t="s">
        <v>249</v>
      </c>
      <c r="S268" s="110"/>
      <c r="T268" s="110" t="s">
        <v>250</v>
      </c>
      <c r="U268" s="110"/>
      <c r="V268" s="110" t="s">
        <v>251</v>
      </c>
      <c r="W268" s="110"/>
      <c r="X268" s="110"/>
      <c r="Y268" s="218"/>
      <c r="Z268" s="93"/>
      <c r="AA268" s="131"/>
      <c r="AE268" s="79"/>
      <c r="AF268" s="79"/>
      <c r="AG268" s="79"/>
      <c r="AH268" s="79"/>
      <c r="AI268" s="79"/>
      <c r="AJ268" s="79"/>
      <c r="AK268" s="79"/>
      <c r="AL268" s="79"/>
      <c r="AM268" s="79"/>
      <c r="AN268" s="79"/>
      <c r="AO268" s="79"/>
      <c r="AP268" s="79"/>
      <c r="AQ268" s="79"/>
      <c r="AR268" s="79"/>
      <c r="AS268" s="79"/>
      <c r="AT268" s="79"/>
      <c r="AU268" s="79"/>
      <c r="AV268" s="79"/>
      <c r="AW268" s="79"/>
      <c r="AX268" s="79"/>
      <c r="AY268" s="79"/>
      <c r="AZ268" s="79"/>
      <c r="BA268" s="79"/>
      <c r="BB268" s="79"/>
      <c r="BC268" s="79"/>
      <c r="BD268" s="79"/>
    </row>
    <row r="269" spans="1:56" s="144" customFormat="1" ht="13" hidden="1" customHeight="1" outlineLevel="1" x14ac:dyDescent="0.35">
      <c r="A269" s="142"/>
      <c r="B269" s="130"/>
      <c r="C269" s="111"/>
      <c r="D269" s="111"/>
      <c r="E269" s="111"/>
      <c r="F269" s="113"/>
      <c r="G269" s="115"/>
      <c r="H269" s="115"/>
      <c r="I269" s="115"/>
      <c r="J269" s="138" t="s">
        <v>510</v>
      </c>
      <c r="K269" s="132">
        <v>0.81</v>
      </c>
      <c r="L269" s="132">
        <v>0.81</v>
      </c>
      <c r="M269" s="132">
        <v>0.81</v>
      </c>
      <c r="N269" s="132">
        <v>0.81</v>
      </c>
      <c r="O269" s="132">
        <v>0.81</v>
      </c>
      <c r="P269" s="132">
        <v>0.81</v>
      </c>
      <c r="Q269" s="115"/>
      <c r="R269" s="134">
        <v>0</v>
      </c>
      <c r="S269" s="115"/>
      <c r="T269" s="132">
        <v>0</v>
      </c>
      <c r="U269" s="178"/>
      <c r="V269" s="132">
        <v>-0.13</v>
      </c>
      <c r="W269" s="178"/>
      <c r="X269" s="208">
        <v>0.23</v>
      </c>
      <c r="Y269" s="113"/>
      <c r="Z269" s="93"/>
      <c r="AA269" s="131"/>
      <c r="AE269" s="79"/>
      <c r="AF269" s="79"/>
      <c r="AG269" s="79"/>
      <c r="AH269" s="79"/>
      <c r="AI269" s="79"/>
      <c r="AJ269" s="79"/>
      <c r="AK269" s="79"/>
      <c r="AL269" s="79"/>
      <c r="AM269" s="79"/>
      <c r="AN269" s="79"/>
      <c r="AO269" s="79"/>
      <c r="AP269" s="79"/>
      <c r="AQ269" s="79"/>
      <c r="AR269" s="79"/>
      <c r="AS269" s="79"/>
      <c r="AT269" s="79"/>
      <c r="AU269" s="79"/>
      <c r="AV269" s="79"/>
      <c r="AW269" s="79"/>
      <c r="AX269" s="79"/>
      <c r="AY269" s="79"/>
      <c r="AZ269" s="79"/>
      <c r="BA269" s="79"/>
      <c r="BB269" s="79"/>
      <c r="BC269" s="79"/>
      <c r="BD269" s="79"/>
    </row>
    <row r="270" spans="1:56" s="144" customFormat="1" ht="13" hidden="1" customHeight="1" outlineLevel="1" x14ac:dyDescent="0.35">
      <c r="A270" s="142"/>
      <c r="B270" s="130"/>
      <c r="C270" s="111"/>
      <c r="D270" s="111"/>
      <c r="E270" s="111"/>
      <c r="F270" s="113"/>
      <c r="G270" s="115"/>
      <c r="H270" s="115"/>
      <c r="I270" s="115"/>
      <c r="J270" s="138" t="s">
        <v>165</v>
      </c>
      <c r="K270" s="132">
        <v>0.81</v>
      </c>
      <c r="L270" s="132">
        <v>0.81</v>
      </c>
      <c r="M270" s="132">
        <v>0.81</v>
      </c>
      <c r="N270" s="132">
        <v>0.81</v>
      </c>
      <c r="O270" s="132">
        <v>0.81</v>
      </c>
      <c r="P270" s="132">
        <v>0.81</v>
      </c>
      <c r="Q270" s="115"/>
      <c r="R270" s="134">
        <v>0</v>
      </c>
      <c r="S270" s="115"/>
      <c r="T270" s="132">
        <v>0</v>
      </c>
      <c r="U270" s="115"/>
      <c r="V270" s="132">
        <v>-0.13</v>
      </c>
      <c r="W270" s="115"/>
      <c r="X270" s="132">
        <v>0.23</v>
      </c>
      <c r="Y270" s="113"/>
      <c r="Z270" s="93"/>
      <c r="AA270" s="131"/>
      <c r="AE270" s="79"/>
      <c r="AF270" s="79"/>
      <c r="AG270" s="79"/>
      <c r="AH270" s="79"/>
      <c r="AI270" s="79"/>
      <c r="AJ270" s="79"/>
      <c r="AK270" s="79"/>
      <c r="AL270" s="79"/>
      <c r="AM270" s="79"/>
      <c r="AN270" s="79"/>
      <c r="AO270" s="79"/>
      <c r="AP270" s="79"/>
      <c r="AQ270" s="79"/>
      <c r="AR270" s="79"/>
      <c r="AS270" s="79"/>
      <c r="AT270" s="79"/>
      <c r="AU270" s="79"/>
      <c r="AV270" s="79"/>
      <c r="AW270" s="79"/>
      <c r="AX270" s="79"/>
      <c r="AY270" s="79"/>
      <c r="AZ270" s="79"/>
      <c r="BA270" s="79"/>
      <c r="BB270" s="79"/>
      <c r="BC270" s="79"/>
      <c r="BD270" s="79"/>
    </row>
    <row r="271" spans="1:56" s="144" customFormat="1" ht="13" hidden="1" customHeight="1" outlineLevel="1" x14ac:dyDescent="0.35">
      <c r="A271" s="142"/>
      <c r="B271" s="130"/>
      <c r="C271" s="111"/>
      <c r="D271" s="111"/>
      <c r="E271" s="111"/>
      <c r="F271" s="113"/>
      <c r="G271" s="115"/>
      <c r="H271" s="115"/>
      <c r="I271" s="115"/>
      <c r="J271" s="138" t="s">
        <v>166</v>
      </c>
      <c r="K271" s="132">
        <v>0.81</v>
      </c>
      <c r="L271" s="132">
        <v>0.81</v>
      </c>
      <c r="M271" s="132">
        <v>0.81</v>
      </c>
      <c r="N271" s="132">
        <v>0.81</v>
      </c>
      <c r="O271" s="132">
        <v>0.81</v>
      </c>
      <c r="P271" s="132">
        <v>0.81</v>
      </c>
      <c r="Q271" s="115"/>
      <c r="R271" s="134">
        <v>0</v>
      </c>
      <c r="S271" s="115"/>
      <c r="T271" s="132">
        <v>0</v>
      </c>
      <c r="U271" s="115"/>
      <c r="V271" s="132">
        <v>-0.13</v>
      </c>
      <c r="W271" s="115"/>
      <c r="X271" s="132">
        <v>0.21</v>
      </c>
      <c r="Y271" s="113"/>
      <c r="Z271" s="93"/>
      <c r="AA271" s="131"/>
      <c r="AE271" s="79"/>
      <c r="AF271" s="79"/>
      <c r="AG271" s="79"/>
      <c r="AH271" s="79"/>
      <c r="AI271" s="79"/>
      <c r="AJ271" s="79"/>
      <c r="AK271" s="79"/>
      <c r="AL271" s="79"/>
      <c r="AM271" s="79"/>
      <c r="AN271" s="79"/>
      <c r="AO271" s="79"/>
      <c r="AP271" s="79"/>
      <c r="AQ271" s="79"/>
      <c r="AR271" s="79"/>
      <c r="AS271" s="79"/>
      <c r="AT271" s="79"/>
      <c r="AU271" s="79"/>
      <c r="AV271" s="79"/>
      <c r="AW271" s="79"/>
      <c r="AX271" s="79"/>
      <c r="AY271" s="79"/>
      <c r="AZ271" s="79"/>
      <c r="BA271" s="79"/>
      <c r="BB271" s="79"/>
      <c r="BC271" s="79"/>
      <c r="BD271" s="79"/>
    </row>
    <row r="272" spans="1:56" s="144" customFormat="1" ht="13" hidden="1" customHeight="1" outlineLevel="1" x14ac:dyDescent="0.35">
      <c r="A272" s="142"/>
      <c r="B272" s="130"/>
      <c r="C272" s="111"/>
      <c r="D272" s="111"/>
      <c r="E272" s="111"/>
      <c r="F272" s="113"/>
      <c r="G272" s="115"/>
      <c r="H272" s="115"/>
      <c r="I272" s="115"/>
      <c r="J272" s="138" t="s">
        <v>167</v>
      </c>
      <c r="K272" s="132">
        <v>0.75</v>
      </c>
      <c r="L272" s="132">
        <v>0.78</v>
      </c>
      <c r="M272" s="132">
        <v>0.78</v>
      </c>
      <c r="N272" s="132">
        <v>0.78</v>
      </c>
      <c r="O272" s="132">
        <v>0.78</v>
      </c>
      <c r="P272" s="132">
        <v>0.78</v>
      </c>
      <c r="Q272" s="115"/>
      <c r="R272" s="134">
        <v>0.01</v>
      </c>
      <c r="S272" s="115"/>
      <c r="T272" s="132">
        <v>0.05</v>
      </c>
      <c r="U272" s="115"/>
      <c r="V272" s="132">
        <v>-0.1</v>
      </c>
      <c r="W272" s="115"/>
      <c r="X272" s="132">
        <v>0.19</v>
      </c>
      <c r="Y272" s="113"/>
      <c r="Z272" s="93"/>
      <c r="AA272" s="131"/>
      <c r="AE272" s="79"/>
      <c r="AF272" s="79"/>
      <c r="AG272" s="79"/>
      <c r="AH272" s="79"/>
      <c r="AI272" s="79"/>
      <c r="AJ272" s="79"/>
      <c r="AK272" s="79"/>
      <c r="AL272" s="79"/>
      <c r="AM272" s="79"/>
      <c r="AN272" s="79"/>
      <c r="AO272" s="79"/>
      <c r="AP272" s="79"/>
      <c r="AQ272" s="79"/>
      <c r="AR272" s="79"/>
      <c r="AS272" s="79"/>
      <c r="AT272" s="79"/>
      <c r="AU272" s="79"/>
      <c r="AV272" s="79"/>
      <c r="AW272" s="79"/>
      <c r="AX272" s="79"/>
      <c r="AY272" s="79"/>
      <c r="AZ272" s="79"/>
      <c r="BA272" s="79"/>
      <c r="BB272" s="79"/>
      <c r="BC272" s="79"/>
      <c r="BD272" s="79"/>
    </row>
    <row r="273" spans="1:56" s="144" customFormat="1" ht="13" hidden="1" customHeight="1" outlineLevel="1" x14ac:dyDescent="0.35">
      <c r="A273" s="142"/>
      <c r="B273" s="130"/>
      <c r="C273" s="111"/>
      <c r="D273" s="111"/>
      <c r="E273" s="111"/>
      <c r="F273" s="113"/>
      <c r="G273" s="115"/>
      <c r="H273" s="115"/>
      <c r="I273" s="115"/>
      <c r="J273" s="138" t="s">
        <v>168</v>
      </c>
      <c r="K273" s="132">
        <v>0.67</v>
      </c>
      <c r="L273" s="132">
        <v>0.72</v>
      </c>
      <c r="M273" s="132">
        <v>0.72</v>
      </c>
      <c r="N273" s="132">
        <v>0.72</v>
      </c>
      <c r="O273" s="132">
        <v>0.72</v>
      </c>
      <c r="P273" s="132">
        <v>0.72</v>
      </c>
      <c r="Q273" s="115"/>
      <c r="R273" s="134">
        <v>1.4999999999999999E-2</v>
      </c>
      <c r="S273" s="115"/>
      <c r="T273" s="132">
        <v>0.15</v>
      </c>
      <c r="U273" s="115"/>
      <c r="V273" s="132">
        <v>-0.05</v>
      </c>
      <c r="W273" s="115"/>
      <c r="X273" s="132">
        <v>0.17</v>
      </c>
      <c r="Y273" s="113"/>
      <c r="Z273" s="93"/>
      <c r="AA273" s="131"/>
      <c r="AE273" s="79"/>
      <c r="AF273" s="79"/>
      <c r="AG273" s="79"/>
      <c r="AH273" s="79"/>
      <c r="AI273" s="79"/>
      <c r="AJ273" s="79"/>
      <c r="AK273" s="79"/>
      <c r="AL273" s="79"/>
      <c r="AM273" s="79"/>
      <c r="AN273" s="79"/>
      <c r="AO273" s="79"/>
      <c r="AP273" s="79"/>
      <c r="AQ273" s="79"/>
      <c r="AR273" s="79"/>
      <c r="AS273" s="79"/>
      <c r="AT273" s="79"/>
      <c r="AU273" s="79"/>
      <c r="AV273" s="79"/>
      <c r="AW273" s="79"/>
      <c r="AX273" s="79"/>
      <c r="AY273" s="79"/>
      <c r="AZ273" s="79"/>
      <c r="BA273" s="79"/>
      <c r="BB273" s="79"/>
      <c r="BC273" s="79"/>
      <c r="BD273" s="79"/>
    </row>
    <row r="274" spans="1:56" s="144" customFormat="1" ht="13" hidden="1" customHeight="1" outlineLevel="1" x14ac:dyDescent="0.35">
      <c r="A274" s="142"/>
      <c r="B274" s="130"/>
      <c r="C274" s="111"/>
      <c r="D274" s="111"/>
      <c r="E274" s="111"/>
      <c r="F274" s="113"/>
      <c r="G274" s="115"/>
      <c r="H274" s="115"/>
      <c r="I274" s="115"/>
      <c r="J274" s="138" t="s">
        <v>169</v>
      </c>
      <c r="K274" s="132">
        <v>0.73499999999999999</v>
      </c>
      <c r="L274" s="132">
        <v>0.6</v>
      </c>
      <c r="M274" s="132">
        <v>0.6</v>
      </c>
      <c r="N274" s="132">
        <v>0.6</v>
      </c>
      <c r="O274" s="132">
        <v>0.6</v>
      </c>
      <c r="P274" s="132">
        <v>0.6</v>
      </c>
      <c r="Q274" s="115"/>
      <c r="R274" s="134">
        <v>0.01</v>
      </c>
      <c r="S274" s="115"/>
      <c r="T274" s="132">
        <v>0.1</v>
      </c>
      <c r="U274" s="115"/>
      <c r="V274" s="132">
        <v>-0.17</v>
      </c>
      <c r="W274" s="115"/>
      <c r="X274" s="132">
        <v>0.15</v>
      </c>
      <c r="Y274" s="113"/>
      <c r="Z274" s="93"/>
      <c r="AA274" s="131"/>
      <c r="AE274" s="79"/>
      <c r="AF274" s="79"/>
      <c r="AG274" s="79"/>
      <c r="AH274" s="79"/>
      <c r="AI274" s="79"/>
      <c r="AJ274" s="79"/>
      <c r="AK274" s="79"/>
      <c r="AL274" s="79"/>
      <c r="AM274" s="79"/>
      <c r="AN274" s="79"/>
      <c r="AO274" s="79"/>
      <c r="AP274" s="79"/>
      <c r="AQ274" s="79"/>
      <c r="AR274" s="79"/>
      <c r="AS274" s="79"/>
      <c r="AT274" s="79"/>
      <c r="AU274" s="79"/>
      <c r="AV274" s="79"/>
      <c r="AW274" s="79"/>
      <c r="AX274" s="79"/>
      <c r="AY274" s="79"/>
      <c r="AZ274" s="79"/>
      <c r="BA274" s="79"/>
      <c r="BB274" s="79"/>
      <c r="BC274" s="79"/>
      <c r="BD274" s="79"/>
    </row>
    <row r="275" spans="1:56" s="144" customFormat="1" ht="13" hidden="1" customHeight="1" outlineLevel="1" x14ac:dyDescent="0.35">
      <c r="A275" s="142"/>
      <c r="B275" s="130"/>
      <c r="C275" s="111"/>
      <c r="D275" s="111"/>
      <c r="E275" s="111"/>
      <c r="F275" s="113"/>
      <c r="G275" s="115"/>
      <c r="H275" s="115"/>
      <c r="I275" s="115"/>
      <c r="J275" s="138" t="s">
        <v>170</v>
      </c>
      <c r="K275" s="132">
        <v>0.71</v>
      </c>
      <c r="L275" s="132">
        <v>0.71</v>
      </c>
      <c r="M275" s="132">
        <v>0.71</v>
      </c>
      <c r="N275" s="132">
        <v>0.71</v>
      </c>
      <c r="O275" s="132">
        <v>0.71</v>
      </c>
      <c r="P275" s="132">
        <v>0.71</v>
      </c>
      <c r="Q275" s="115"/>
      <c r="R275" s="134">
        <v>1.4999999999999999E-2</v>
      </c>
      <c r="S275" s="115"/>
      <c r="T275" s="132">
        <v>0.2</v>
      </c>
      <c r="U275" s="115"/>
      <c r="V275" s="132">
        <v>-0.17</v>
      </c>
      <c r="W275" s="115"/>
      <c r="X275" s="132">
        <v>0.13</v>
      </c>
      <c r="Y275" s="113"/>
      <c r="Z275" s="93"/>
      <c r="AA275" s="131"/>
      <c r="AE275" s="79"/>
      <c r="AF275" s="79"/>
      <c r="AG275" s="79"/>
      <c r="AH275" s="79"/>
      <c r="AI275" s="79"/>
      <c r="AJ275" s="79"/>
      <c r="AK275" s="79"/>
      <c r="AL275" s="79"/>
      <c r="AM275" s="79"/>
      <c r="AN275" s="79"/>
      <c r="AO275" s="79"/>
      <c r="AP275" s="79"/>
      <c r="AQ275" s="79"/>
      <c r="AR275" s="79"/>
      <c r="AS275" s="79"/>
      <c r="AT275" s="79"/>
      <c r="AU275" s="79"/>
      <c r="AV275" s="79"/>
      <c r="AW275" s="79"/>
      <c r="AX275" s="79"/>
      <c r="AY275" s="79"/>
      <c r="AZ275" s="79"/>
      <c r="BA275" s="79"/>
      <c r="BB275" s="79"/>
      <c r="BC275" s="79"/>
      <c r="BD275" s="79"/>
    </row>
    <row r="276" spans="1:56" s="144" customFormat="1" ht="13" hidden="1" customHeight="1" outlineLevel="1" x14ac:dyDescent="0.35">
      <c r="A276" s="142"/>
      <c r="B276" s="130"/>
      <c r="C276" s="111"/>
      <c r="D276" s="111"/>
      <c r="E276" s="111"/>
      <c r="F276" s="113"/>
      <c r="G276" s="115"/>
      <c r="H276" s="115"/>
      <c r="I276" s="115"/>
      <c r="J276" s="138" t="s">
        <v>171</v>
      </c>
      <c r="K276" s="132">
        <v>0.7</v>
      </c>
      <c r="L276" s="132">
        <v>0.75</v>
      </c>
      <c r="M276" s="132">
        <v>0.75</v>
      </c>
      <c r="N276" s="132">
        <v>0.75</v>
      </c>
      <c r="O276" s="132">
        <v>0.75</v>
      </c>
      <c r="P276" s="132">
        <v>0.75</v>
      </c>
      <c r="Q276" s="115"/>
      <c r="R276" s="134">
        <v>1.4999999999999999E-2</v>
      </c>
      <c r="S276" s="115"/>
      <c r="T276" s="132">
        <v>0.16</v>
      </c>
      <c r="U276" s="115"/>
      <c r="V276" s="132">
        <v>-0.17</v>
      </c>
      <c r="W276" s="115"/>
      <c r="X276" s="132">
        <v>0.13</v>
      </c>
      <c r="Y276" s="113"/>
      <c r="Z276" s="93"/>
      <c r="AA276" s="131"/>
      <c r="AE276" s="79"/>
      <c r="AF276" s="79"/>
      <c r="AG276" s="79"/>
      <c r="AH276" s="79"/>
      <c r="AI276" s="79"/>
      <c r="AJ276" s="79"/>
      <c r="AK276" s="79"/>
      <c r="AL276" s="79"/>
      <c r="AM276" s="79"/>
      <c r="AN276" s="79"/>
      <c r="AO276" s="79"/>
      <c r="AP276" s="79"/>
      <c r="AQ276" s="79"/>
      <c r="AR276" s="79"/>
      <c r="AS276" s="79"/>
      <c r="AT276" s="79"/>
      <c r="AU276" s="79"/>
      <c r="AV276" s="79"/>
      <c r="AW276" s="79"/>
      <c r="AX276" s="79"/>
      <c r="AY276" s="79"/>
      <c r="AZ276" s="79"/>
      <c r="BA276" s="79"/>
      <c r="BB276" s="79"/>
      <c r="BC276" s="79"/>
      <c r="BD276" s="79"/>
    </row>
    <row r="277" spans="1:56" s="144" customFormat="1" ht="13" hidden="1" customHeight="1" outlineLevel="1" x14ac:dyDescent="0.35">
      <c r="A277" s="142"/>
      <c r="B277" s="130"/>
      <c r="C277" s="111"/>
      <c r="D277" s="111"/>
      <c r="E277" s="111"/>
      <c r="F277" s="113"/>
      <c r="G277" s="115"/>
      <c r="H277" s="115"/>
      <c r="I277" s="115"/>
      <c r="J277" s="138" t="s">
        <v>172</v>
      </c>
      <c r="K277" s="132">
        <v>0.74</v>
      </c>
      <c r="L277" s="132">
        <v>0.75</v>
      </c>
      <c r="M277" s="132">
        <v>0.75</v>
      </c>
      <c r="N277" s="132">
        <v>0.75</v>
      </c>
      <c r="O277" s="132">
        <v>0.75</v>
      </c>
      <c r="P277" s="132">
        <v>0.75</v>
      </c>
      <c r="Q277" s="115"/>
      <c r="R277" s="134">
        <v>1.4999999999999999E-2</v>
      </c>
      <c r="S277" s="115"/>
      <c r="T277" s="132">
        <v>0.12</v>
      </c>
      <c r="U277" s="115"/>
      <c r="V277" s="132">
        <v>-0.17</v>
      </c>
      <c r="W277" s="115"/>
      <c r="X277" s="132">
        <v>0.13</v>
      </c>
      <c r="Y277" s="113"/>
      <c r="Z277" s="93"/>
      <c r="AA277" s="131"/>
      <c r="AE277" s="79"/>
      <c r="AF277" s="79"/>
      <c r="AG277" s="79"/>
      <c r="AH277" s="79"/>
      <c r="AI277" s="79"/>
      <c r="AJ277" s="79"/>
      <c r="AK277" s="79"/>
      <c r="AL277" s="79"/>
      <c r="AM277" s="79"/>
      <c r="AN277" s="79"/>
      <c r="AO277" s="79"/>
      <c r="AP277" s="79"/>
      <c r="AQ277" s="79"/>
      <c r="AR277" s="79"/>
      <c r="AS277" s="79"/>
      <c r="AT277" s="79"/>
      <c r="AU277" s="79"/>
      <c r="AV277" s="79"/>
      <c r="AW277" s="79"/>
      <c r="AX277" s="79"/>
      <c r="AY277" s="79"/>
      <c r="AZ277" s="79"/>
      <c r="BA277" s="79"/>
      <c r="BB277" s="79"/>
      <c r="BC277" s="79"/>
      <c r="BD277" s="79"/>
    </row>
    <row r="278" spans="1:56" s="144" customFormat="1" ht="13" hidden="1" customHeight="1" outlineLevel="1" x14ac:dyDescent="0.35">
      <c r="A278" s="142"/>
      <c r="B278" s="130"/>
      <c r="C278" s="111"/>
      <c r="D278" s="111"/>
      <c r="E278" s="111"/>
      <c r="F278" s="113"/>
      <c r="G278" s="122"/>
      <c r="H278" s="122"/>
      <c r="I278" s="122"/>
      <c r="J278" s="138" t="s">
        <v>173</v>
      </c>
      <c r="K278" s="189">
        <v>0.75</v>
      </c>
      <c r="L278" s="189">
        <v>0.75</v>
      </c>
      <c r="M278" s="189">
        <v>0.75</v>
      </c>
      <c r="N278" s="189">
        <v>0.75</v>
      </c>
      <c r="O278" s="189">
        <v>0.75</v>
      </c>
      <c r="P278" s="189">
        <v>0.75</v>
      </c>
      <c r="Q278" s="181"/>
      <c r="R278" s="210">
        <v>1.4999999999999999E-2</v>
      </c>
      <c r="S278" s="181"/>
      <c r="T278" s="189">
        <v>0.1</v>
      </c>
      <c r="U278" s="181"/>
      <c r="V278" s="189">
        <v>-0.2</v>
      </c>
      <c r="W278" s="181"/>
      <c r="X278" s="132">
        <v>0.13</v>
      </c>
      <c r="Y278" s="113"/>
      <c r="Z278" s="93"/>
      <c r="AA278" s="131"/>
      <c r="AE278" s="79"/>
      <c r="AF278" s="79"/>
      <c r="AG278" s="79"/>
      <c r="AH278" s="79"/>
      <c r="AI278" s="79"/>
      <c r="AJ278" s="79"/>
      <c r="AK278" s="79"/>
      <c r="AL278" s="79"/>
      <c r="AM278" s="79"/>
      <c r="AN278" s="79"/>
      <c r="AO278" s="79"/>
      <c r="AP278" s="79"/>
      <c r="AQ278" s="79"/>
      <c r="AR278" s="79"/>
      <c r="AS278" s="79"/>
      <c r="AT278" s="79"/>
      <c r="AU278" s="79"/>
      <c r="AV278" s="79"/>
      <c r="AW278" s="79"/>
      <c r="AX278" s="79"/>
      <c r="AY278" s="79"/>
      <c r="AZ278" s="79"/>
      <c r="BA278" s="79"/>
      <c r="BB278" s="79"/>
      <c r="BC278" s="79"/>
      <c r="BD278" s="79"/>
    </row>
    <row r="279" spans="1:56" s="144" customFormat="1" ht="5.15" hidden="1" customHeight="1" outlineLevel="1" x14ac:dyDescent="0.35">
      <c r="A279" s="142"/>
      <c r="B279" s="130"/>
      <c r="C279" s="94" t="s">
        <v>142</v>
      </c>
      <c r="D279" s="111"/>
      <c r="E279" s="111"/>
      <c r="F279" s="121"/>
      <c r="G279" s="122"/>
      <c r="H279" s="122"/>
      <c r="I279" s="122"/>
      <c r="J279" s="114"/>
      <c r="K279" s="114"/>
      <c r="L279" s="114"/>
      <c r="M279" s="114"/>
      <c r="N279" s="114"/>
      <c r="O279" s="114"/>
      <c r="P279" s="114"/>
      <c r="Q279" s="114"/>
      <c r="R279" s="114"/>
      <c r="S279" s="114"/>
      <c r="T279" s="114"/>
      <c r="U279" s="114"/>
      <c r="V279" s="114"/>
      <c r="W279" s="114"/>
      <c r="X279" s="114"/>
      <c r="Y279" s="113"/>
      <c r="Z279" s="123"/>
      <c r="AA279" s="131"/>
      <c r="AE279" s="79"/>
      <c r="AF279" s="79"/>
      <c r="AG279" s="79"/>
      <c r="AH279" s="79"/>
      <c r="AI279" s="79"/>
      <c r="AJ279" s="79"/>
      <c r="AK279" s="79"/>
      <c r="AL279" s="79"/>
      <c r="AM279" s="79"/>
      <c r="AN279" s="79"/>
      <c r="AO279" s="79"/>
      <c r="AP279" s="79"/>
      <c r="AQ279" s="79"/>
      <c r="AR279" s="79"/>
      <c r="AS279" s="79"/>
      <c r="AT279" s="79"/>
      <c r="AU279" s="79"/>
      <c r="AV279" s="79"/>
      <c r="AW279" s="79"/>
      <c r="AX279" s="79"/>
      <c r="AY279" s="79"/>
      <c r="AZ279" s="79"/>
      <c r="BA279" s="79"/>
      <c r="BB279" s="79"/>
      <c r="BC279" s="79"/>
      <c r="BD279" s="79"/>
    </row>
    <row r="280" spans="1:56" s="144" customFormat="1" ht="24" customHeight="1" collapsed="1" x14ac:dyDescent="0.35">
      <c r="A280" s="142"/>
      <c r="B280" s="130"/>
      <c r="C280" s="124"/>
      <c r="D280" s="124"/>
      <c r="E280" s="124"/>
      <c r="F280" s="124"/>
      <c r="G280" s="125" t="s">
        <v>240</v>
      </c>
      <c r="H280" s="126"/>
      <c r="I280" s="126"/>
      <c r="J280" s="126"/>
      <c r="K280" s="126"/>
      <c r="L280" s="126"/>
      <c r="M280" s="126"/>
      <c r="N280" s="126"/>
      <c r="O280" s="126"/>
      <c r="P280" s="126"/>
      <c r="Q280" s="126"/>
      <c r="R280" s="126"/>
      <c r="S280" s="126"/>
      <c r="T280" s="127"/>
      <c r="U280" s="127"/>
      <c r="V280" s="127"/>
      <c r="W280" s="127"/>
      <c r="X280" s="127"/>
      <c r="Y280" s="128" t="s">
        <v>143</v>
      </c>
      <c r="Z280" s="129" t="s">
        <v>144</v>
      </c>
      <c r="AA280" s="131"/>
      <c r="AE280" s="79"/>
      <c r="AF280" s="79"/>
      <c r="AG280" s="79"/>
      <c r="AH280" s="79"/>
      <c r="AI280" s="79"/>
      <c r="AJ280" s="79"/>
      <c r="AK280" s="79"/>
      <c r="AL280" s="79"/>
      <c r="AM280" s="79"/>
      <c r="AN280" s="79"/>
      <c r="AO280" s="79"/>
      <c r="AP280" s="79"/>
      <c r="AQ280" s="79"/>
      <c r="AR280" s="79"/>
      <c r="AS280" s="79"/>
      <c r="AT280" s="79"/>
      <c r="AU280" s="79"/>
      <c r="AV280" s="79"/>
      <c r="AW280" s="79"/>
      <c r="AX280" s="79"/>
      <c r="AY280" s="79"/>
      <c r="AZ280" s="79"/>
      <c r="BA280" s="79"/>
      <c r="BB280" s="79"/>
      <c r="BC280" s="79"/>
      <c r="BD280" s="79"/>
    </row>
    <row r="281" spans="1:56" s="144" customFormat="1" ht="12.75" hidden="1" customHeight="1" outlineLevel="1" x14ac:dyDescent="0.35">
      <c r="A281" s="142"/>
      <c r="B281" s="78"/>
      <c r="C281" s="78"/>
      <c r="D281" s="78"/>
      <c r="E281" s="78"/>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c r="AE281" s="79"/>
      <c r="AF281" s="79"/>
      <c r="AG281" s="79"/>
      <c r="AH281" s="79"/>
      <c r="AI281" s="79"/>
      <c r="AJ281" s="79"/>
      <c r="AK281" s="79"/>
      <c r="AL281" s="79"/>
      <c r="AM281" s="79"/>
      <c r="AN281" s="79"/>
      <c r="AO281" s="79"/>
      <c r="AP281" s="79"/>
      <c r="AQ281" s="79"/>
      <c r="AR281" s="79"/>
      <c r="AS281" s="79"/>
      <c r="AT281" s="79"/>
      <c r="AU281" s="79"/>
      <c r="AV281" s="79"/>
      <c r="AW281" s="79"/>
      <c r="AX281" s="79"/>
      <c r="AY281" s="79"/>
      <c r="AZ281" s="79"/>
      <c r="BA281" s="79"/>
      <c r="BB281" s="79"/>
      <c r="BC281" s="79"/>
      <c r="BD281" s="79"/>
    </row>
    <row r="282" spans="1:56" s="144" customFormat="1" ht="12.75" hidden="1" customHeight="1" outlineLevel="1" x14ac:dyDescent="0.35">
      <c r="A282" s="142"/>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AE282" s="79"/>
      <c r="AF282" s="79"/>
      <c r="AG282" s="79"/>
      <c r="AH282" s="79"/>
      <c r="AI282" s="79"/>
      <c r="AJ282" s="79"/>
      <c r="AK282" s="79"/>
      <c r="AL282" s="79"/>
      <c r="AM282" s="79"/>
      <c r="AN282" s="79"/>
      <c r="AO282" s="79"/>
      <c r="AP282" s="79"/>
      <c r="AQ282" s="79"/>
      <c r="AR282" s="79"/>
      <c r="AS282" s="79"/>
      <c r="AT282" s="79"/>
      <c r="AU282" s="79"/>
      <c r="AV282" s="79"/>
      <c r="AW282" s="79"/>
      <c r="AX282" s="79"/>
      <c r="AY282" s="79"/>
      <c r="AZ282" s="79"/>
      <c r="BA282" s="79"/>
      <c r="BB282" s="79"/>
      <c r="BC282" s="79"/>
      <c r="BD282" s="79"/>
    </row>
    <row r="283" spans="1:56" s="144" customFormat="1" ht="5.15" hidden="1" customHeight="1" outlineLevel="1" collapsed="1" thickBot="1" x14ac:dyDescent="0.4">
      <c r="A283" s="142"/>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AE283" s="79"/>
      <c r="AF283" s="79"/>
      <c r="AG283" s="79"/>
      <c r="AH283" s="79"/>
      <c r="AI283" s="79"/>
      <c r="AJ283" s="79"/>
      <c r="AK283" s="79"/>
      <c r="AL283" s="79"/>
      <c r="AM283" s="79"/>
      <c r="AN283" s="79"/>
      <c r="AO283" s="79"/>
      <c r="AP283" s="79"/>
      <c r="AQ283" s="79"/>
      <c r="AR283" s="79"/>
      <c r="AS283" s="79"/>
      <c r="AT283" s="79"/>
      <c r="AU283" s="79"/>
      <c r="AV283" s="79"/>
      <c r="AW283" s="79"/>
      <c r="AX283" s="79"/>
      <c r="AY283" s="79"/>
      <c r="AZ283" s="79"/>
      <c r="BA283" s="79"/>
      <c r="BB283" s="79"/>
      <c r="BC283" s="79"/>
      <c r="BD283" s="79"/>
    </row>
    <row r="284" spans="1:56" s="144" customFormat="1" ht="5.15" hidden="1" customHeight="1" outlineLevel="1" x14ac:dyDescent="0.35">
      <c r="A284" s="142"/>
      <c r="B284" s="130"/>
      <c r="C284" s="82" t="s">
        <v>0</v>
      </c>
      <c r="D284" s="82"/>
      <c r="E284" s="82"/>
      <c r="F284" s="82"/>
      <c r="G284" s="82"/>
      <c r="H284" s="82"/>
      <c r="I284" s="82"/>
      <c r="J284" s="82"/>
      <c r="K284" s="83"/>
      <c r="L284" s="83"/>
      <c r="M284" s="83"/>
      <c r="N284" s="83"/>
      <c r="O284" s="83"/>
      <c r="P284" s="83"/>
      <c r="Q284" s="83"/>
      <c r="R284" s="83"/>
      <c r="S284" s="83"/>
      <c r="T284" s="83"/>
      <c r="U284" s="83"/>
      <c r="V284" s="84" t="s">
        <v>134</v>
      </c>
      <c r="W284" s="85"/>
      <c r="X284" s="131"/>
      <c r="AE284" s="79"/>
      <c r="AF284" s="79"/>
      <c r="AG284" s="79"/>
      <c r="AH284" s="79"/>
      <c r="AI284" s="79"/>
      <c r="AJ284" s="79"/>
      <c r="AK284" s="79"/>
      <c r="AL284" s="79"/>
      <c r="AM284" s="79"/>
      <c r="AN284" s="79"/>
      <c r="AO284" s="79"/>
      <c r="AP284" s="79"/>
      <c r="AQ284" s="79"/>
      <c r="AR284" s="79"/>
      <c r="AS284" s="79"/>
      <c r="AT284" s="79"/>
      <c r="AU284" s="79"/>
      <c r="AV284" s="79"/>
      <c r="AW284" s="79"/>
      <c r="AX284" s="79"/>
      <c r="AY284" s="79"/>
      <c r="AZ284" s="79"/>
      <c r="BA284" s="79"/>
      <c r="BB284" s="79"/>
      <c r="BC284" s="79"/>
      <c r="BD284" s="79"/>
    </row>
    <row r="285" spans="1:56" s="144" customFormat="1" ht="13" hidden="1" customHeight="1" outlineLevel="1" collapsed="1" x14ac:dyDescent="0.35">
      <c r="A285" s="142"/>
      <c r="B285" s="130"/>
      <c r="C285" s="87"/>
      <c r="D285" s="87">
        <v>0</v>
      </c>
      <c r="E285" s="87" t="s">
        <v>1</v>
      </c>
      <c r="F285" s="88"/>
      <c r="G285" s="89" t="s">
        <v>252</v>
      </c>
      <c r="H285" s="90"/>
      <c r="I285" s="90"/>
      <c r="J285" s="90"/>
      <c r="K285" s="90"/>
      <c r="L285" s="90"/>
      <c r="M285" s="90"/>
      <c r="N285" s="90"/>
      <c r="O285" s="90"/>
      <c r="P285" s="90"/>
      <c r="Q285" s="90"/>
      <c r="R285" s="90"/>
      <c r="S285" s="91"/>
      <c r="T285" s="90"/>
      <c r="U285" s="92"/>
      <c r="V285" s="92"/>
      <c r="W285" s="93"/>
      <c r="X285" s="131"/>
      <c r="AE285" s="79"/>
      <c r="AF285" s="79"/>
      <c r="AG285" s="79"/>
      <c r="AH285" s="79"/>
      <c r="AI285" s="79"/>
      <c r="AJ285" s="79"/>
      <c r="AK285" s="79"/>
      <c r="AL285" s="79"/>
      <c r="AM285" s="79"/>
      <c r="AN285" s="79"/>
      <c r="AO285" s="79"/>
      <c r="AP285" s="79"/>
      <c r="AQ285" s="79"/>
      <c r="AR285" s="79"/>
      <c r="AS285" s="79"/>
      <c r="AT285" s="79"/>
      <c r="AU285" s="79"/>
      <c r="AV285" s="79"/>
      <c r="AW285" s="79"/>
      <c r="AX285" s="79"/>
      <c r="AY285" s="79"/>
      <c r="AZ285" s="79"/>
      <c r="BA285" s="79"/>
      <c r="BB285" s="79"/>
      <c r="BC285" s="79"/>
      <c r="BD285" s="79"/>
    </row>
    <row r="286" spans="1:56" s="144" customFormat="1" ht="13" hidden="1" customHeight="1" outlineLevel="1" x14ac:dyDescent="0.35">
      <c r="A286" s="142"/>
      <c r="B286" s="130"/>
      <c r="C286" s="87"/>
      <c r="D286" s="94"/>
      <c r="E286" s="95"/>
      <c r="F286" s="96"/>
      <c r="G286" s="97" t="s">
        <v>253</v>
      </c>
      <c r="H286" s="97"/>
      <c r="I286" s="97"/>
      <c r="J286" s="97"/>
      <c r="K286" s="97"/>
      <c r="L286" s="97"/>
      <c r="M286" s="97"/>
      <c r="N286" s="97"/>
      <c r="O286" s="97"/>
      <c r="P286" s="97"/>
      <c r="Q286" s="97"/>
      <c r="R286" s="97"/>
      <c r="S286" s="98"/>
      <c r="T286" s="99"/>
      <c r="U286" s="100"/>
      <c r="V286" s="100"/>
      <c r="W286" s="93"/>
      <c r="X286" s="131"/>
      <c r="AE286" s="79"/>
      <c r="AF286" s="79"/>
      <c r="AG286" s="79"/>
      <c r="AH286" s="79"/>
      <c r="AI286" s="79"/>
      <c r="AJ286" s="79"/>
      <c r="AK286" s="79"/>
      <c r="AL286" s="79"/>
      <c r="AM286" s="79"/>
      <c r="AN286" s="79"/>
      <c r="AO286" s="79"/>
      <c r="AP286" s="79"/>
      <c r="AQ286" s="79"/>
      <c r="AR286" s="79"/>
      <c r="AS286" s="79"/>
      <c r="AT286" s="79"/>
      <c r="AU286" s="79"/>
      <c r="AV286" s="79"/>
      <c r="AW286" s="79"/>
      <c r="AX286" s="79"/>
      <c r="AY286" s="79"/>
      <c r="AZ286" s="79"/>
      <c r="BA286" s="79"/>
      <c r="BB286" s="79"/>
      <c r="BC286" s="79"/>
      <c r="BD286" s="79"/>
    </row>
    <row r="287" spans="1:56" s="144" customFormat="1" ht="13" hidden="1" customHeight="1" outlineLevel="1" x14ac:dyDescent="0.35">
      <c r="A287" s="142"/>
      <c r="B287" s="130"/>
      <c r="C287" s="95"/>
      <c r="D287" s="87"/>
      <c r="E287" s="95"/>
      <c r="F287" s="96"/>
      <c r="G287" s="101">
        <v>38005.577118055553</v>
      </c>
      <c r="H287" s="102">
        <v>38005.577118055553</v>
      </c>
      <c r="I287" s="97"/>
      <c r="J287" s="97"/>
      <c r="K287" s="97"/>
      <c r="L287" s="97"/>
      <c r="M287" s="97"/>
      <c r="N287" s="97"/>
      <c r="O287" s="97"/>
      <c r="P287" s="97"/>
      <c r="Q287" s="97"/>
      <c r="R287" s="97"/>
      <c r="S287" s="98"/>
      <c r="T287" s="99"/>
      <c r="U287" s="100"/>
      <c r="V287" s="100"/>
      <c r="W287" s="93"/>
      <c r="X287" s="131"/>
      <c r="AE287" s="79"/>
      <c r="AF287" s="79"/>
      <c r="AG287" s="79"/>
      <c r="AH287" s="79"/>
      <c r="AI287" s="79"/>
      <c r="AJ287" s="79"/>
      <c r="AK287" s="79"/>
      <c r="AL287" s="79"/>
      <c r="AM287" s="79"/>
      <c r="AN287" s="79"/>
      <c r="AO287" s="79"/>
      <c r="AP287" s="79"/>
      <c r="AQ287" s="79"/>
      <c r="AR287" s="79"/>
      <c r="AS287" s="79"/>
      <c r="AT287" s="79"/>
      <c r="AU287" s="79"/>
      <c r="AV287" s="79"/>
      <c r="AW287" s="79"/>
      <c r="AX287" s="79"/>
      <c r="AY287" s="79"/>
      <c r="AZ287" s="79"/>
      <c r="BA287" s="79"/>
      <c r="BB287" s="79"/>
      <c r="BC287" s="79"/>
      <c r="BD287" s="79"/>
    </row>
    <row r="288" spans="1:56" s="144" customFormat="1" ht="13" hidden="1" customHeight="1" outlineLevel="1" x14ac:dyDescent="0.35">
      <c r="A288" s="142"/>
      <c r="B288" s="130"/>
      <c r="C288" s="95">
        <v>1</v>
      </c>
      <c r="D288" s="94"/>
      <c r="E288" s="95"/>
      <c r="F288" s="103"/>
      <c r="G288" s="104"/>
      <c r="H288" s="105"/>
      <c r="I288" s="105"/>
      <c r="J288" s="105"/>
      <c r="K288" s="105"/>
      <c r="L288" s="105"/>
      <c r="M288" s="105"/>
      <c r="N288" s="105"/>
      <c r="O288" s="105"/>
      <c r="P288" s="105"/>
      <c r="Q288" s="105"/>
      <c r="R288" s="105"/>
      <c r="S288" s="106"/>
      <c r="T288" s="107"/>
      <c r="U288" s="108"/>
      <c r="V288" s="108"/>
      <c r="W288" s="93"/>
      <c r="X288" s="131"/>
      <c r="AE288" s="79"/>
      <c r="AF288" s="79"/>
      <c r="AG288" s="79"/>
      <c r="AH288" s="79"/>
      <c r="AI288" s="79"/>
      <c r="AJ288" s="79"/>
      <c r="AK288" s="79"/>
      <c r="AL288" s="79"/>
      <c r="AM288" s="79"/>
      <c r="AN288" s="79"/>
      <c r="AO288" s="79"/>
      <c r="AP288" s="79"/>
      <c r="AQ288" s="79"/>
      <c r="AR288" s="79"/>
      <c r="AS288" s="79"/>
      <c r="AT288" s="79"/>
      <c r="AU288" s="79"/>
      <c r="AV288" s="79"/>
      <c r="AW288" s="79"/>
      <c r="AX288" s="79"/>
      <c r="AY288" s="79"/>
      <c r="AZ288" s="79"/>
      <c r="BA288" s="79"/>
      <c r="BB288" s="79"/>
      <c r="BC288" s="79"/>
      <c r="BD288" s="79"/>
    </row>
    <row r="289" spans="1:56" s="144" customFormat="1" ht="13" hidden="1" customHeight="1" outlineLevel="1" x14ac:dyDescent="0.35">
      <c r="A289" s="142"/>
      <c r="B289" s="130"/>
      <c r="C289" s="95"/>
      <c r="D289" s="95"/>
      <c r="E289" s="95"/>
      <c r="F289" s="95"/>
      <c r="G289" s="109"/>
      <c r="H289" s="109"/>
      <c r="I289" s="109"/>
      <c r="J289" s="211" t="s">
        <v>202</v>
      </c>
      <c r="K289" s="212" t="s">
        <v>254</v>
      </c>
      <c r="L289" s="109"/>
      <c r="M289" s="109"/>
      <c r="N289" s="109"/>
      <c r="O289" s="211" t="s">
        <v>202</v>
      </c>
      <c r="P289" s="212" t="s">
        <v>255</v>
      </c>
      <c r="Q289" s="109"/>
      <c r="R289" s="109"/>
      <c r="S289" s="109"/>
      <c r="T289" s="109"/>
      <c r="U289" s="109"/>
      <c r="V289" s="109"/>
      <c r="W289" s="93"/>
      <c r="X289" s="131"/>
      <c r="AE289" s="79"/>
      <c r="AF289" s="79"/>
      <c r="AG289" s="79"/>
      <c r="AH289" s="79"/>
      <c r="AI289" s="79"/>
      <c r="AJ289" s="79"/>
      <c r="AK289" s="79"/>
      <c r="AL289" s="79"/>
      <c r="AM289" s="79"/>
      <c r="AN289" s="79"/>
      <c r="AO289" s="79"/>
      <c r="AP289" s="79"/>
      <c r="AQ289" s="79"/>
      <c r="AR289" s="79"/>
      <c r="AS289" s="79"/>
      <c r="AT289" s="79"/>
      <c r="AU289" s="79"/>
      <c r="AV289" s="79"/>
      <c r="AW289" s="79"/>
      <c r="AX289" s="79"/>
      <c r="AY289" s="79"/>
      <c r="AZ289" s="79"/>
      <c r="BA289" s="79"/>
      <c r="BB289" s="79"/>
      <c r="BC289" s="79"/>
      <c r="BD289" s="79"/>
    </row>
    <row r="290" spans="1:56" s="144" customFormat="1" ht="13" hidden="1" customHeight="1" outlineLevel="1" x14ac:dyDescent="0.35">
      <c r="A290" s="142"/>
      <c r="B290" s="130"/>
      <c r="C290" s="95"/>
      <c r="D290" s="95"/>
      <c r="E290" s="95"/>
      <c r="F290" s="95"/>
      <c r="G290" s="95"/>
      <c r="H290" s="95"/>
      <c r="I290" s="95"/>
      <c r="J290" s="95"/>
      <c r="K290" s="213" t="s">
        <v>256</v>
      </c>
      <c r="L290" s="109"/>
      <c r="M290" s="109"/>
      <c r="N290" s="109"/>
      <c r="O290" s="95"/>
      <c r="P290" s="213" t="s">
        <v>256</v>
      </c>
      <c r="Q290" s="109"/>
      <c r="R290" s="109"/>
      <c r="S290" s="109"/>
      <c r="T290" s="109"/>
      <c r="U290" s="109"/>
      <c r="V290" s="109"/>
      <c r="W290" s="93"/>
      <c r="X290" s="131"/>
      <c r="AE290" s="79"/>
      <c r="AF290" s="79"/>
      <c r="AG290" s="79"/>
      <c r="AH290" s="79"/>
      <c r="AI290" s="79"/>
      <c r="AJ290" s="79"/>
      <c r="AK290" s="79"/>
      <c r="AL290" s="79"/>
      <c r="AM290" s="79"/>
      <c r="AN290" s="79"/>
      <c r="AO290" s="79"/>
      <c r="AP290" s="79"/>
      <c r="AQ290" s="79"/>
      <c r="AR290" s="79"/>
      <c r="AS290" s="79"/>
      <c r="AT290" s="79"/>
      <c r="AU290" s="79"/>
      <c r="AV290" s="79"/>
      <c r="AW290" s="79"/>
      <c r="AX290" s="79"/>
      <c r="AY290" s="79"/>
      <c r="AZ290" s="79"/>
      <c r="BA290" s="79"/>
      <c r="BB290" s="79"/>
      <c r="BC290" s="79"/>
      <c r="BD290" s="79"/>
    </row>
    <row r="291" spans="1:56" s="144" customFormat="1" ht="13" hidden="1" customHeight="1" outlineLevel="1" x14ac:dyDescent="0.35">
      <c r="A291" s="142"/>
      <c r="B291" s="130"/>
      <c r="C291" s="95"/>
      <c r="D291" s="95"/>
      <c r="E291" s="95"/>
      <c r="F291" s="95"/>
      <c r="G291" s="110"/>
      <c r="H291" s="110"/>
      <c r="I291" s="110"/>
      <c r="J291" s="110"/>
      <c r="K291" s="135" t="s">
        <v>257</v>
      </c>
      <c r="L291" s="135"/>
      <c r="M291" s="135"/>
      <c r="N291" s="110"/>
      <c r="O291" s="110"/>
      <c r="P291" s="135" t="s">
        <v>258</v>
      </c>
      <c r="Q291" s="135"/>
      <c r="R291" s="135"/>
      <c r="S291" s="110"/>
      <c r="T291" s="135" t="s">
        <v>259</v>
      </c>
      <c r="U291" s="135"/>
      <c r="V291" s="218" t="s">
        <v>248</v>
      </c>
      <c r="W291" s="93"/>
      <c r="X291" s="131"/>
      <c r="AE291" s="79"/>
      <c r="AF291" s="79"/>
      <c r="AG291" s="79"/>
      <c r="AH291" s="79"/>
      <c r="AI291" s="79"/>
      <c r="AJ291" s="79"/>
      <c r="AK291" s="79"/>
      <c r="AL291" s="79"/>
      <c r="AM291" s="79"/>
      <c r="AN291" s="79"/>
      <c r="AO291" s="79"/>
      <c r="AP291" s="79"/>
      <c r="AQ291" s="79"/>
      <c r="AR291" s="79"/>
      <c r="AS291" s="79"/>
      <c r="AT291" s="79"/>
      <c r="AU291" s="79"/>
      <c r="AV291" s="79"/>
      <c r="AW291" s="79"/>
      <c r="AX291" s="79"/>
      <c r="AY291" s="79"/>
      <c r="AZ291" s="79"/>
      <c r="BA291" s="79"/>
      <c r="BB291" s="79"/>
      <c r="BC291" s="79"/>
      <c r="BD291" s="79"/>
    </row>
    <row r="292" spans="1:56" s="144" customFormat="1" ht="13" hidden="1" customHeight="1" outlineLevel="1" x14ac:dyDescent="0.35">
      <c r="A292" s="142"/>
      <c r="B292" s="130"/>
      <c r="C292" s="111"/>
      <c r="D292" s="111"/>
      <c r="E292" s="111"/>
      <c r="F292" s="95"/>
      <c r="G292" s="110" t="s">
        <v>260</v>
      </c>
      <c r="H292" s="110" t="s">
        <v>261</v>
      </c>
      <c r="I292" s="110" t="s">
        <v>196</v>
      </c>
      <c r="J292" s="110"/>
      <c r="K292" s="110" t="s">
        <v>262</v>
      </c>
      <c r="L292" s="110" t="s">
        <v>263</v>
      </c>
      <c r="M292" s="110" t="s">
        <v>264</v>
      </c>
      <c r="N292" s="110"/>
      <c r="O292" s="110"/>
      <c r="P292" s="110" t="s">
        <v>262</v>
      </c>
      <c r="Q292" s="110" t="s">
        <v>263</v>
      </c>
      <c r="R292" s="110" t="s">
        <v>264</v>
      </c>
      <c r="S292" s="110"/>
      <c r="T292" s="110" t="s">
        <v>265</v>
      </c>
      <c r="U292" s="110" t="s">
        <v>266</v>
      </c>
      <c r="V292" s="218"/>
      <c r="W292" s="93"/>
      <c r="X292" s="131"/>
      <c r="AE292" s="79"/>
      <c r="AF292" s="79"/>
      <c r="AG292" s="79"/>
      <c r="AH292" s="79"/>
      <c r="AI292" s="79"/>
      <c r="AJ292" s="79"/>
      <c r="AK292" s="79"/>
      <c r="AL292" s="79"/>
      <c r="AM292" s="79"/>
      <c r="AN292" s="79"/>
      <c r="AO292" s="79"/>
      <c r="AP292" s="79"/>
      <c r="AQ292" s="79"/>
      <c r="AR292" s="79"/>
      <c r="AS292" s="79"/>
      <c r="AT292" s="79"/>
      <c r="AU292" s="79"/>
      <c r="AV292" s="79"/>
      <c r="AW292" s="79"/>
      <c r="AX292" s="79"/>
      <c r="AY292" s="79"/>
      <c r="AZ292" s="79"/>
      <c r="BA292" s="79"/>
      <c r="BB292" s="79"/>
      <c r="BC292" s="79"/>
      <c r="BD292" s="79"/>
    </row>
    <row r="293" spans="1:56" s="144" customFormat="1" ht="5.15" hidden="1" customHeight="1" outlineLevel="1" x14ac:dyDescent="0.35">
      <c r="A293" s="142"/>
      <c r="B293" s="130"/>
      <c r="C293" s="94" t="s">
        <v>137</v>
      </c>
      <c r="D293" s="111"/>
      <c r="E293" s="111"/>
      <c r="F293" s="95"/>
      <c r="G293" s="110"/>
      <c r="H293" s="110"/>
      <c r="I293" s="110"/>
      <c r="J293" s="112" t="s">
        <v>138</v>
      </c>
      <c r="K293" s="110"/>
      <c r="L293" s="110"/>
      <c r="M293" s="110"/>
      <c r="N293" s="110"/>
      <c r="O293" s="110"/>
      <c r="P293" s="110"/>
      <c r="Q293" s="110"/>
      <c r="R293" s="110"/>
      <c r="S293" s="110"/>
      <c r="T293" s="110"/>
      <c r="U293" s="110"/>
      <c r="V293" s="218"/>
      <c r="W293" s="93"/>
      <c r="X293" s="131"/>
      <c r="AE293" s="79"/>
      <c r="AF293" s="79"/>
      <c r="AG293" s="79"/>
      <c r="AH293" s="79"/>
      <c r="AI293" s="79"/>
      <c r="AJ293" s="79"/>
      <c r="AK293" s="79"/>
      <c r="AL293" s="79"/>
      <c r="AM293" s="79"/>
      <c r="AN293" s="79"/>
      <c r="AO293" s="79"/>
      <c r="AP293" s="79"/>
      <c r="AQ293" s="79"/>
      <c r="AR293" s="79"/>
      <c r="AS293" s="79"/>
      <c r="AT293" s="79"/>
      <c r="AU293" s="79"/>
      <c r="AV293" s="79"/>
      <c r="AW293" s="79"/>
      <c r="AX293" s="79"/>
      <c r="AY293" s="79"/>
      <c r="AZ293" s="79"/>
      <c r="BA293" s="79"/>
      <c r="BB293" s="79"/>
      <c r="BC293" s="79"/>
      <c r="BD293" s="79"/>
    </row>
    <row r="294" spans="1:56" s="144" customFormat="1" ht="5.15" hidden="1" customHeight="1" outlineLevel="1" x14ac:dyDescent="0.35">
      <c r="A294" s="142"/>
      <c r="B294" s="130"/>
      <c r="C294" s="111"/>
      <c r="D294" s="111"/>
      <c r="E294" s="111"/>
      <c r="F294" s="113"/>
      <c r="G294" s="114"/>
      <c r="H294" s="114"/>
      <c r="I294" s="114"/>
      <c r="J294" s="114"/>
      <c r="K294" s="114"/>
      <c r="L294" s="114"/>
      <c r="M294" s="114"/>
      <c r="N294" s="114"/>
      <c r="O294" s="114"/>
      <c r="P294" s="114"/>
      <c r="Q294" s="114"/>
      <c r="R294" s="114"/>
      <c r="S294" s="114"/>
      <c r="T294" s="114"/>
      <c r="U294" s="114"/>
      <c r="V294" s="113"/>
      <c r="W294" s="93"/>
      <c r="X294" s="131"/>
      <c r="AE294" s="79"/>
      <c r="AF294" s="79"/>
      <c r="AG294" s="79"/>
      <c r="AH294" s="79"/>
      <c r="AI294" s="79"/>
      <c r="AJ294" s="79"/>
      <c r="AK294" s="79"/>
      <c r="AL294" s="79"/>
      <c r="AM294" s="79"/>
      <c r="AN294" s="79"/>
      <c r="AO294" s="79"/>
      <c r="AP294" s="79"/>
      <c r="AQ294" s="79"/>
      <c r="AR294" s="79"/>
      <c r="AS294" s="79"/>
      <c r="AT294" s="79"/>
      <c r="AU294" s="79"/>
      <c r="AV294" s="79"/>
      <c r="AW294" s="79"/>
      <c r="AX294" s="79"/>
      <c r="AY294" s="79"/>
      <c r="AZ294" s="79"/>
      <c r="BA294" s="79"/>
      <c r="BB294" s="79"/>
      <c r="BC294" s="79"/>
      <c r="BD294" s="79"/>
    </row>
    <row r="295" spans="1:56" s="144" customFormat="1" ht="13" hidden="1" customHeight="1" outlineLevel="1" x14ac:dyDescent="0.35">
      <c r="A295" s="142"/>
      <c r="B295" s="130"/>
      <c r="C295" s="111"/>
      <c r="D295" s="111"/>
      <c r="E295" s="111"/>
      <c r="F295" s="113"/>
      <c r="G295" s="160">
        <v>0.68</v>
      </c>
      <c r="H295" s="160">
        <v>0.05</v>
      </c>
      <c r="I295" s="138" t="s">
        <v>510</v>
      </c>
      <c r="J295" s="115"/>
      <c r="K295" s="450">
        <f>$G295+$H295/2</f>
        <v>0.70500000000000007</v>
      </c>
      <c r="L295" s="79"/>
      <c r="M295" s="133">
        <v>150</v>
      </c>
      <c r="N295" s="115"/>
      <c r="O295" s="115"/>
      <c r="P295" s="450">
        <f>$G295-$H295/2</f>
        <v>0.65500000000000003</v>
      </c>
      <c r="Q295" s="79"/>
      <c r="R295" s="176">
        <v>75</v>
      </c>
      <c r="S295" s="115"/>
      <c r="T295" s="202">
        <f>MIN($K269:$P269)+$V269</f>
        <v>0.68</v>
      </c>
      <c r="U295" s="202">
        <f>MAX($K269:$P269)+$V269</f>
        <v>0.68</v>
      </c>
      <c r="V295" s="208">
        <v>0.06</v>
      </c>
      <c r="W295" s="93"/>
      <c r="X295" s="131"/>
      <c r="AE295" s="79"/>
      <c r="AF295" s="79"/>
      <c r="AG295" s="79"/>
      <c r="AH295" s="79"/>
      <c r="AI295" s="79"/>
      <c r="AJ295" s="79"/>
      <c r="AK295" s="79"/>
      <c r="AL295" s="79"/>
      <c r="AM295" s="79"/>
      <c r="AN295" s="79"/>
      <c r="AO295" s="79"/>
      <c r="AP295" s="79"/>
      <c r="AQ295" s="79"/>
      <c r="AR295" s="79"/>
      <c r="AS295" s="79"/>
      <c r="AT295" s="79"/>
      <c r="AU295" s="79"/>
      <c r="AV295" s="79"/>
      <c r="AW295" s="79"/>
      <c r="AX295" s="79"/>
      <c r="AY295" s="79"/>
      <c r="AZ295" s="79"/>
      <c r="BA295" s="79"/>
      <c r="BB295" s="79"/>
      <c r="BC295" s="79"/>
      <c r="BD295" s="79"/>
    </row>
    <row r="296" spans="1:56" s="144" customFormat="1" ht="13" hidden="1" customHeight="1" outlineLevel="1" x14ac:dyDescent="0.35">
      <c r="A296" s="142"/>
      <c r="B296" s="130"/>
      <c r="C296" s="111"/>
      <c r="D296" s="111"/>
      <c r="E296" s="111"/>
      <c r="F296" s="113"/>
      <c r="G296" s="160">
        <v>0.68</v>
      </c>
      <c r="H296" s="160">
        <v>0.05</v>
      </c>
      <c r="I296" s="138" t="s">
        <v>165</v>
      </c>
      <c r="J296" s="115"/>
      <c r="K296" s="450">
        <f t="shared" ref="K296:K304" si="9">$G296+$H296/2</f>
        <v>0.70500000000000007</v>
      </c>
      <c r="L296" s="79"/>
      <c r="M296" s="133">
        <v>100</v>
      </c>
      <c r="N296" s="115"/>
      <c r="O296" s="115"/>
      <c r="P296" s="450">
        <f t="shared" ref="P296:P304" si="10">$G296-$H296/2</f>
        <v>0.65500000000000003</v>
      </c>
      <c r="Q296" s="79"/>
      <c r="R296" s="176">
        <v>50</v>
      </c>
      <c r="S296" s="115"/>
      <c r="T296" s="202">
        <f t="shared" ref="T296:T304" si="11">MIN($K270:$P270)+$V270</f>
        <v>0.68</v>
      </c>
      <c r="U296" s="202">
        <f t="shared" ref="U296:U304" si="12">MAX($K270:$P270)+$V270</f>
        <v>0.68</v>
      </c>
      <c r="V296" s="132">
        <v>0.06</v>
      </c>
      <c r="W296" s="93"/>
      <c r="X296" s="131"/>
      <c r="AE296" s="79"/>
      <c r="AF296" s="79"/>
      <c r="AG296" s="79"/>
      <c r="AH296" s="79"/>
      <c r="AI296" s="79"/>
      <c r="AJ296" s="79"/>
      <c r="AK296" s="79"/>
      <c r="AL296" s="79"/>
      <c r="AM296" s="79"/>
      <c r="AN296" s="79"/>
      <c r="AO296" s="79"/>
      <c r="AP296" s="79"/>
      <c r="AQ296" s="79"/>
      <c r="AR296" s="79"/>
      <c r="AS296" s="79"/>
      <c r="AT296" s="79"/>
      <c r="AU296" s="79"/>
      <c r="AV296" s="79"/>
      <c r="AW296" s="79"/>
      <c r="AX296" s="79"/>
      <c r="AY296" s="79"/>
      <c r="AZ296" s="79"/>
      <c r="BA296" s="79"/>
      <c r="BB296" s="79"/>
      <c r="BC296" s="79"/>
      <c r="BD296" s="79"/>
    </row>
    <row r="297" spans="1:56" s="144" customFormat="1" ht="13" hidden="1" customHeight="1" outlineLevel="1" x14ac:dyDescent="0.35">
      <c r="A297" s="142"/>
      <c r="B297" s="130"/>
      <c r="C297" s="111"/>
      <c r="D297" s="111"/>
      <c r="E297" s="111"/>
      <c r="F297" s="113"/>
      <c r="G297" s="160">
        <v>0.68</v>
      </c>
      <c r="H297" s="160">
        <v>0.05</v>
      </c>
      <c r="I297" s="138" t="s">
        <v>166</v>
      </c>
      <c r="J297" s="115"/>
      <c r="K297" s="450">
        <f t="shared" si="9"/>
        <v>0.70500000000000007</v>
      </c>
      <c r="L297" s="79"/>
      <c r="M297" s="133">
        <v>200</v>
      </c>
      <c r="N297" s="115"/>
      <c r="O297" s="115"/>
      <c r="P297" s="450">
        <f t="shared" si="10"/>
        <v>0.65500000000000003</v>
      </c>
      <c r="Q297" s="79"/>
      <c r="R297" s="176">
        <v>100</v>
      </c>
      <c r="S297" s="115"/>
      <c r="T297" s="202">
        <f t="shared" si="11"/>
        <v>0.68</v>
      </c>
      <c r="U297" s="202">
        <f t="shared" si="12"/>
        <v>0.68</v>
      </c>
      <c r="V297" s="132">
        <v>0.06</v>
      </c>
      <c r="W297" s="93"/>
      <c r="X297" s="131"/>
      <c r="AE297" s="79"/>
      <c r="AF297" s="79"/>
      <c r="AG297" s="79"/>
      <c r="AH297" s="79"/>
      <c r="AI297" s="79"/>
      <c r="AJ297" s="79"/>
      <c r="AK297" s="79"/>
      <c r="AL297" s="79"/>
      <c r="AM297" s="79"/>
      <c r="AN297" s="79"/>
      <c r="AO297" s="79"/>
      <c r="AP297" s="79"/>
      <c r="AQ297" s="79"/>
      <c r="AR297" s="79"/>
      <c r="AS297" s="79"/>
      <c r="AT297" s="79"/>
      <c r="AU297" s="79"/>
      <c r="AV297" s="79"/>
      <c r="AW297" s="79"/>
      <c r="AX297" s="79"/>
      <c r="AY297" s="79"/>
      <c r="AZ297" s="79"/>
      <c r="BA297" s="79"/>
      <c r="BB297" s="79"/>
      <c r="BC297" s="79"/>
      <c r="BD297" s="79"/>
    </row>
    <row r="298" spans="1:56" s="144" customFormat="1" ht="13" hidden="1" customHeight="1" outlineLevel="1" x14ac:dyDescent="0.35">
      <c r="A298" s="142"/>
      <c r="B298" s="130"/>
      <c r="C298" s="111"/>
      <c r="D298" s="111"/>
      <c r="E298" s="111"/>
      <c r="F298" s="113"/>
      <c r="G298" s="160">
        <v>0.68</v>
      </c>
      <c r="H298" s="160">
        <v>0.05</v>
      </c>
      <c r="I298" s="138" t="s">
        <v>167</v>
      </c>
      <c r="J298" s="115"/>
      <c r="K298" s="450">
        <f t="shared" si="9"/>
        <v>0.70500000000000007</v>
      </c>
      <c r="L298" s="79"/>
      <c r="M298" s="133">
        <v>300</v>
      </c>
      <c r="N298" s="115"/>
      <c r="O298" s="115"/>
      <c r="P298" s="450">
        <f t="shared" si="10"/>
        <v>0.65500000000000003</v>
      </c>
      <c r="Q298" s="79"/>
      <c r="R298" s="176">
        <v>150</v>
      </c>
      <c r="S298" s="115"/>
      <c r="T298" s="202">
        <f t="shared" si="11"/>
        <v>0.65</v>
      </c>
      <c r="U298" s="202">
        <f t="shared" si="12"/>
        <v>0.68</v>
      </c>
      <c r="V298" s="132">
        <v>0.06</v>
      </c>
      <c r="W298" s="93"/>
      <c r="X298" s="131"/>
      <c r="AE298" s="79"/>
      <c r="AF298" s="79"/>
      <c r="AG298" s="79"/>
      <c r="AH298" s="79"/>
      <c r="AI298" s="79"/>
      <c r="AJ298" s="79"/>
      <c r="AK298" s="79"/>
      <c r="AL298" s="79"/>
      <c r="AM298" s="79"/>
      <c r="AN298" s="79"/>
      <c r="AO298" s="79"/>
      <c r="AP298" s="79"/>
      <c r="AQ298" s="79"/>
      <c r="AR298" s="79"/>
      <c r="AS298" s="79"/>
      <c r="AT298" s="79"/>
      <c r="AU298" s="79"/>
      <c r="AV298" s="79"/>
      <c r="AW298" s="79"/>
      <c r="AX298" s="79"/>
      <c r="AY298" s="79"/>
      <c r="AZ298" s="79"/>
      <c r="BA298" s="79"/>
      <c r="BB298" s="79"/>
      <c r="BC298" s="79"/>
      <c r="BD298" s="79"/>
    </row>
    <row r="299" spans="1:56" s="144" customFormat="1" ht="13" hidden="1" customHeight="1" outlineLevel="1" x14ac:dyDescent="0.35">
      <c r="A299" s="142"/>
      <c r="B299" s="130"/>
      <c r="C299" s="111"/>
      <c r="D299" s="111"/>
      <c r="E299" s="111"/>
      <c r="F299" s="113"/>
      <c r="G299" s="160">
        <v>0.67</v>
      </c>
      <c r="H299" s="160">
        <v>0.1</v>
      </c>
      <c r="I299" s="138" t="s">
        <v>168</v>
      </c>
      <c r="J299" s="115"/>
      <c r="K299" s="450">
        <f t="shared" si="9"/>
        <v>0.72000000000000008</v>
      </c>
      <c r="L299" s="79"/>
      <c r="M299" s="133">
        <v>1000</v>
      </c>
      <c r="N299" s="115"/>
      <c r="O299" s="139"/>
      <c r="P299" s="450">
        <f t="shared" si="10"/>
        <v>0.62</v>
      </c>
      <c r="Q299" s="79"/>
      <c r="R299" s="176">
        <v>500</v>
      </c>
      <c r="S299" s="115"/>
      <c r="T299" s="202">
        <f t="shared" si="11"/>
        <v>0.62</v>
      </c>
      <c r="U299" s="202">
        <f t="shared" si="12"/>
        <v>0.66999999999999993</v>
      </c>
      <c r="V299" s="132">
        <v>0.06</v>
      </c>
      <c r="W299" s="93"/>
      <c r="X299" s="131"/>
      <c r="AE299" s="79"/>
      <c r="AF299" s="79"/>
      <c r="AG299" s="79"/>
      <c r="AH299" s="79"/>
      <c r="AI299" s="79"/>
      <c r="AJ299" s="79"/>
      <c r="AK299" s="79"/>
      <c r="AL299" s="79"/>
      <c r="AM299" s="79"/>
      <c r="AN299" s="79"/>
      <c r="AO299" s="79"/>
      <c r="AP299" s="79"/>
      <c r="AQ299" s="79"/>
      <c r="AR299" s="79"/>
      <c r="AS299" s="79"/>
      <c r="AT299" s="79"/>
      <c r="AU299" s="79"/>
      <c r="AV299" s="79"/>
      <c r="AW299" s="79"/>
      <c r="AX299" s="79"/>
      <c r="AY299" s="79"/>
      <c r="AZ299" s="79"/>
      <c r="BA299" s="79"/>
      <c r="BB299" s="79"/>
      <c r="BC299" s="79"/>
      <c r="BD299" s="79"/>
    </row>
    <row r="300" spans="1:56" s="144" customFormat="1" ht="13" hidden="1" customHeight="1" outlineLevel="1" x14ac:dyDescent="0.35">
      <c r="A300" s="142"/>
      <c r="B300" s="130"/>
      <c r="C300" s="111"/>
      <c r="D300" s="111"/>
      <c r="E300" s="111"/>
      <c r="F300" s="113"/>
      <c r="G300" s="160">
        <v>0.6</v>
      </c>
      <c r="H300" s="160">
        <v>0.15</v>
      </c>
      <c r="I300" s="138" t="s">
        <v>169</v>
      </c>
      <c r="J300" s="115"/>
      <c r="K300" s="450">
        <f t="shared" si="9"/>
        <v>0.67499999999999993</v>
      </c>
      <c r="L300" s="79"/>
      <c r="M300" s="133">
        <v>4000</v>
      </c>
      <c r="N300" s="115"/>
      <c r="O300" s="139"/>
      <c r="P300" s="450">
        <f t="shared" si="10"/>
        <v>0.52500000000000002</v>
      </c>
      <c r="Q300" s="79"/>
      <c r="R300" s="176">
        <v>2000</v>
      </c>
      <c r="S300" s="115"/>
      <c r="T300" s="202">
        <f t="shared" si="11"/>
        <v>0.42999999999999994</v>
      </c>
      <c r="U300" s="202">
        <f t="shared" si="12"/>
        <v>0.56499999999999995</v>
      </c>
      <c r="V300" s="132">
        <v>0.06</v>
      </c>
      <c r="W300" s="93"/>
      <c r="X300" s="131"/>
      <c r="AE300" s="79"/>
      <c r="AF300" s="79"/>
      <c r="AG300" s="79"/>
      <c r="AH300" s="79"/>
      <c r="AI300" s="79"/>
      <c r="AJ300" s="79"/>
      <c r="AK300" s="79"/>
      <c r="AL300" s="79"/>
      <c r="AM300" s="79"/>
      <c r="AN300" s="79"/>
      <c r="AO300" s="79"/>
      <c r="AP300" s="79"/>
      <c r="AQ300" s="79"/>
      <c r="AR300" s="79"/>
      <c r="AS300" s="79"/>
      <c r="AT300" s="79"/>
      <c r="AU300" s="79"/>
      <c r="AV300" s="79"/>
      <c r="AW300" s="79"/>
      <c r="AX300" s="79"/>
      <c r="AY300" s="79"/>
      <c r="AZ300" s="79"/>
      <c r="BA300" s="79"/>
      <c r="BB300" s="79"/>
      <c r="BC300" s="79"/>
      <c r="BD300" s="79"/>
    </row>
    <row r="301" spans="1:56" s="144" customFormat="1" ht="13" hidden="1" customHeight="1" outlineLevel="1" x14ac:dyDescent="0.35">
      <c r="A301" s="142"/>
      <c r="B301" s="130"/>
      <c r="C301" s="111"/>
      <c r="D301" s="111"/>
      <c r="E301" s="111"/>
      <c r="F301" s="113"/>
      <c r="G301" s="160">
        <v>0.56999999999999995</v>
      </c>
      <c r="H301" s="160">
        <v>0.15</v>
      </c>
      <c r="I301" s="138" t="s">
        <v>170</v>
      </c>
      <c r="J301" s="115"/>
      <c r="K301" s="450">
        <f t="shared" si="9"/>
        <v>0.64499999999999991</v>
      </c>
      <c r="L301" s="79"/>
      <c r="M301" s="133">
        <v>3500</v>
      </c>
      <c r="N301" s="115"/>
      <c r="O301" s="139"/>
      <c r="P301" s="450">
        <f t="shared" si="10"/>
        <v>0.49499999999999994</v>
      </c>
      <c r="Q301" s="79"/>
      <c r="R301" s="176">
        <v>1750</v>
      </c>
      <c r="S301" s="115"/>
      <c r="T301" s="202">
        <f t="shared" si="11"/>
        <v>0.53999999999999992</v>
      </c>
      <c r="U301" s="202">
        <f t="shared" si="12"/>
        <v>0.53999999999999992</v>
      </c>
      <c r="V301" s="132">
        <v>0.06</v>
      </c>
      <c r="W301" s="93"/>
      <c r="X301" s="131"/>
      <c r="AE301" s="79"/>
      <c r="AF301" s="79"/>
      <c r="AG301" s="79"/>
      <c r="AH301" s="79"/>
      <c r="AI301" s="79"/>
      <c r="AJ301" s="79"/>
      <c r="AK301" s="79"/>
      <c r="AL301" s="79"/>
      <c r="AM301" s="79"/>
      <c r="AN301" s="79"/>
      <c r="AO301" s="79"/>
      <c r="AP301" s="79"/>
      <c r="AQ301" s="79"/>
      <c r="AR301" s="79"/>
      <c r="AS301" s="79"/>
      <c r="AT301" s="79"/>
      <c r="AU301" s="79"/>
      <c r="AV301" s="79"/>
      <c r="AW301" s="79"/>
      <c r="AX301" s="79"/>
      <c r="AY301" s="79"/>
      <c r="AZ301" s="79"/>
      <c r="BA301" s="79"/>
      <c r="BB301" s="79"/>
      <c r="BC301" s="79"/>
      <c r="BD301" s="79"/>
    </row>
    <row r="302" spans="1:56" s="144" customFormat="1" ht="13" hidden="1" customHeight="1" outlineLevel="1" x14ac:dyDescent="0.35">
      <c r="A302" s="142"/>
      <c r="B302" s="130"/>
      <c r="C302" s="111"/>
      <c r="D302" s="111"/>
      <c r="E302" s="111"/>
      <c r="F302" s="113"/>
      <c r="G302" s="160">
        <v>0.54</v>
      </c>
      <c r="H302" s="160">
        <v>0.1</v>
      </c>
      <c r="I302" s="138" t="s">
        <v>171</v>
      </c>
      <c r="J302" s="115"/>
      <c r="K302" s="450">
        <f t="shared" si="9"/>
        <v>0.59000000000000008</v>
      </c>
      <c r="L302" s="79"/>
      <c r="M302" s="133">
        <v>2200</v>
      </c>
      <c r="N302" s="115"/>
      <c r="O302" s="139"/>
      <c r="P302" s="450">
        <f t="shared" si="10"/>
        <v>0.49000000000000005</v>
      </c>
      <c r="Q302" s="79"/>
      <c r="R302" s="176">
        <v>1100</v>
      </c>
      <c r="S302" s="115"/>
      <c r="T302" s="202">
        <f t="shared" si="11"/>
        <v>0.52999999999999992</v>
      </c>
      <c r="U302" s="202">
        <f t="shared" si="12"/>
        <v>0.57999999999999996</v>
      </c>
      <c r="V302" s="132">
        <v>0.06</v>
      </c>
      <c r="W302" s="93"/>
      <c r="X302" s="131"/>
      <c r="AE302" s="79"/>
      <c r="AF302" s="79"/>
      <c r="AG302" s="79"/>
      <c r="AH302" s="79"/>
      <c r="AI302" s="79"/>
      <c r="AJ302" s="79"/>
      <c r="AK302" s="79"/>
      <c r="AL302" s="79"/>
      <c r="AM302" s="79"/>
      <c r="AN302" s="79"/>
      <c r="AO302" s="79"/>
      <c r="AP302" s="79"/>
      <c r="AQ302" s="79"/>
      <c r="AR302" s="79"/>
      <c r="AS302" s="79"/>
      <c r="AT302" s="79"/>
      <c r="AU302" s="79"/>
      <c r="AV302" s="79"/>
      <c r="AW302" s="79"/>
      <c r="AX302" s="79"/>
      <c r="AY302" s="79"/>
      <c r="AZ302" s="79"/>
      <c r="BA302" s="79"/>
      <c r="BB302" s="79"/>
      <c r="BC302" s="79"/>
      <c r="BD302" s="79"/>
    </row>
    <row r="303" spans="1:56" s="144" customFormat="1" ht="13" hidden="1" customHeight="1" outlineLevel="1" x14ac:dyDescent="0.35">
      <c r="A303" s="142"/>
      <c r="B303" s="130"/>
      <c r="C303" s="111"/>
      <c r="D303" s="111"/>
      <c r="E303" s="111"/>
      <c r="F303" s="113"/>
      <c r="G303" s="160">
        <v>0.52</v>
      </c>
      <c r="H303" s="160">
        <v>7.0000000000000007E-2</v>
      </c>
      <c r="I303" s="138" t="s">
        <v>172</v>
      </c>
      <c r="J303" s="115"/>
      <c r="K303" s="450">
        <f t="shared" si="9"/>
        <v>0.55500000000000005</v>
      </c>
      <c r="L303" s="79"/>
      <c r="M303" s="133">
        <v>1200</v>
      </c>
      <c r="N303" s="115"/>
      <c r="O303" s="139"/>
      <c r="P303" s="450">
        <f t="shared" si="10"/>
        <v>0.48499999999999999</v>
      </c>
      <c r="Q303" s="79"/>
      <c r="R303" s="176">
        <v>600</v>
      </c>
      <c r="S303" s="115"/>
      <c r="T303" s="202">
        <f t="shared" si="11"/>
        <v>0.56999999999999995</v>
      </c>
      <c r="U303" s="202">
        <f t="shared" si="12"/>
        <v>0.57999999999999996</v>
      </c>
      <c r="V303" s="132">
        <v>0.06</v>
      </c>
      <c r="W303" s="93"/>
      <c r="X303" s="131"/>
      <c r="AE303" s="79"/>
      <c r="AF303" s="79"/>
      <c r="AG303" s="79"/>
      <c r="AH303" s="79"/>
      <c r="AI303" s="79"/>
      <c r="AJ303" s="79"/>
      <c r="AK303" s="79"/>
      <c r="AL303" s="79"/>
      <c r="AM303" s="79"/>
      <c r="AN303" s="79"/>
      <c r="AO303" s="79"/>
      <c r="AP303" s="79"/>
      <c r="AQ303" s="79"/>
      <c r="AR303" s="79"/>
      <c r="AS303" s="79"/>
      <c r="AT303" s="79"/>
      <c r="AU303" s="79"/>
      <c r="AV303" s="79"/>
      <c r="AW303" s="79"/>
      <c r="AX303" s="79"/>
      <c r="AY303" s="79"/>
      <c r="AZ303" s="79"/>
      <c r="BA303" s="79"/>
      <c r="BB303" s="79"/>
      <c r="BC303" s="79"/>
      <c r="BD303" s="79"/>
    </row>
    <row r="304" spans="1:56" s="144" customFormat="1" ht="13" hidden="1" customHeight="1" outlineLevel="1" x14ac:dyDescent="0.35">
      <c r="A304" s="142"/>
      <c r="B304" s="130"/>
      <c r="C304" s="111"/>
      <c r="D304" s="111"/>
      <c r="E304" s="111"/>
      <c r="F304" s="113"/>
      <c r="G304" s="214">
        <v>0.5</v>
      </c>
      <c r="H304" s="160">
        <v>0.05</v>
      </c>
      <c r="I304" s="138" t="s">
        <v>173</v>
      </c>
      <c r="J304" s="122"/>
      <c r="K304" s="450">
        <f t="shared" si="9"/>
        <v>0.52500000000000002</v>
      </c>
      <c r="L304" s="79"/>
      <c r="M304" s="133">
        <v>850</v>
      </c>
      <c r="N304" s="122"/>
      <c r="O304" s="139"/>
      <c r="P304" s="450">
        <f t="shared" si="10"/>
        <v>0.47499999999999998</v>
      </c>
      <c r="Q304" s="79"/>
      <c r="R304" s="176">
        <v>425</v>
      </c>
      <c r="S304" s="122"/>
      <c r="T304" s="202">
        <f t="shared" si="11"/>
        <v>0.55000000000000004</v>
      </c>
      <c r="U304" s="202">
        <f t="shared" si="12"/>
        <v>0.55000000000000004</v>
      </c>
      <c r="V304" s="189">
        <v>0.06</v>
      </c>
      <c r="W304" s="93"/>
      <c r="X304" s="131"/>
      <c r="AE304" s="79"/>
      <c r="AF304" s="79"/>
      <c r="AG304" s="79"/>
      <c r="AH304" s="79"/>
      <c r="AI304" s="79"/>
      <c r="AJ304" s="79"/>
      <c r="AK304" s="79"/>
      <c r="AL304" s="79"/>
      <c r="AM304" s="79"/>
      <c r="AN304" s="79"/>
      <c r="AO304" s="79"/>
      <c r="AP304" s="79"/>
      <c r="AQ304" s="79"/>
      <c r="AR304" s="79"/>
      <c r="AS304" s="79"/>
      <c r="AT304" s="79"/>
      <c r="AU304" s="79"/>
      <c r="AV304" s="79"/>
      <c r="AW304" s="79"/>
      <c r="AX304" s="79"/>
      <c r="AY304" s="79"/>
      <c r="AZ304" s="79"/>
      <c r="BA304" s="79"/>
      <c r="BB304" s="79"/>
      <c r="BC304" s="79"/>
      <c r="BD304" s="79"/>
    </row>
    <row r="305" spans="1:56" s="144" customFormat="1" ht="13" hidden="1" customHeight="1" outlineLevel="1" x14ac:dyDescent="0.35">
      <c r="A305" s="142"/>
      <c r="B305" s="130"/>
      <c r="C305" s="111"/>
      <c r="D305" s="111"/>
      <c r="E305" s="111"/>
      <c r="F305" s="113"/>
      <c r="G305" s="122"/>
      <c r="H305" s="122"/>
      <c r="I305" s="138"/>
      <c r="J305" s="122"/>
      <c r="K305" s="140"/>
      <c r="L305" s="138"/>
      <c r="M305" s="138"/>
      <c r="N305" s="122"/>
      <c r="O305" s="122"/>
      <c r="P305" s="140"/>
      <c r="Q305" s="138"/>
      <c r="R305" s="138"/>
      <c r="S305" s="122"/>
      <c r="T305" s="122"/>
      <c r="U305" s="122"/>
      <c r="V305" s="113"/>
      <c r="W305" s="93"/>
      <c r="X305" s="131"/>
      <c r="AE305" s="79"/>
      <c r="AF305" s="79"/>
      <c r="AG305" s="79"/>
      <c r="AH305" s="79"/>
      <c r="AI305" s="79"/>
      <c r="AJ305" s="79"/>
      <c r="AK305" s="79"/>
      <c r="AL305" s="79"/>
      <c r="AM305" s="79"/>
      <c r="AN305" s="79"/>
      <c r="AO305" s="79"/>
      <c r="AP305" s="79"/>
      <c r="AQ305" s="79"/>
      <c r="AR305" s="79"/>
      <c r="AS305" s="79"/>
      <c r="AT305" s="79"/>
      <c r="AU305" s="79"/>
      <c r="AV305" s="79"/>
      <c r="AW305" s="79"/>
      <c r="AX305" s="79"/>
      <c r="AY305" s="79"/>
      <c r="AZ305" s="79"/>
      <c r="BA305" s="79"/>
      <c r="BB305" s="79"/>
      <c r="BC305" s="79"/>
      <c r="BD305" s="79"/>
    </row>
    <row r="306" spans="1:56" s="144" customFormat="1" ht="13" hidden="1" customHeight="1" outlineLevel="1" x14ac:dyDescent="0.35">
      <c r="A306" s="142"/>
      <c r="B306" s="130"/>
      <c r="C306" s="111"/>
      <c r="D306" s="111"/>
      <c r="E306" s="111"/>
      <c r="F306" s="113"/>
      <c r="G306" s="122"/>
      <c r="H306" s="215" t="s">
        <v>202</v>
      </c>
      <c r="I306" s="216" t="s">
        <v>267</v>
      </c>
      <c r="J306" s="122"/>
      <c r="K306" s="140"/>
      <c r="L306" s="138"/>
      <c r="M306" s="138"/>
      <c r="N306" s="122"/>
      <c r="O306" s="122"/>
      <c r="P306" s="140"/>
      <c r="Q306" s="138"/>
      <c r="R306" s="138"/>
      <c r="S306" s="122"/>
      <c r="T306" s="122"/>
      <c r="U306" s="122"/>
      <c r="V306" s="113"/>
      <c r="W306" s="93"/>
      <c r="X306" s="131"/>
      <c r="AE306" s="79"/>
      <c r="AF306" s="79"/>
      <c r="AG306" s="79"/>
      <c r="AH306" s="79"/>
      <c r="AI306" s="79"/>
      <c r="AJ306" s="79"/>
      <c r="AK306" s="79"/>
      <c r="AL306" s="79"/>
      <c r="AM306" s="79"/>
      <c r="AN306" s="79"/>
      <c r="AO306" s="79"/>
      <c r="AP306" s="79"/>
      <c r="AQ306" s="79"/>
      <c r="AR306" s="79"/>
      <c r="AS306" s="79"/>
      <c r="AT306" s="79"/>
      <c r="AU306" s="79"/>
      <c r="AV306" s="79"/>
      <c r="AW306" s="79"/>
      <c r="AX306" s="79"/>
      <c r="AY306" s="79"/>
      <c r="AZ306" s="79"/>
      <c r="BA306" s="79"/>
      <c r="BB306" s="79"/>
      <c r="BC306" s="79"/>
      <c r="BD306" s="79"/>
    </row>
    <row r="307" spans="1:56" s="144" customFormat="1" ht="13" hidden="1" customHeight="1" outlineLevel="1" x14ac:dyDescent="0.35">
      <c r="A307" s="142"/>
      <c r="B307" s="130"/>
      <c r="C307" s="111"/>
      <c r="D307" s="111"/>
      <c r="E307" s="111"/>
      <c r="F307" s="113"/>
      <c r="G307" s="122"/>
      <c r="H307" s="216"/>
      <c r="I307" s="217" t="s">
        <v>268</v>
      </c>
      <c r="J307" s="122"/>
      <c r="K307" s="140"/>
      <c r="L307" s="138"/>
      <c r="M307" s="138"/>
      <c r="N307" s="122"/>
      <c r="O307" s="122"/>
      <c r="P307" s="140"/>
      <c r="Q307" s="138"/>
      <c r="R307" s="138"/>
      <c r="S307" s="122"/>
      <c r="T307" s="122"/>
      <c r="U307" s="122"/>
      <c r="V307" s="113"/>
      <c r="W307" s="93"/>
      <c r="X307" s="131"/>
      <c r="AE307" s="79"/>
      <c r="AF307" s="79"/>
      <c r="AG307" s="79"/>
      <c r="AH307" s="79"/>
      <c r="AI307" s="79"/>
      <c r="AJ307" s="79"/>
      <c r="AK307" s="79"/>
      <c r="AL307" s="79"/>
      <c r="AM307" s="79"/>
      <c r="AN307" s="79"/>
      <c r="AO307" s="79"/>
      <c r="AP307" s="79"/>
      <c r="AQ307" s="79"/>
      <c r="AR307" s="79"/>
      <c r="AS307" s="79"/>
      <c r="AT307" s="79"/>
      <c r="AU307" s="79"/>
      <c r="AV307" s="79"/>
      <c r="AW307" s="79"/>
      <c r="AX307" s="79"/>
      <c r="AY307" s="79"/>
      <c r="AZ307" s="79"/>
      <c r="BA307" s="79"/>
      <c r="BB307" s="79"/>
      <c r="BC307" s="79"/>
      <c r="BD307" s="79"/>
    </row>
    <row r="308" spans="1:56" s="144" customFormat="1" ht="5.15" hidden="1" customHeight="1" outlineLevel="1" x14ac:dyDescent="0.35">
      <c r="A308" s="142"/>
      <c r="B308" s="130"/>
      <c r="C308" s="94" t="s">
        <v>142</v>
      </c>
      <c r="D308" s="111"/>
      <c r="E308" s="111"/>
      <c r="F308" s="121"/>
      <c r="G308" s="122"/>
      <c r="H308" s="122"/>
      <c r="I308" s="122"/>
      <c r="J308" s="122"/>
      <c r="K308" s="122"/>
      <c r="L308" s="122"/>
      <c r="M308" s="122"/>
      <c r="N308" s="122"/>
      <c r="O308" s="122"/>
      <c r="P308" s="122"/>
      <c r="Q308" s="122"/>
      <c r="R308" s="122"/>
      <c r="S308" s="122"/>
      <c r="T308" s="122"/>
      <c r="U308" s="122"/>
      <c r="V308" s="113"/>
      <c r="W308" s="123"/>
      <c r="X308" s="131"/>
      <c r="AE308" s="79"/>
      <c r="AF308" s="79"/>
      <c r="AG308" s="79"/>
      <c r="AH308" s="79"/>
      <c r="AI308" s="79"/>
      <c r="AJ308" s="79"/>
      <c r="AK308" s="79"/>
      <c r="AL308" s="79"/>
      <c r="AM308" s="79"/>
      <c r="AN308" s="79"/>
      <c r="AO308" s="79"/>
      <c r="AP308" s="79"/>
      <c r="AQ308" s="79"/>
      <c r="AR308" s="79"/>
      <c r="AS308" s="79"/>
      <c r="AT308" s="79"/>
      <c r="AU308" s="79"/>
      <c r="AV308" s="79"/>
      <c r="AW308" s="79"/>
      <c r="AX308" s="79"/>
      <c r="AY308" s="79"/>
      <c r="AZ308" s="79"/>
      <c r="BA308" s="79"/>
      <c r="BB308" s="79"/>
      <c r="BC308" s="79"/>
      <c r="BD308" s="79"/>
    </row>
    <row r="309" spans="1:56" s="144" customFormat="1" ht="24" customHeight="1" collapsed="1" x14ac:dyDescent="0.35">
      <c r="A309" s="142"/>
      <c r="B309" s="130"/>
      <c r="C309" s="124"/>
      <c r="D309" s="124"/>
      <c r="E309" s="124"/>
      <c r="F309" s="124"/>
      <c r="G309" s="125" t="s">
        <v>252</v>
      </c>
      <c r="H309" s="126"/>
      <c r="I309" s="126"/>
      <c r="J309" s="126"/>
      <c r="K309" s="126"/>
      <c r="L309" s="126"/>
      <c r="M309" s="126"/>
      <c r="N309" s="126"/>
      <c r="O309" s="126"/>
      <c r="P309" s="126"/>
      <c r="Q309" s="126"/>
      <c r="R309" s="126"/>
      <c r="S309" s="126"/>
      <c r="T309" s="127"/>
      <c r="U309" s="127"/>
      <c r="V309" s="128" t="s">
        <v>143</v>
      </c>
      <c r="W309" s="129" t="s">
        <v>144</v>
      </c>
      <c r="X309" s="131"/>
      <c r="AE309" s="79"/>
      <c r="AF309" s="79"/>
      <c r="AG309" s="79"/>
      <c r="AH309" s="79"/>
      <c r="AI309" s="79"/>
      <c r="AJ309" s="79"/>
      <c r="AK309" s="79"/>
      <c r="AL309" s="79"/>
      <c r="AM309" s="79"/>
      <c r="AN309" s="79"/>
      <c r="AO309" s="79"/>
      <c r="AP309" s="79"/>
      <c r="AQ309" s="79"/>
      <c r="AR309" s="79"/>
      <c r="AS309" s="79"/>
      <c r="AT309" s="79"/>
      <c r="AU309" s="79"/>
      <c r="AV309" s="79"/>
      <c r="AW309" s="79"/>
      <c r="AX309" s="79"/>
      <c r="AY309" s="79"/>
      <c r="AZ309" s="79"/>
      <c r="BA309" s="79"/>
      <c r="BB309" s="79"/>
      <c r="BC309" s="79"/>
      <c r="BD309" s="79"/>
    </row>
    <row r="310" spans="1:56" s="144" customFormat="1" ht="12.75" hidden="1" customHeight="1" outlineLevel="1" x14ac:dyDescent="0.35">
      <c r="A310" s="142"/>
      <c r="B310" s="78"/>
      <c r="C310" s="78"/>
      <c r="D310" s="78"/>
      <c r="E310" s="78"/>
      <c r="F310" s="131"/>
      <c r="G310" s="131"/>
      <c r="H310" s="131"/>
      <c r="I310" s="131"/>
      <c r="J310" s="131"/>
      <c r="K310" s="131"/>
      <c r="L310" s="131"/>
      <c r="M310" s="131"/>
      <c r="N310" s="131"/>
      <c r="O310" s="131"/>
      <c r="P310" s="131"/>
      <c r="Q310" s="131"/>
      <c r="R310" s="131"/>
      <c r="S310" s="131"/>
      <c r="T310" s="131"/>
      <c r="U310" s="131"/>
      <c r="V310" s="131"/>
      <c r="W310" s="131"/>
      <c r="X310" s="131"/>
      <c r="AE310" s="79"/>
      <c r="AF310" s="79"/>
      <c r="AG310" s="79"/>
      <c r="AH310" s="79"/>
      <c r="AI310" s="79"/>
      <c r="AJ310" s="79"/>
      <c r="AK310" s="79"/>
      <c r="AL310" s="79"/>
      <c r="AM310" s="79"/>
      <c r="AN310" s="79"/>
      <c r="AO310" s="79"/>
      <c r="AP310" s="79"/>
      <c r="AQ310" s="79"/>
      <c r="AR310" s="79"/>
      <c r="AS310" s="79"/>
      <c r="AT310" s="79"/>
      <c r="AU310" s="79"/>
      <c r="AV310" s="79"/>
      <c r="AW310" s="79"/>
      <c r="AX310" s="79"/>
      <c r="AY310" s="79"/>
      <c r="AZ310" s="79"/>
      <c r="BA310" s="79"/>
      <c r="BB310" s="79"/>
      <c r="BC310" s="79"/>
      <c r="BD310" s="79"/>
    </row>
    <row r="311" spans="1:56" ht="12" hidden="1" customHeight="1" outlineLevel="1" x14ac:dyDescent="0.35">
      <c r="A311" s="77"/>
      <c r="B311" s="78"/>
      <c r="C311" s="78"/>
      <c r="D311" s="78"/>
      <c r="E311" s="78"/>
      <c r="F311" s="78"/>
      <c r="G311" s="78"/>
      <c r="H311" s="78"/>
      <c r="I311" s="78"/>
      <c r="J311" s="78"/>
      <c r="K311" s="78"/>
      <c r="L311" s="78"/>
      <c r="M311" s="78"/>
      <c r="N311" s="78"/>
      <c r="O311" s="78"/>
      <c r="P311" s="78"/>
      <c r="Q311" s="78"/>
      <c r="R311" s="78"/>
      <c r="S311" s="78"/>
      <c r="T311" s="78"/>
      <c r="U311" s="78"/>
      <c r="V311" s="78"/>
      <c r="W311" s="78"/>
      <c r="X311" s="78"/>
    </row>
    <row r="312" spans="1:56" ht="5.15" hidden="1" customHeight="1" outlineLevel="1" collapsed="1" thickBot="1" x14ac:dyDescent="0.4">
      <c r="A312" s="77"/>
      <c r="B312" s="78"/>
      <c r="C312" s="78"/>
      <c r="D312" s="78"/>
      <c r="E312" s="78"/>
      <c r="F312" s="78"/>
      <c r="G312" s="78"/>
      <c r="H312" s="78"/>
      <c r="I312" s="78"/>
      <c r="J312" s="78"/>
      <c r="K312" s="78"/>
      <c r="L312" s="78"/>
      <c r="M312" s="78"/>
      <c r="N312" s="78"/>
      <c r="O312" s="78"/>
      <c r="P312" s="78"/>
      <c r="Q312" s="78"/>
      <c r="R312" s="78"/>
      <c r="S312" s="78"/>
      <c r="T312" s="78"/>
      <c r="U312" s="78"/>
      <c r="V312" s="78"/>
      <c r="W312" s="78"/>
      <c r="X312" s="78"/>
    </row>
    <row r="313" spans="1:56" ht="5.15" hidden="1" customHeight="1" outlineLevel="1" x14ac:dyDescent="0.35">
      <c r="A313" s="77"/>
      <c r="B313" s="130"/>
      <c r="C313" s="82" t="s">
        <v>0</v>
      </c>
      <c r="D313" s="82"/>
      <c r="E313" s="82"/>
      <c r="F313" s="82"/>
      <c r="G313" s="82"/>
      <c r="H313" s="82"/>
      <c r="I313" s="82"/>
      <c r="J313" s="82"/>
      <c r="K313" s="83"/>
      <c r="L313" s="83"/>
      <c r="M313" s="83"/>
      <c r="N313" s="83"/>
      <c r="O313" s="83"/>
      <c r="P313" s="83"/>
      <c r="Q313" s="83"/>
      <c r="R313" s="83"/>
      <c r="S313" s="83"/>
      <c r="T313" s="83"/>
      <c r="U313" s="83"/>
      <c r="V313" s="84" t="s">
        <v>134</v>
      </c>
      <c r="W313" s="85"/>
      <c r="X313" s="131"/>
    </row>
    <row r="314" spans="1:56" ht="13" hidden="1" customHeight="1" outlineLevel="1" collapsed="1" x14ac:dyDescent="0.35">
      <c r="A314" s="77"/>
      <c r="B314" s="130"/>
      <c r="C314" s="87"/>
      <c r="D314" s="87">
        <v>0</v>
      </c>
      <c r="E314" s="87" t="s">
        <v>1</v>
      </c>
      <c r="F314" s="88"/>
      <c r="G314" s="89" t="s">
        <v>269</v>
      </c>
      <c r="H314" s="90"/>
      <c r="I314" s="90"/>
      <c r="J314" s="90"/>
      <c r="K314" s="90"/>
      <c r="L314" s="90"/>
      <c r="M314" s="90"/>
      <c r="N314" s="90"/>
      <c r="O314" s="90"/>
      <c r="P314" s="90"/>
      <c r="Q314" s="90"/>
      <c r="R314" s="90"/>
      <c r="S314" s="91"/>
      <c r="T314" s="90"/>
      <c r="U314" s="92"/>
      <c r="V314" s="92"/>
      <c r="W314" s="93"/>
      <c r="X314" s="131"/>
    </row>
    <row r="315" spans="1:56" ht="13" hidden="1" customHeight="1" outlineLevel="1" x14ac:dyDescent="0.35">
      <c r="A315" s="77"/>
      <c r="B315" s="130"/>
      <c r="C315" s="87"/>
      <c r="D315" s="94"/>
      <c r="E315" s="95"/>
      <c r="F315" s="96"/>
      <c r="G315" s="97" t="s">
        <v>270</v>
      </c>
      <c r="H315" s="97"/>
      <c r="I315" s="97"/>
      <c r="J315" s="97"/>
      <c r="K315" s="97"/>
      <c r="L315" s="97"/>
      <c r="M315" s="97"/>
      <c r="N315" s="97"/>
      <c r="O315" s="97"/>
      <c r="P315" s="97"/>
      <c r="Q315" s="97"/>
      <c r="R315" s="97"/>
      <c r="S315" s="98"/>
      <c r="T315" s="99"/>
      <c r="U315" s="100"/>
      <c r="V315" s="100"/>
      <c r="W315" s="93"/>
      <c r="X315" s="131"/>
    </row>
    <row r="316" spans="1:56" ht="13" hidden="1" customHeight="1" outlineLevel="1" x14ac:dyDescent="0.35">
      <c r="A316" s="77"/>
      <c r="B316" s="130"/>
      <c r="C316" s="95"/>
      <c r="D316" s="87"/>
      <c r="E316" s="95"/>
      <c r="F316" s="96"/>
      <c r="G316" s="101">
        <v>37998.538981481484</v>
      </c>
      <c r="H316" s="102">
        <v>37998.538981481484</v>
      </c>
      <c r="I316" s="97"/>
      <c r="J316" s="97"/>
      <c r="K316" s="97"/>
      <c r="L316" s="97"/>
      <c r="M316" s="97"/>
      <c r="N316" s="97"/>
      <c r="O316" s="97"/>
      <c r="P316" s="97"/>
      <c r="Q316" s="97"/>
      <c r="R316" s="97"/>
      <c r="S316" s="98"/>
      <c r="T316" s="99"/>
      <c r="U316" s="100"/>
      <c r="V316" s="100"/>
      <c r="W316" s="93"/>
      <c r="X316" s="131"/>
    </row>
    <row r="317" spans="1:56" ht="13" hidden="1" customHeight="1" outlineLevel="1" x14ac:dyDescent="0.35">
      <c r="A317" s="77"/>
      <c r="B317" s="130"/>
      <c r="C317" s="95">
        <v>1</v>
      </c>
      <c r="D317" s="94"/>
      <c r="E317" s="95"/>
      <c r="F317" s="103"/>
      <c r="G317" s="104"/>
      <c r="H317" s="105"/>
      <c r="I317" s="105"/>
      <c r="J317" s="105"/>
      <c r="K317" s="105"/>
      <c r="L317" s="105"/>
      <c r="M317" s="105"/>
      <c r="N317" s="105"/>
      <c r="O317" s="105"/>
      <c r="P317" s="105"/>
      <c r="Q317" s="105"/>
      <c r="R317" s="105"/>
      <c r="S317" s="106"/>
      <c r="T317" s="107"/>
      <c r="U317" s="108"/>
      <c r="V317" s="108"/>
      <c r="W317" s="93"/>
      <c r="X317" s="131"/>
    </row>
    <row r="318" spans="1:56" ht="13" hidden="1" customHeight="1" outlineLevel="1" x14ac:dyDescent="0.35">
      <c r="A318" s="77"/>
      <c r="B318" s="130"/>
      <c r="C318" s="95"/>
      <c r="D318" s="95"/>
      <c r="E318" s="95"/>
      <c r="F318" s="95"/>
      <c r="G318" s="109"/>
      <c r="H318" s="109"/>
      <c r="I318" s="109"/>
      <c r="J318" s="109"/>
      <c r="K318" s="109"/>
      <c r="L318" s="109"/>
      <c r="M318" s="109"/>
      <c r="N318" s="109"/>
      <c r="O318" s="109"/>
      <c r="P318" s="109"/>
      <c r="Q318" s="109"/>
      <c r="R318" s="109"/>
      <c r="S318" s="109"/>
      <c r="T318" s="109"/>
      <c r="U318" s="109"/>
      <c r="V318" s="109"/>
      <c r="W318" s="93"/>
      <c r="X318" s="131"/>
    </row>
    <row r="319" spans="1:56" ht="13" hidden="1" customHeight="1" outlineLevel="1" x14ac:dyDescent="0.35">
      <c r="A319" s="77"/>
      <c r="B319" s="130"/>
      <c r="C319" s="95"/>
      <c r="D319" s="95"/>
      <c r="E319" s="95"/>
      <c r="F319" s="95"/>
      <c r="G319" s="95"/>
      <c r="H319" s="95"/>
      <c r="I319" s="95"/>
      <c r="J319" s="95"/>
      <c r="K319" s="95"/>
      <c r="L319" s="109"/>
      <c r="M319" s="109"/>
      <c r="N319" s="109"/>
      <c r="O319" s="109"/>
      <c r="P319" s="109"/>
      <c r="Q319" s="109"/>
      <c r="R319" s="109"/>
      <c r="S319" s="109"/>
      <c r="T319" s="109"/>
      <c r="U319" s="109"/>
      <c r="V319" s="109"/>
      <c r="W319" s="93"/>
      <c r="X319" s="131"/>
    </row>
    <row r="320" spans="1:56" ht="13" hidden="1" customHeight="1" outlineLevel="1" x14ac:dyDescent="0.35">
      <c r="A320" s="77"/>
      <c r="B320" s="130"/>
      <c r="C320" s="95"/>
      <c r="D320" s="95"/>
      <c r="E320" s="95"/>
      <c r="F320" s="95"/>
      <c r="G320" s="95"/>
      <c r="H320" s="95"/>
      <c r="I320" s="218"/>
      <c r="J320" s="218"/>
      <c r="K320" s="110"/>
      <c r="L320" s="755"/>
      <c r="M320" s="756"/>
      <c r="N320" s="756"/>
      <c r="O320" s="110"/>
      <c r="P320" s="110"/>
      <c r="Q320" s="110"/>
      <c r="R320" s="110"/>
      <c r="S320" s="110"/>
      <c r="T320" s="110"/>
      <c r="U320" s="110"/>
      <c r="V320" s="218"/>
      <c r="W320" s="93"/>
      <c r="X320" s="131"/>
    </row>
    <row r="321" spans="1:24" ht="13" hidden="1" customHeight="1" outlineLevel="1" x14ac:dyDescent="0.35">
      <c r="A321" s="77"/>
      <c r="B321" s="130"/>
      <c r="C321" s="111"/>
      <c r="D321" s="111"/>
      <c r="E321" s="111"/>
      <c r="F321" s="95"/>
      <c r="G321" s="95"/>
      <c r="H321" s="95"/>
      <c r="I321" s="110"/>
      <c r="J321" s="110"/>
      <c r="K321" s="110"/>
      <c r="L321" s="110"/>
      <c r="M321" s="110"/>
      <c r="N321" s="110"/>
      <c r="O321" s="110"/>
      <c r="P321" s="110"/>
      <c r="Q321" s="110"/>
      <c r="R321" s="110"/>
      <c r="S321" s="110"/>
      <c r="T321" s="110"/>
      <c r="U321" s="110"/>
      <c r="V321" s="218"/>
      <c r="W321" s="93"/>
      <c r="X321" s="131"/>
    </row>
    <row r="322" spans="1:24" ht="5.15" hidden="1" customHeight="1" outlineLevel="1" x14ac:dyDescent="0.35">
      <c r="A322" s="77"/>
      <c r="B322" s="130"/>
      <c r="C322" s="94" t="s">
        <v>137</v>
      </c>
      <c r="D322" s="111"/>
      <c r="E322" s="111"/>
      <c r="F322" s="95"/>
      <c r="G322" s="95"/>
      <c r="H322" s="95"/>
      <c r="I322" s="110"/>
      <c r="J322" s="219"/>
      <c r="K322" s="219"/>
      <c r="L322" s="154" t="s">
        <v>138</v>
      </c>
      <c r="M322" s="110"/>
      <c r="N322" s="110"/>
      <c r="O322" s="110"/>
      <c r="P322" s="110"/>
      <c r="Q322" s="110"/>
      <c r="R322" s="110"/>
      <c r="S322" s="110"/>
      <c r="T322" s="110"/>
      <c r="U322" s="110"/>
      <c r="V322" s="218"/>
      <c r="W322" s="93"/>
      <c r="X322" s="131"/>
    </row>
    <row r="323" spans="1:24" ht="5.15" hidden="1" customHeight="1" outlineLevel="1" x14ac:dyDescent="0.35">
      <c r="A323" s="77"/>
      <c r="B323" s="130"/>
      <c r="C323" s="111"/>
      <c r="D323" s="111"/>
      <c r="E323" s="111"/>
      <c r="F323" s="113"/>
      <c r="G323" s="220"/>
      <c r="H323" s="220"/>
      <c r="I323" s="157"/>
      <c r="J323" s="221"/>
      <c r="K323" s="221"/>
      <c r="L323" s="157"/>
      <c r="M323" s="157"/>
      <c r="N323" s="157"/>
      <c r="O323" s="114"/>
      <c r="P323" s="114"/>
      <c r="Q323" s="114"/>
      <c r="R323" s="114"/>
      <c r="S323" s="114"/>
      <c r="T323" s="114"/>
      <c r="U323" s="114"/>
      <c r="V323" s="113"/>
      <c r="W323" s="93"/>
      <c r="X323" s="131"/>
    </row>
    <row r="324" spans="1:24" ht="13" hidden="1" customHeight="1" outlineLevel="1" x14ac:dyDescent="0.35">
      <c r="A324" s="77"/>
      <c r="B324" s="130"/>
      <c r="C324" s="111"/>
      <c r="D324" s="111"/>
      <c r="E324" s="111"/>
      <c r="F324" s="113"/>
      <c r="G324" s="225" t="s">
        <v>271</v>
      </c>
      <c r="H324" s="222"/>
      <c r="I324" s="222"/>
      <c r="J324" s="223"/>
      <c r="K324" s="224"/>
      <c r="L324" s="224" t="s">
        <v>497</v>
      </c>
      <c r="M324" s="141" t="s">
        <v>511</v>
      </c>
      <c r="N324" s="141" t="s">
        <v>66</v>
      </c>
      <c r="O324" s="141" t="s">
        <v>67</v>
      </c>
      <c r="P324" s="141" t="s">
        <v>68</v>
      </c>
      <c r="Q324" s="141" t="s">
        <v>69</v>
      </c>
      <c r="R324" s="122"/>
      <c r="S324" s="122"/>
      <c r="T324" s="122"/>
      <c r="U324" s="122"/>
      <c r="V324" s="113"/>
      <c r="W324" s="93"/>
      <c r="X324" s="131"/>
    </row>
    <row r="325" spans="1:24" ht="13" hidden="1" customHeight="1" outlineLevel="1" x14ac:dyDescent="0.35">
      <c r="A325" s="77"/>
      <c r="B325" s="130"/>
      <c r="C325" s="111"/>
      <c r="D325" s="111"/>
      <c r="E325" s="111"/>
      <c r="F325" s="113"/>
      <c r="H325" s="222"/>
      <c r="I325" s="222"/>
      <c r="J325" s="224"/>
      <c r="K325" s="226" t="s">
        <v>272</v>
      </c>
      <c r="L325" s="138" t="s">
        <v>510</v>
      </c>
      <c r="M325" s="449">
        <v>5.5</v>
      </c>
      <c r="N325" s="449">
        <v>7.5</v>
      </c>
      <c r="O325" s="449">
        <v>8</v>
      </c>
      <c r="P325" s="449">
        <v>10</v>
      </c>
      <c r="Q325" s="449">
        <v>10</v>
      </c>
      <c r="R325" s="122"/>
      <c r="S325" s="122"/>
      <c r="T325" s="122"/>
      <c r="U325" s="122"/>
      <c r="V325" s="113"/>
      <c r="W325" s="93"/>
      <c r="X325" s="131"/>
    </row>
    <row r="326" spans="1:24" ht="13" hidden="1" customHeight="1" outlineLevel="1" x14ac:dyDescent="0.35">
      <c r="A326" s="77"/>
      <c r="B326" s="130"/>
      <c r="C326" s="111"/>
      <c r="D326" s="111"/>
      <c r="E326" s="111"/>
      <c r="F326" s="113"/>
      <c r="G326" s="225"/>
      <c r="H326" s="222"/>
      <c r="I326" s="222"/>
      <c r="J326" s="224"/>
      <c r="K326" s="224"/>
      <c r="L326" s="138" t="s">
        <v>165</v>
      </c>
      <c r="M326" s="449">
        <v>5.5</v>
      </c>
      <c r="N326" s="449">
        <v>7.5</v>
      </c>
      <c r="O326" s="449">
        <v>8</v>
      </c>
      <c r="P326" s="449">
        <v>10</v>
      </c>
      <c r="Q326" s="449">
        <v>10</v>
      </c>
      <c r="R326" s="122"/>
      <c r="S326" s="122"/>
      <c r="T326" s="122"/>
      <c r="U326" s="122"/>
      <c r="V326" s="113"/>
      <c r="W326" s="93"/>
      <c r="X326" s="131"/>
    </row>
    <row r="327" spans="1:24" ht="13" hidden="1" customHeight="1" outlineLevel="1" x14ac:dyDescent="0.35">
      <c r="A327" s="77"/>
      <c r="B327" s="130"/>
      <c r="C327" s="111"/>
      <c r="D327" s="111"/>
      <c r="E327" s="111"/>
      <c r="F327" s="113"/>
      <c r="G327" s="225"/>
      <c r="H327" s="222"/>
      <c r="I327" s="222"/>
      <c r="J327" s="224"/>
      <c r="K327" s="224"/>
      <c r="L327" s="138" t="s">
        <v>166</v>
      </c>
      <c r="M327" s="449">
        <v>5.5</v>
      </c>
      <c r="N327" s="449">
        <v>7.5</v>
      </c>
      <c r="O327" s="449">
        <v>8</v>
      </c>
      <c r="P327" s="449">
        <v>10</v>
      </c>
      <c r="Q327" s="449">
        <v>10</v>
      </c>
      <c r="R327" s="122"/>
      <c r="S327" s="122"/>
      <c r="T327" s="122"/>
      <c r="U327" s="122"/>
      <c r="V327" s="113"/>
      <c r="W327" s="93"/>
      <c r="X327" s="131"/>
    </row>
    <row r="328" spans="1:24" ht="13" hidden="1" customHeight="1" outlineLevel="1" x14ac:dyDescent="0.35">
      <c r="A328" s="77"/>
      <c r="B328" s="130"/>
      <c r="C328" s="111"/>
      <c r="D328" s="111"/>
      <c r="E328" s="111"/>
      <c r="F328" s="113"/>
      <c r="G328" s="225"/>
      <c r="H328" s="222"/>
      <c r="I328" s="222"/>
      <c r="J328" s="224"/>
      <c r="K328" s="224"/>
      <c r="L328" s="138" t="s">
        <v>167</v>
      </c>
      <c r="M328" s="449">
        <v>5.5</v>
      </c>
      <c r="N328" s="449">
        <v>7.5</v>
      </c>
      <c r="O328" s="449">
        <v>8</v>
      </c>
      <c r="P328" s="449">
        <v>10</v>
      </c>
      <c r="Q328" s="449">
        <v>10</v>
      </c>
      <c r="R328" s="122"/>
      <c r="S328" s="122"/>
      <c r="T328" s="122"/>
      <c r="U328" s="122"/>
      <c r="V328" s="113"/>
      <c r="W328" s="93"/>
      <c r="X328" s="131"/>
    </row>
    <row r="329" spans="1:24" ht="13" hidden="1" customHeight="1" outlineLevel="1" x14ac:dyDescent="0.35">
      <c r="A329" s="77"/>
      <c r="B329" s="130"/>
      <c r="C329" s="111"/>
      <c r="D329" s="111"/>
      <c r="E329" s="111"/>
      <c r="F329" s="113"/>
      <c r="G329" s="225"/>
      <c r="H329" s="222"/>
      <c r="I329" s="222"/>
      <c r="J329" s="224"/>
      <c r="K329" s="224"/>
      <c r="L329" s="138" t="s">
        <v>168</v>
      </c>
      <c r="M329" s="449">
        <v>5.5</v>
      </c>
      <c r="N329" s="449">
        <v>7.5</v>
      </c>
      <c r="O329" s="449">
        <v>8</v>
      </c>
      <c r="P329" s="449">
        <v>10</v>
      </c>
      <c r="Q329" s="449">
        <v>10</v>
      </c>
      <c r="R329" s="122"/>
      <c r="S329" s="122"/>
      <c r="T329" s="122"/>
      <c r="U329" s="122"/>
      <c r="V329" s="113"/>
      <c r="W329" s="93"/>
      <c r="X329" s="131"/>
    </row>
    <row r="330" spans="1:24" ht="13" hidden="1" customHeight="1" outlineLevel="1" x14ac:dyDescent="0.35">
      <c r="A330" s="77"/>
      <c r="B330" s="130"/>
      <c r="C330" s="111"/>
      <c r="D330" s="111"/>
      <c r="E330" s="111"/>
      <c r="F330" s="113"/>
      <c r="G330" s="225"/>
      <c r="H330" s="222"/>
      <c r="I330" s="222"/>
      <c r="J330" s="224"/>
      <c r="K330" s="224"/>
      <c r="L330" s="138" t="s">
        <v>169</v>
      </c>
      <c r="M330" s="449">
        <v>5.5</v>
      </c>
      <c r="N330" s="449">
        <v>7.5</v>
      </c>
      <c r="O330" s="449">
        <v>8</v>
      </c>
      <c r="P330" s="449">
        <v>10</v>
      </c>
      <c r="Q330" s="449">
        <v>10</v>
      </c>
      <c r="R330" s="122"/>
      <c r="S330" s="122"/>
      <c r="T330" s="122"/>
      <c r="U330" s="122"/>
      <c r="V330" s="113"/>
      <c r="W330" s="93"/>
      <c r="X330" s="131"/>
    </row>
    <row r="331" spans="1:24" ht="13" hidden="1" customHeight="1" outlineLevel="1" x14ac:dyDescent="0.35">
      <c r="A331" s="77"/>
      <c r="B331" s="130"/>
      <c r="C331" s="111"/>
      <c r="D331" s="111"/>
      <c r="E331" s="111"/>
      <c r="F331" s="113"/>
      <c r="G331" s="225"/>
      <c r="H331" s="222"/>
      <c r="I331" s="222"/>
      <c r="J331" s="224"/>
      <c r="K331" s="224"/>
      <c r="L331" s="138" t="s">
        <v>170</v>
      </c>
      <c r="M331" s="449">
        <v>5.5</v>
      </c>
      <c r="N331" s="449">
        <v>7.5</v>
      </c>
      <c r="O331" s="449">
        <v>8</v>
      </c>
      <c r="P331" s="449">
        <v>10</v>
      </c>
      <c r="Q331" s="449">
        <v>10</v>
      </c>
      <c r="R331" s="122"/>
      <c r="S331" s="122"/>
      <c r="T331" s="122"/>
      <c r="U331" s="122"/>
      <c r="V331" s="113"/>
      <c r="W331" s="93"/>
      <c r="X331" s="131"/>
    </row>
    <row r="332" spans="1:24" ht="13" hidden="1" customHeight="1" outlineLevel="1" x14ac:dyDescent="0.35">
      <c r="A332" s="77"/>
      <c r="B332" s="130"/>
      <c r="C332" s="111"/>
      <c r="D332" s="111"/>
      <c r="E332" s="111"/>
      <c r="F332" s="113"/>
      <c r="G332" s="225"/>
      <c r="H332" s="222"/>
      <c r="I332" s="222"/>
      <c r="J332" s="224"/>
      <c r="K332" s="224"/>
      <c r="L332" s="138" t="s">
        <v>171</v>
      </c>
      <c r="M332" s="449">
        <v>5.5</v>
      </c>
      <c r="N332" s="449">
        <v>7.5</v>
      </c>
      <c r="O332" s="449">
        <v>8</v>
      </c>
      <c r="P332" s="449">
        <v>10</v>
      </c>
      <c r="Q332" s="449">
        <v>10</v>
      </c>
      <c r="R332" s="122"/>
      <c r="S332" s="122"/>
      <c r="T332" s="122"/>
      <c r="U332" s="122"/>
      <c r="V332" s="113"/>
      <c r="W332" s="93"/>
      <c r="X332" s="131"/>
    </row>
    <row r="333" spans="1:24" ht="13" hidden="1" customHeight="1" outlineLevel="1" x14ac:dyDescent="0.35">
      <c r="A333" s="77"/>
      <c r="B333" s="130"/>
      <c r="C333" s="111"/>
      <c r="D333" s="111"/>
      <c r="E333" s="111"/>
      <c r="F333" s="113"/>
      <c r="G333" s="225"/>
      <c r="H333" s="222"/>
      <c r="I333" s="222"/>
      <c r="J333" s="224"/>
      <c r="K333" s="224"/>
      <c r="L333" s="138" t="s">
        <v>172</v>
      </c>
      <c r="M333" s="449">
        <v>5.5</v>
      </c>
      <c r="N333" s="449">
        <v>7.5</v>
      </c>
      <c r="O333" s="449">
        <v>8</v>
      </c>
      <c r="P333" s="449">
        <v>10</v>
      </c>
      <c r="Q333" s="449">
        <v>10</v>
      </c>
      <c r="R333" s="122"/>
      <c r="S333" s="122"/>
      <c r="T333" s="122"/>
      <c r="U333" s="122"/>
      <c r="V333" s="113"/>
      <c r="W333" s="93"/>
      <c r="X333" s="131"/>
    </row>
    <row r="334" spans="1:24" ht="13" hidden="1" customHeight="1" outlineLevel="1" x14ac:dyDescent="0.35">
      <c r="A334" s="77"/>
      <c r="B334" s="130"/>
      <c r="C334" s="111"/>
      <c r="D334" s="111"/>
      <c r="E334" s="111"/>
      <c r="F334" s="113"/>
      <c r="G334" s="225"/>
      <c r="H334" s="222"/>
      <c r="I334" s="222"/>
      <c r="J334" s="224"/>
      <c r="K334" s="224"/>
      <c r="L334" s="138" t="s">
        <v>173</v>
      </c>
      <c r="M334" s="449">
        <v>5.5</v>
      </c>
      <c r="N334" s="449">
        <v>7.5</v>
      </c>
      <c r="O334" s="449">
        <v>8</v>
      </c>
      <c r="P334" s="449">
        <v>10</v>
      </c>
      <c r="Q334" s="449">
        <v>10</v>
      </c>
      <c r="R334" s="122"/>
      <c r="S334" s="122"/>
      <c r="T334" s="122"/>
      <c r="U334" s="122"/>
      <c r="V334" s="113"/>
      <c r="W334" s="93"/>
      <c r="X334" s="131"/>
    </row>
    <row r="335" spans="1:24" ht="13" hidden="1" customHeight="1" outlineLevel="1" x14ac:dyDescent="0.35">
      <c r="A335" s="77"/>
      <c r="B335" s="130"/>
      <c r="C335" s="111"/>
      <c r="D335" s="111"/>
      <c r="E335" s="111"/>
      <c r="F335" s="113"/>
      <c r="G335" s="225"/>
      <c r="H335" s="222"/>
      <c r="I335" s="222"/>
      <c r="J335" s="224"/>
      <c r="K335" s="224"/>
      <c r="L335" s="224"/>
      <c r="M335" s="224"/>
      <c r="N335" s="226"/>
      <c r="O335" s="122"/>
      <c r="P335" s="122"/>
      <c r="Q335" s="122"/>
      <c r="R335" s="122"/>
      <c r="S335" s="122"/>
      <c r="T335" s="122"/>
      <c r="U335" s="122"/>
      <c r="V335" s="113"/>
      <c r="W335" s="93"/>
      <c r="X335" s="131"/>
    </row>
    <row r="336" spans="1:24" ht="13" hidden="1" customHeight="1" outlineLevel="1" x14ac:dyDescent="0.35">
      <c r="A336" s="77"/>
      <c r="B336" s="130"/>
      <c r="C336" s="111"/>
      <c r="D336" s="111"/>
      <c r="E336" s="111"/>
      <c r="F336" s="113"/>
      <c r="G336" s="122"/>
      <c r="H336" s="122"/>
      <c r="I336" s="122"/>
      <c r="J336" s="122"/>
      <c r="K336" s="122"/>
      <c r="L336" s="122"/>
      <c r="M336" s="122"/>
      <c r="N336" s="122"/>
      <c r="O336" s="122"/>
      <c r="P336" s="122"/>
      <c r="Q336" s="122"/>
      <c r="R336" s="122"/>
      <c r="S336" s="122"/>
      <c r="T336" s="122"/>
      <c r="U336" s="122"/>
      <c r="V336" s="113"/>
      <c r="W336" s="93"/>
      <c r="X336" s="131"/>
    </row>
    <row r="337" spans="1:56" ht="5.15" hidden="1" customHeight="1" outlineLevel="1" x14ac:dyDescent="0.35">
      <c r="A337" s="77"/>
      <c r="B337" s="130"/>
      <c r="C337" s="94" t="s">
        <v>142</v>
      </c>
      <c r="D337" s="111"/>
      <c r="E337" s="111"/>
      <c r="F337" s="121"/>
      <c r="G337" s="122"/>
      <c r="H337" s="122"/>
      <c r="I337" s="122"/>
      <c r="J337" s="122"/>
      <c r="K337" s="122"/>
      <c r="L337" s="122"/>
      <c r="M337" s="122"/>
      <c r="N337" s="122"/>
      <c r="O337" s="122"/>
      <c r="P337" s="122"/>
      <c r="Q337" s="122"/>
      <c r="R337" s="122"/>
      <c r="S337" s="122"/>
      <c r="T337" s="122"/>
      <c r="U337" s="122"/>
      <c r="V337" s="113"/>
      <c r="W337" s="123"/>
      <c r="X337" s="131"/>
    </row>
    <row r="338" spans="1:56" ht="24" customHeight="1" collapsed="1" x14ac:dyDescent="0.35">
      <c r="A338" s="77"/>
      <c r="B338" s="130"/>
      <c r="C338" s="124"/>
      <c r="D338" s="124"/>
      <c r="E338" s="124"/>
      <c r="F338" s="124"/>
      <c r="G338" s="125" t="s">
        <v>269</v>
      </c>
      <c r="H338" s="126"/>
      <c r="I338" s="126"/>
      <c r="J338" s="126"/>
      <c r="K338" s="126"/>
      <c r="L338" s="126"/>
      <c r="M338" s="126"/>
      <c r="N338" s="126"/>
      <c r="O338" s="126"/>
      <c r="P338" s="126"/>
      <c r="Q338" s="126"/>
      <c r="R338" s="126"/>
      <c r="S338" s="126"/>
      <c r="T338" s="127"/>
      <c r="U338" s="127"/>
      <c r="V338" s="128" t="s">
        <v>143</v>
      </c>
      <c r="W338" s="129" t="s">
        <v>144</v>
      </c>
      <c r="X338" s="131"/>
    </row>
    <row r="339" spans="1:56" ht="12" hidden="1" customHeight="1" outlineLevel="1" x14ac:dyDescent="0.35">
      <c r="A339" s="77"/>
      <c r="B339" s="78"/>
      <c r="C339" s="78"/>
      <c r="D339" s="78"/>
      <c r="E339" s="78"/>
      <c r="F339" s="131"/>
      <c r="G339" s="131"/>
      <c r="H339" s="131"/>
      <c r="I339" s="131"/>
      <c r="J339" s="131"/>
      <c r="K339" s="131"/>
      <c r="L339" s="131"/>
      <c r="M339" s="131"/>
      <c r="N339" s="131"/>
      <c r="O339" s="131"/>
      <c r="P339" s="131"/>
      <c r="Q339" s="131"/>
      <c r="R339" s="131"/>
      <c r="S339" s="131"/>
      <c r="T339" s="131"/>
      <c r="U339" s="131"/>
      <c r="V339" s="131"/>
      <c r="W339" s="131"/>
      <c r="X339" s="131"/>
    </row>
    <row r="340" spans="1:56" s="144" customFormat="1" ht="12.75" hidden="1" customHeight="1" outlineLevel="1" x14ac:dyDescent="0.35">
      <c r="A340" s="142"/>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AE340" s="79"/>
      <c r="AF340" s="79"/>
      <c r="AG340" s="79"/>
      <c r="AH340" s="79"/>
      <c r="AI340" s="79"/>
      <c r="AJ340" s="79"/>
      <c r="AK340" s="79"/>
      <c r="AL340" s="79"/>
      <c r="AM340" s="79"/>
      <c r="AN340" s="79"/>
      <c r="AO340" s="79"/>
      <c r="AP340" s="79"/>
      <c r="AQ340" s="79"/>
      <c r="AR340" s="79"/>
      <c r="AS340" s="79"/>
      <c r="AT340" s="79"/>
      <c r="AU340" s="79"/>
      <c r="AV340" s="79"/>
      <c r="AW340" s="79"/>
      <c r="AX340" s="79"/>
      <c r="AY340" s="79"/>
      <c r="AZ340" s="79"/>
      <c r="BA340" s="79"/>
      <c r="BB340" s="79"/>
      <c r="BC340" s="79"/>
      <c r="BD340" s="79"/>
    </row>
    <row r="341" spans="1:56" s="144" customFormat="1" ht="5.15" hidden="1" customHeight="1" outlineLevel="1" collapsed="1" thickBot="1" x14ac:dyDescent="0.4">
      <c r="A341" s="142"/>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AE341" s="79"/>
      <c r="AF341" s="79"/>
      <c r="AG341" s="79"/>
      <c r="AH341" s="79"/>
      <c r="AI341" s="79"/>
      <c r="AJ341" s="79"/>
      <c r="AK341" s="79"/>
      <c r="AL341" s="79"/>
      <c r="AM341" s="79"/>
      <c r="AN341" s="79"/>
      <c r="AO341" s="79"/>
      <c r="AP341" s="79"/>
      <c r="AQ341" s="79"/>
      <c r="AR341" s="79"/>
      <c r="AS341" s="79"/>
      <c r="AT341" s="79"/>
      <c r="AU341" s="79"/>
      <c r="AV341" s="79"/>
      <c r="AW341" s="79"/>
      <c r="AX341" s="79"/>
      <c r="AY341" s="79"/>
      <c r="AZ341" s="79"/>
      <c r="BA341" s="79"/>
      <c r="BB341" s="79"/>
      <c r="BC341" s="79"/>
      <c r="BD341" s="79"/>
    </row>
    <row r="342" spans="1:56" s="144" customFormat="1" ht="5.15" hidden="1" customHeight="1" outlineLevel="1" x14ac:dyDescent="0.35">
      <c r="A342" s="142"/>
      <c r="B342" s="78"/>
      <c r="C342" s="82" t="s">
        <v>0</v>
      </c>
      <c r="D342" s="82"/>
      <c r="E342" s="82"/>
      <c r="F342" s="82"/>
      <c r="G342" s="82"/>
      <c r="H342" s="82"/>
      <c r="I342" s="82"/>
      <c r="J342" s="82"/>
      <c r="K342" s="83"/>
      <c r="L342" s="83"/>
      <c r="M342" s="83"/>
      <c r="N342" s="83"/>
      <c r="O342" s="83"/>
      <c r="P342" s="83"/>
      <c r="Q342" s="83"/>
      <c r="R342" s="83"/>
      <c r="S342" s="83"/>
      <c r="T342" s="83"/>
      <c r="U342" s="83"/>
      <c r="V342" s="83"/>
      <c r="W342" s="85"/>
      <c r="X342" s="131"/>
      <c r="AE342" s="79"/>
      <c r="AF342" s="79"/>
      <c r="AG342" s="79"/>
      <c r="AH342" s="79"/>
      <c r="AI342" s="79"/>
      <c r="AJ342" s="79"/>
      <c r="AK342" s="79"/>
      <c r="AL342" s="79"/>
      <c r="AM342" s="79"/>
      <c r="AN342" s="79"/>
      <c r="AO342" s="79"/>
      <c r="AP342" s="79"/>
      <c r="AQ342" s="79"/>
      <c r="AR342" s="79"/>
      <c r="AS342" s="79"/>
      <c r="AT342" s="79"/>
      <c r="AU342" s="79"/>
      <c r="AV342" s="79"/>
      <c r="AW342" s="79"/>
      <c r="AX342" s="79"/>
      <c r="AY342" s="79"/>
      <c r="AZ342" s="79"/>
      <c r="BA342" s="79"/>
      <c r="BB342" s="79"/>
      <c r="BC342" s="79"/>
      <c r="BD342" s="79"/>
    </row>
    <row r="343" spans="1:56" s="144" customFormat="1" ht="13" hidden="1" customHeight="1" outlineLevel="1" collapsed="1" x14ac:dyDescent="0.35">
      <c r="A343" s="142"/>
      <c r="B343" s="78"/>
      <c r="C343" s="87"/>
      <c r="D343" s="87">
        <v>53658.706903201055</v>
      </c>
      <c r="E343" s="87" t="s">
        <v>1</v>
      </c>
      <c r="F343" s="146"/>
      <c r="G343" s="147" t="s">
        <v>273</v>
      </c>
      <c r="H343" s="146"/>
      <c r="I343" s="146"/>
      <c r="J343" s="146"/>
      <c r="K343" s="146"/>
      <c r="L343" s="146"/>
      <c r="M343" s="146"/>
      <c r="N343" s="146"/>
      <c r="O343" s="146"/>
      <c r="P343" s="146"/>
      <c r="Q343" s="146"/>
      <c r="R343" s="146"/>
      <c r="S343" s="148"/>
      <c r="T343" s="149"/>
      <c r="U343" s="150"/>
      <c r="V343" s="150"/>
      <c r="W343" s="93"/>
      <c r="X343" s="131"/>
      <c r="AE343" s="79"/>
      <c r="AF343" s="79"/>
      <c r="AG343" s="79"/>
      <c r="AH343" s="79"/>
      <c r="AI343" s="79"/>
      <c r="AJ343" s="79"/>
      <c r="AK343" s="79"/>
      <c r="AL343" s="79"/>
      <c r="AM343" s="79"/>
      <c r="AN343" s="79"/>
      <c r="AO343" s="79"/>
      <c r="AP343" s="79"/>
      <c r="AQ343" s="79"/>
      <c r="AR343" s="79"/>
      <c r="AS343" s="79"/>
      <c r="AT343" s="79"/>
      <c r="AU343" s="79"/>
      <c r="AV343" s="79"/>
      <c r="AW343" s="79"/>
      <c r="AX343" s="79"/>
      <c r="AY343" s="79"/>
      <c r="AZ343" s="79"/>
      <c r="BA343" s="79"/>
      <c r="BB343" s="79"/>
      <c r="BC343" s="79"/>
      <c r="BD343" s="79"/>
    </row>
    <row r="344" spans="1:56" s="144" customFormat="1" ht="13" hidden="1" customHeight="1" outlineLevel="1" x14ac:dyDescent="0.35">
      <c r="A344" s="142"/>
      <c r="B344" s="78"/>
      <c r="C344" s="87"/>
      <c r="D344" s="94"/>
      <c r="E344" s="95"/>
      <c r="F344" s="146"/>
      <c r="G344" s="146" t="s">
        <v>274</v>
      </c>
      <c r="H344" s="149"/>
      <c r="I344" s="146"/>
      <c r="J344" s="146"/>
      <c r="K344" s="146"/>
      <c r="L344" s="146"/>
      <c r="M344" s="146"/>
      <c r="N344" s="146"/>
      <c r="O344" s="146"/>
      <c r="P344" s="146"/>
      <c r="Q344" s="146"/>
      <c r="R344" s="146"/>
      <c r="S344" s="148"/>
      <c r="T344" s="151"/>
      <c r="U344" s="150"/>
      <c r="V344" s="150"/>
      <c r="W344" s="93"/>
      <c r="X344" s="131"/>
      <c r="AE344" s="79"/>
      <c r="AF344" s="79"/>
      <c r="AG344" s="79"/>
      <c r="AH344" s="79"/>
      <c r="AI344" s="79"/>
      <c r="AJ344" s="79"/>
      <c r="AK344" s="79"/>
      <c r="AL344" s="79"/>
      <c r="AM344" s="79"/>
      <c r="AN344" s="79"/>
      <c r="AO344" s="79"/>
      <c r="AP344" s="79"/>
      <c r="AQ344" s="79"/>
      <c r="AR344" s="79"/>
      <c r="AS344" s="79"/>
      <c r="AT344" s="79"/>
      <c r="AU344" s="79"/>
      <c r="AV344" s="79"/>
      <c r="AW344" s="79"/>
      <c r="AX344" s="79"/>
      <c r="AY344" s="79"/>
      <c r="AZ344" s="79"/>
      <c r="BA344" s="79"/>
      <c r="BB344" s="79"/>
      <c r="BC344" s="79"/>
      <c r="BD344" s="79"/>
    </row>
    <row r="345" spans="1:56" s="144" customFormat="1" ht="13" hidden="1" customHeight="1" outlineLevel="1" x14ac:dyDescent="0.35">
      <c r="A345" s="142"/>
      <c r="B345" s="78"/>
      <c r="C345" s="95"/>
      <c r="D345" s="87"/>
      <c r="E345" s="95"/>
      <c r="F345" s="146"/>
      <c r="G345" s="227">
        <v>37951.660101388887</v>
      </c>
      <c r="H345" s="149"/>
      <c r="I345" s="146"/>
      <c r="J345" s="146"/>
      <c r="K345" s="146"/>
      <c r="L345" s="146"/>
      <c r="M345" s="146"/>
      <c r="N345" s="146"/>
      <c r="O345" s="146"/>
      <c r="P345" s="146"/>
      <c r="Q345" s="146"/>
      <c r="R345" s="146"/>
      <c r="S345" s="148"/>
      <c r="T345" s="151"/>
      <c r="U345" s="150"/>
      <c r="V345" s="150"/>
      <c r="W345" s="93"/>
      <c r="X345" s="131"/>
      <c r="AE345" s="79"/>
      <c r="AF345" s="79"/>
      <c r="AG345" s="79"/>
      <c r="AH345" s="79"/>
      <c r="AI345" s="79"/>
      <c r="AJ345" s="79"/>
      <c r="AK345" s="79"/>
      <c r="AL345" s="79"/>
      <c r="AM345" s="79"/>
      <c r="AN345" s="79"/>
      <c r="AO345" s="79"/>
      <c r="AP345" s="79"/>
      <c r="AQ345" s="79"/>
      <c r="AR345" s="79"/>
      <c r="AS345" s="79"/>
      <c r="AT345" s="79"/>
      <c r="AU345" s="79"/>
      <c r="AV345" s="79"/>
      <c r="AW345" s="79"/>
      <c r="AX345" s="79"/>
      <c r="AY345" s="79"/>
      <c r="AZ345" s="79"/>
      <c r="BA345" s="79"/>
      <c r="BB345" s="79"/>
      <c r="BC345" s="79"/>
      <c r="BD345" s="79"/>
    </row>
    <row r="346" spans="1:56" s="144" customFormat="1" ht="13" hidden="1" customHeight="1" outlineLevel="1" x14ac:dyDescent="0.35">
      <c r="A346" s="142"/>
      <c r="B346" s="78"/>
      <c r="C346" s="95">
        <v>1</v>
      </c>
      <c r="D346" s="94"/>
      <c r="E346" s="95"/>
      <c r="F346" s="146"/>
      <c r="G346" s="153"/>
      <c r="H346" s="149"/>
      <c r="I346" s="146"/>
      <c r="J346" s="149"/>
      <c r="K346" s="146"/>
      <c r="L346" s="146"/>
      <c r="M346" s="146"/>
      <c r="N346" s="146"/>
      <c r="O346" s="146"/>
      <c r="P346" s="146"/>
      <c r="Q346" s="146"/>
      <c r="R346" s="146"/>
      <c r="S346" s="148"/>
      <c r="T346" s="151"/>
      <c r="U346" s="150"/>
      <c r="V346" s="150"/>
      <c r="W346" s="93"/>
      <c r="X346" s="131"/>
      <c r="AE346" s="79"/>
      <c r="AF346" s="79"/>
      <c r="AG346" s="79"/>
      <c r="AH346" s="79"/>
      <c r="AI346" s="79"/>
      <c r="AJ346" s="79"/>
      <c r="AK346" s="79"/>
      <c r="AL346" s="79"/>
      <c r="AM346" s="79"/>
      <c r="AN346" s="79"/>
      <c r="AO346" s="79"/>
      <c r="AP346" s="79"/>
      <c r="AQ346" s="79"/>
      <c r="AR346" s="79"/>
      <c r="AS346" s="79"/>
      <c r="AT346" s="79"/>
      <c r="AU346" s="79"/>
      <c r="AV346" s="79"/>
      <c r="AW346" s="79"/>
      <c r="AX346" s="79"/>
      <c r="AY346" s="79"/>
      <c r="AZ346" s="79"/>
      <c r="BA346" s="79"/>
      <c r="BB346" s="79"/>
      <c r="BC346" s="79"/>
      <c r="BD346" s="79"/>
    </row>
    <row r="347" spans="1:56" s="144" customFormat="1" ht="13" hidden="1" customHeight="1" outlineLevel="1" x14ac:dyDescent="0.35">
      <c r="A347" s="142"/>
      <c r="B347" s="78"/>
      <c r="C347" s="95"/>
      <c r="D347" s="95"/>
      <c r="E347" s="95"/>
      <c r="F347" s="95"/>
      <c r="G347" s="95"/>
      <c r="H347" s="95"/>
      <c r="I347" s="95"/>
      <c r="J347" s="109"/>
      <c r="K347" s="109"/>
      <c r="L347" s="109"/>
      <c r="M347" s="109"/>
      <c r="N347" s="109"/>
      <c r="O347" s="109"/>
      <c r="P347" s="109"/>
      <c r="Q347" s="109"/>
      <c r="R347" s="109"/>
      <c r="S347" s="109"/>
      <c r="T347" s="109"/>
      <c r="U347" s="109"/>
      <c r="V347" s="109"/>
      <c r="W347" s="93"/>
      <c r="X347" s="131"/>
      <c r="AE347" s="79"/>
      <c r="AF347" s="79"/>
      <c r="AG347" s="79"/>
      <c r="AH347" s="79"/>
      <c r="AI347" s="79"/>
      <c r="AJ347" s="79"/>
      <c r="AK347" s="79"/>
      <c r="AL347" s="79"/>
      <c r="AM347" s="79"/>
      <c r="AN347" s="79"/>
      <c r="AO347" s="79"/>
      <c r="AP347" s="79"/>
      <c r="AQ347" s="79"/>
      <c r="AR347" s="79"/>
      <c r="AS347" s="79"/>
      <c r="AT347" s="79"/>
      <c r="AU347" s="79"/>
      <c r="AV347" s="79"/>
      <c r="AW347" s="79"/>
      <c r="AX347" s="79"/>
      <c r="AY347" s="79"/>
      <c r="AZ347" s="79"/>
      <c r="BA347" s="79"/>
      <c r="BB347" s="79"/>
      <c r="BC347" s="79"/>
      <c r="BD347" s="79"/>
    </row>
    <row r="348" spans="1:56" s="144" customFormat="1" ht="13" hidden="1" customHeight="1" outlineLevel="1" x14ac:dyDescent="0.35">
      <c r="A348" s="142"/>
      <c r="B348" s="78"/>
      <c r="C348" s="95"/>
      <c r="D348" s="95"/>
      <c r="E348" s="95"/>
      <c r="F348" s="95"/>
      <c r="G348" s="95"/>
      <c r="H348" s="95"/>
      <c r="I348" s="95"/>
      <c r="J348" s="95"/>
      <c r="K348" s="95"/>
      <c r="L348" s="109"/>
      <c r="M348" s="109"/>
      <c r="N348" s="109"/>
      <c r="O348" s="109"/>
      <c r="P348" s="109"/>
      <c r="Q348" s="109"/>
      <c r="R348" s="109"/>
      <c r="S348" s="109"/>
      <c r="T348" s="109"/>
      <c r="U348" s="109"/>
      <c r="V348" s="109"/>
      <c r="W348" s="93"/>
      <c r="X348" s="131"/>
      <c r="AE348" s="79"/>
      <c r="AF348" s="79"/>
      <c r="AG348" s="79"/>
      <c r="AH348" s="79"/>
      <c r="AI348" s="79"/>
      <c r="AJ348" s="79"/>
      <c r="AK348" s="79"/>
      <c r="AL348" s="79"/>
      <c r="AM348" s="79"/>
      <c r="AN348" s="79"/>
      <c r="AO348" s="79"/>
      <c r="AP348" s="79"/>
      <c r="AQ348" s="79"/>
      <c r="AR348" s="79"/>
      <c r="AS348" s="79"/>
      <c r="AT348" s="79"/>
      <c r="AU348" s="79"/>
      <c r="AV348" s="79"/>
      <c r="AW348" s="79"/>
      <c r="AX348" s="79"/>
      <c r="AY348" s="79"/>
      <c r="AZ348" s="79"/>
      <c r="BA348" s="79"/>
      <c r="BB348" s="79"/>
      <c r="BC348" s="79"/>
      <c r="BD348" s="79"/>
    </row>
    <row r="349" spans="1:56" s="144" customFormat="1" ht="13" hidden="1" customHeight="1" outlineLevel="1" x14ac:dyDescent="0.35">
      <c r="A349" s="142"/>
      <c r="B349" s="78"/>
      <c r="C349" s="95"/>
      <c r="D349" s="95"/>
      <c r="E349" s="95"/>
      <c r="F349" s="95"/>
      <c r="G349" s="95"/>
      <c r="H349" s="95" t="s">
        <v>275</v>
      </c>
      <c r="I349" s="95"/>
      <c r="J349" s="110" t="s">
        <v>276</v>
      </c>
      <c r="K349" s="110" t="s">
        <v>277</v>
      </c>
      <c r="L349" s="110" t="s">
        <v>278</v>
      </c>
      <c r="M349" s="110" t="s">
        <v>279</v>
      </c>
      <c r="N349" s="110" t="s">
        <v>278</v>
      </c>
      <c r="O349" s="110" t="s">
        <v>280</v>
      </c>
      <c r="P349" s="110"/>
      <c r="Q349" s="110"/>
      <c r="R349" s="110"/>
      <c r="S349" s="110"/>
      <c r="T349" s="110"/>
      <c r="U349" s="110"/>
      <c r="V349" s="109"/>
      <c r="W349" s="93"/>
      <c r="X349" s="131"/>
      <c r="AE349" s="79"/>
      <c r="AF349" s="79"/>
      <c r="AG349" s="79"/>
      <c r="AH349" s="79"/>
      <c r="AI349" s="79"/>
      <c r="AJ349" s="79"/>
      <c r="AK349" s="79"/>
      <c r="AL349" s="79"/>
      <c r="AM349" s="79"/>
      <c r="AN349" s="79"/>
      <c r="AO349" s="79"/>
      <c r="AP349" s="79"/>
      <c r="AQ349" s="79"/>
      <c r="AR349" s="79"/>
      <c r="AS349" s="79"/>
      <c r="AT349" s="79"/>
      <c r="AU349" s="79"/>
      <c r="AV349" s="79"/>
      <c r="AW349" s="79"/>
      <c r="AX349" s="79"/>
      <c r="AY349" s="79"/>
      <c r="AZ349" s="79"/>
      <c r="BA349" s="79"/>
      <c r="BB349" s="79"/>
      <c r="BC349" s="79"/>
      <c r="BD349" s="79"/>
    </row>
    <row r="350" spans="1:56" s="144" customFormat="1" ht="13" hidden="1" customHeight="1" outlineLevel="1" x14ac:dyDescent="0.35">
      <c r="A350" s="142"/>
      <c r="B350" s="78"/>
      <c r="C350" s="111"/>
      <c r="D350" s="111"/>
      <c r="E350" s="111"/>
      <c r="F350" s="95"/>
      <c r="G350" s="95"/>
      <c r="H350" s="95"/>
      <c r="I350" s="95"/>
      <c r="J350" s="110" t="s">
        <v>281</v>
      </c>
      <c r="K350" s="110" t="s">
        <v>282</v>
      </c>
      <c r="L350" s="110" t="s">
        <v>283</v>
      </c>
      <c r="M350" s="110" t="s">
        <v>284</v>
      </c>
      <c r="N350" s="110" t="s">
        <v>285</v>
      </c>
      <c r="O350" s="110" t="s">
        <v>286</v>
      </c>
      <c r="P350" s="110"/>
      <c r="Q350" s="110"/>
      <c r="R350" s="110"/>
      <c r="S350" s="110"/>
      <c r="T350" s="110"/>
      <c r="U350" s="110"/>
      <c r="V350" s="109"/>
      <c r="W350" s="93"/>
      <c r="X350" s="131"/>
      <c r="AE350" s="79"/>
      <c r="AF350" s="79"/>
      <c r="AG350" s="79"/>
      <c r="AH350" s="79"/>
      <c r="AI350" s="79"/>
      <c r="AJ350" s="79"/>
      <c r="AK350" s="79"/>
      <c r="AL350" s="79"/>
      <c r="AM350" s="79"/>
      <c r="AN350" s="79"/>
      <c r="AO350" s="79"/>
      <c r="AP350" s="79"/>
      <c r="AQ350" s="79"/>
      <c r="AR350" s="79"/>
      <c r="AS350" s="79"/>
      <c r="AT350" s="79"/>
      <c r="AU350" s="79"/>
      <c r="AV350" s="79"/>
      <c r="AW350" s="79"/>
      <c r="AX350" s="79"/>
      <c r="AY350" s="79"/>
      <c r="AZ350" s="79"/>
      <c r="BA350" s="79"/>
      <c r="BB350" s="79"/>
      <c r="BC350" s="79"/>
      <c r="BD350" s="79"/>
    </row>
    <row r="351" spans="1:56" s="144" customFormat="1" ht="5.15" hidden="1" customHeight="1" outlineLevel="1" x14ac:dyDescent="0.35">
      <c r="A351" s="142"/>
      <c r="B351" s="78"/>
      <c r="C351" s="111"/>
      <c r="D351" s="111"/>
      <c r="E351" s="111"/>
      <c r="F351" s="95"/>
      <c r="G351" s="95"/>
      <c r="H351" s="95"/>
      <c r="I351" s="95"/>
      <c r="J351" s="112" t="s">
        <v>138</v>
      </c>
      <c r="K351" s="110"/>
      <c r="L351" s="110"/>
      <c r="M351" s="110"/>
      <c r="N351" s="110"/>
      <c r="O351" s="110"/>
      <c r="P351" s="110"/>
      <c r="Q351" s="110"/>
      <c r="R351" s="110"/>
      <c r="S351" s="110"/>
      <c r="T351" s="110"/>
      <c r="U351" s="110"/>
      <c r="V351" s="109"/>
      <c r="W351" s="93"/>
      <c r="X351" s="131"/>
      <c r="AE351" s="79"/>
      <c r="AF351" s="79"/>
      <c r="AG351" s="79"/>
      <c r="AH351" s="79"/>
      <c r="AI351" s="79"/>
      <c r="AJ351" s="79"/>
      <c r="AK351" s="79"/>
      <c r="AL351" s="79"/>
      <c r="AM351" s="79"/>
      <c r="AN351" s="79"/>
      <c r="AO351" s="79"/>
      <c r="AP351" s="79"/>
      <c r="AQ351" s="79"/>
      <c r="AR351" s="79"/>
      <c r="AS351" s="79"/>
      <c r="AT351" s="79"/>
      <c r="AU351" s="79"/>
      <c r="AV351" s="79"/>
      <c r="AW351" s="79"/>
      <c r="AX351" s="79"/>
      <c r="AY351" s="79"/>
      <c r="AZ351" s="79"/>
      <c r="BA351" s="79"/>
      <c r="BB351" s="79"/>
      <c r="BC351" s="79"/>
      <c r="BD351" s="79"/>
    </row>
    <row r="352" spans="1:56" s="144" customFormat="1" ht="5.15" hidden="1" customHeight="1" outlineLevel="1" x14ac:dyDescent="0.35">
      <c r="A352" s="142"/>
      <c r="B352" s="78"/>
      <c r="C352" s="111"/>
      <c r="D352" s="111"/>
      <c r="E352" s="111"/>
      <c r="F352" s="155"/>
      <c r="G352" s="156"/>
      <c r="H352" s="156"/>
      <c r="I352" s="156"/>
      <c r="J352" s="157"/>
      <c r="K352" s="157"/>
      <c r="L352" s="157"/>
      <c r="M352" s="157"/>
      <c r="N352" s="157"/>
      <c r="O352" s="157"/>
      <c r="P352" s="157"/>
      <c r="Q352" s="157"/>
      <c r="R352" s="157"/>
      <c r="S352" s="157"/>
      <c r="T352" s="157"/>
      <c r="U352" s="157"/>
      <c r="V352" s="158"/>
      <c r="W352" s="93"/>
      <c r="X352" s="131"/>
      <c r="AE352" s="79"/>
      <c r="AF352" s="79"/>
      <c r="AG352" s="79"/>
      <c r="AH352" s="79"/>
      <c r="AI352" s="79"/>
      <c r="AJ352" s="79"/>
      <c r="AK352" s="79"/>
      <c r="AL352" s="79"/>
      <c r="AM352" s="79"/>
      <c r="AN352" s="79"/>
      <c r="AO352" s="79"/>
      <c r="AP352" s="79"/>
      <c r="AQ352" s="79"/>
      <c r="AR352" s="79"/>
      <c r="AS352" s="79"/>
      <c r="AT352" s="79"/>
      <c r="AU352" s="79"/>
      <c r="AV352" s="79"/>
      <c r="AW352" s="79"/>
      <c r="AX352" s="79"/>
      <c r="AY352" s="79"/>
      <c r="AZ352" s="79"/>
      <c r="BA352" s="79"/>
      <c r="BB352" s="79"/>
      <c r="BC352" s="79"/>
      <c r="BD352" s="79"/>
    </row>
    <row r="353" spans="1:56" s="144" customFormat="1" ht="13" hidden="1" customHeight="1" outlineLevel="1" x14ac:dyDescent="0.35">
      <c r="A353" s="142"/>
      <c r="B353" s="78"/>
      <c r="C353" s="111"/>
      <c r="D353" s="111"/>
      <c r="E353" s="111"/>
      <c r="F353" s="155"/>
      <c r="G353" s="119"/>
      <c r="H353" s="228" t="s">
        <v>510</v>
      </c>
      <c r="I353" s="119"/>
      <c r="J353" s="132">
        <v>0.8</v>
      </c>
      <c r="K353" s="229"/>
      <c r="L353" s="230"/>
      <c r="M353" s="159">
        <v>350</v>
      </c>
      <c r="N353" s="230"/>
      <c r="O353" s="230"/>
      <c r="P353" s="117"/>
      <c r="Q353" s="117"/>
      <c r="R353" s="117"/>
      <c r="S353" s="117"/>
      <c r="T353" s="117"/>
      <c r="U353" s="117"/>
      <c r="V353" s="162"/>
      <c r="W353" s="93"/>
      <c r="X353" s="131"/>
      <c r="AE353" s="79"/>
      <c r="AF353" s="79"/>
      <c r="AG353" s="79"/>
      <c r="AH353" s="79"/>
      <c r="AI353" s="79"/>
      <c r="AJ353" s="79"/>
      <c r="AK353" s="79"/>
      <c r="AL353" s="79"/>
      <c r="AM353" s="79"/>
      <c r="AN353" s="79"/>
      <c r="AO353" s="79"/>
      <c r="AP353" s="79"/>
      <c r="AQ353" s="79"/>
      <c r="AR353" s="79"/>
      <c r="AS353" s="79"/>
      <c r="AT353" s="79"/>
      <c r="AU353" s="79"/>
      <c r="AV353" s="79"/>
      <c r="AW353" s="79"/>
      <c r="AX353" s="79"/>
      <c r="AY353" s="79"/>
      <c r="AZ353" s="79"/>
      <c r="BA353" s="79"/>
      <c r="BB353" s="79"/>
      <c r="BC353" s="79"/>
      <c r="BD353" s="79"/>
    </row>
    <row r="354" spans="1:56" s="144" customFormat="1" ht="13" hidden="1" customHeight="1" outlineLevel="1" x14ac:dyDescent="0.35">
      <c r="A354" s="142"/>
      <c r="B354" s="78"/>
      <c r="C354" s="111"/>
      <c r="D354" s="111"/>
      <c r="E354" s="111"/>
      <c r="F354" s="155"/>
      <c r="G354" s="119"/>
      <c r="H354" s="228" t="s">
        <v>165</v>
      </c>
      <c r="I354" s="119"/>
      <c r="J354" s="132">
        <v>0.8</v>
      </c>
      <c r="K354" s="229"/>
      <c r="L354" s="230"/>
      <c r="M354" s="159">
        <v>450</v>
      </c>
      <c r="N354" s="230"/>
      <c r="O354" s="230"/>
      <c r="P354" s="117"/>
      <c r="Q354" s="117"/>
      <c r="R354" s="117"/>
      <c r="S354" s="117"/>
      <c r="T354" s="117"/>
      <c r="U354" s="117"/>
      <c r="V354" s="162"/>
      <c r="W354" s="93"/>
      <c r="X354" s="131"/>
      <c r="AE354" s="79"/>
      <c r="AF354" s="79"/>
      <c r="AG354" s="79"/>
      <c r="AH354" s="79"/>
      <c r="AI354" s="79"/>
      <c r="AJ354" s="79"/>
      <c r="AK354" s="79"/>
      <c r="AL354" s="79"/>
      <c r="AM354" s="79"/>
      <c r="AN354" s="79"/>
      <c r="AO354" s="79"/>
      <c r="AP354" s="79"/>
      <c r="AQ354" s="79"/>
      <c r="AR354" s="79"/>
      <c r="AS354" s="79"/>
      <c r="AT354" s="79"/>
      <c r="AU354" s="79"/>
      <c r="AV354" s="79"/>
      <c r="AW354" s="79"/>
      <c r="AX354" s="79"/>
      <c r="AY354" s="79"/>
      <c r="AZ354" s="79"/>
      <c r="BA354" s="79"/>
      <c r="BB354" s="79"/>
      <c r="BC354" s="79"/>
      <c r="BD354" s="79"/>
    </row>
    <row r="355" spans="1:56" s="144" customFormat="1" ht="13" hidden="1" customHeight="1" outlineLevel="1" x14ac:dyDescent="0.35">
      <c r="A355" s="142"/>
      <c r="B355" s="78"/>
      <c r="C355" s="111"/>
      <c r="D355" s="111"/>
      <c r="E355" s="111"/>
      <c r="F355" s="163"/>
      <c r="G355" s="119"/>
      <c r="H355" s="228" t="s">
        <v>166</v>
      </c>
      <c r="I355" s="119"/>
      <c r="J355" s="132">
        <v>0.8</v>
      </c>
      <c r="K355" s="229"/>
      <c r="L355" s="230"/>
      <c r="M355" s="159">
        <v>550</v>
      </c>
      <c r="N355" s="230"/>
      <c r="O355" s="230"/>
      <c r="P355" s="164"/>
      <c r="Q355" s="164"/>
      <c r="R355" s="164"/>
      <c r="S355" s="164"/>
      <c r="T355" s="164"/>
      <c r="U355" s="164"/>
      <c r="V355" s="162"/>
      <c r="W355" s="93"/>
      <c r="X355" s="131"/>
      <c r="AE355" s="79"/>
      <c r="AF355" s="79"/>
      <c r="AG355" s="79"/>
      <c r="AH355" s="79"/>
      <c r="AI355" s="79"/>
      <c r="AJ355" s="79"/>
      <c r="AK355" s="79"/>
      <c r="AL355" s="79"/>
      <c r="AM355" s="79"/>
      <c r="AN355" s="79"/>
      <c r="AO355" s="79"/>
      <c r="AP355" s="79"/>
      <c r="AQ355" s="79"/>
      <c r="AR355" s="79"/>
      <c r="AS355" s="79"/>
      <c r="AT355" s="79"/>
      <c r="AU355" s="79"/>
      <c r="AV355" s="79"/>
      <c r="AW355" s="79"/>
      <c r="AX355" s="79"/>
      <c r="AY355" s="79"/>
      <c r="AZ355" s="79"/>
      <c r="BA355" s="79"/>
      <c r="BB355" s="79"/>
      <c r="BC355" s="79"/>
      <c r="BD355" s="79"/>
    </row>
    <row r="356" spans="1:56" s="144" customFormat="1" ht="13" hidden="1" customHeight="1" outlineLevel="1" x14ac:dyDescent="0.35">
      <c r="A356" s="142"/>
      <c r="B356" s="78"/>
      <c r="C356" s="111"/>
      <c r="D356" s="111"/>
      <c r="E356" s="111"/>
      <c r="F356" s="163"/>
      <c r="G356" s="119"/>
      <c r="H356" s="228" t="s">
        <v>167</v>
      </c>
      <c r="I356" s="119"/>
      <c r="J356" s="132">
        <v>0</v>
      </c>
      <c r="K356" s="164"/>
      <c r="L356" s="164"/>
      <c r="M356" s="159">
        <v>0</v>
      </c>
      <c r="N356" s="164"/>
      <c r="O356" s="164"/>
      <c r="P356" s="164"/>
      <c r="Q356" s="164"/>
      <c r="R356" s="164"/>
      <c r="S356" s="164"/>
      <c r="T356" s="164"/>
      <c r="U356" s="164"/>
      <c r="V356" s="162"/>
      <c r="W356" s="93"/>
      <c r="X356" s="131"/>
      <c r="AE356" s="79"/>
      <c r="AF356" s="79"/>
      <c r="AG356" s="79"/>
      <c r="AH356" s="79"/>
      <c r="AI356" s="79"/>
      <c r="AJ356" s="79"/>
      <c r="AK356" s="79"/>
      <c r="AL356" s="79"/>
      <c r="AM356" s="79"/>
      <c r="AN356" s="79"/>
      <c r="AO356" s="79"/>
      <c r="AP356" s="79"/>
      <c r="AQ356" s="79"/>
      <c r="AR356" s="79"/>
      <c r="AS356" s="79"/>
      <c r="AT356" s="79"/>
      <c r="AU356" s="79"/>
      <c r="AV356" s="79"/>
      <c r="AW356" s="79"/>
      <c r="AX356" s="79"/>
      <c r="AY356" s="79"/>
      <c r="AZ356" s="79"/>
      <c r="BA356" s="79"/>
      <c r="BB356" s="79"/>
      <c r="BC356" s="79"/>
      <c r="BD356" s="79"/>
    </row>
    <row r="357" spans="1:56" s="144" customFormat="1" ht="13" hidden="1" customHeight="1" outlineLevel="1" x14ac:dyDescent="0.35">
      <c r="A357" s="142"/>
      <c r="B357" s="78"/>
      <c r="C357" s="111"/>
      <c r="D357" s="111"/>
      <c r="E357" s="111"/>
      <c r="F357" s="163"/>
      <c r="G357" s="119"/>
      <c r="H357" s="228" t="s">
        <v>168</v>
      </c>
      <c r="I357" s="119"/>
      <c r="J357" s="132">
        <v>0</v>
      </c>
      <c r="K357" s="164"/>
      <c r="L357" s="164"/>
      <c r="M357" s="159">
        <v>0</v>
      </c>
      <c r="N357" s="164"/>
      <c r="O357" s="164"/>
      <c r="P357" s="164"/>
      <c r="Q357" s="164"/>
      <c r="R357" s="164"/>
      <c r="S357" s="164"/>
      <c r="T357" s="164"/>
      <c r="U357" s="164"/>
      <c r="V357" s="162"/>
      <c r="W357" s="93"/>
      <c r="X357" s="131"/>
      <c r="AE357" s="79"/>
      <c r="AF357" s="79"/>
      <c r="AG357" s="79"/>
      <c r="AH357" s="79"/>
      <c r="AI357" s="79"/>
      <c r="AJ357" s="79"/>
      <c r="AK357" s="79"/>
      <c r="AL357" s="79"/>
      <c r="AM357" s="79"/>
      <c r="AN357" s="79"/>
      <c r="AO357" s="79"/>
      <c r="AP357" s="79"/>
      <c r="AQ357" s="79"/>
      <c r="AR357" s="79"/>
      <c r="AS357" s="79"/>
      <c r="AT357" s="79"/>
      <c r="AU357" s="79"/>
      <c r="AV357" s="79"/>
      <c r="AW357" s="79"/>
      <c r="AX357" s="79"/>
      <c r="AY357" s="79"/>
      <c r="AZ357" s="79"/>
      <c r="BA357" s="79"/>
      <c r="BB357" s="79"/>
      <c r="BC357" s="79"/>
      <c r="BD357" s="79"/>
    </row>
    <row r="358" spans="1:56" s="144" customFormat="1" ht="13" hidden="1" customHeight="1" outlineLevel="1" x14ac:dyDescent="0.35">
      <c r="A358" s="142"/>
      <c r="B358" s="78"/>
      <c r="C358" s="111"/>
      <c r="D358" s="111"/>
      <c r="E358" s="111"/>
      <c r="F358" s="163"/>
      <c r="G358" s="119"/>
      <c r="H358" s="228" t="s">
        <v>169</v>
      </c>
      <c r="I358" s="119"/>
      <c r="J358" s="132">
        <v>0</v>
      </c>
      <c r="K358" s="164"/>
      <c r="L358" s="164"/>
      <c r="M358" s="159">
        <v>0</v>
      </c>
      <c r="N358" s="164"/>
      <c r="O358" s="164"/>
      <c r="P358" s="164"/>
      <c r="Q358" s="164"/>
      <c r="R358" s="164"/>
      <c r="S358" s="164"/>
      <c r="T358" s="164"/>
      <c r="U358" s="164"/>
      <c r="V358" s="162"/>
      <c r="W358" s="93"/>
      <c r="X358" s="131"/>
      <c r="AE358" s="79"/>
      <c r="AF358" s="79"/>
      <c r="AG358" s="79"/>
      <c r="AH358" s="79"/>
      <c r="AI358" s="79"/>
      <c r="AJ358" s="79"/>
      <c r="AK358" s="79"/>
      <c r="AL358" s="79"/>
      <c r="AM358" s="79"/>
      <c r="AN358" s="79"/>
      <c r="AO358" s="79"/>
      <c r="AP358" s="79"/>
      <c r="AQ358" s="79"/>
      <c r="AR358" s="79"/>
      <c r="AS358" s="79"/>
      <c r="AT358" s="79"/>
      <c r="AU358" s="79"/>
      <c r="AV358" s="79"/>
      <c r="AW358" s="79"/>
      <c r="AX358" s="79"/>
      <c r="AY358" s="79"/>
      <c r="AZ358" s="79"/>
      <c r="BA358" s="79"/>
      <c r="BB358" s="79"/>
      <c r="BC358" s="79"/>
      <c r="BD358" s="79"/>
    </row>
    <row r="359" spans="1:56" s="144" customFormat="1" ht="13" hidden="1" customHeight="1" outlineLevel="1" x14ac:dyDescent="0.35">
      <c r="A359" s="142"/>
      <c r="B359" s="78"/>
      <c r="C359" s="111"/>
      <c r="D359" s="111"/>
      <c r="E359" s="111"/>
      <c r="F359" s="163"/>
      <c r="G359" s="119"/>
      <c r="H359" s="228" t="s">
        <v>170</v>
      </c>
      <c r="I359" s="119"/>
      <c r="J359" s="132">
        <v>0</v>
      </c>
      <c r="K359" s="164"/>
      <c r="L359" s="164"/>
      <c r="M359" s="159">
        <v>0</v>
      </c>
      <c r="N359" s="164"/>
      <c r="O359" s="164"/>
      <c r="P359" s="164"/>
      <c r="Q359" s="164"/>
      <c r="R359" s="164"/>
      <c r="S359" s="164"/>
      <c r="T359" s="164"/>
      <c r="U359" s="164"/>
      <c r="V359" s="162"/>
      <c r="W359" s="93"/>
      <c r="X359" s="131"/>
      <c r="AE359" s="79"/>
      <c r="AF359" s="79"/>
      <c r="AG359" s="79"/>
      <c r="AH359" s="79"/>
      <c r="AI359" s="79"/>
      <c r="AJ359" s="79"/>
      <c r="AK359" s="79"/>
      <c r="AL359" s="79"/>
      <c r="AM359" s="79"/>
      <c r="AN359" s="79"/>
      <c r="AO359" s="79"/>
      <c r="AP359" s="79"/>
      <c r="AQ359" s="79"/>
      <c r="AR359" s="79"/>
      <c r="AS359" s="79"/>
      <c r="AT359" s="79"/>
      <c r="AU359" s="79"/>
      <c r="AV359" s="79"/>
      <c r="AW359" s="79"/>
      <c r="AX359" s="79"/>
      <c r="AY359" s="79"/>
      <c r="AZ359" s="79"/>
      <c r="BA359" s="79"/>
      <c r="BB359" s="79"/>
      <c r="BC359" s="79"/>
      <c r="BD359" s="79"/>
    </row>
    <row r="360" spans="1:56" s="144" customFormat="1" ht="13" hidden="1" customHeight="1" outlineLevel="1" x14ac:dyDescent="0.35">
      <c r="A360" s="142"/>
      <c r="B360" s="78"/>
      <c r="C360" s="111"/>
      <c r="D360" s="111"/>
      <c r="E360" s="111"/>
      <c r="F360" s="163"/>
      <c r="G360" s="119"/>
      <c r="H360" s="228" t="s">
        <v>171</v>
      </c>
      <c r="I360" s="119"/>
      <c r="J360" s="132">
        <v>0</v>
      </c>
      <c r="K360" s="164"/>
      <c r="L360" s="164"/>
      <c r="M360" s="159">
        <v>0</v>
      </c>
      <c r="N360" s="164"/>
      <c r="O360" s="164"/>
      <c r="P360" s="164"/>
      <c r="Q360" s="164"/>
      <c r="R360" s="164"/>
      <c r="S360" s="164"/>
      <c r="T360" s="164"/>
      <c r="U360" s="164"/>
      <c r="V360" s="162"/>
      <c r="W360" s="93"/>
      <c r="X360" s="131"/>
      <c r="AE360" s="79"/>
      <c r="AF360" s="79"/>
      <c r="AG360" s="79"/>
      <c r="AH360" s="79"/>
      <c r="AI360" s="79"/>
      <c r="AJ360" s="79"/>
      <c r="AK360" s="79"/>
      <c r="AL360" s="79"/>
      <c r="AM360" s="79"/>
      <c r="AN360" s="79"/>
      <c r="AO360" s="79"/>
      <c r="AP360" s="79"/>
      <c r="AQ360" s="79"/>
      <c r="AR360" s="79"/>
      <c r="AS360" s="79"/>
      <c r="AT360" s="79"/>
      <c r="AU360" s="79"/>
      <c r="AV360" s="79"/>
      <c r="AW360" s="79"/>
      <c r="AX360" s="79"/>
      <c r="AY360" s="79"/>
      <c r="AZ360" s="79"/>
      <c r="BA360" s="79"/>
      <c r="BB360" s="79"/>
      <c r="BC360" s="79"/>
      <c r="BD360" s="79"/>
    </row>
    <row r="361" spans="1:56" s="144" customFormat="1" ht="13" hidden="1" customHeight="1" outlineLevel="1" x14ac:dyDescent="0.35">
      <c r="A361" s="142"/>
      <c r="B361" s="78"/>
      <c r="C361" s="111"/>
      <c r="D361" s="111"/>
      <c r="E361" s="111"/>
      <c r="F361" s="163"/>
      <c r="G361" s="119"/>
      <c r="H361" s="228" t="s">
        <v>172</v>
      </c>
      <c r="I361" s="119"/>
      <c r="J361" s="132">
        <v>0</v>
      </c>
      <c r="K361" s="164"/>
      <c r="L361" s="164"/>
      <c r="M361" s="159">
        <v>0</v>
      </c>
      <c r="N361" s="164"/>
      <c r="O361" s="164"/>
      <c r="P361" s="164"/>
      <c r="Q361" s="164"/>
      <c r="R361" s="164"/>
      <c r="S361" s="164"/>
      <c r="T361" s="164"/>
      <c r="U361" s="164"/>
      <c r="V361" s="162"/>
      <c r="W361" s="93"/>
      <c r="X361" s="131"/>
      <c r="AE361" s="79"/>
      <c r="AF361" s="79"/>
      <c r="AG361" s="79"/>
      <c r="AH361" s="79"/>
      <c r="AI361" s="79"/>
      <c r="AJ361" s="79"/>
      <c r="AK361" s="79"/>
      <c r="AL361" s="79"/>
      <c r="AM361" s="79"/>
      <c r="AN361" s="79"/>
      <c r="AO361" s="79"/>
      <c r="AP361" s="79"/>
      <c r="AQ361" s="79"/>
      <c r="AR361" s="79"/>
      <c r="AS361" s="79"/>
      <c r="AT361" s="79"/>
      <c r="AU361" s="79"/>
      <c r="AV361" s="79"/>
      <c r="AW361" s="79"/>
      <c r="AX361" s="79"/>
      <c r="AY361" s="79"/>
      <c r="AZ361" s="79"/>
      <c r="BA361" s="79"/>
      <c r="BB361" s="79"/>
      <c r="BC361" s="79"/>
      <c r="BD361" s="79"/>
    </row>
    <row r="362" spans="1:56" s="144" customFormat="1" ht="13" hidden="1" customHeight="1" outlineLevel="1" x14ac:dyDescent="0.35">
      <c r="A362" s="142"/>
      <c r="B362" s="78"/>
      <c r="C362" s="111"/>
      <c r="D362" s="111"/>
      <c r="E362" s="111"/>
      <c r="F362" s="155"/>
      <c r="G362" s="119"/>
      <c r="H362" s="228" t="s">
        <v>173</v>
      </c>
      <c r="I362" s="119"/>
      <c r="J362" s="132">
        <v>0</v>
      </c>
      <c r="K362" s="229"/>
      <c r="L362" s="230"/>
      <c r="M362" s="159">
        <v>0</v>
      </c>
      <c r="N362" s="230"/>
      <c r="O362" s="230"/>
      <c r="P362" s="117"/>
      <c r="Q362" s="117"/>
      <c r="R362" s="117"/>
      <c r="S362" s="117"/>
      <c r="T362" s="117"/>
      <c r="U362" s="117"/>
      <c r="V362" s="162"/>
      <c r="W362" s="93"/>
      <c r="X362" s="131"/>
      <c r="AE362" s="79"/>
      <c r="AF362" s="79"/>
      <c r="AG362" s="79"/>
      <c r="AH362" s="79"/>
      <c r="AI362" s="79"/>
      <c r="AJ362" s="79"/>
      <c r="AK362" s="79"/>
      <c r="AL362" s="79"/>
      <c r="AM362" s="79"/>
      <c r="AN362" s="79"/>
      <c r="AO362" s="79"/>
      <c r="AP362" s="79"/>
      <c r="AQ362" s="79"/>
      <c r="AR362" s="79"/>
      <c r="AS362" s="79"/>
      <c r="AT362" s="79"/>
      <c r="AU362" s="79"/>
      <c r="AV362" s="79"/>
      <c r="AW362" s="79"/>
      <c r="AX362" s="79"/>
      <c r="AY362" s="79"/>
      <c r="AZ362" s="79"/>
      <c r="BA362" s="79"/>
      <c r="BB362" s="79"/>
      <c r="BC362" s="79"/>
      <c r="BD362" s="79"/>
    </row>
    <row r="363" spans="1:56" s="144" customFormat="1" ht="13" hidden="1" customHeight="1" outlineLevel="1" x14ac:dyDescent="0.35">
      <c r="A363" s="142"/>
      <c r="B363" s="78"/>
      <c r="C363" s="111"/>
      <c r="D363" s="111"/>
      <c r="E363" s="111"/>
      <c r="F363" s="163"/>
      <c r="G363" s="119"/>
      <c r="H363" s="119"/>
      <c r="I363" s="119"/>
      <c r="J363" s="117"/>
      <c r="K363" s="117"/>
      <c r="L363" s="117"/>
      <c r="M363" s="117"/>
      <c r="N363" s="117"/>
      <c r="O363" s="117"/>
      <c r="P363" s="117"/>
      <c r="Q363" s="117"/>
      <c r="R363" s="117"/>
      <c r="S363" s="117"/>
      <c r="T363" s="117"/>
      <c r="U363" s="117"/>
      <c r="V363" s="162"/>
      <c r="W363" s="93"/>
      <c r="X363" s="131"/>
      <c r="AE363" s="79"/>
      <c r="AF363" s="79"/>
      <c r="AG363" s="79"/>
      <c r="AH363" s="79"/>
      <c r="AI363" s="79"/>
      <c r="AJ363" s="79"/>
      <c r="AK363" s="79"/>
      <c r="AL363" s="79"/>
      <c r="AM363" s="79"/>
      <c r="AN363" s="79"/>
      <c r="AO363" s="79"/>
      <c r="AP363" s="79"/>
      <c r="AQ363" s="79"/>
      <c r="AR363" s="79"/>
      <c r="AS363" s="79"/>
      <c r="AT363" s="79"/>
      <c r="AU363" s="79"/>
      <c r="AV363" s="79"/>
      <c r="AW363" s="79"/>
      <c r="AX363" s="79"/>
      <c r="AY363" s="79"/>
      <c r="AZ363" s="79"/>
      <c r="BA363" s="79"/>
      <c r="BB363" s="79"/>
      <c r="BC363" s="79"/>
      <c r="BD363" s="79"/>
    </row>
    <row r="364" spans="1:56" s="144" customFormat="1" ht="13" hidden="1" customHeight="1" outlineLevel="1" x14ac:dyDescent="0.35">
      <c r="A364" s="142"/>
      <c r="B364" s="78"/>
      <c r="C364" s="111"/>
      <c r="D364" s="111"/>
      <c r="E364" s="111"/>
      <c r="F364" s="163"/>
      <c r="G364" s="119"/>
      <c r="H364" s="119"/>
      <c r="I364" s="119"/>
      <c r="J364" s="164"/>
      <c r="K364" s="164"/>
      <c r="L364" s="164"/>
      <c r="M364" s="164"/>
      <c r="N364" s="164"/>
      <c r="O364" s="164"/>
      <c r="P364" s="164"/>
      <c r="Q364" s="164"/>
      <c r="R364" s="164"/>
      <c r="S364" s="164"/>
      <c r="T364" s="164"/>
      <c r="U364" s="164"/>
      <c r="V364" s="162"/>
      <c r="W364" s="93"/>
      <c r="X364" s="131"/>
      <c r="AE364" s="79"/>
      <c r="AF364" s="79"/>
      <c r="AG364" s="79"/>
      <c r="AH364" s="79"/>
      <c r="AI364" s="79"/>
      <c r="AJ364" s="79"/>
      <c r="AK364" s="79"/>
      <c r="AL364" s="79"/>
      <c r="AM364" s="79"/>
      <c r="AN364" s="79"/>
      <c r="AO364" s="79"/>
      <c r="AP364" s="79"/>
      <c r="AQ364" s="79"/>
      <c r="AR364" s="79"/>
      <c r="AS364" s="79"/>
      <c r="AT364" s="79"/>
      <c r="AU364" s="79"/>
      <c r="AV364" s="79"/>
      <c r="AW364" s="79"/>
      <c r="AX364" s="79"/>
      <c r="AY364" s="79"/>
      <c r="AZ364" s="79"/>
      <c r="BA364" s="79"/>
      <c r="BB364" s="79"/>
      <c r="BC364" s="79"/>
      <c r="BD364" s="79"/>
    </row>
    <row r="365" spans="1:56" s="144" customFormat="1" ht="5.15" hidden="1" customHeight="1" outlineLevel="1" x14ac:dyDescent="0.35">
      <c r="A365" s="142"/>
      <c r="B365" s="78"/>
      <c r="C365" s="94" t="s">
        <v>142</v>
      </c>
      <c r="D365" s="111"/>
      <c r="E365" s="111"/>
      <c r="F365" s="166"/>
      <c r="G365" s="167"/>
      <c r="H365" s="167"/>
      <c r="I365" s="167"/>
      <c r="J365" s="168"/>
      <c r="K365" s="168"/>
      <c r="L365" s="168"/>
      <c r="M365" s="168"/>
      <c r="N365" s="168"/>
      <c r="O365" s="168"/>
      <c r="P365" s="168"/>
      <c r="Q365" s="168"/>
      <c r="R365" s="168"/>
      <c r="S365" s="168"/>
      <c r="T365" s="168"/>
      <c r="U365" s="168"/>
      <c r="V365" s="158"/>
      <c r="W365" s="93"/>
      <c r="X365" s="131"/>
      <c r="AE365" s="79"/>
      <c r="AF365" s="79"/>
      <c r="AG365" s="79"/>
      <c r="AH365" s="79"/>
      <c r="AI365" s="79"/>
      <c r="AJ365" s="79"/>
      <c r="AK365" s="79"/>
      <c r="AL365" s="79"/>
      <c r="AM365" s="79"/>
      <c r="AN365" s="79"/>
      <c r="AO365" s="79"/>
      <c r="AP365" s="79"/>
      <c r="AQ365" s="79"/>
      <c r="AR365" s="79"/>
      <c r="AS365" s="79"/>
      <c r="AT365" s="79"/>
      <c r="AU365" s="79"/>
      <c r="AV365" s="79"/>
      <c r="AW365" s="79"/>
      <c r="AX365" s="79"/>
      <c r="AY365" s="79"/>
      <c r="AZ365" s="79"/>
      <c r="BA365" s="79"/>
      <c r="BB365" s="79"/>
      <c r="BC365" s="79"/>
      <c r="BD365" s="79"/>
    </row>
    <row r="366" spans="1:56" s="144" customFormat="1" ht="24" customHeight="1" collapsed="1" x14ac:dyDescent="0.35">
      <c r="A366" s="142"/>
      <c r="B366" s="78"/>
      <c r="C366" s="124"/>
      <c r="D366" s="124"/>
      <c r="E366" s="124"/>
      <c r="F366" s="124"/>
      <c r="G366" s="125" t="s">
        <v>273</v>
      </c>
      <c r="H366" s="126"/>
      <c r="I366" s="126"/>
      <c r="J366" s="126"/>
      <c r="K366" s="126"/>
      <c r="L366" s="126"/>
      <c r="M366" s="126"/>
      <c r="N366" s="126"/>
      <c r="O366" s="126"/>
      <c r="P366" s="126"/>
      <c r="Q366" s="126"/>
      <c r="R366" s="126"/>
      <c r="S366" s="126"/>
      <c r="T366" s="127"/>
      <c r="U366" s="127"/>
      <c r="V366" s="127"/>
      <c r="W366" s="129" t="s">
        <v>144</v>
      </c>
      <c r="X366" s="131"/>
      <c r="AE366" s="79"/>
      <c r="AF366" s="79"/>
      <c r="AG366" s="79"/>
      <c r="AH366" s="79"/>
      <c r="AI366" s="79"/>
      <c r="AJ366" s="79"/>
      <c r="AK366" s="79"/>
      <c r="AL366" s="79"/>
      <c r="AM366" s="79"/>
      <c r="AN366" s="79"/>
      <c r="AO366" s="79"/>
      <c r="AP366" s="79"/>
      <c r="AQ366" s="79"/>
      <c r="AR366" s="79"/>
      <c r="AS366" s="79"/>
      <c r="AT366" s="79"/>
      <c r="AU366" s="79"/>
      <c r="AV366" s="79"/>
      <c r="AW366" s="79"/>
      <c r="AX366" s="79"/>
      <c r="AY366" s="79"/>
      <c r="AZ366" s="79"/>
      <c r="BA366" s="79"/>
      <c r="BB366" s="79"/>
      <c r="BC366" s="79"/>
      <c r="BD366" s="79"/>
    </row>
    <row r="367" spans="1:56" s="144" customFormat="1" ht="12.75" hidden="1" customHeight="1" outlineLevel="1" x14ac:dyDescent="0.35">
      <c r="A367" s="142"/>
      <c r="B367" s="78"/>
      <c r="C367" s="78"/>
      <c r="D367" s="78"/>
      <c r="E367" s="78"/>
      <c r="F367" s="131"/>
      <c r="G367" s="131"/>
      <c r="H367" s="131"/>
      <c r="I367" s="131"/>
      <c r="J367" s="131"/>
      <c r="K367" s="131"/>
      <c r="L367" s="131"/>
      <c r="M367" s="131"/>
      <c r="N367" s="131"/>
      <c r="O367" s="131"/>
      <c r="P367" s="131"/>
      <c r="Q367" s="131"/>
      <c r="R367" s="131"/>
      <c r="S367" s="131"/>
      <c r="T367" s="131"/>
      <c r="U367" s="131"/>
      <c r="V367" s="131"/>
      <c r="W367" s="131"/>
      <c r="X367" s="131"/>
      <c r="AE367" s="79"/>
      <c r="AF367" s="79"/>
      <c r="AG367" s="79"/>
      <c r="AH367" s="79"/>
      <c r="AI367" s="79"/>
      <c r="AJ367" s="79"/>
      <c r="AK367" s="79"/>
      <c r="AL367" s="79"/>
      <c r="AM367" s="79"/>
      <c r="AN367" s="79"/>
      <c r="AO367" s="79"/>
      <c r="AP367" s="79"/>
      <c r="AQ367" s="79"/>
      <c r="AR367" s="79"/>
      <c r="AS367" s="79"/>
      <c r="AT367" s="79"/>
      <c r="AU367" s="79"/>
      <c r="AV367" s="79"/>
      <c r="AW367" s="79"/>
      <c r="AX367" s="79"/>
      <c r="AY367" s="79"/>
      <c r="AZ367" s="79"/>
      <c r="BA367" s="79"/>
      <c r="BB367" s="79"/>
      <c r="BC367" s="79"/>
      <c r="BD367" s="79"/>
    </row>
    <row r="368" spans="1:56" s="144" customFormat="1" ht="12.75" hidden="1" customHeight="1" outlineLevel="1" x14ac:dyDescent="0.35">
      <c r="A368" s="142"/>
      <c r="B368" s="143"/>
      <c r="C368" s="143"/>
      <c r="D368" s="143"/>
      <c r="E368" s="143"/>
      <c r="F368" s="131"/>
      <c r="G368" s="131"/>
      <c r="H368" s="131"/>
      <c r="I368" s="131"/>
      <c r="J368" s="131"/>
      <c r="K368" s="131"/>
      <c r="L368" s="131"/>
      <c r="M368" s="131"/>
      <c r="N368" s="131"/>
      <c r="O368" s="131"/>
      <c r="P368" s="131"/>
      <c r="Q368" s="131"/>
      <c r="R368" s="131"/>
      <c r="S368" s="131"/>
      <c r="T368" s="131"/>
      <c r="U368" s="131"/>
      <c r="V368" s="131"/>
      <c r="W368" s="131"/>
      <c r="X368" s="131"/>
      <c r="Y368" s="131"/>
      <c r="AE368" s="79"/>
      <c r="AF368" s="79"/>
      <c r="AG368" s="79"/>
      <c r="AH368" s="79"/>
      <c r="AI368" s="79"/>
      <c r="AJ368" s="79"/>
      <c r="AK368" s="79"/>
      <c r="AL368" s="79"/>
      <c r="AM368" s="79"/>
      <c r="AN368" s="79"/>
      <c r="AO368" s="79"/>
      <c r="AP368" s="79"/>
      <c r="AQ368" s="79"/>
      <c r="AR368" s="79"/>
      <c r="AS368" s="79"/>
      <c r="AT368" s="79"/>
      <c r="AU368" s="79"/>
      <c r="AV368" s="79"/>
      <c r="AW368" s="79"/>
      <c r="AX368" s="79"/>
      <c r="AY368" s="79"/>
      <c r="AZ368" s="79"/>
      <c r="BA368" s="79"/>
      <c r="BB368" s="79"/>
      <c r="BC368" s="79"/>
      <c r="BD368" s="79"/>
    </row>
    <row r="369" spans="1:56" s="144" customFormat="1" ht="5.15" hidden="1" customHeight="1" outlineLevel="1" collapsed="1" thickBot="1" x14ac:dyDescent="0.4">
      <c r="A369" s="142"/>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AE369" s="79"/>
      <c r="AF369" s="79"/>
      <c r="AG369" s="79"/>
      <c r="AH369" s="79"/>
      <c r="AI369" s="79"/>
      <c r="AJ369" s="79"/>
      <c r="AK369" s="79"/>
      <c r="AL369" s="79"/>
      <c r="AM369" s="79"/>
      <c r="AN369" s="79"/>
      <c r="AO369" s="79"/>
      <c r="AP369" s="79"/>
      <c r="AQ369" s="79"/>
      <c r="AR369" s="79"/>
      <c r="AS369" s="79"/>
      <c r="AT369" s="79"/>
      <c r="AU369" s="79"/>
      <c r="AV369" s="79"/>
      <c r="AW369" s="79"/>
      <c r="AX369" s="79"/>
      <c r="AY369" s="79"/>
      <c r="AZ369" s="79"/>
      <c r="BA369" s="79"/>
      <c r="BB369" s="79"/>
      <c r="BC369" s="79"/>
      <c r="BD369" s="79"/>
    </row>
    <row r="370" spans="1:56" s="144" customFormat="1" ht="5.15" hidden="1" customHeight="1" outlineLevel="1" x14ac:dyDescent="0.35">
      <c r="A370" s="142"/>
      <c r="B370" s="143"/>
      <c r="C370" s="82" t="s">
        <v>0</v>
      </c>
      <c r="D370" s="82"/>
      <c r="E370" s="82"/>
      <c r="F370" s="82"/>
      <c r="G370" s="82"/>
      <c r="H370" s="82"/>
      <c r="I370" s="82"/>
      <c r="J370" s="82"/>
      <c r="K370" s="83"/>
      <c r="L370" s="83"/>
      <c r="M370" s="83"/>
      <c r="N370" s="83"/>
      <c r="O370" s="83"/>
      <c r="P370" s="83"/>
      <c r="Q370" s="83"/>
      <c r="R370" s="83"/>
      <c r="S370" s="83"/>
      <c r="T370" s="83"/>
      <c r="U370" s="83"/>
      <c r="V370" s="83"/>
      <c r="W370" s="85"/>
      <c r="X370" s="131"/>
      <c r="AE370" s="79"/>
      <c r="AF370" s="79"/>
      <c r="AG370" s="79"/>
      <c r="AH370" s="79"/>
      <c r="AI370" s="79"/>
      <c r="AJ370" s="79"/>
      <c r="AK370" s="79"/>
      <c r="AL370" s="79"/>
      <c r="AM370" s="79"/>
      <c r="AN370" s="79"/>
      <c r="AO370" s="79"/>
      <c r="AP370" s="79"/>
      <c r="AQ370" s="79"/>
      <c r="AR370" s="79"/>
      <c r="AS370" s="79"/>
      <c r="AT370" s="79"/>
      <c r="AU370" s="79"/>
      <c r="AV370" s="79"/>
      <c r="AW370" s="79"/>
      <c r="AX370" s="79"/>
      <c r="AY370" s="79"/>
      <c r="AZ370" s="79"/>
      <c r="BA370" s="79"/>
      <c r="BB370" s="79"/>
      <c r="BC370" s="79"/>
      <c r="BD370" s="79"/>
    </row>
    <row r="371" spans="1:56" s="144" customFormat="1" ht="12.75" hidden="1" customHeight="1" outlineLevel="1" collapsed="1" x14ac:dyDescent="0.35">
      <c r="A371" s="142"/>
      <c r="B371" s="143"/>
      <c r="C371" s="87"/>
      <c r="D371" s="87">
        <v>9535.2401303751758</v>
      </c>
      <c r="E371" s="87" t="s">
        <v>1</v>
      </c>
      <c r="F371" s="146"/>
      <c r="G371" s="147" t="s">
        <v>287</v>
      </c>
      <c r="H371" s="146"/>
      <c r="I371" s="146"/>
      <c r="J371" s="146"/>
      <c r="K371" s="146"/>
      <c r="L371" s="146"/>
      <c r="M371" s="146"/>
      <c r="N371" s="146"/>
      <c r="O371" s="146"/>
      <c r="P371" s="146"/>
      <c r="Q371" s="146"/>
      <c r="R371" s="146"/>
      <c r="S371" s="148"/>
      <c r="T371" s="149"/>
      <c r="U371" s="150"/>
      <c r="V371" s="150"/>
      <c r="W371" s="93"/>
      <c r="X371" s="131"/>
      <c r="AE371" s="79"/>
      <c r="AF371" s="79"/>
      <c r="AG371" s="79"/>
      <c r="AH371" s="79"/>
      <c r="AI371" s="79"/>
      <c r="AJ371" s="79"/>
      <c r="AK371" s="79"/>
      <c r="AL371" s="79"/>
      <c r="AM371" s="79"/>
      <c r="AN371" s="79"/>
      <c r="AO371" s="79"/>
      <c r="AP371" s="79"/>
      <c r="AQ371" s="79"/>
      <c r="AR371" s="79"/>
      <c r="AS371" s="79"/>
      <c r="AT371" s="79"/>
      <c r="AU371" s="79"/>
      <c r="AV371" s="79"/>
      <c r="AW371" s="79"/>
      <c r="AX371" s="79"/>
      <c r="AY371" s="79"/>
      <c r="AZ371" s="79"/>
      <c r="BA371" s="79"/>
      <c r="BB371" s="79"/>
      <c r="BC371" s="79"/>
      <c r="BD371" s="79"/>
    </row>
    <row r="372" spans="1:56" s="144" customFormat="1" ht="12.75" hidden="1" customHeight="1" outlineLevel="1" x14ac:dyDescent="0.35">
      <c r="A372" s="142"/>
      <c r="B372" s="143"/>
      <c r="C372" s="87"/>
      <c r="D372" s="94"/>
      <c r="E372" s="95"/>
      <c r="F372" s="146"/>
      <c r="G372" s="146" t="s">
        <v>288</v>
      </c>
      <c r="H372" s="149"/>
      <c r="I372" s="146"/>
      <c r="J372" s="146"/>
      <c r="K372" s="146"/>
      <c r="L372" s="146"/>
      <c r="M372" s="146"/>
      <c r="N372" s="146"/>
      <c r="O372" s="146"/>
      <c r="P372" s="146"/>
      <c r="Q372" s="146"/>
      <c r="R372" s="146"/>
      <c r="S372" s="148"/>
      <c r="T372" s="151"/>
      <c r="U372" s="150"/>
      <c r="V372" s="150"/>
      <c r="W372" s="93"/>
      <c r="X372" s="131"/>
      <c r="AE372" s="79"/>
      <c r="AF372" s="79"/>
      <c r="AG372" s="79"/>
      <c r="AH372" s="79"/>
      <c r="AI372" s="79"/>
      <c r="AJ372" s="79"/>
      <c r="AK372" s="79"/>
      <c r="AL372" s="79"/>
      <c r="AM372" s="79"/>
      <c r="AN372" s="79"/>
      <c r="AO372" s="79"/>
      <c r="AP372" s="79"/>
      <c r="AQ372" s="79"/>
      <c r="AR372" s="79"/>
      <c r="AS372" s="79"/>
      <c r="AT372" s="79"/>
      <c r="AU372" s="79"/>
      <c r="AV372" s="79"/>
      <c r="AW372" s="79"/>
      <c r="AX372" s="79"/>
      <c r="AY372" s="79"/>
      <c r="AZ372" s="79"/>
      <c r="BA372" s="79"/>
      <c r="BB372" s="79"/>
      <c r="BC372" s="79"/>
      <c r="BD372" s="79"/>
    </row>
    <row r="373" spans="1:56" s="144" customFormat="1" ht="12.75" hidden="1" customHeight="1" outlineLevel="1" x14ac:dyDescent="0.35">
      <c r="A373" s="142"/>
      <c r="B373" s="143"/>
      <c r="C373" s="95"/>
      <c r="D373" s="87"/>
      <c r="E373" s="95"/>
      <c r="F373" s="146"/>
      <c r="G373" s="152">
        <v>37951.660101388887</v>
      </c>
      <c r="H373" s="149"/>
      <c r="I373" s="146"/>
      <c r="J373" s="146"/>
      <c r="K373" s="146"/>
      <c r="L373" s="146"/>
      <c r="M373" s="146"/>
      <c r="N373" s="146"/>
      <c r="O373" s="146"/>
      <c r="P373" s="146"/>
      <c r="Q373" s="146"/>
      <c r="R373" s="146"/>
      <c r="S373" s="148"/>
      <c r="T373" s="151"/>
      <c r="U373" s="150"/>
      <c r="V373" s="150"/>
      <c r="W373" s="93"/>
      <c r="X373" s="131"/>
      <c r="AE373" s="79"/>
      <c r="AF373" s="79"/>
      <c r="AG373" s="79"/>
      <c r="AH373" s="79"/>
      <c r="AI373" s="79"/>
      <c r="AJ373" s="79"/>
      <c r="AK373" s="79"/>
      <c r="AL373" s="79"/>
      <c r="AM373" s="79"/>
      <c r="AN373" s="79"/>
      <c r="AO373" s="79"/>
      <c r="AP373" s="79"/>
      <c r="AQ373" s="79"/>
      <c r="AR373" s="79"/>
      <c r="AS373" s="79"/>
      <c r="AT373" s="79"/>
      <c r="AU373" s="79"/>
      <c r="AV373" s="79"/>
      <c r="AW373" s="79"/>
      <c r="AX373" s="79"/>
      <c r="AY373" s="79"/>
      <c r="AZ373" s="79"/>
      <c r="BA373" s="79"/>
      <c r="BB373" s="79"/>
      <c r="BC373" s="79"/>
      <c r="BD373" s="79"/>
    </row>
    <row r="374" spans="1:56" s="144" customFormat="1" ht="12.75" hidden="1" customHeight="1" outlineLevel="1" x14ac:dyDescent="0.35">
      <c r="A374" s="142"/>
      <c r="B374" s="143"/>
      <c r="C374" s="95">
        <v>1</v>
      </c>
      <c r="D374" s="94"/>
      <c r="E374" s="95"/>
      <c r="F374" s="146"/>
      <c r="G374" s="153"/>
      <c r="H374" s="149"/>
      <c r="I374" s="146"/>
      <c r="J374" s="149"/>
      <c r="K374" s="146"/>
      <c r="L374" s="146"/>
      <c r="M374" s="146"/>
      <c r="N374" s="146"/>
      <c r="O374" s="146"/>
      <c r="P374" s="146"/>
      <c r="Q374" s="146"/>
      <c r="R374" s="146"/>
      <c r="S374" s="148"/>
      <c r="T374" s="151"/>
      <c r="U374" s="150"/>
      <c r="V374" s="150"/>
      <c r="W374" s="93"/>
      <c r="X374" s="131"/>
      <c r="AE374" s="79"/>
      <c r="AF374" s="79"/>
      <c r="AG374" s="79"/>
      <c r="AH374" s="79"/>
      <c r="AI374" s="79"/>
      <c r="AJ374" s="79"/>
      <c r="AK374" s="79"/>
      <c r="AL374" s="79"/>
      <c r="AM374" s="79"/>
      <c r="AN374" s="79"/>
      <c r="AO374" s="79"/>
      <c r="AP374" s="79"/>
      <c r="AQ374" s="79"/>
      <c r="AR374" s="79"/>
      <c r="AS374" s="79"/>
      <c r="AT374" s="79"/>
      <c r="AU374" s="79"/>
      <c r="AV374" s="79"/>
      <c r="AW374" s="79"/>
      <c r="AX374" s="79"/>
      <c r="AY374" s="79"/>
      <c r="AZ374" s="79"/>
      <c r="BA374" s="79"/>
      <c r="BB374" s="79"/>
      <c r="BC374" s="79"/>
      <c r="BD374" s="79"/>
    </row>
    <row r="375" spans="1:56" s="144" customFormat="1" ht="12.75" hidden="1" customHeight="1" outlineLevel="1" x14ac:dyDescent="0.35">
      <c r="A375" s="142"/>
      <c r="B375" s="143"/>
      <c r="C375" s="95"/>
      <c r="D375" s="95"/>
      <c r="E375" s="95"/>
      <c r="F375" s="95"/>
      <c r="G375" s="95"/>
      <c r="H375" s="95"/>
      <c r="I375" s="95"/>
      <c r="J375" s="109"/>
      <c r="K375" s="109"/>
      <c r="L375" s="109"/>
      <c r="M375" s="109"/>
      <c r="N375" s="109"/>
      <c r="O375" s="109"/>
      <c r="P375" s="109"/>
      <c r="Q375" s="109"/>
      <c r="R375" s="109"/>
      <c r="S375" s="109"/>
      <c r="T375" s="109"/>
      <c r="U375" s="109"/>
      <c r="V375" s="109"/>
      <c r="W375" s="93"/>
      <c r="X375" s="131"/>
      <c r="AE375" s="79"/>
      <c r="AF375" s="79"/>
      <c r="AG375" s="79"/>
      <c r="AH375" s="79"/>
      <c r="AI375" s="79"/>
      <c r="AJ375" s="79"/>
      <c r="AK375" s="79"/>
      <c r="AL375" s="79"/>
      <c r="AM375" s="79"/>
      <c r="AN375" s="79"/>
      <c r="AO375" s="79"/>
      <c r="AP375" s="79"/>
      <c r="AQ375" s="79"/>
      <c r="AR375" s="79"/>
      <c r="AS375" s="79"/>
      <c r="AT375" s="79"/>
      <c r="AU375" s="79"/>
      <c r="AV375" s="79"/>
      <c r="AW375" s="79"/>
      <c r="AX375" s="79"/>
      <c r="AY375" s="79"/>
      <c r="AZ375" s="79"/>
      <c r="BA375" s="79"/>
      <c r="BB375" s="79"/>
      <c r="BC375" s="79"/>
      <c r="BD375" s="79"/>
    </row>
    <row r="376" spans="1:56" s="144" customFormat="1" ht="12.75" hidden="1" customHeight="1" outlineLevel="1" x14ac:dyDescent="0.35">
      <c r="A376" s="142"/>
      <c r="B376" s="143"/>
      <c r="C376" s="95"/>
      <c r="D376" s="95"/>
      <c r="E376" s="95"/>
      <c r="F376" s="95"/>
      <c r="G376" s="95"/>
      <c r="H376" s="95"/>
      <c r="I376" s="95"/>
      <c r="J376" s="95"/>
      <c r="K376" s="95"/>
      <c r="L376" s="109"/>
      <c r="M376" s="109"/>
      <c r="N376" s="109"/>
      <c r="O376" s="109"/>
      <c r="P376" s="109"/>
      <c r="Q376" s="109"/>
      <c r="R376" s="109"/>
      <c r="S376" s="109"/>
      <c r="T376" s="109"/>
      <c r="U376" s="109"/>
      <c r="V376" s="109"/>
      <c r="W376" s="93"/>
      <c r="X376" s="131"/>
      <c r="AE376" s="79"/>
      <c r="AF376" s="79"/>
      <c r="AG376" s="79"/>
      <c r="AH376" s="79"/>
      <c r="AI376" s="79"/>
      <c r="AJ376" s="79"/>
      <c r="AK376" s="79"/>
      <c r="AL376" s="79"/>
      <c r="AM376" s="79"/>
      <c r="AN376" s="79"/>
      <c r="AO376" s="79"/>
      <c r="AP376" s="79"/>
      <c r="AQ376" s="79"/>
      <c r="AR376" s="79"/>
      <c r="AS376" s="79"/>
      <c r="AT376" s="79"/>
      <c r="AU376" s="79"/>
      <c r="AV376" s="79"/>
      <c r="AW376" s="79"/>
      <c r="AX376" s="79"/>
      <c r="AY376" s="79"/>
      <c r="AZ376" s="79"/>
      <c r="BA376" s="79"/>
      <c r="BB376" s="79"/>
      <c r="BC376" s="79"/>
      <c r="BD376" s="79"/>
    </row>
    <row r="377" spans="1:56" s="144" customFormat="1" ht="12.75" hidden="1" customHeight="1" outlineLevel="1" x14ac:dyDescent="0.35">
      <c r="A377" s="142"/>
      <c r="B377" s="143"/>
      <c r="C377" s="95"/>
      <c r="D377" s="95"/>
      <c r="E377" s="95"/>
      <c r="F377" s="95"/>
      <c r="G377" s="95"/>
      <c r="H377" s="95"/>
      <c r="I377" s="95"/>
      <c r="J377" s="95" t="s">
        <v>275</v>
      </c>
      <c r="K377" s="110"/>
      <c r="L377" s="110"/>
      <c r="M377" s="110"/>
      <c r="N377" s="110"/>
      <c r="O377" s="110"/>
      <c r="P377" s="110"/>
      <c r="Q377" s="110"/>
      <c r="R377" s="110"/>
      <c r="S377" s="110"/>
      <c r="T377" s="110"/>
      <c r="U377" s="110"/>
      <c r="V377" s="109"/>
      <c r="W377" s="93"/>
      <c r="X377" s="131"/>
      <c r="AE377" s="79"/>
      <c r="AF377" s="79"/>
      <c r="AG377" s="79"/>
      <c r="AH377" s="79"/>
      <c r="AI377" s="79"/>
      <c r="AJ377" s="79"/>
      <c r="AK377" s="79"/>
      <c r="AL377" s="79"/>
      <c r="AM377" s="79"/>
      <c r="AN377" s="79"/>
      <c r="AO377" s="79"/>
      <c r="AP377" s="79"/>
      <c r="AQ377" s="79"/>
      <c r="AR377" s="79"/>
      <c r="AS377" s="79"/>
      <c r="AT377" s="79"/>
      <c r="AU377" s="79"/>
      <c r="AV377" s="79"/>
      <c r="AW377" s="79"/>
      <c r="AX377" s="79"/>
      <c r="AY377" s="79"/>
      <c r="AZ377" s="79"/>
      <c r="BA377" s="79"/>
      <c r="BB377" s="79"/>
      <c r="BC377" s="79"/>
      <c r="BD377" s="79"/>
    </row>
    <row r="378" spans="1:56" s="144" customFormat="1" ht="12.75" hidden="1" customHeight="1" outlineLevel="1" x14ac:dyDescent="0.35">
      <c r="A378" s="142"/>
      <c r="B378" s="143"/>
      <c r="C378" s="111"/>
      <c r="D378" s="111"/>
      <c r="E378" s="111"/>
      <c r="F378" s="95"/>
      <c r="G378" s="95"/>
      <c r="H378" s="95"/>
      <c r="I378" s="95"/>
      <c r="J378" s="110" t="s">
        <v>289</v>
      </c>
      <c r="K378" s="110" t="s">
        <v>511</v>
      </c>
      <c r="L378" s="110" t="s">
        <v>66</v>
      </c>
      <c r="M378" s="110" t="s">
        <v>67</v>
      </c>
      <c r="N378" s="110" t="s">
        <v>68</v>
      </c>
      <c r="O378" s="110" t="s">
        <v>69</v>
      </c>
      <c r="P378" s="110"/>
      <c r="Q378" s="110"/>
      <c r="R378" s="110"/>
      <c r="S378" s="110"/>
      <c r="T378" s="110"/>
      <c r="U378" s="110"/>
      <c r="V378" s="109"/>
      <c r="W378" s="93"/>
      <c r="X378" s="131"/>
      <c r="AE378" s="79"/>
      <c r="AF378" s="79"/>
      <c r="AG378" s="79"/>
      <c r="AH378" s="79"/>
      <c r="AI378" s="79"/>
      <c r="AJ378" s="79"/>
      <c r="AK378" s="79"/>
      <c r="AL378" s="79"/>
      <c r="AM378" s="79"/>
      <c r="AN378" s="79"/>
      <c r="AO378" s="79"/>
      <c r="AP378" s="79"/>
      <c r="AQ378" s="79"/>
      <c r="AR378" s="79"/>
      <c r="AS378" s="79"/>
      <c r="AT378" s="79"/>
      <c r="AU378" s="79"/>
      <c r="AV378" s="79"/>
      <c r="AW378" s="79"/>
      <c r="AX378" s="79"/>
      <c r="AY378" s="79"/>
      <c r="AZ378" s="79"/>
      <c r="BA378" s="79"/>
      <c r="BB378" s="79"/>
      <c r="BC378" s="79"/>
      <c r="BD378" s="79"/>
    </row>
    <row r="379" spans="1:56" s="144" customFormat="1" ht="12.75" hidden="1" customHeight="1" outlineLevel="1" x14ac:dyDescent="0.35">
      <c r="A379" s="142"/>
      <c r="B379" s="143"/>
      <c r="C379" s="111"/>
      <c r="D379" s="111"/>
      <c r="E379" s="111"/>
      <c r="F379" s="155"/>
      <c r="G379" s="119"/>
      <c r="H379" s="119"/>
      <c r="I379" s="119"/>
      <c r="J379" s="228" t="s">
        <v>510</v>
      </c>
      <c r="K379" s="136">
        <v>100</v>
      </c>
      <c r="L379" s="136">
        <v>100</v>
      </c>
      <c r="M379" s="136">
        <v>100</v>
      </c>
      <c r="N379" s="136">
        <v>100</v>
      </c>
      <c r="O379" s="136">
        <v>100</v>
      </c>
      <c r="P379" s="117"/>
      <c r="Q379" s="117"/>
      <c r="R379" s="117"/>
      <c r="S379" s="117"/>
      <c r="T379" s="117"/>
      <c r="U379" s="117"/>
      <c r="V379" s="162"/>
      <c r="W379" s="93"/>
      <c r="X379" s="131"/>
      <c r="AE379" s="79"/>
      <c r="AF379" s="79"/>
      <c r="AG379" s="79"/>
      <c r="AH379" s="79"/>
      <c r="AI379" s="79"/>
      <c r="AJ379" s="79"/>
      <c r="AK379" s="79"/>
      <c r="AL379" s="79"/>
      <c r="AM379" s="79"/>
      <c r="AN379" s="79"/>
      <c r="AO379" s="79"/>
      <c r="AP379" s="79"/>
      <c r="AQ379" s="79"/>
      <c r="AR379" s="79"/>
      <c r="AS379" s="79"/>
      <c r="AT379" s="79"/>
      <c r="AU379" s="79"/>
      <c r="AV379" s="79"/>
      <c r="AW379" s="79"/>
      <c r="AX379" s="79"/>
      <c r="AY379" s="79"/>
      <c r="AZ379" s="79"/>
      <c r="BA379" s="79"/>
      <c r="BB379" s="79"/>
      <c r="BC379" s="79"/>
      <c r="BD379" s="79"/>
    </row>
    <row r="380" spans="1:56" s="144" customFormat="1" ht="12.75" hidden="1" customHeight="1" outlineLevel="1" x14ac:dyDescent="0.35">
      <c r="A380" s="142"/>
      <c r="B380" s="143"/>
      <c r="C380" s="111"/>
      <c r="D380" s="111"/>
      <c r="E380" s="111"/>
      <c r="F380" s="155"/>
      <c r="G380" s="119"/>
      <c r="H380" s="119"/>
      <c r="I380" s="119"/>
      <c r="J380" s="228" t="s">
        <v>165</v>
      </c>
      <c r="K380" s="136">
        <v>100</v>
      </c>
      <c r="L380" s="136">
        <v>100</v>
      </c>
      <c r="M380" s="136">
        <v>100</v>
      </c>
      <c r="N380" s="136">
        <v>100</v>
      </c>
      <c r="O380" s="136">
        <v>100</v>
      </c>
      <c r="P380" s="117"/>
      <c r="Q380" s="117"/>
      <c r="R380" s="117"/>
      <c r="S380" s="117"/>
      <c r="T380" s="117"/>
      <c r="U380" s="117"/>
      <c r="V380" s="162"/>
      <c r="W380" s="93"/>
      <c r="X380" s="131"/>
      <c r="AE380" s="79"/>
      <c r="AF380" s="79"/>
      <c r="AG380" s="79"/>
      <c r="AH380" s="79"/>
      <c r="AI380" s="79"/>
      <c r="AJ380" s="79"/>
      <c r="AK380" s="79"/>
      <c r="AL380" s="79"/>
      <c r="AM380" s="79"/>
      <c r="AN380" s="79"/>
      <c r="AO380" s="79"/>
      <c r="AP380" s="79"/>
      <c r="AQ380" s="79"/>
      <c r="AR380" s="79"/>
      <c r="AS380" s="79"/>
      <c r="AT380" s="79"/>
      <c r="AU380" s="79"/>
      <c r="AV380" s="79"/>
      <c r="AW380" s="79"/>
      <c r="AX380" s="79"/>
      <c r="AY380" s="79"/>
      <c r="AZ380" s="79"/>
      <c r="BA380" s="79"/>
      <c r="BB380" s="79"/>
      <c r="BC380" s="79"/>
      <c r="BD380" s="79"/>
    </row>
    <row r="381" spans="1:56" s="144" customFormat="1" ht="12.75" hidden="1" customHeight="1" outlineLevel="1" x14ac:dyDescent="0.35">
      <c r="A381" s="142"/>
      <c r="B381" s="143"/>
      <c r="C381" s="111"/>
      <c r="D381" s="111"/>
      <c r="E381" s="111"/>
      <c r="F381" s="155"/>
      <c r="G381" s="119"/>
      <c r="H381" s="119"/>
      <c r="I381" s="119"/>
      <c r="J381" s="228" t="s">
        <v>166</v>
      </c>
      <c r="K381" s="136">
        <v>100</v>
      </c>
      <c r="L381" s="136">
        <v>100</v>
      </c>
      <c r="M381" s="136">
        <v>100</v>
      </c>
      <c r="N381" s="136">
        <v>100</v>
      </c>
      <c r="O381" s="136">
        <v>100</v>
      </c>
      <c r="P381" s="117"/>
      <c r="Q381" s="117"/>
      <c r="R381" s="117"/>
      <c r="S381" s="117"/>
      <c r="T381" s="117"/>
      <c r="U381" s="117"/>
      <c r="V381" s="162"/>
      <c r="W381" s="93"/>
      <c r="X381" s="131"/>
      <c r="AE381" s="79"/>
      <c r="AF381" s="79"/>
      <c r="AG381" s="79"/>
      <c r="AH381" s="79"/>
      <c r="AI381" s="79"/>
      <c r="AJ381" s="79"/>
      <c r="AK381" s="79"/>
      <c r="AL381" s="79"/>
      <c r="AM381" s="79"/>
      <c r="AN381" s="79"/>
      <c r="AO381" s="79"/>
      <c r="AP381" s="79"/>
      <c r="AQ381" s="79"/>
      <c r="AR381" s="79"/>
      <c r="AS381" s="79"/>
      <c r="AT381" s="79"/>
      <c r="AU381" s="79"/>
      <c r="AV381" s="79"/>
      <c r="AW381" s="79"/>
      <c r="AX381" s="79"/>
      <c r="AY381" s="79"/>
      <c r="AZ381" s="79"/>
      <c r="BA381" s="79"/>
      <c r="BB381" s="79"/>
      <c r="BC381" s="79"/>
      <c r="BD381" s="79"/>
    </row>
    <row r="382" spans="1:56" s="144" customFormat="1" ht="12.75" hidden="1" customHeight="1" outlineLevel="1" x14ac:dyDescent="0.35">
      <c r="A382" s="142"/>
      <c r="B382" s="143"/>
      <c r="C382" s="111"/>
      <c r="D382" s="111"/>
      <c r="E382" s="111"/>
      <c r="F382" s="155"/>
      <c r="G382" s="119"/>
      <c r="H382" s="119"/>
      <c r="I382" s="119"/>
      <c r="J382" s="228" t="s">
        <v>167</v>
      </c>
      <c r="K382" s="136">
        <v>100</v>
      </c>
      <c r="L382" s="136">
        <v>100</v>
      </c>
      <c r="M382" s="136">
        <v>100</v>
      </c>
      <c r="N382" s="136">
        <v>100</v>
      </c>
      <c r="O382" s="136">
        <v>100</v>
      </c>
      <c r="P382" s="117"/>
      <c r="Q382" s="117"/>
      <c r="R382" s="117"/>
      <c r="S382" s="117"/>
      <c r="T382" s="117"/>
      <c r="U382" s="117"/>
      <c r="V382" s="162"/>
      <c r="W382" s="93"/>
      <c r="X382" s="131"/>
      <c r="AE382" s="79"/>
      <c r="AF382" s="79"/>
      <c r="AG382" s="79"/>
      <c r="AH382" s="79"/>
      <c r="AI382" s="79"/>
      <c r="AJ382" s="79"/>
      <c r="AK382" s="79"/>
      <c r="AL382" s="79"/>
      <c r="AM382" s="79"/>
      <c r="AN382" s="79"/>
      <c r="AO382" s="79"/>
      <c r="AP382" s="79"/>
      <c r="AQ382" s="79"/>
      <c r="AR382" s="79"/>
      <c r="AS382" s="79"/>
      <c r="AT382" s="79"/>
      <c r="AU382" s="79"/>
      <c r="AV382" s="79"/>
      <c r="AW382" s="79"/>
      <c r="AX382" s="79"/>
      <c r="AY382" s="79"/>
      <c r="AZ382" s="79"/>
      <c r="BA382" s="79"/>
      <c r="BB382" s="79"/>
      <c r="BC382" s="79"/>
      <c r="BD382" s="79"/>
    </row>
    <row r="383" spans="1:56" s="144" customFormat="1" ht="12.75" hidden="1" customHeight="1" outlineLevel="1" x14ac:dyDescent="0.35">
      <c r="A383" s="142"/>
      <c r="B383" s="143"/>
      <c r="C383" s="111"/>
      <c r="D383" s="111"/>
      <c r="E383" s="111"/>
      <c r="F383" s="155"/>
      <c r="G383" s="119"/>
      <c r="H383" s="119"/>
      <c r="I383" s="119"/>
      <c r="J383" s="228" t="s">
        <v>168</v>
      </c>
      <c r="K383" s="136">
        <v>1500</v>
      </c>
      <c r="L383" s="136">
        <v>1500</v>
      </c>
      <c r="M383" s="136">
        <v>1500</v>
      </c>
      <c r="N383" s="136">
        <v>1500</v>
      </c>
      <c r="O383" s="136">
        <v>1500</v>
      </c>
      <c r="P383" s="117"/>
      <c r="Q383" s="117"/>
      <c r="R383" s="117"/>
      <c r="S383" s="117"/>
      <c r="T383" s="117"/>
      <c r="U383" s="117"/>
      <c r="V383" s="162"/>
      <c r="W383" s="93"/>
      <c r="X383" s="131"/>
      <c r="AE383" s="79"/>
      <c r="AF383" s="79"/>
      <c r="AG383" s="79"/>
      <c r="AH383" s="79"/>
      <c r="AI383" s="79"/>
      <c r="AJ383" s="79"/>
      <c r="AK383" s="79"/>
      <c r="AL383" s="79"/>
      <c r="AM383" s="79"/>
      <c r="AN383" s="79"/>
      <c r="AO383" s="79"/>
      <c r="AP383" s="79"/>
      <c r="AQ383" s="79"/>
      <c r="AR383" s="79"/>
      <c r="AS383" s="79"/>
      <c r="AT383" s="79"/>
      <c r="AU383" s="79"/>
      <c r="AV383" s="79"/>
      <c r="AW383" s="79"/>
      <c r="AX383" s="79"/>
      <c r="AY383" s="79"/>
      <c r="AZ383" s="79"/>
      <c r="BA383" s="79"/>
      <c r="BB383" s="79"/>
      <c r="BC383" s="79"/>
      <c r="BD383" s="79"/>
    </row>
    <row r="384" spans="1:56" s="144" customFormat="1" ht="12.75" hidden="1" customHeight="1" outlineLevel="1" x14ac:dyDescent="0.35">
      <c r="A384" s="142"/>
      <c r="B384" s="143"/>
      <c r="C384" s="111"/>
      <c r="D384" s="111"/>
      <c r="E384" s="111"/>
      <c r="F384" s="155"/>
      <c r="G384" s="119"/>
      <c r="H384" s="119"/>
      <c r="I384" s="119"/>
      <c r="J384" s="228" t="s">
        <v>169</v>
      </c>
      <c r="K384" s="136">
        <v>1500</v>
      </c>
      <c r="L384" s="136">
        <v>1500</v>
      </c>
      <c r="M384" s="136">
        <v>1500</v>
      </c>
      <c r="N384" s="136">
        <v>1500</v>
      </c>
      <c r="O384" s="136">
        <v>1500</v>
      </c>
      <c r="P384" s="117"/>
      <c r="Q384" s="117"/>
      <c r="R384" s="117"/>
      <c r="S384" s="117"/>
      <c r="T384" s="117"/>
      <c r="U384" s="117"/>
      <c r="V384" s="162"/>
      <c r="W384" s="93"/>
      <c r="X384" s="131"/>
      <c r="AE384" s="79"/>
      <c r="AF384" s="79"/>
      <c r="AG384" s="79"/>
      <c r="AH384" s="79"/>
      <c r="AI384" s="79"/>
      <c r="AJ384" s="79"/>
      <c r="AK384" s="79"/>
      <c r="AL384" s="79"/>
      <c r="AM384" s="79"/>
      <c r="AN384" s="79"/>
      <c r="AO384" s="79"/>
      <c r="AP384" s="79"/>
      <c r="AQ384" s="79"/>
      <c r="AR384" s="79"/>
      <c r="AS384" s="79"/>
      <c r="AT384" s="79"/>
      <c r="AU384" s="79"/>
      <c r="AV384" s="79"/>
      <c r="AW384" s="79"/>
      <c r="AX384" s="79"/>
      <c r="AY384" s="79"/>
      <c r="AZ384" s="79"/>
      <c r="BA384" s="79"/>
      <c r="BB384" s="79"/>
      <c r="BC384" s="79"/>
      <c r="BD384" s="79"/>
    </row>
    <row r="385" spans="1:56" s="144" customFormat="1" ht="12.75" hidden="1" customHeight="1" outlineLevel="1" x14ac:dyDescent="0.35">
      <c r="A385" s="142"/>
      <c r="B385" s="143"/>
      <c r="C385" s="111"/>
      <c r="D385" s="111"/>
      <c r="E385" s="111"/>
      <c r="F385" s="155"/>
      <c r="G385" s="119"/>
      <c r="H385" s="119"/>
      <c r="I385" s="119"/>
      <c r="J385" s="228" t="s">
        <v>170</v>
      </c>
      <c r="K385" s="136">
        <v>1500</v>
      </c>
      <c r="L385" s="136">
        <v>1500</v>
      </c>
      <c r="M385" s="136">
        <v>1500</v>
      </c>
      <c r="N385" s="136">
        <v>1500</v>
      </c>
      <c r="O385" s="136">
        <v>1500</v>
      </c>
      <c r="P385" s="117"/>
      <c r="Q385" s="117"/>
      <c r="R385" s="117"/>
      <c r="S385" s="117"/>
      <c r="T385" s="117"/>
      <c r="U385" s="117"/>
      <c r="V385" s="162"/>
      <c r="W385" s="93"/>
      <c r="X385" s="131"/>
      <c r="AE385" s="79"/>
      <c r="AF385" s="79"/>
      <c r="AG385" s="79"/>
      <c r="AH385" s="79"/>
      <c r="AI385" s="79"/>
      <c r="AJ385" s="79"/>
      <c r="AK385" s="79"/>
      <c r="AL385" s="79"/>
      <c r="AM385" s="79"/>
      <c r="AN385" s="79"/>
      <c r="AO385" s="79"/>
      <c r="AP385" s="79"/>
      <c r="AQ385" s="79"/>
      <c r="AR385" s="79"/>
      <c r="AS385" s="79"/>
      <c r="AT385" s="79"/>
      <c r="AU385" s="79"/>
      <c r="AV385" s="79"/>
      <c r="AW385" s="79"/>
      <c r="AX385" s="79"/>
      <c r="AY385" s="79"/>
      <c r="AZ385" s="79"/>
      <c r="BA385" s="79"/>
      <c r="BB385" s="79"/>
      <c r="BC385" s="79"/>
      <c r="BD385" s="79"/>
    </row>
    <row r="386" spans="1:56" s="144" customFormat="1" ht="12.75" hidden="1" customHeight="1" outlineLevel="1" x14ac:dyDescent="0.35">
      <c r="A386" s="142"/>
      <c r="B386" s="143"/>
      <c r="C386" s="111"/>
      <c r="D386" s="111"/>
      <c r="E386" s="111"/>
      <c r="F386" s="155"/>
      <c r="G386" s="119"/>
      <c r="H386" s="119"/>
      <c r="I386" s="119"/>
      <c r="J386" s="228" t="s">
        <v>171</v>
      </c>
      <c r="K386" s="136">
        <v>1500</v>
      </c>
      <c r="L386" s="136">
        <v>1500</v>
      </c>
      <c r="M386" s="136">
        <v>1500</v>
      </c>
      <c r="N386" s="136">
        <v>1500</v>
      </c>
      <c r="O386" s="136">
        <v>1500</v>
      </c>
      <c r="P386" s="117"/>
      <c r="Q386" s="117"/>
      <c r="R386" s="117"/>
      <c r="S386" s="117"/>
      <c r="T386" s="117"/>
      <c r="U386" s="117"/>
      <c r="V386" s="162"/>
      <c r="W386" s="93"/>
      <c r="X386" s="131"/>
      <c r="AE386" s="79"/>
      <c r="AF386" s="79"/>
      <c r="AG386" s="79"/>
      <c r="AH386" s="79"/>
      <c r="AI386" s="79"/>
      <c r="AJ386" s="79"/>
      <c r="AK386" s="79"/>
      <c r="AL386" s="79"/>
      <c r="AM386" s="79"/>
      <c r="AN386" s="79"/>
      <c r="AO386" s="79"/>
      <c r="AP386" s="79"/>
      <c r="AQ386" s="79"/>
      <c r="AR386" s="79"/>
      <c r="AS386" s="79"/>
      <c r="AT386" s="79"/>
      <c r="AU386" s="79"/>
      <c r="AV386" s="79"/>
      <c r="AW386" s="79"/>
      <c r="AX386" s="79"/>
      <c r="AY386" s="79"/>
      <c r="AZ386" s="79"/>
      <c r="BA386" s="79"/>
      <c r="BB386" s="79"/>
      <c r="BC386" s="79"/>
      <c r="BD386" s="79"/>
    </row>
    <row r="387" spans="1:56" s="144" customFormat="1" ht="12.75" hidden="1" customHeight="1" outlineLevel="1" x14ac:dyDescent="0.35">
      <c r="A387" s="142"/>
      <c r="B387" s="143"/>
      <c r="C387" s="111"/>
      <c r="D387" s="111"/>
      <c r="E387" s="111"/>
      <c r="F387" s="155"/>
      <c r="G387" s="119"/>
      <c r="H387" s="119"/>
      <c r="I387" s="119"/>
      <c r="J387" s="228" t="s">
        <v>172</v>
      </c>
      <c r="K387" s="136">
        <v>1250</v>
      </c>
      <c r="L387" s="136">
        <v>1250</v>
      </c>
      <c r="M387" s="136">
        <v>1250</v>
      </c>
      <c r="N387" s="136">
        <v>1250</v>
      </c>
      <c r="O387" s="136">
        <v>1250</v>
      </c>
      <c r="P387" s="117"/>
      <c r="Q387" s="117"/>
      <c r="R387" s="117"/>
      <c r="S387" s="117"/>
      <c r="T387" s="117"/>
      <c r="U387" s="117"/>
      <c r="V387" s="162"/>
      <c r="W387" s="93"/>
      <c r="X387" s="131"/>
      <c r="AE387" s="79"/>
      <c r="AF387" s="79"/>
      <c r="AG387" s="79"/>
      <c r="AH387" s="79"/>
      <c r="AI387" s="79"/>
      <c r="AJ387" s="79"/>
      <c r="AK387" s="79"/>
      <c r="AL387" s="79"/>
      <c r="AM387" s="79"/>
      <c r="AN387" s="79"/>
      <c r="AO387" s="79"/>
      <c r="AP387" s="79"/>
      <c r="AQ387" s="79"/>
      <c r="AR387" s="79"/>
      <c r="AS387" s="79"/>
      <c r="AT387" s="79"/>
      <c r="AU387" s="79"/>
      <c r="AV387" s="79"/>
      <c r="AW387" s="79"/>
      <c r="AX387" s="79"/>
      <c r="AY387" s="79"/>
      <c r="AZ387" s="79"/>
      <c r="BA387" s="79"/>
      <c r="BB387" s="79"/>
      <c r="BC387" s="79"/>
      <c r="BD387" s="79"/>
    </row>
    <row r="388" spans="1:56" s="144" customFormat="1" ht="12.75" hidden="1" customHeight="1" outlineLevel="1" x14ac:dyDescent="0.35">
      <c r="A388" s="142"/>
      <c r="B388" s="143"/>
      <c r="C388" s="111"/>
      <c r="D388" s="111"/>
      <c r="E388" s="111"/>
      <c r="F388" s="155"/>
      <c r="G388" s="119"/>
      <c r="H388" s="119"/>
      <c r="I388" s="119"/>
      <c r="J388" s="228" t="s">
        <v>173</v>
      </c>
      <c r="K388" s="136">
        <v>1000</v>
      </c>
      <c r="L388" s="136">
        <v>1000</v>
      </c>
      <c r="M388" s="136">
        <v>1000</v>
      </c>
      <c r="N388" s="136">
        <v>1000</v>
      </c>
      <c r="O388" s="136">
        <v>1000</v>
      </c>
      <c r="P388" s="117"/>
      <c r="Q388" s="117"/>
      <c r="R388" s="117"/>
      <c r="S388" s="117"/>
      <c r="T388" s="117"/>
      <c r="U388" s="117"/>
      <c r="V388" s="162"/>
      <c r="W388" s="93"/>
      <c r="X388" s="131"/>
      <c r="AE388" s="79"/>
      <c r="AF388" s="79"/>
      <c r="AG388" s="79"/>
      <c r="AH388" s="79"/>
      <c r="AI388" s="79"/>
      <c r="AJ388" s="79"/>
      <c r="AK388" s="79"/>
      <c r="AL388" s="79"/>
      <c r="AM388" s="79"/>
      <c r="AN388" s="79"/>
      <c r="AO388" s="79"/>
      <c r="AP388" s="79"/>
      <c r="AQ388" s="79"/>
      <c r="AR388" s="79"/>
      <c r="AS388" s="79"/>
      <c r="AT388" s="79"/>
      <c r="AU388" s="79"/>
      <c r="AV388" s="79"/>
      <c r="AW388" s="79"/>
      <c r="AX388" s="79"/>
      <c r="AY388" s="79"/>
      <c r="AZ388" s="79"/>
      <c r="BA388" s="79"/>
      <c r="BB388" s="79"/>
      <c r="BC388" s="79"/>
      <c r="BD388" s="79"/>
    </row>
    <row r="389" spans="1:56" s="144" customFormat="1" ht="12.75" hidden="1" customHeight="1" outlineLevel="1" x14ac:dyDescent="0.35">
      <c r="A389" s="142"/>
      <c r="B389" s="143"/>
      <c r="C389" s="111"/>
      <c r="D389" s="111"/>
      <c r="E389" s="111"/>
      <c r="F389" s="155"/>
      <c r="G389" s="119"/>
      <c r="H389" s="119" t="s">
        <v>290</v>
      </c>
      <c r="I389" s="119"/>
      <c r="J389" s="117"/>
      <c r="K389" s="231"/>
      <c r="L389" s="231"/>
      <c r="M389" s="231"/>
      <c r="N389" s="231"/>
      <c r="O389" s="231"/>
      <c r="P389" s="117"/>
      <c r="Q389" s="117"/>
      <c r="R389" s="117"/>
      <c r="S389" s="117"/>
      <c r="T389" s="117"/>
      <c r="U389" s="117"/>
      <c r="V389" s="162"/>
      <c r="W389" s="93"/>
      <c r="X389" s="131"/>
      <c r="AE389" s="79"/>
      <c r="AF389" s="79"/>
      <c r="AG389" s="79"/>
      <c r="AH389" s="79"/>
      <c r="AI389" s="79"/>
      <c r="AJ389" s="79"/>
      <c r="AK389" s="79"/>
      <c r="AL389" s="79"/>
      <c r="AM389" s="79"/>
      <c r="AN389" s="79"/>
      <c r="AO389" s="79"/>
      <c r="AP389" s="79"/>
      <c r="AQ389" s="79"/>
      <c r="AR389" s="79"/>
      <c r="AS389" s="79"/>
      <c r="AT389" s="79"/>
      <c r="AU389" s="79"/>
      <c r="AV389" s="79"/>
      <c r="AW389" s="79"/>
      <c r="AX389" s="79"/>
      <c r="AY389" s="79"/>
      <c r="AZ389" s="79"/>
      <c r="BA389" s="79"/>
      <c r="BB389" s="79"/>
      <c r="BC389" s="79"/>
      <c r="BD389" s="79"/>
    </row>
    <row r="390" spans="1:56" s="144" customFormat="1" ht="12.75" hidden="1" customHeight="1" outlineLevel="1" x14ac:dyDescent="0.35">
      <c r="A390" s="142"/>
      <c r="B390" s="143"/>
      <c r="C390" s="111"/>
      <c r="D390" s="111"/>
      <c r="E390" s="111"/>
      <c r="F390" s="155"/>
      <c r="G390" s="119"/>
      <c r="H390" s="119"/>
      <c r="I390" s="119"/>
      <c r="J390" s="117"/>
      <c r="K390" s="117"/>
      <c r="L390" s="117"/>
      <c r="M390" s="117"/>
      <c r="N390" s="117"/>
      <c r="O390" s="117"/>
      <c r="P390" s="117"/>
      <c r="Q390" s="117"/>
      <c r="R390" s="117"/>
      <c r="S390" s="117"/>
      <c r="T390" s="117"/>
      <c r="U390" s="117"/>
      <c r="V390" s="162"/>
      <c r="W390" s="93"/>
      <c r="X390" s="131"/>
      <c r="AE390" s="79"/>
      <c r="AF390" s="79"/>
      <c r="AG390" s="79"/>
      <c r="AH390" s="79"/>
      <c r="AI390" s="79"/>
      <c r="AJ390" s="79"/>
      <c r="AK390" s="79"/>
      <c r="AL390" s="79"/>
      <c r="AM390" s="79"/>
      <c r="AN390" s="79"/>
      <c r="AO390" s="79"/>
      <c r="AP390" s="79"/>
      <c r="AQ390" s="79"/>
      <c r="AR390" s="79"/>
      <c r="AS390" s="79"/>
      <c r="AT390" s="79"/>
      <c r="AU390" s="79"/>
      <c r="AV390" s="79"/>
      <c r="AW390" s="79"/>
      <c r="AX390" s="79"/>
      <c r="AY390" s="79"/>
      <c r="AZ390" s="79"/>
      <c r="BA390" s="79"/>
      <c r="BB390" s="79"/>
      <c r="BC390" s="79"/>
      <c r="BD390" s="79"/>
    </row>
    <row r="391" spans="1:56" s="144" customFormat="1" ht="12.75" hidden="1" customHeight="1" outlineLevel="1" x14ac:dyDescent="0.35">
      <c r="A391" s="142"/>
      <c r="B391" s="143"/>
      <c r="C391" s="111"/>
      <c r="D391" s="111"/>
      <c r="E391" s="111"/>
      <c r="F391" s="155"/>
      <c r="G391" s="119"/>
      <c r="H391" s="119"/>
      <c r="I391" s="119"/>
      <c r="J391" s="117"/>
      <c r="K391" s="117"/>
      <c r="L391" s="117"/>
      <c r="M391" s="117"/>
      <c r="N391" s="117"/>
      <c r="O391" s="117"/>
      <c r="P391" s="117"/>
      <c r="Q391" s="117"/>
      <c r="R391" s="117"/>
      <c r="S391" s="117"/>
      <c r="T391" s="117"/>
      <c r="U391" s="117"/>
      <c r="V391" s="162"/>
      <c r="W391" s="93"/>
      <c r="X391" s="131"/>
      <c r="AE391" s="79"/>
      <c r="AF391" s="79"/>
      <c r="AG391" s="79"/>
      <c r="AH391" s="79"/>
      <c r="AI391" s="79"/>
      <c r="AJ391" s="79"/>
      <c r="AK391" s="79"/>
      <c r="AL391" s="79"/>
      <c r="AM391" s="79"/>
      <c r="AN391" s="79"/>
      <c r="AO391" s="79"/>
      <c r="AP391" s="79"/>
      <c r="AQ391" s="79"/>
      <c r="AR391" s="79"/>
      <c r="AS391" s="79"/>
      <c r="AT391" s="79"/>
      <c r="AU391" s="79"/>
      <c r="AV391" s="79"/>
      <c r="AW391" s="79"/>
      <c r="AX391" s="79"/>
      <c r="AY391" s="79"/>
      <c r="AZ391" s="79"/>
      <c r="BA391" s="79"/>
      <c r="BB391" s="79"/>
      <c r="BC391" s="79"/>
      <c r="BD391" s="79"/>
    </row>
    <row r="392" spans="1:56" s="144" customFormat="1" ht="5.15" hidden="1" customHeight="1" outlineLevel="1" x14ac:dyDescent="0.35">
      <c r="A392" s="142"/>
      <c r="B392" s="143"/>
      <c r="C392" s="111"/>
      <c r="D392" s="111"/>
      <c r="E392" s="111"/>
      <c r="F392" s="166"/>
      <c r="G392" s="167"/>
      <c r="H392" s="167"/>
      <c r="I392" s="167"/>
      <c r="J392" s="168"/>
      <c r="K392" s="168"/>
      <c r="L392" s="168"/>
      <c r="M392" s="168"/>
      <c r="N392" s="168"/>
      <c r="O392" s="168"/>
      <c r="P392" s="168"/>
      <c r="Q392" s="168"/>
      <c r="R392" s="168"/>
      <c r="S392" s="168"/>
      <c r="T392" s="168"/>
      <c r="U392" s="168"/>
      <c r="V392" s="158"/>
      <c r="W392" s="93"/>
      <c r="X392" s="131"/>
      <c r="AE392" s="79"/>
      <c r="AF392" s="79"/>
      <c r="AG392" s="79"/>
      <c r="AH392" s="79"/>
      <c r="AI392" s="79"/>
      <c r="AJ392" s="79"/>
      <c r="AK392" s="79"/>
      <c r="AL392" s="79"/>
      <c r="AM392" s="79"/>
      <c r="AN392" s="79"/>
      <c r="AO392" s="79"/>
      <c r="AP392" s="79"/>
      <c r="AQ392" s="79"/>
      <c r="AR392" s="79"/>
      <c r="AS392" s="79"/>
      <c r="AT392" s="79"/>
      <c r="AU392" s="79"/>
      <c r="AV392" s="79"/>
      <c r="AW392" s="79"/>
      <c r="AX392" s="79"/>
      <c r="AY392" s="79"/>
      <c r="AZ392" s="79"/>
      <c r="BA392" s="79"/>
      <c r="BB392" s="79"/>
      <c r="BC392" s="79"/>
      <c r="BD392" s="79"/>
    </row>
    <row r="393" spans="1:56" s="144" customFormat="1" ht="24" customHeight="1" collapsed="1" x14ac:dyDescent="0.35">
      <c r="A393" s="142"/>
      <c r="B393" s="143"/>
      <c r="C393" s="124"/>
      <c r="D393" s="124"/>
      <c r="E393" s="124"/>
      <c r="F393" s="124"/>
      <c r="G393" s="125" t="s">
        <v>287</v>
      </c>
      <c r="H393" s="126"/>
      <c r="I393" s="126"/>
      <c r="J393" s="126"/>
      <c r="K393" s="126"/>
      <c r="L393" s="126"/>
      <c r="M393" s="126"/>
      <c r="N393" s="126"/>
      <c r="O393" s="126"/>
      <c r="P393" s="126"/>
      <c r="Q393" s="126"/>
      <c r="R393" s="126"/>
      <c r="S393" s="126"/>
      <c r="T393" s="127"/>
      <c r="U393" s="127"/>
      <c r="V393" s="127"/>
      <c r="W393" s="129" t="s">
        <v>144</v>
      </c>
      <c r="X393" s="131"/>
      <c r="AE393" s="79"/>
      <c r="AF393" s="79"/>
      <c r="AG393" s="79"/>
      <c r="AH393" s="79"/>
      <c r="AI393" s="79"/>
      <c r="AJ393" s="79"/>
      <c r="AK393" s="79"/>
      <c r="AL393" s="79"/>
      <c r="AM393" s="79"/>
      <c r="AN393" s="79"/>
      <c r="AO393" s="79"/>
      <c r="AP393" s="79"/>
      <c r="AQ393" s="79"/>
      <c r="AR393" s="79"/>
      <c r="AS393" s="79"/>
      <c r="AT393" s="79"/>
      <c r="AU393" s="79"/>
      <c r="AV393" s="79"/>
      <c r="AW393" s="79"/>
      <c r="AX393" s="79"/>
      <c r="AY393" s="79"/>
      <c r="AZ393" s="79"/>
      <c r="BA393" s="79"/>
      <c r="BB393" s="79"/>
      <c r="BC393" s="79"/>
      <c r="BD393" s="79"/>
    </row>
    <row r="394" spans="1:56" s="144" customFormat="1" ht="12.75" hidden="1" customHeight="1" outlineLevel="1" x14ac:dyDescent="0.35">
      <c r="A394" s="142"/>
      <c r="B394" s="143"/>
      <c r="C394" s="143"/>
      <c r="D394" s="143"/>
      <c r="E394" s="143"/>
      <c r="F394" s="131"/>
      <c r="G394" s="131"/>
      <c r="H394" s="131"/>
      <c r="I394" s="131"/>
      <c r="J394" s="131"/>
      <c r="K394" s="131"/>
      <c r="L394" s="131"/>
      <c r="M394" s="131"/>
      <c r="N394" s="131"/>
      <c r="O394" s="131"/>
      <c r="P394" s="131"/>
      <c r="Q394" s="131"/>
      <c r="R394" s="131"/>
      <c r="S394" s="131"/>
      <c r="T394" s="131"/>
      <c r="U394" s="131"/>
      <c r="V394" s="131"/>
      <c r="W394" s="131"/>
      <c r="X394" s="131"/>
      <c r="AE394" s="79"/>
      <c r="AF394" s="79"/>
      <c r="AG394" s="79"/>
      <c r="AH394" s="79"/>
      <c r="AI394" s="79"/>
      <c r="AJ394" s="79"/>
      <c r="AK394" s="79"/>
      <c r="AL394" s="79"/>
      <c r="AM394" s="79"/>
      <c r="AN394" s="79"/>
      <c r="AO394" s="79"/>
      <c r="AP394" s="79"/>
      <c r="AQ394" s="79"/>
      <c r="AR394" s="79"/>
      <c r="AS394" s="79"/>
      <c r="AT394" s="79"/>
      <c r="AU394" s="79"/>
      <c r="AV394" s="79"/>
      <c r="AW394" s="79"/>
      <c r="AX394" s="79"/>
      <c r="AY394" s="79"/>
      <c r="AZ394" s="79"/>
      <c r="BA394" s="79"/>
      <c r="BB394" s="79"/>
      <c r="BC394" s="79"/>
      <c r="BD394" s="79"/>
    </row>
    <row r="395" spans="1:56" s="144" customFormat="1" ht="12.75" hidden="1" customHeight="1" outlineLevel="1" x14ac:dyDescent="0.35">
      <c r="A395" s="142"/>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AE395" s="79"/>
      <c r="AF395" s="79"/>
      <c r="AG395" s="79"/>
      <c r="AH395" s="79"/>
      <c r="AI395" s="79"/>
      <c r="AJ395" s="79"/>
      <c r="AK395" s="79"/>
      <c r="AL395" s="79"/>
      <c r="AM395" s="79"/>
      <c r="AN395" s="79"/>
      <c r="AO395" s="79"/>
      <c r="AP395" s="79"/>
      <c r="AQ395" s="79"/>
      <c r="AR395" s="79"/>
      <c r="AS395" s="79"/>
      <c r="AT395" s="79"/>
      <c r="AU395" s="79"/>
      <c r="AV395" s="79"/>
      <c r="AW395" s="79"/>
      <c r="AX395" s="79"/>
      <c r="AY395" s="79"/>
      <c r="AZ395" s="79"/>
      <c r="BA395" s="79"/>
      <c r="BB395" s="79"/>
      <c r="BC395" s="79"/>
      <c r="BD395" s="79"/>
    </row>
    <row r="396" spans="1:56" s="144" customFormat="1" ht="5.15" hidden="1" customHeight="1" outlineLevel="1" collapsed="1" thickBot="1" x14ac:dyDescent="0.4">
      <c r="A396" s="142"/>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AE396" s="79"/>
      <c r="AF396" s="79"/>
      <c r="AG396" s="79"/>
      <c r="AH396" s="79"/>
      <c r="AI396" s="79"/>
      <c r="AJ396" s="79"/>
      <c r="AK396" s="79"/>
      <c r="AL396" s="79"/>
      <c r="AM396" s="79"/>
      <c r="AN396" s="79"/>
      <c r="AO396" s="79"/>
      <c r="AP396" s="79"/>
      <c r="AQ396" s="79"/>
      <c r="AR396" s="79"/>
      <c r="AS396" s="79"/>
      <c r="AT396" s="79"/>
      <c r="AU396" s="79"/>
      <c r="AV396" s="79"/>
      <c r="AW396" s="79"/>
      <c r="AX396" s="79"/>
      <c r="AY396" s="79"/>
      <c r="AZ396" s="79"/>
      <c r="BA396" s="79"/>
      <c r="BB396" s="79"/>
      <c r="BC396" s="79"/>
      <c r="BD396" s="79"/>
    </row>
    <row r="397" spans="1:56" s="144" customFormat="1" ht="5.15" hidden="1" customHeight="1" outlineLevel="1" x14ac:dyDescent="0.35">
      <c r="A397" s="142"/>
      <c r="B397" s="130"/>
      <c r="C397" s="82" t="s">
        <v>0</v>
      </c>
      <c r="D397" s="82"/>
      <c r="E397" s="82"/>
      <c r="F397" s="82"/>
      <c r="G397" s="82"/>
      <c r="H397" s="82"/>
      <c r="I397" s="82"/>
      <c r="J397" s="82"/>
      <c r="K397" s="83"/>
      <c r="L397" s="83"/>
      <c r="M397" s="83"/>
      <c r="N397" s="83"/>
      <c r="O397" s="83"/>
      <c r="P397" s="83"/>
      <c r="Q397" s="83"/>
      <c r="R397" s="83"/>
      <c r="S397" s="83"/>
      <c r="T397" s="83"/>
      <c r="U397" s="83"/>
      <c r="V397" s="84" t="s">
        <v>134</v>
      </c>
      <c r="W397" s="85"/>
      <c r="X397" s="131"/>
      <c r="AE397" s="79"/>
      <c r="AF397" s="79"/>
      <c r="AG397" s="79"/>
      <c r="AH397" s="79"/>
      <c r="AI397" s="79"/>
      <c r="AJ397" s="79"/>
      <c r="AK397" s="79"/>
      <c r="AL397" s="79"/>
      <c r="AM397" s="79"/>
      <c r="AN397" s="79"/>
      <c r="AO397" s="79"/>
      <c r="AP397" s="79"/>
      <c r="AQ397" s="79"/>
      <c r="AR397" s="79"/>
      <c r="AS397" s="79"/>
      <c r="AT397" s="79"/>
      <c r="AU397" s="79"/>
      <c r="AV397" s="79"/>
      <c r="AW397" s="79"/>
      <c r="AX397" s="79"/>
      <c r="AY397" s="79"/>
      <c r="AZ397" s="79"/>
      <c r="BA397" s="79"/>
      <c r="BB397" s="79"/>
      <c r="BC397" s="79"/>
      <c r="BD397" s="79"/>
    </row>
    <row r="398" spans="1:56" s="144" customFormat="1" ht="13" hidden="1" customHeight="1" outlineLevel="1" collapsed="1" x14ac:dyDescent="0.35">
      <c r="A398" s="142"/>
      <c r="B398" s="130"/>
      <c r="C398" s="87"/>
      <c r="D398" s="87">
        <v>0</v>
      </c>
      <c r="E398" s="87" t="s">
        <v>1</v>
      </c>
      <c r="F398" s="88"/>
      <c r="G398" s="89" t="s">
        <v>986</v>
      </c>
      <c r="H398" s="90"/>
      <c r="I398" s="90"/>
      <c r="J398" s="90"/>
      <c r="K398" s="90"/>
      <c r="L398" s="90"/>
      <c r="M398" s="90"/>
      <c r="N398" s="90"/>
      <c r="O398" s="90"/>
      <c r="P398" s="90"/>
      <c r="Q398" s="90"/>
      <c r="R398" s="90"/>
      <c r="S398" s="91"/>
      <c r="T398" s="90"/>
      <c r="U398" s="92"/>
      <c r="V398" s="92"/>
      <c r="W398" s="93"/>
      <c r="X398" s="131"/>
      <c r="AE398" s="79"/>
      <c r="AF398" s="79"/>
      <c r="AG398" s="79"/>
      <c r="AH398" s="79"/>
      <c r="AI398" s="79"/>
      <c r="AJ398" s="79"/>
      <c r="AK398" s="79"/>
      <c r="AL398" s="79"/>
      <c r="AM398" s="79"/>
      <c r="AN398" s="79"/>
      <c r="AO398" s="79"/>
      <c r="AP398" s="79"/>
      <c r="AQ398" s="79"/>
      <c r="AR398" s="79"/>
      <c r="AS398" s="79"/>
      <c r="AT398" s="79"/>
      <c r="AU398" s="79"/>
      <c r="AV398" s="79"/>
      <c r="AW398" s="79"/>
      <c r="AX398" s="79"/>
      <c r="AY398" s="79"/>
      <c r="AZ398" s="79"/>
      <c r="BA398" s="79"/>
      <c r="BB398" s="79"/>
      <c r="BC398" s="79"/>
      <c r="BD398" s="79"/>
    </row>
    <row r="399" spans="1:56" s="144" customFormat="1" ht="13" hidden="1" customHeight="1" outlineLevel="1" x14ac:dyDescent="0.35">
      <c r="A399" s="142"/>
      <c r="B399" s="130"/>
      <c r="C399" s="87"/>
      <c r="D399" s="94"/>
      <c r="E399" s="95"/>
      <c r="F399" s="96"/>
      <c r="G399" s="97" t="s">
        <v>990</v>
      </c>
      <c r="H399" s="97"/>
      <c r="I399" s="97"/>
      <c r="J399" s="97"/>
      <c r="K399" s="97"/>
      <c r="L399" s="97"/>
      <c r="M399" s="97"/>
      <c r="N399" s="97"/>
      <c r="O399" s="97"/>
      <c r="P399" s="97"/>
      <c r="Q399" s="97"/>
      <c r="R399" s="97"/>
      <c r="S399" s="98"/>
      <c r="T399" s="99"/>
      <c r="U399" s="100"/>
      <c r="V399" s="100"/>
      <c r="W399" s="93"/>
      <c r="X399" s="131"/>
      <c r="AE399" s="79"/>
      <c r="AF399" s="79"/>
      <c r="AG399" s="79"/>
      <c r="AH399" s="79"/>
      <c r="AI399" s="79"/>
      <c r="AJ399" s="79"/>
      <c r="AK399" s="79"/>
      <c r="AL399" s="79"/>
      <c r="AM399" s="79"/>
      <c r="AN399" s="79"/>
      <c r="AO399" s="79"/>
      <c r="AP399" s="79"/>
      <c r="AQ399" s="79"/>
      <c r="AR399" s="79"/>
      <c r="AS399" s="79"/>
      <c r="AT399" s="79"/>
      <c r="AU399" s="79"/>
      <c r="AV399" s="79"/>
      <c r="AW399" s="79"/>
      <c r="AX399" s="79"/>
      <c r="AY399" s="79"/>
      <c r="AZ399" s="79"/>
      <c r="BA399" s="79"/>
      <c r="BB399" s="79"/>
      <c r="BC399" s="79"/>
      <c r="BD399" s="79"/>
    </row>
    <row r="400" spans="1:56" s="144" customFormat="1" ht="13" hidden="1" customHeight="1" outlineLevel="1" x14ac:dyDescent="0.35">
      <c r="A400" s="142"/>
      <c r="B400" s="130"/>
      <c r="C400" s="95"/>
      <c r="D400" s="87"/>
      <c r="E400" s="95"/>
      <c r="F400" s="96"/>
      <c r="G400" s="101">
        <v>43387.503584837999</v>
      </c>
      <c r="H400" s="102">
        <v>43387.503689351899</v>
      </c>
      <c r="I400" s="97"/>
      <c r="J400" s="97"/>
      <c r="K400" s="97"/>
      <c r="L400" s="97"/>
      <c r="M400" s="97"/>
      <c r="N400" s="97"/>
      <c r="O400" s="97"/>
      <c r="P400" s="97"/>
      <c r="Q400" s="97"/>
      <c r="R400" s="97"/>
      <c r="S400" s="98"/>
      <c r="T400" s="99"/>
      <c r="U400" s="100"/>
      <c r="V400" s="100"/>
      <c r="W400" s="93"/>
      <c r="X400" s="131"/>
      <c r="AE400" s="79"/>
      <c r="AF400" s="79"/>
      <c r="AG400" s="79"/>
      <c r="AH400" s="79"/>
      <c r="AI400" s="79"/>
      <c r="AJ400" s="79"/>
      <c r="AK400" s="79"/>
      <c r="AL400" s="79"/>
      <c r="AM400" s="79"/>
      <c r="AN400" s="79"/>
      <c r="AO400" s="79"/>
      <c r="AP400" s="79"/>
      <c r="AQ400" s="79"/>
      <c r="AR400" s="79"/>
      <c r="AS400" s="79"/>
      <c r="AT400" s="79"/>
      <c r="AU400" s="79"/>
      <c r="AV400" s="79"/>
      <c r="AW400" s="79"/>
      <c r="AX400" s="79"/>
      <c r="AY400" s="79"/>
      <c r="AZ400" s="79"/>
      <c r="BA400" s="79"/>
      <c r="BB400" s="79"/>
      <c r="BC400" s="79"/>
      <c r="BD400" s="79"/>
    </row>
    <row r="401" spans="1:56" s="144" customFormat="1" ht="13" hidden="1" customHeight="1" outlineLevel="1" x14ac:dyDescent="0.35">
      <c r="A401" s="142"/>
      <c r="B401" s="130"/>
      <c r="C401" s="95">
        <v>1</v>
      </c>
      <c r="D401" s="94"/>
      <c r="E401" s="95"/>
      <c r="F401" s="103"/>
      <c r="G401" s="104" t="s">
        <v>989</v>
      </c>
      <c r="H401" s="105"/>
      <c r="I401" s="105"/>
      <c r="J401" s="105"/>
      <c r="K401" s="105"/>
      <c r="L401" s="105"/>
      <c r="M401" s="105"/>
      <c r="N401" s="105"/>
      <c r="O401" s="105"/>
      <c r="P401" s="105"/>
      <c r="Q401" s="105"/>
      <c r="R401" s="105"/>
      <c r="S401" s="106"/>
      <c r="T401" s="107"/>
      <c r="U401" s="108"/>
      <c r="V401" s="108"/>
      <c r="W401" s="93"/>
      <c r="X401" s="131"/>
      <c r="AE401" s="79"/>
      <c r="AF401" s="79"/>
      <c r="AG401" s="79"/>
      <c r="AH401" s="79"/>
      <c r="AI401" s="79"/>
      <c r="AJ401" s="79"/>
      <c r="AK401" s="79"/>
      <c r="AL401" s="79"/>
      <c r="AM401" s="79"/>
      <c r="AN401" s="79"/>
      <c r="AO401" s="79"/>
      <c r="AP401" s="79"/>
      <c r="AQ401" s="79"/>
      <c r="AR401" s="79"/>
      <c r="AS401" s="79"/>
      <c r="AT401" s="79"/>
      <c r="AU401" s="79"/>
      <c r="AV401" s="79"/>
      <c r="AW401" s="79"/>
      <c r="AX401" s="79"/>
      <c r="AY401" s="79"/>
      <c r="AZ401" s="79"/>
      <c r="BA401" s="79"/>
      <c r="BB401" s="79"/>
      <c r="BC401" s="79"/>
      <c r="BD401" s="79"/>
    </row>
    <row r="402" spans="1:56" s="144" customFormat="1" ht="13" hidden="1" customHeight="1" outlineLevel="1" x14ac:dyDescent="0.35">
      <c r="A402" s="142"/>
      <c r="B402" s="130"/>
      <c r="C402" s="95"/>
      <c r="D402" s="95"/>
      <c r="E402" s="95"/>
      <c r="F402" s="95"/>
      <c r="G402" s="109"/>
      <c r="H402" s="109"/>
      <c r="I402" s="109"/>
      <c r="J402" s="109"/>
      <c r="K402" s="109"/>
      <c r="L402" s="109"/>
      <c r="M402" s="737" t="s">
        <v>988</v>
      </c>
      <c r="N402" s="109"/>
      <c r="O402" s="109"/>
      <c r="P402" s="109"/>
      <c r="Q402" s="109"/>
      <c r="R402" s="109"/>
      <c r="S402" s="109"/>
      <c r="T402" s="109"/>
      <c r="U402" s="109"/>
      <c r="V402" s="109"/>
      <c r="W402" s="93"/>
      <c r="X402" s="131"/>
      <c r="AE402" s="79"/>
      <c r="AF402" s="79"/>
      <c r="AG402" s="79"/>
      <c r="AH402" s="79"/>
      <c r="AI402" s="79"/>
      <c r="AJ402" s="79"/>
      <c r="AK402" s="79"/>
      <c r="AL402" s="79"/>
      <c r="AM402" s="79"/>
      <c r="AN402" s="79"/>
      <c r="AO402" s="79"/>
      <c r="AP402" s="79"/>
      <c r="AQ402" s="79"/>
      <c r="AR402" s="79"/>
      <c r="AS402" s="79"/>
      <c r="AT402" s="79"/>
      <c r="AU402" s="79"/>
      <c r="AV402" s="79"/>
      <c r="AW402" s="79"/>
      <c r="AX402" s="79"/>
      <c r="AY402" s="79"/>
      <c r="AZ402" s="79"/>
      <c r="BA402" s="79"/>
      <c r="BB402" s="79"/>
      <c r="BC402" s="79"/>
      <c r="BD402" s="79"/>
    </row>
    <row r="403" spans="1:56" s="144" customFormat="1" ht="13" hidden="1" customHeight="1" outlineLevel="1" x14ac:dyDescent="0.35">
      <c r="A403" s="142"/>
      <c r="B403" s="130"/>
      <c r="C403" s="284"/>
      <c r="D403" s="284"/>
      <c r="E403" s="284"/>
      <c r="F403" s="284"/>
      <c r="G403" s="284"/>
      <c r="H403" s="284"/>
      <c r="I403" s="284"/>
      <c r="J403" s="284"/>
      <c r="K403" s="284"/>
      <c r="L403" s="720"/>
      <c r="M403" s="737" t="s">
        <v>987</v>
      </c>
      <c r="N403" s="135"/>
      <c r="O403" s="135"/>
      <c r="P403" s="135"/>
      <c r="Q403" s="367"/>
      <c r="R403" s="720"/>
      <c r="S403" s="720"/>
      <c r="T403" s="720"/>
      <c r="U403" s="720"/>
      <c r="V403" s="720"/>
      <c r="W403" s="283"/>
      <c r="X403" s="275"/>
      <c r="AE403" s="79"/>
      <c r="AF403" s="79"/>
      <c r="AG403" s="79"/>
      <c r="AH403" s="79"/>
      <c r="AI403" s="79"/>
      <c r="AJ403" s="79"/>
      <c r="AK403" s="79"/>
      <c r="AL403" s="79"/>
      <c r="AM403" s="79"/>
      <c r="AN403" s="79"/>
      <c r="AO403" s="79"/>
      <c r="AP403" s="79"/>
      <c r="AQ403" s="79"/>
      <c r="AR403" s="79"/>
      <c r="AS403" s="79"/>
      <c r="AT403" s="79"/>
      <c r="AU403" s="79"/>
      <c r="AV403" s="79"/>
      <c r="AW403" s="79"/>
      <c r="AX403" s="79"/>
      <c r="AY403" s="79"/>
      <c r="AZ403" s="79"/>
      <c r="BA403" s="79"/>
      <c r="BB403" s="79"/>
      <c r="BC403" s="79"/>
      <c r="BD403" s="79"/>
    </row>
    <row r="404" spans="1:56" s="144" customFormat="1" ht="13" hidden="1" customHeight="1" outlineLevel="1" x14ac:dyDescent="0.35">
      <c r="A404" s="142"/>
      <c r="B404" s="130"/>
      <c r="C404" s="95"/>
      <c r="D404" s="95"/>
      <c r="E404" s="95"/>
      <c r="F404" s="95"/>
      <c r="G404" s="95"/>
      <c r="H404" s="95"/>
      <c r="I404" s="95"/>
      <c r="J404" s="95"/>
      <c r="K404" s="95"/>
      <c r="L404" s="109"/>
      <c r="M404" s="135" t="s">
        <v>984</v>
      </c>
      <c r="N404" s="135"/>
      <c r="O404" s="135"/>
      <c r="P404" s="135"/>
      <c r="Q404" s="192"/>
      <c r="R404" s="109"/>
      <c r="S404" s="109"/>
      <c r="T404" s="109"/>
      <c r="U404" s="109"/>
      <c r="V404" s="109"/>
      <c r="W404" s="93"/>
      <c r="X404" s="131"/>
      <c r="AE404" s="79"/>
      <c r="AF404" s="79"/>
      <c r="AG404" s="79"/>
      <c r="AH404" s="79"/>
      <c r="AI404" s="79"/>
      <c r="AJ404" s="79"/>
      <c r="AK404" s="79"/>
      <c r="AL404" s="79"/>
      <c r="AM404" s="79"/>
      <c r="AN404" s="79"/>
      <c r="AO404" s="79"/>
      <c r="AP404" s="79"/>
      <c r="AQ404" s="79"/>
      <c r="AR404" s="79"/>
      <c r="AS404" s="79"/>
      <c r="AT404" s="79"/>
      <c r="AU404" s="79"/>
      <c r="AV404" s="79"/>
      <c r="AW404" s="79"/>
      <c r="AX404" s="79"/>
      <c r="AY404" s="79"/>
      <c r="AZ404" s="79"/>
      <c r="BA404" s="79"/>
      <c r="BB404" s="79"/>
      <c r="BC404" s="79"/>
      <c r="BD404" s="79"/>
    </row>
    <row r="405" spans="1:56" s="144" customFormat="1" ht="13" hidden="1" customHeight="1" outlineLevel="1" x14ac:dyDescent="0.35">
      <c r="A405" s="142"/>
      <c r="B405" s="130"/>
      <c r="C405" s="95"/>
      <c r="D405" s="95"/>
      <c r="E405" s="95"/>
      <c r="F405" s="95"/>
      <c r="G405" s="110"/>
      <c r="H405" s="110"/>
      <c r="I405" s="110"/>
      <c r="J405" s="110"/>
      <c r="K405" s="110"/>
      <c r="L405" s="110" t="s">
        <v>292</v>
      </c>
      <c r="M405" s="135" t="s">
        <v>484</v>
      </c>
      <c r="N405" s="135"/>
      <c r="O405" s="135"/>
      <c r="P405" s="135"/>
      <c r="Q405" s="110"/>
      <c r="R405" s="110"/>
      <c r="S405" s="110"/>
      <c r="T405" s="110"/>
      <c r="U405" s="110"/>
      <c r="V405" s="218"/>
      <c r="W405" s="93"/>
      <c r="X405" s="131"/>
      <c r="AE405" s="79"/>
      <c r="AF405" s="79"/>
      <c r="AG405" s="79"/>
      <c r="AH405" s="79"/>
      <c r="AI405" s="79"/>
      <c r="AJ405" s="79"/>
      <c r="AK405" s="79"/>
      <c r="AL405" s="79"/>
      <c r="AM405" s="79"/>
      <c r="AN405" s="79"/>
      <c r="AO405" s="79"/>
      <c r="AP405" s="79"/>
      <c r="AQ405" s="79"/>
      <c r="AR405" s="79"/>
      <c r="AS405" s="79"/>
      <c r="AT405" s="79"/>
      <c r="AU405" s="79"/>
      <c r="AV405" s="79"/>
      <c r="AW405" s="79"/>
      <c r="AX405" s="79"/>
      <c r="AY405" s="79"/>
      <c r="AZ405" s="79"/>
      <c r="BA405" s="79"/>
      <c r="BB405" s="79"/>
      <c r="BC405" s="79"/>
      <c r="BD405" s="79"/>
    </row>
    <row r="406" spans="1:56" s="144" customFormat="1" ht="13" hidden="1" customHeight="1" outlineLevel="1" x14ac:dyDescent="0.35">
      <c r="A406" s="142"/>
      <c r="B406" s="130"/>
      <c r="C406" s="111"/>
      <c r="D406" s="111"/>
      <c r="E406" s="111"/>
      <c r="F406" s="95"/>
      <c r="G406" s="110"/>
      <c r="H406" s="110"/>
      <c r="I406" s="110"/>
      <c r="J406" s="110"/>
      <c r="K406" s="169" t="s">
        <v>196</v>
      </c>
      <c r="L406" s="169" t="s">
        <v>293</v>
      </c>
      <c r="M406" s="732" t="s">
        <v>258</v>
      </c>
      <c r="N406" s="732" t="s">
        <v>499</v>
      </c>
      <c r="O406" s="732" t="s">
        <v>498</v>
      </c>
      <c r="P406" s="732" t="s">
        <v>257</v>
      </c>
      <c r="Q406" s="110" t="s">
        <v>985</v>
      </c>
      <c r="R406" s="110"/>
      <c r="S406" s="110"/>
      <c r="T406" s="110"/>
      <c r="U406" s="110"/>
      <c r="V406" s="218"/>
      <c r="W406" s="93"/>
      <c r="X406" s="131"/>
      <c r="AE406" s="79"/>
      <c r="AF406" s="79"/>
      <c r="AG406" s="79"/>
      <c r="AH406" s="79"/>
      <c r="AI406" s="79"/>
      <c r="AJ406" s="79"/>
      <c r="AK406" s="79"/>
      <c r="AL406" s="79"/>
      <c r="AM406" s="79"/>
      <c r="AN406" s="79"/>
      <c r="AO406" s="79"/>
      <c r="AP406" s="79"/>
      <c r="AQ406" s="79"/>
      <c r="AR406" s="79"/>
      <c r="AS406" s="79"/>
      <c r="AT406" s="79"/>
      <c r="AU406" s="79"/>
      <c r="AV406" s="79"/>
      <c r="AW406" s="79"/>
      <c r="AX406" s="79"/>
      <c r="AY406" s="79"/>
      <c r="AZ406" s="79"/>
      <c r="BA406" s="79"/>
      <c r="BB406" s="79"/>
      <c r="BC406" s="79"/>
      <c r="BD406" s="79"/>
    </row>
    <row r="407" spans="1:56" s="144" customFormat="1" ht="13" hidden="1" customHeight="1" outlineLevel="1" x14ac:dyDescent="0.35">
      <c r="A407" s="142"/>
      <c r="B407" s="130"/>
      <c r="C407" s="111"/>
      <c r="D407" s="111"/>
      <c r="E407" s="111"/>
      <c r="F407" s="113"/>
      <c r="G407" s="232"/>
      <c r="H407" s="233"/>
      <c r="I407" s="178"/>
      <c r="J407" s="178"/>
      <c r="K407" s="207" t="s">
        <v>510</v>
      </c>
      <c r="L407" s="402">
        <v>0.5</v>
      </c>
      <c r="M407" s="733">
        <v>9</v>
      </c>
      <c r="N407" s="733">
        <v>10</v>
      </c>
      <c r="O407" s="733">
        <v>10.5</v>
      </c>
      <c r="P407" s="733">
        <v>15</v>
      </c>
      <c r="Q407" s="178"/>
      <c r="R407" s="115"/>
      <c r="S407" s="115"/>
      <c r="T407" s="115"/>
      <c r="U407" s="115"/>
      <c r="V407" s="113"/>
      <c r="W407" s="93"/>
      <c r="X407" s="131"/>
      <c r="AE407" s="79"/>
      <c r="AF407" s="79"/>
      <c r="AG407" s="79"/>
      <c r="AH407" s="79"/>
      <c r="AI407" s="79"/>
      <c r="AJ407" s="79"/>
      <c r="AK407" s="79"/>
      <c r="AL407" s="79"/>
      <c r="AM407" s="79"/>
      <c r="AN407" s="79"/>
      <c r="AO407" s="79"/>
      <c r="AP407" s="79"/>
      <c r="AQ407" s="79"/>
      <c r="AR407" s="79"/>
      <c r="AS407" s="79"/>
      <c r="AT407" s="79"/>
      <c r="AU407" s="79"/>
      <c r="AV407" s="79"/>
      <c r="AW407" s="79"/>
      <c r="AX407" s="79"/>
      <c r="AY407" s="79"/>
      <c r="AZ407" s="79"/>
      <c r="BA407" s="79"/>
      <c r="BB407" s="79"/>
      <c r="BC407" s="79"/>
      <c r="BD407" s="79"/>
    </row>
    <row r="408" spans="1:56" s="144" customFormat="1" ht="13" hidden="1" customHeight="1" outlineLevel="1" x14ac:dyDescent="0.35">
      <c r="A408" s="142"/>
      <c r="B408" s="130"/>
      <c r="C408" s="111"/>
      <c r="D408" s="111"/>
      <c r="E408" s="111"/>
      <c r="F408" s="113"/>
      <c r="G408" s="138"/>
      <c r="H408" s="138"/>
      <c r="I408" s="115"/>
      <c r="J408" s="115"/>
      <c r="K408" s="171" t="s">
        <v>165</v>
      </c>
      <c r="L408" s="403">
        <v>0.5</v>
      </c>
      <c r="M408" s="734">
        <v>9.5</v>
      </c>
      <c r="N408" s="734">
        <v>10</v>
      </c>
      <c r="O408" s="734">
        <v>11</v>
      </c>
      <c r="P408" s="734">
        <v>15</v>
      </c>
      <c r="Q408" s="115"/>
      <c r="R408" s="115"/>
      <c r="S408" s="115"/>
      <c r="T408" s="115"/>
      <c r="U408" s="115"/>
      <c r="V408" s="113"/>
      <c r="W408" s="93"/>
      <c r="X408" s="131"/>
      <c r="AE408" s="79"/>
      <c r="AF408" s="79"/>
      <c r="AG408" s="79"/>
      <c r="AH408" s="79"/>
      <c r="AI408" s="79"/>
      <c r="AJ408" s="79"/>
      <c r="AK408" s="79"/>
      <c r="AL408" s="79"/>
      <c r="AM408" s="79"/>
      <c r="AN408" s="79"/>
      <c r="AO408" s="79"/>
      <c r="AP408" s="79"/>
      <c r="AQ408" s="79"/>
      <c r="AR408" s="79"/>
      <c r="AS408" s="79"/>
      <c r="AT408" s="79"/>
      <c r="AU408" s="79"/>
      <c r="AV408" s="79"/>
      <c r="AW408" s="79"/>
      <c r="AX408" s="79"/>
      <c r="AY408" s="79"/>
      <c r="AZ408" s="79"/>
      <c r="BA408" s="79"/>
      <c r="BB408" s="79"/>
      <c r="BC408" s="79"/>
      <c r="BD408" s="79"/>
    </row>
    <row r="409" spans="1:56" s="144" customFormat="1" ht="13" hidden="1" customHeight="1" outlineLevel="1" x14ac:dyDescent="0.35">
      <c r="A409" s="142"/>
      <c r="B409" s="130"/>
      <c r="C409" s="111"/>
      <c r="D409" s="111"/>
      <c r="E409" s="111"/>
      <c r="F409" s="113"/>
      <c r="G409" s="138"/>
      <c r="H409" s="138"/>
      <c r="I409" s="115"/>
      <c r="J409" s="115"/>
      <c r="K409" s="171" t="s">
        <v>166</v>
      </c>
      <c r="L409" s="403">
        <v>0.5</v>
      </c>
      <c r="M409" s="734">
        <v>10.5</v>
      </c>
      <c r="N409" s="734">
        <v>11</v>
      </c>
      <c r="O409" s="734">
        <v>11.5</v>
      </c>
      <c r="P409" s="734">
        <v>15</v>
      </c>
      <c r="Q409" s="115"/>
      <c r="R409" s="115"/>
      <c r="S409" s="115"/>
      <c r="T409" s="115"/>
      <c r="U409" s="115"/>
      <c r="V409" s="113"/>
      <c r="W409" s="93"/>
      <c r="X409" s="131"/>
      <c r="AE409" s="79"/>
      <c r="AF409" s="79"/>
      <c r="AG409" s="79"/>
      <c r="AH409" s="79"/>
      <c r="AI409" s="79"/>
      <c r="AJ409" s="79"/>
      <c r="AK409" s="79"/>
      <c r="AL409" s="79"/>
      <c r="AM409" s="79"/>
      <c r="AN409" s="79"/>
      <c r="AO409" s="79"/>
      <c r="AP409" s="79"/>
      <c r="AQ409" s="79"/>
      <c r="AR409" s="79"/>
      <c r="AS409" s="79"/>
      <c r="AT409" s="79"/>
      <c r="AU409" s="79"/>
      <c r="AV409" s="79"/>
      <c r="AW409" s="79"/>
      <c r="AX409" s="79"/>
      <c r="AY409" s="79"/>
      <c r="AZ409" s="79"/>
      <c r="BA409" s="79"/>
      <c r="BB409" s="79"/>
      <c r="BC409" s="79"/>
      <c r="BD409" s="79"/>
    </row>
    <row r="410" spans="1:56" s="144" customFormat="1" ht="13" hidden="1" customHeight="1" outlineLevel="1" x14ac:dyDescent="0.35">
      <c r="A410" s="142"/>
      <c r="B410" s="130"/>
      <c r="C410" s="111"/>
      <c r="D410" s="111"/>
      <c r="E410" s="111"/>
      <c r="F410" s="113"/>
      <c r="G410" s="138"/>
      <c r="H410" s="138"/>
      <c r="I410" s="115"/>
      <c r="J410" s="115"/>
      <c r="K410" s="171" t="s">
        <v>167</v>
      </c>
      <c r="L410" s="403">
        <v>0.5</v>
      </c>
      <c r="M410" s="734">
        <v>11</v>
      </c>
      <c r="N410" s="734">
        <v>11.5</v>
      </c>
      <c r="O410" s="734">
        <v>12</v>
      </c>
      <c r="P410" s="734">
        <v>15</v>
      </c>
      <c r="Q410" s="115"/>
      <c r="R410" s="115"/>
      <c r="S410" s="115"/>
      <c r="T410" s="115"/>
      <c r="U410" s="115"/>
      <c r="V410" s="113"/>
      <c r="W410" s="93"/>
      <c r="X410" s="131"/>
      <c r="AE410" s="79"/>
      <c r="AF410" s="79"/>
      <c r="AG410" s="79"/>
      <c r="AH410" s="79"/>
      <c r="AI410" s="79"/>
      <c r="AJ410" s="79"/>
      <c r="AK410" s="79"/>
      <c r="AL410" s="79"/>
      <c r="AM410" s="79"/>
      <c r="AN410" s="79"/>
      <c r="AO410" s="79"/>
      <c r="AP410" s="79"/>
      <c r="AQ410" s="79"/>
      <c r="AR410" s="79"/>
      <c r="AS410" s="79"/>
      <c r="AT410" s="79"/>
      <c r="AU410" s="79"/>
      <c r="AV410" s="79"/>
      <c r="AW410" s="79"/>
      <c r="AX410" s="79"/>
      <c r="AY410" s="79"/>
      <c r="AZ410" s="79"/>
      <c r="BA410" s="79"/>
      <c r="BB410" s="79"/>
      <c r="BC410" s="79"/>
      <c r="BD410" s="79"/>
    </row>
    <row r="411" spans="1:56" s="144" customFormat="1" ht="13" hidden="1" customHeight="1" outlineLevel="1" x14ac:dyDescent="0.35">
      <c r="A411" s="142"/>
      <c r="B411" s="130"/>
      <c r="C411" s="111"/>
      <c r="D411" s="111"/>
      <c r="E411" s="111"/>
      <c r="F411" s="113"/>
      <c r="G411" s="138"/>
      <c r="H411" s="138"/>
      <c r="I411" s="115"/>
      <c r="J411" s="115"/>
      <c r="K411" s="171" t="s">
        <v>168</v>
      </c>
      <c r="L411" s="403">
        <v>0.5</v>
      </c>
      <c r="M411" s="734">
        <v>10</v>
      </c>
      <c r="N411" s="734">
        <v>11</v>
      </c>
      <c r="O411" s="734">
        <v>12</v>
      </c>
      <c r="P411" s="734">
        <v>15</v>
      </c>
      <c r="Q411" s="115"/>
      <c r="R411" s="115"/>
      <c r="S411" s="115"/>
      <c r="T411" s="115"/>
      <c r="U411" s="115"/>
      <c r="V411" s="113"/>
      <c r="W411" s="93"/>
      <c r="X411" s="131"/>
      <c r="AE411" s="79"/>
      <c r="AF411" s="79"/>
      <c r="AG411" s="79"/>
      <c r="AH411" s="79"/>
      <c r="AI411" s="79"/>
      <c r="AJ411" s="79"/>
      <c r="AK411" s="79"/>
      <c r="AL411" s="79"/>
      <c r="AM411" s="79"/>
      <c r="AN411" s="79"/>
      <c r="AO411" s="79"/>
      <c r="AP411" s="79"/>
      <c r="AQ411" s="79"/>
      <c r="AR411" s="79"/>
      <c r="AS411" s="79"/>
      <c r="AT411" s="79"/>
      <c r="AU411" s="79"/>
      <c r="AV411" s="79"/>
      <c r="AW411" s="79"/>
      <c r="AX411" s="79"/>
      <c r="AY411" s="79"/>
      <c r="AZ411" s="79"/>
      <c r="BA411" s="79"/>
      <c r="BB411" s="79"/>
      <c r="BC411" s="79"/>
      <c r="BD411" s="79"/>
    </row>
    <row r="412" spans="1:56" s="144" customFormat="1" ht="13" hidden="1" customHeight="1" outlineLevel="1" x14ac:dyDescent="0.35">
      <c r="A412" s="142"/>
      <c r="B412" s="130"/>
      <c r="C412" s="111"/>
      <c r="D412" s="111"/>
      <c r="E412" s="111"/>
      <c r="F412" s="113"/>
      <c r="G412" s="138"/>
      <c r="H412" s="138"/>
      <c r="I412" s="115"/>
      <c r="J412" s="115"/>
      <c r="K412" s="171" t="s">
        <v>169</v>
      </c>
      <c r="L412" s="403">
        <v>0.5</v>
      </c>
      <c r="M412" s="734">
        <v>8</v>
      </c>
      <c r="N412" s="734">
        <v>8.5</v>
      </c>
      <c r="O412" s="734">
        <v>9.5</v>
      </c>
      <c r="P412" s="734">
        <v>15</v>
      </c>
      <c r="Q412" s="115"/>
      <c r="R412" s="115"/>
      <c r="S412" s="115"/>
      <c r="T412" s="115"/>
      <c r="U412" s="115"/>
      <c r="V412" s="113"/>
      <c r="W412" s="93"/>
      <c r="X412" s="131"/>
      <c r="AE412" s="79"/>
      <c r="AF412" s="79"/>
      <c r="AG412" s="79"/>
      <c r="AH412" s="79"/>
      <c r="AI412" s="79"/>
      <c r="AJ412" s="79"/>
      <c r="AK412" s="79"/>
      <c r="AL412" s="79"/>
      <c r="AM412" s="79"/>
      <c r="AN412" s="79"/>
      <c r="AO412" s="79"/>
      <c r="AP412" s="79"/>
      <c r="AQ412" s="79"/>
      <c r="AR412" s="79"/>
      <c r="AS412" s="79"/>
      <c r="AT412" s="79"/>
      <c r="AU412" s="79"/>
      <c r="AV412" s="79"/>
      <c r="AW412" s="79"/>
      <c r="AX412" s="79"/>
      <c r="AY412" s="79"/>
      <c r="AZ412" s="79"/>
      <c r="BA412" s="79"/>
      <c r="BB412" s="79"/>
      <c r="BC412" s="79"/>
      <c r="BD412" s="79"/>
    </row>
    <row r="413" spans="1:56" s="144" customFormat="1" ht="13" hidden="1" customHeight="1" outlineLevel="1" x14ac:dyDescent="0.35">
      <c r="A413" s="142"/>
      <c r="B413" s="130"/>
      <c r="C413" s="111"/>
      <c r="D413" s="111"/>
      <c r="E413" s="111"/>
      <c r="F413" s="113"/>
      <c r="G413" s="138"/>
      <c r="H413" s="138"/>
      <c r="I413" s="122"/>
      <c r="J413" s="122"/>
      <c r="K413" s="234" t="s">
        <v>170</v>
      </c>
      <c r="L413" s="404">
        <v>0.5</v>
      </c>
      <c r="M413" s="735">
        <v>7</v>
      </c>
      <c r="N413" s="735">
        <v>8</v>
      </c>
      <c r="O413" s="735">
        <v>9</v>
      </c>
      <c r="P413" s="735">
        <v>15</v>
      </c>
      <c r="Q413" s="122"/>
      <c r="R413" s="122"/>
      <c r="S413" s="122"/>
      <c r="T413" s="122"/>
      <c r="U413" s="122"/>
      <c r="V413" s="113"/>
      <c r="W413" s="93"/>
      <c r="X413" s="131"/>
      <c r="AE413" s="79"/>
      <c r="AF413" s="79"/>
      <c r="AG413" s="79"/>
      <c r="AH413" s="79"/>
      <c r="AI413" s="79"/>
      <c r="AJ413" s="79"/>
      <c r="AK413" s="79"/>
      <c r="AL413" s="79"/>
      <c r="AM413" s="79"/>
      <c r="AN413" s="79"/>
      <c r="AO413" s="79"/>
      <c r="AP413" s="79"/>
      <c r="AQ413" s="79"/>
      <c r="AR413" s="79"/>
      <c r="AS413" s="79"/>
      <c r="AT413" s="79"/>
      <c r="AU413" s="79"/>
      <c r="AV413" s="79"/>
      <c r="AW413" s="79"/>
      <c r="AX413" s="79"/>
      <c r="AY413" s="79"/>
      <c r="AZ413" s="79"/>
      <c r="BA413" s="79"/>
      <c r="BB413" s="79"/>
      <c r="BC413" s="79"/>
      <c r="BD413" s="79"/>
    </row>
    <row r="414" spans="1:56" s="144" customFormat="1" ht="13" hidden="1" customHeight="1" outlineLevel="1" x14ac:dyDescent="0.35">
      <c r="A414" s="142"/>
      <c r="B414" s="130"/>
      <c r="C414" s="111"/>
      <c r="D414" s="111"/>
      <c r="E414" s="111"/>
      <c r="F414" s="113"/>
      <c r="G414" s="138"/>
      <c r="H414" s="138"/>
      <c r="I414" s="122"/>
      <c r="J414" s="122"/>
      <c r="K414" s="234" t="s">
        <v>171</v>
      </c>
      <c r="L414" s="404">
        <v>0.5</v>
      </c>
      <c r="M414" s="735">
        <v>7</v>
      </c>
      <c r="N414" s="735">
        <v>8</v>
      </c>
      <c r="O414" s="735">
        <v>9</v>
      </c>
      <c r="P414" s="735">
        <v>15</v>
      </c>
      <c r="Q414" s="122"/>
      <c r="R414" s="122"/>
      <c r="S414" s="122"/>
      <c r="T414" s="122"/>
      <c r="U414" s="122"/>
      <c r="V414" s="113"/>
      <c r="W414" s="93"/>
      <c r="X414" s="131"/>
      <c r="AE414" s="79"/>
      <c r="AF414" s="79"/>
      <c r="AG414" s="79"/>
      <c r="AH414" s="79"/>
      <c r="AI414" s="79"/>
      <c r="AJ414" s="79"/>
      <c r="AK414" s="79"/>
      <c r="AL414" s="79"/>
      <c r="AM414" s="79"/>
      <c r="AN414" s="79"/>
      <c r="AO414" s="79"/>
      <c r="AP414" s="79"/>
      <c r="AQ414" s="79"/>
      <c r="AR414" s="79"/>
      <c r="AS414" s="79"/>
      <c r="AT414" s="79"/>
      <c r="AU414" s="79"/>
      <c r="AV414" s="79"/>
      <c r="AW414" s="79"/>
      <c r="AX414" s="79"/>
      <c r="AY414" s="79"/>
      <c r="AZ414" s="79"/>
      <c r="BA414" s="79"/>
      <c r="BB414" s="79"/>
      <c r="BC414" s="79"/>
      <c r="BD414" s="79"/>
    </row>
    <row r="415" spans="1:56" s="144" customFormat="1" ht="13" hidden="1" customHeight="1" outlineLevel="1" x14ac:dyDescent="0.35">
      <c r="A415" s="142"/>
      <c r="B415" s="130"/>
      <c r="C415" s="111"/>
      <c r="D415" s="111"/>
      <c r="E415" s="111"/>
      <c r="F415" s="113"/>
      <c r="G415" s="138"/>
      <c r="H415" s="138"/>
      <c r="I415" s="122"/>
      <c r="J415" s="122"/>
      <c r="K415" s="234" t="s">
        <v>172</v>
      </c>
      <c r="L415" s="404">
        <v>0.5</v>
      </c>
      <c r="M415" s="735">
        <v>6</v>
      </c>
      <c r="N415" s="735">
        <v>7</v>
      </c>
      <c r="O415" s="735">
        <v>8</v>
      </c>
      <c r="P415" s="735">
        <v>15</v>
      </c>
      <c r="Q415" s="122"/>
      <c r="R415" s="122"/>
      <c r="S415" s="122"/>
      <c r="T415" s="122"/>
      <c r="U415" s="122"/>
      <c r="V415" s="113"/>
      <c r="W415" s="93"/>
      <c r="X415" s="131"/>
      <c r="AE415" s="79"/>
      <c r="AF415" s="79"/>
      <c r="AG415" s="79"/>
      <c r="AH415" s="79"/>
      <c r="AI415" s="79"/>
      <c r="AJ415" s="79"/>
      <c r="AK415" s="79"/>
      <c r="AL415" s="79"/>
      <c r="AM415" s="79"/>
      <c r="AN415" s="79"/>
      <c r="AO415" s="79"/>
      <c r="AP415" s="79"/>
      <c r="AQ415" s="79"/>
      <c r="AR415" s="79"/>
      <c r="AS415" s="79"/>
      <c r="AT415" s="79"/>
      <c r="AU415" s="79"/>
      <c r="AV415" s="79"/>
      <c r="AW415" s="79"/>
      <c r="AX415" s="79"/>
      <c r="AY415" s="79"/>
      <c r="AZ415" s="79"/>
      <c r="BA415" s="79"/>
      <c r="BB415" s="79"/>
      <c r="BC415" s="79"/>
      <c r="BD415" s="79"/>
    </row>
    <row r="416" spans="1:56" s="144" customFormat="1" ht="13" hidden="1" customHeight="1" outlineLevel="1" x14ac:dyDescent="0.35">
      <c r="A416" s="142"/>
      <c r="B416" s="130"/>
      <c r="C416" s="111"/>
      <c r="D416" s="111"/>
      <c r="E416" s="111"/>
      <c r="F416" s="113"/>
      <c r="G416" s="182"/>
      <c r="H416" s="182"/>
      <c r="I416" s="181"/>
      <c r="J416" s="181"/>
      <c r="K416" s="209" t="s">
        <v>173</v>
      </c>
      <c r="L416" s="406">
        <v>0.5</v>
      </c>
      <c r="M416" s="736">
        <v>5.5</v>
      </c>
      <c r="N416" s="736">
        <v>6.5</v>
      </c>
      <c r="O416" s="736">
        <v>8</v>
      </c>
      <c r="P416" s="736">
        <v>15</v>
      </c>
      <c r="Q416" s="181"/>
      <c r="R416" s="122"/>
      <c r="S416" s="122"/>
      <c r="T416" s="122"/>
      <c r="U416" s="122"/>
      <c r="V416" s="113"/>
      <c r="W416" s="93"/>
      <c r="X416" s="131"/>
      <c r="AE416" s="79"/>
      <c r="AF416" s="79"/>
      <c r="AG416" s="79"/>
      <c r="AH416" s="79"/>
      <c r="AI416" s="79"/>
      <c r="AJ416" s="79"/>
      <c r="AK416" s="79"/>
      <c r="AL416" s="79"/>
      <c r="AM416" s="79"/>
      <c r="AN416" s="79"/>
      <c r="AO416" s="79"/>
      <c r="AP416" s="79"/>
      <c r="AQ416" s="79"/>
      <c r="AR416" s="79"/>
      <c r="AS416" s="79"/>
      <c r="AT416" s="79"/>
      <c r="AU416" s="79"/>
      <c r="AV416" s="79"/>
      <c r="AW416" s="79"/>
      <c r="AX416" s="79"/>
      <c r="AY416" s="79"/>
      <c r="AZ416" s="79"/>
      <c r="BA416" s="79"/>
      <c r="BB416" s="79"/>
      <c r="BC416" s="79"/>
      <c r="BD416" s="79"/>
    </row>
    <row r="417" spans="1:56" s="144" customFormat="1" ht="13" hidden="1" customHeight="1" outlineLevel="1" x14ac:dyDescent="0.35">
      <c r="A417" s="142"/>
      <c r="B417" s="130"/>
      <c r="C417" s="111"/>
      <c r="D417" s="111"/>
      <c r="E417" s="111"/>
      <c r="F417" s="113"/>
      <c r="G417" s="122"/>
      <c r="H417" s="114"/>
      <c r="I417" s="114"/>
      <c r="J417" s="114"/>
      <c r="K417" s="114"/>
      <c r="L417" s="114"/>
      <c r="M417" s="114"/>
      <c r="N417" s="114"/>
      <c r="O417" s="114"/>
      <c r="P417" s="114"/>
      <c r="Q417" s="122"/>
      <c r="R417" s="122"/>
      <c r="S417" s="122"/>
      <c r="T417" s="122"/>
      <c r="U417" s="122"/>
      <c r="V417" s="113"/>
      <c r="W417" s="93"/>
      <c r="X417" s="131"/>
      <c r="AE417" s="79"/>
      <c r="AF417" s="79"/>
      <c r="AG417" s="79"/>
      <c r="AH417" s="79"/>
      <c r="AI417" s="79"/>
      <c r="AJ417" s="79"/>
      <c r="AK417" s="79"/>
      <c r="AL417" s="79"/>
      <c r="AM417" s="79"/>
      <c r="AN417" s="79"/>
      <c r="AO417" s="79"/>
      <c r="AP417" s="79"/>
      <c r="AQ417" s="79"/>
      <c r="AR417" s="79"/>
      <c r="AS417" s="79"/>
      <c r="AT417" s="79"/>
      <c r="AU417" s="79"/>
      <c r="AV417" s="79"/>
      <c r="AW417" s="79"/>
      <c r="AX417" s="79"/>
      <c r="AY417" s="79"/>
      <c r="AZ417" s="79"/>
      <c r="BA417" s="79"/>
      <c r="BB417" s="79"/>
      <c r="BC417" s="79"/>
      <c r="BD417" s="79"/>
    </row>
    <row r="418" spans="1:56" s="144" customFormat="1" ht="13" hidden="1" customHeight="1" outlineLevel="1" x14ac:dyDescent="0.35">
      <c r="A418" s="142"/>
      <c r="B418" s="130"/>
      <c r="C418" s="111"/>
      <c r="D418" s="111"/>
      <c r="E418" s="111"/>
      <c r="F418" s="113"/>
      <c r="G418" s="122" t="s">
        <v>991</v>
      </c>
      <c r="H418" s="114"/>
      <c r="I418" s="114"/>
      <c r="J418" s="114"/>
      <c r="K418" s="114"/>
      <c r="L418" s="738">
        <v>6.5</v>
      </c>
      <c r="M418" s="114" t="s">
        <v>992</v>
      </c>
      <c r="N418" s="114"/>
      <c r="O418" s="114"/>
      <c r="P418" s="114"/>
      <c r="Q418" s="122"/>
      <c r="R418" s="122"/>
      <c r="S418" s="122"/>
      <c r="T418" s="122"/>
      <c r="U418" s="122"/>
      <c r="V418" s="113"/>
      <c r="W418" s="283"/>
      <c r="X418" s="275"/>
      <c r="AE418" s="79"/>
      <c r="AF418" s="79"/>
      <c r="AG418" s="79"/>
      <c r="AH418" s="79"/>
      <c r="AI418" s="79"/>
      <c r="AJ418" s="79"/>
      <c r="AK418" s="79"/>
      <c r="AL418" s="79"/>
      <c r="AM418" s="79"/>
      <c r="AN418" s="79"/>
      <c r="AO418" s="79"/>
      <c r="AP418" s="79"/>
      <c r="AQ418" s="79"/>
      <c r="AR418" s="79"/>
      <c r="AS418" s="79"/>
      <c r="AT418" s="79"/>
      <c r="AU418" s="79"/>
      <c r="AV418" s="79"/>
      <c r="AW418" s="79"/>
      <c r="AX418" s="79"/>
      <c r="AY418" s="79"/>
      <c r="AZ418" s="79"/>
      <c r="BA418" s="79"/>
      <c r="BB418" s="79"/>
      <c r="BC418" s="79"/>
      <c r="BD418" s="79"/>
    </row>
    <row r="419" spans="1:56" s="144" customFormat="1" ht="13" hidden="1" customHeight="1" outlineLevel="1" x14ac:dyDescent="0.35">
      <c r="A419" s="142"/>
      <c r="B419" s="130"/>
      <c r="C419" s="111"/>
      <c r="D419" s="111"/>
      <c r="E419" s="111"/>
      <c r="F419" s="113"/>
      <c r="G419" s="122"/>
      <c r="H419" s="114"/>
      <c r="I419" s="114"/>
      <c r="J419" s="114"/>
      <c r="K419" s="114"/>
      <c r="L419" s="114"/>
      <c r="M419" s="114"/>
      <c r="N419" s="114"/>
      <c r="O419" s="114"/>
      <c r="P419" s="114"/>
      <c r="Q419" s="122"/>
      <c r="R419" s="122"/>
      <c r="S419" s="122"/>
      <c r="T419" s="122"/>
      <c r="U419" s="122"/>
      <c r="V419" s="113"/>
      <c r="W419" s="283"/>
      <c r="X419" s="275"/>
      <c r="AE419" s="79"/>
      <c r="AF419" s="79"/>
      <c r="AG419" s="79"/>
      <c r="AH419" s="79"/>
      <c r="AI419" s="79"/>
      <c r="AJ419" s="79"/>
      <c r="AK419" s="79"/>
      <c r="AL419" s="79"/>
      <c r="AM419" s="79"/>
      <c r="AN419" s="79"/>
      <c r="AO419" s="79"/>
      <c r="AP419" s="79"/>
      <c r="AQ419" s="79"/>
      <c r="AR419" s="79"/>
      <c r="AS419" s="79"/>
      <c r="AT419" s="79"/>
      <c r="AU419" s="79"/>
      <c r="AV419" s="79"/>
      <c r="AW419" s="79"/>
      <c r="AX419" s="79"/>
      <c r="AY419" s="79"/>
      <c r="AZ419" s="79"/>
      <c r="BA419" s="79"/>
      <c r="BB419" s="79"/>
      <c r="BC419" s="79"/>
      <c r="BD419" s="79"/>
    </row>
    <row r="420" spans="1:56" s="144" customFormat="1" ht="5.15" hidden="1" customHeight="1" outlineLevel="1" x14ac:dyDescent="0.35">
      <c r="A420" s="142"/>
      <c r="B420" s="130"/>
      <c r="C420" s="94" t="s">
        <v>142</v>
      </c>
      <c r="D420" s="111"/>
      <c r="E420" s="111"/>
      <c r="F420" s="121"/>
      <c r="G420" s="122"/>
      <c r="H420" s="122"/>
      <c r="I420" s="122"/>
      <c r="J420" s="122"/>
      <c r="K420" s="122"/>
      <c r="L420" s="122"/>
      <c r="M420" s="122"/>
      <c r="N420" s="122"/>
      <c r="O420" s="122"/>
      <c r="P420" s="122"/>
      <c r="Q420" s="122"/>
      <c r="R420" s="122"/>
      <c r="S420" s="122"/>
      <c r="T420" s="122"/>
      <c r="U420" s="122"/>
      <c r="V420" s="113"/>
      <c r="W420" s="123"/>
      <c r="X420" s="131"/>
      <c r="AE420" s="79"/>
      <c r="AF420" s="79"/>
      <c r="AG420" s="79"/>
      <c r="AH420" s="79"/>
      <c r="AI420" s="79"/>
      <c r="AJ420" s="79"/>
      <c r="AK420" s="79"/>
      <c r="AL420" s="79"/>
      <c r="AM420" s="79"/>
      <c r="AN420" s="79"/>
      <c r="AO420" s="79"/>
      <c r="AP420" s="79"/>
      <c r="AQ420" s="79"/>
      <c r="AR420" s="79"/>
      <c r="AS420" s="79"/>
      <c r="AT420" s="79"/>
      <c r="AU420" s="79"/>
      <c r="AV420" s="79"/>
      <c r="AW420" s="79"/>
      <c r="AX420" s="79"/>
      <c r="AY420" s="79"/>
      <c r="AZ420" s="79"/>
      <c r="BA420" s="79"/>
      <c r="BB420" s="79"/>
      <c r="BC420" s="79"/>
      <c r="BD420" s="79"/>
    </row>
    <row r="421" spans="1:56" s="144" customFormat="1" ht="24" customHeight="1" collapsed="1" x14ac:dyDescent="0.35">
      <c r="A421" s="142"/>
      <c r="B421" s="130"/>
      <c r="C421" s="124"/>
      <c r="D421" s="124"/>
      <c r="E421" s="124"/>
      <c r="F421" s="124"/>
      <c r="G421" s="125" t="s">
        <v>291</v>
      </c>
      <c r="H421" s="126"/>
      <c r="I421" s="126"/>
      <c r="J421" s="126"/>
      <c r="K421" s="126"/>
      <c r="L421" s="126"/>
      <c r="M421" s="126"/>
      <c r="N421" s="126"/>
      <c r="O421" s="126"/>
      <c r="P421" s="126"/>
      <c r="Q421" s="126"/>
      <c r="R421" s="126"/>
      <c r="S421" s="126"/>
      <c r="T421" s="127"/>
      <c r="U421" s="127"/>
      <c r="V421" s="128" t="s">
        <v>143</v>
      </c>
      <c r="W421" s="129" t="s">
        <v>144</v>
      </c>
      <c r="X421" s="131"/>
      <c r="AE421" s="79"/>
      <c r="AF421" s="79"/>
      <c r="AG421" s="79"/>
      <c r="AH421" s="79"/>
      <c r="AI421" s="79"/>
      <c r="AJ421" s="79"/>
      <c r="AK421" s="79"/>
      <c r="AL421" s="79"/>
      <c r="AM421" s="79"/>
      <c r="AN421" s="79"/>
      <c r="AO421" s="79"/>
      <c r="AP421" s="79"/>
      <c r="AQ421" s="79"/>
      <c r="AR421" s="79"/>
      <c r="AS421" s="79"/>
      <c r="AT421" s="79"/>
      <c r="AU421" s="79"/>
      <c r="AV421" s="79"/>
      <c r="AW421" s="79"/>
      <c r="AX421" s="79"/>
      <c r="AY421" s="79"/>
      <c r="AZ421" s="79"/>
      <c r="BA421" s="79"/>
      <c r="BB421" s="79"/>
      <c r="BC421" s="79"/>
      <c r="BD421" s="79"/>
    </row>
    <row r="422" spans="1:56" s="144" customFormat="1" ht="12.75" hidden="1" customHeight="1" outlineLevel="1" x14ac:dyDescent="0.35">
      <c r="A422" s="142"/>
      <c r="B422" s="78"/>
      <c r="C422" s="78"/>
      <c r="D422" s="78"/>
      <c r="E422" s="78"/>
      <c r="F422" s="131"/>
      <c r="G422" s="131"/>
      <c r="H422" s="131"/>
      <c r="I422" s="131"/>
      <c r="J422" s="131"/>
      <c r="K422" s="131"/>
      <c r="L422" s="131"/>
      <c r="M422" s="131"/>
      <c r="N422" s="131"/>
      <c r="O422" s="131"/>
      <c r="P422" s="131"/>
      <c r="Q422" s="131"/>
      <c r="R422" s="131"/>
      <c r="S422" s="131"/>
      <c r="T422" s="131"/>
      <c r="U422" s="131"/>
      <c r="V422" s="131"/>
      <c r="W422" s="131"/>
      <c r="X422" s="131"/>
      <c r="AE422" s="79"/>
      <c r="AF422" s="79"/>
      <c r="AG422" s="79"/>
      <c r="AH422" s="79"/>
      <c r="AI422" s="79"/>
      <c r="AJ422" s="79"/>
      <c r="AK422" s="79"/>
      <c r="AL422" s="79"/>
      <c r="AM422" s="79"/>
      <c r="AN422" s="79"/>
      <c r="AO422" s="79"/>
      <c r="AP422" s="79"/>
      <c r="AQ422" s="79"/>
      <c r="AR422" s="79"/>
      <c r="AS422" s="79"/>
      <c r="AT422" s="79"/>
      <c r="AU422" s="79"/>
      <c r="AV422" s="79"/>
      <c r="AW422" s="79"/>
      <c r="AX422" s="79"/>
      <c r="AY422" s="79"/>
      <c r="AZ422" s="79"/>
      <c r="BA422" s="79"/>
      <c r="BB422" s="79"/>
      <c r="BC422" s="79"/>
      <c r="BD422" s="79"/>
    </row>
    <row r="423" spans="1:56" s="144" customFormat="1" ht="12.75" customHeight="1" collapsed="1" x14ac:dyDescent="0.35">
      <c r="A423" s="142"/>
      <c r="B423" s="78"/>
      <c r="C423" s="78"/>
      <c r="D423" s="78"/>
      <c r="E423" s="78"/>
      <c r="F423" s="131"/>
      <c r="G423" s="131"/>
      <c r="H423" s="131"/>
      <c r="I423" s="131"/>
      <c r="J423" s="131"/>
      <c r="K423" s="131"/>
      <c r="L423" s="131"/>
      <c r="M423" s="131"/>
      <c r="N423" s="131"/>
      <c r="O423" s="131"/>
      <c r="P423" s="131"/>
      <c r="Q423" s="131"/>
      <c r="R423" s="131"/>
      <c r="S423" s="131"/>
      <c r="T423" s="131"/>
      <c r="U423" s="131"/>
      <c r="V423" s="131"/>
      <c r="W423" s="131"/>
      <c r="X423" s="131"/>
      <c r="AE423" s="79"/>
      <c r="AF423" s="79"/>
      <c r="AG423" s="79"/>
      <c r="AH423" s="79"/>
      <c r="AI423" s="79"/>
      <c r="AJ423" s="79"/>
      <c r="AK423" s="79"/>
      <c r="AL423" s="79"/>
      <c r="AM423" s="79"/>
      <c r="AN423" s="79"/>
      <c r="AO423" s="79"/>
      <c r="AP423" s="79"/>
      <c r="AQ423" s="79"/>
      <c r="AR423" s="79"/>
      <c r="AS423" s="79"/>
      <c r="AT423" s="79"/>
      <c r="AU423" s="79"/>
      <c r="AV423" s="79"/>
      <c r="AW423" s="79"/>
      <c r="AX423" s="79"/>
      <c r="AY423" s="79"/>
      <c r="AZ423" s="79"/>
      <c r="BA423" s="79"/>
      <c r="BB423" s="79"/>
      <c r="BC423" s="79"/>
      <c r="BD423" s="79"/>
    </row>
    <row r="424" spans="1:56" ht="12" customHeight="1" x14ac:dyDescent="0.35">
      <c r="A424" s="77"/>
      <c r="B424" s="235"/>
      <c r="C424" s="235"/>
      <c r="D424" s="235"/>
      <c r="E424" s="235"/>
      <c r="F424" s="235"/>
      <c r="G424" s="235"/>
      <c r="H424" s="235"/>
      <c r="I424" s="235"/>
      <c r="J424" s="235"/>
      <c r="K424" s="235"/>
      <c r="L424" s="235"/>
      <c r="M424" s="235"/>
      <c r="N424" s="235"/>
      <c r="O424" s="235"/>
      <c r="P424" s="235"/>
      <c r="Q424" s="235"/>
      <c r="R424" s="235"/>
      <c r="S424" s="235"/>
      <c r="T424" s="235"/>
      <c r="U424" s="235"/>
      <c r="V424" s="235"/>
      <c r="W424" s="235"/>
      <c r="X424" s="235"/>
    </row>
    <row r="425" spans="1:56" ht="12" customHeight="1" x14ac:dyDescent="0.35">
      <c r="A425" s="77"/>
      <c r="B425" s="235"/>
      <c r="C425" s="235"/>
      <c r="D425" s="235"/>
      <c r="E425" s="235"/>
      <c r="F425" s="235"/>
      <c r="G425" s="235"/>
      <c r="H425" s="235"/>
      <c r="I425" s="235"/>
      <c r="J425" s="235"/>
      <c r="K425" s="235"/>
      <c r="L425" s="235"/>
      <c r="M425" s="235"/>
      <c r="N425" s="235"/>
      <c r="O425" s="235"/>
      <c r="P425" s="235"/>
      <c r="Q425" s="235"/>
      <c r="R425" s="235"/>
      <c r="S425" s="235"/>
      <c r="T425" s="235"/>
      <c r="U425" s="235"/>
      <c r="V425" s="235"/>
      <c r="W425" s="235"/>
      <c r="X425" s="235"/>
    </row>
    <row r="426" spans="1:56" ht="12" customHeight="1" x14ac:dyDescent="0.35">
      <c r="A426" s="77"/>
      <c r="B426" s="235"/>
      <c r="C426" s="235"/>
      <c r="D426" s="235"/>
      <c r="E426" s="235"/>
      <c r="F426" s="235"/>
      <c r="G426" s="235"/>
      <c r="H426" s="235"/>
      <c r="I426" s="235"/>
      <c r="J426" s="235"/>
      <c r="K426" s="235"/>
      <c r="L426" s="235"/>
      <c r="M426" s="235"/>
      <c r="N426" s="235"/>
      <c r="O426" s="235"/>
      <c r="P426" s="235"/>
      <c r="Q426" s="235"/>
      <c r="R426" s="235"/>
      <c r="S426" s="235"/>
      <c r="T426" s="235"/>
      <c r="U426" s="235"/>
      <c r="V426" s="235"/>
      <c r="W426" s="235"/>
      <c r="X426" s="235"/>
    </row>
    <row r="427" spans="1:56" ht="12" customHeight="1" x14ac:dyDescent="0.35">
      <c r="A427" s="77"/>
      <c r="B427" s="235"/>
      <c r="C427" s="235"/>
      <c r="D427" s="235"/>
      <c r="E427" s="235"/>
      <c r="F427" s="235"/>
      <c r="G427" s="235"/>
      <c r="H427" s="235"/>
      <c r="I427" s="235"/>
      <c r="J427" s="235"/>
      <c r="K427" s="235"/>
      <c r="L427" s="235"/>
      <c r="M427" s="235"/>
      <c r="N427" s="235"/>
      <c r="O427" s="235"/>
      <c r="P427" s="235"/>
      <c r="Q427" s="235"/>
      <c r="R427" s="235"/>
      <c r="S427" s="235"/>
      <c r="T427" s="235"/>
      <c r="U427" s="235"/>
      <c r="V427" s="235"/>
      <c r="W427" s="235"/>
      <c r="X427" s="235"/>
    </row>
    <row r="428" spans="1:56" ht="12" customHeight="1" x14ac:dyDescent="0.35">
      <c r="A428" s="77"/>
      <c r="B428" s="235"/>
      <c r="C428" s="235"/>
      <c r="D428" s="235"/>
      <c r="E428" s="235"/>
      <c r="F428" s="235"/>
      <c r="G428" s="235"/>
      <c r="H428" s="235"/>
      <c r="I428" s="235"/>
      <c r="J428" s="235"/>
      <c r="K428" s="235"/>
      <c r="L428" s="235"/>
      <c r="M428" s="235"/>
      <c r="N428" s="235"/>
      <c r="O428" s="235"/>
      <c r="P428" s="235"/>
      <c r="Q428" s="235"/>
      <c r="R428" s="235"/>
      <c r="S428" s="235"/>
      <c r="T428" s="235"/>
      <c r="U428" s="235"/>
      <c r="V428" s="235"/>
      <c r="W428" s="235"/>
      <c r="X428" s="235"/>
    </row>
    <row r="429" spans="1:56" ht="12" customHeight="1" x14ac:dyDescent="0.35">
      <c r="A429" s="77"/>
      <c r="B429" s="235"/>
      <c r="C429" s="235"/>
      <c r="D429" s="235"/>
      <c r="E429" s="235"/>
      <c r="F429" s="235"/>
      <c r="G429" s="235"/>
      <c r="H429" s="235"/>
      <c r="I429" s="235"/>
      <c r="J429" s="235"/>
      <c r="K429" s="235"/>
      <c r="L429" s="235"/>
      <c r="M429" s="235"/>
      <c r="N429" s="235"/>
      <c r="O429" s="235"/>
      <c r="P429" s="235"/>
      <c r="Q429" s="235"/>
      <c r="R429" s="235"/>
      <c r="S429" s="235"/>
      <c r="T429" s="235"/>
      <c r="U429" s="235"/>
      <c r="V429" s="235"/>
      <c r="W429" s="235"/>
      <c r="X429" s="235"/>
    </row>
    <row r="430" spans="1:56" ht="12" customHeight="1" x14ac:dyDescent="0.35">
      <c r="A430" s="77"/>
      <c r="B430" s="235"/>
      <c r="C430" s="235"/>
      <c r="D430" s="235"/>
      <c r="E430" s="235"/>
      <c r="F430" s="235"/>
      <c r="G430" s="235"/>
      <c r="H430" s="235"/>
      <c r="I430" s="235"/>
      <c r="J430" s="235"/>
      <c r="K430" s="235"/>
      <c r="L430" s="235"/>
      <c r="M430" s="235"/>
      <c r="N430" s="235"/>
      <c r="O430" s="235"/>
      <c r="P430" s="235"/>
      <c r="Q430" s="235"/>
      <c r="R430" s="235"/>
      <c r="S430" s="235"/>
      <c r="T430" s="235"/>
      <c r="U430" s="235"/>
      <c r="V430" s="235"/>
      <c r="W430" s="235"/>
      <c r="X430" s="235"/>
    </row>
    <row r="431" spans="1:56" ht="12" customHeight="1" x14ac:dyDescent="0.35">
      <c r="A431" s="77"/>
      <c r="B431" s="235"/>
      <c r="C431" s="235"/>
      <c r="D431" s="235"/>
      <c r="E431" s="235"/>
      <c r="F431" s="235"/>
      <c r="G431" s="235"/>
      <c r="H431" s="235"/>
      <c r="I431" s="235"/>
      <c r="J431" s="235"/>
      <c r="K431" s="235"/>
      <c r="L431" s="235"/>
      <c r="M431" s="235"/>
      <c r="N431" s="235"/>
      <c r="O431" s="235"/>
      <c r="P431" s="235"/>
      <c r="Q431" s="235"/>
      <c r="R431" s="235"/>
      <c r="S431" s="235"/>
      <c r="T431" s="235"/>
      <c r="U431" s="235"/>
      <c r="V431" s="235"/>
      <c r="W431" s="235"/>
      <c r="X431" s="235"/>
    </row>
    <row r="432" spans="1:56" ht="12" customHeight="1" x14ac:dyDescent="0.35">
      <c r="A432" s="236"/>
    </row>
  </sheetData>
  <autoFilter ref="G139:N149" xr:uid="{72A05B92-D5B8-40E0-9C71-8AFB3B39186C}"/>
  <mergeCells count="3">
    <mergeCell ref="H46:T49"/>
    <mergeCell ref="L320:N320"/>
    <mergeCell ref="H51:T51"/>
  </mergeCells>
  <phoneticPr fontId="11" type="noConversion"/>
  <conditionalFormatting sqref="K214:K223 M214:M223">
    <cfRule type="expression" dxfId="7" priority="3" stopIfTrue="1">
      <formula>OR($N$245:$N245=1)</formula>
    </cfRule>
  </conditionalFormatting>
  <conditionalFormatting sqref="R269:R278 T269:T278 X269:X278 V269:V278 K269:P278">
    <cfRule type="expression" dxfId="6" priority="4" stopIfTrue="1">
      <formula>OR($N$245:$N245=1)</formula>
    </cfRule>
  </conditionalFormatting>
  <conditionalFormatting sqref="T295:U304">
    <cfRule type="expression" dxfId="5" priority="5" stopIfTrue="1">
      <formula>OR($N$245:$N245=1)</formula>
    </cfRule>
  </conditionalFormatting>
  <conditionalFormatting sqref="K246:K255">
    <cfRule type="expression" dxfId="4" priority="6" stopIfTrue="1">
      <formula>OR($N$245:$N246=1)</formula>
    </cfRule>
  </conditionalFormatting>
  <conditionalFormatting sqref="P296:P304">
    <cfRule type="expression" dxfId="3" priority="7" stopIfTrue="1">
      <formula>AND(P296&gt;$T296,NOT(OR($N$246:$N$60726=1)))</formula>
    </cfRule>
  </conditionalFormatting>
  <conditionalFormatting sqref="K295:K304 P295:P304">
    <cfRule type="expression" dxfId="2" priority="8" stopIfTrue="1">
      <formula>AND(K295&lt;$U295,NOT(OR($N$246:$N$60726=1)))</formula>
    </cfRule>
  </conditionalFormatting>
  <pageMargins left="0.75" right="0.75" top="1" bottom="1" header="0.5" footer="0.5"/>
  <pageSetup paperSize="9" orientation="portrait"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38"/>
  <sheetViews>
    <sheetView workbookViewId="0">
      <selection activeCell="E21" sqref="E21"/>
    </sheetView>
  </sheetViews>
  <sheetFormatPr defaultRowHeight="14.5" outlineLevelRow="1" x14ac:dyDescent="0.35"/>
  <cols>
    <col min="1" max="1" width="3.453125" customWidth="1"/>
    <col min="2" max="2" width="5.453125" customWidth="1"/>
    <col min="3" max="3" width="4.54296875" customWidth="1"/>
    <col min="4" max="4" width="5.453125" customWidth="1"/>
    <col min="6" max="6" width="9" customWidth="1"/>
    <col min="7" max="7" width="11.453125" customWidth="1"/>
    <col min="8" max="8" width="10.1796875" bestFit="1" customWidth="1"/>
    <col min="9" max="9" width="10.1796875" customWidth="1"/>
    <col min="10" max="10" width="10.1796875" bestFit="1" customWidth="1"/>
    <col min="12" max="12" width="9.1796875" bestFit="1" customWidth="1"/>
    <col min="13" max="13" width="10.7265625" customWidth="1"/>
    <col min="15" max="15" width="10.1796875" bestFit="1" customWidth="1"/>
    <col min="16" max="16" width="10.7265625" customWidth="1"/>
    <col min="19" max="19" width="10.7265625" customWidth="1"/>
  </cols>
  <sheetData>
    <row r="1" spans="1:24" s="7" customFormat="1" ht="12" customHeight="1" outlineLevel="1" x14ac:dyDescent="0.35">
      <c r="A1" s="4"/>
      <c r="B1" s="5"/>
      <c r="C1" s="5"/>
      <c r="D1" s="5"/>
      <c r="E1" s="5"/>
      <c r="F1" s="6"/>
      <c r="G1" s="6"/>
      <c r="H1" s="6"/>
      <c r="I1" s="6"/>
      <c r="J1" s="6"/>
      <c r="K1" s="6"/>
      <c r="L1" s="6"/>
      <c r="M1" s="6"/>
      <c r="N1" s="6"/>
      <c r="O1" s="6"/>
      <c r="P1" s="6"/>
      <c r="Q1" s="6"/>
      <c r="R1" s="6"/>
      <c r="S1" s="6"/>
      <c r="T1" s="6"/>
      <c r="U1" s="6"/>
      <c r="V1" s="5"/>
      <c r="W1" s="5"/>
      <c r="X1" s="5"/>
    </row>
    <row r="2" spans="1:24" s="7" customFormat="1" ht="5.15" customHeight="1" outlineLevel="1" thickBot="1" x14ac:dyDescent="0.4">
      <c r="A2" s="4"/>
      <c r="B2" s="5"/>
      <c r="C2" s="5"/>
      <c r="D2" s="5"/>
      <c r="E2" s="5"/>
      <c r="F2" s="6"/>
      <c r="G2" s="6"/>
      <c r="H2" s="6"/>
      <c r="I2" s="6"/>
      <c r="J2" s="6"/>
      <c r="K2" s="6"/>
      <c r="L2" s="6"/>
      <c r="M2" s="6"/>
      <c r="N2" s="6"/>
      <c r="O2" s="6"/>
      <c r="P2" s="6"/>
      <c r="Q2" s="6"/>
      <c r="R2" s="6"/>
      <c r="S2" s="6"/>
      <c r="T2" s="6"/>
      <c r="U2" s="6"/>
      <c r="V2" s="5"/>
      <c r="W2" s="5"/>
      <c r="X2" s="5"/>
    </row>
    <row r="3" spans="1:24" s="7" customFormat="1" ht="5.15" customHeight="1" outlineLevel="1" x14ac:dyDescent="0.3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35">
      <c r="A4" s="4"/>
      <c r="B4" s="5"/>
      <c r="C4" s="11"/>
      <c r="D4" s="12"/>
      <c r="E4" s="13" t="s">
        <v>329</v>
      </c>
      <c r="F4" s="12"/>
      <c r="G4" s="12"/>
      <c r="H4" s="12"/>
      <c r="I4" s="12"/>
      <c r="J4" s="12"/>
      <c r="K4" s="12"/>
      <c r="L4" s="12"/>
      <c r="M4" s="12"/>
      <c r="N4" s="12"/>
      <c r="O4" s="12"/>
      <c r="P4" s="12"/>
      <c r="Q4" s="14"/>
      <c r="R4" s="12"/>
      <c r="S4" s="14"/>
      <c r="T4" s="14"/>
      <c r="U4" s="15"/>
      <c r="V4" s="6"/>
      <c r="W4" s="6"/>
      <c r="X4" s="6"/>
    </row>
    <row r="5" spans="1:24" s="7" customFormat="1" ht="12" customHeight="1" outlineLevel="1" x14ac:dyDescent="0.35">
      <c r="A5" s="4"/>
      <c r="B5" s="5"/>
      <c r="C5" s="11"/>
      <c r="D5" s="12"/>
      <c r="E5" s="20"/>
      <c r="F5" s="12"/>
      <c r="G5" s="12"/>
      <c r="H5" s="12" t="s">
        <v>403</v>
      </c>
      <c r="I5" s="12"/>
      <c r="J5" s="12"/>
      <c r="K5" s="12"/>
      <c r="L5" s="12"/>
      <c r="M5" s="12"/>
      <c r="N5" s="12"/>
      <c r="O5" s="12"/>
      <c r="P5" s="12"/>
      <c r="Q5" s="14"/>
      <c r="R5" s="18"/>
      <c r="S5" s="14"/>
      <c r="T5" s="14"/>
      <c r="U5" s="15"/>
      <c r="V5" s="6"/>
      <c r="W5" s="6"/>
      <c r="X5" s="6"/>
    </row>
    <row r="6" spans="1:24" s="7" customFormat="1" ht="12" customHeight="1" outlineLevel="1" x14ac:dyDescent="0.3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3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3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35">
      <c r="A9" s="4"/>
      <c r="B9" s="5"/>
      <c r="C9" s="16"/>
      <c r="D9" s="16"/>
      <c r="E9" s="16"/>
      <c r="F9" s="16"/>
      <c r="G9" s="16"/>
      <c r="H9" s="22" t="s">
        <v>323</v>
      </c>
      <c r="I9" s="22"/>
      <c r="J9" s="22" t="s">
        <v>322</v>
      </c>
      <c r="K9" s="22"/>
      <c r="L9" s="22" t="s">
        <v>324</v>
      </c>
      <c r="M9" s="22"/>
      <c r="N9" s="23"/>
      <c r="O9" s="23"/>
      <c r="P9" s="23"/>
      <c r="Q9" s="21"/>
      <c r="R9" s="21"/>
      <c r="S9" s="21"/>
      <c r="T9" s="21"/>
      <c r="U9" s="15"/>
      <c r="V9" s="6"/>
      <c r="W9" s="6"/>
      <c r="X9" s="6"/>
    </row>
    <row r="10" spans="1:24" s="7" customFormat="1" outlineLevel="1" x14ac:dyDescent="0.35">
      <c r="A10" s="4"/>
      <c r="B10" s="5"/>
      <c r="C10" s="16"/>
      <c r="D10" s="25"/>
      <c r="E10" s="26"/>
      <c r="F10" s="26"/>
      <c r="G10" s="26"/>
      <c r="H10" s="243"/>
      <c r="I10" s="243"/>
      <c r="J10" s="243"/>
      <c r="K10" s="243"/>
      <c r="L10" s="243"/>
      <c r="M10" s="243"/>
      <c r="N10" s="244"/>
      <c r="O10" s="244"/>
      <c r="P10" s="244"/>
      <c r="Q10" s="244"/>
      <c r="R10" s="244"/>
      <c r="S10" s="244"/>
      <c r="T10" s="245"/>
      <c r="U10" s="15"/>
      <c r="V10" s="6"/>
      <c r="W10" s="6"/>
      <c r="X10" s="6"/>
    </row>
    <row r="11" spans="1:24" s="7" customFormat="1" outlineLevel="1" x14ac:dyDescent="0.35">
      <c r="A11" s="4"/>
      <c r="B11" s="5"/>
      <c r="C11" s="16"/>
      <c r="D11" s="25"/>
      <c r="E11" s="26"/>
      <c r="F11" s="26"/>
      <c r="G11" s="26" t="s">
        <v>265</v>
      </c>
      <c r="H11" s="433">
        <v>1</v>
      </c>
      <c r="I11" s="243"/>
      <c r="J11" s="433">
        <v>0</v>
      </c>
      <c r="K11" s="243"/>
      <c r="L11" s="433">
        <v>0</v>
      </c>
      <c r="M11" s="243"/>
      <c r="N11" s="244"/>
      <c r="O11" s="244"/>
      <c r="P11" s="244"/>
      <c r="Q11" s="244"/>
      <c r="R11" s="244"/>
      <c r="S11" s="244"/>
      <c r="T11" s="245"/>
      <c r="U11" s="15"/>
      <c r="V11" s="6"/>
      <c r="W11" s="6"/>
      <c r="X11" s="6"/>
    </row>
    <row r="12" spans="1:24" s="7" customFormat="1" ht="12" customHeight="1" outlineLevel="1" x14ac:dyDescent="0.35">
      <c r="A12" s="4"/>
      <c r="B12" s="5"/>
      <c r="C12" s="16"/>
      <c r="D12" s="25"/>
      <c r="E12" s="30"/>
      <c r="F12" s="30"/>
      <c r="G12" s="33" t="s">
        <v>266</v>
      </c>
      <c r="H12" s="433">
        <v>1</v>
      </c>
      <c r="I12" s="243"/>
      <c r="J12" s="433">
        <v>1</v>
      </c>
      <c r="K12" s="243"/>
      <c r="L12" s="433" t="s">
        <v>527</v>
      </c>
      <c r="M12" s="243"/>
      <c r="N12" s="246"/>
      <c r="O12" s="246"/>
      <c r="P12" s="246"/>
      <c r="Q12" s="246"/>
      <c r="R12" s="246"/>
      <c r="S12" s="246"/>
      <c r="T12" s="245"/>
      <c r="U12" s="15"/>
      <c r="V12" s="6"/>
      <c r="W12" s="6"/>
      <c r="X12" s="6"/>
    </row>
    <row r="13" spans="1:24" s="7" customFormat="1" ht="6" customHeight="1" outlineLevel="1" x14ac:dyDescent="0.35">
      <c r="A13" s="4"/>
      <c r="B13" s="5"/>
      <c r="C13" s="16"/>
      <c r="D13" s="25"/>
      <c r="E13" s="30"/>
      <c r="F13" s="30"/>
      <c r="G13" s="33"/>
      <c r="H13" s="243"/>
      <c r="I13" s="243"/>
      <c r="J13" s="243"/>
      <c r="K13" s="243"/>
      <c r="L13" s="243"/>
      <c r="M13" s="243"/>
      <c r="N13" s="246"/>
      <c r="O13" s="246"/>
      <c r="P13" s="246"/>
      <c r="Q13" s="246"/>
      <c r="R13" s="246"/>
      <c r="S13" s="246"/>
      <c r="T13" s="245"/>
      <c r="U13" s="15"/>
      <c r="V13" s="6"/>
      <c r="W13" s="6"/>
      <c r="X13" s="6"/>
    </row>
    <row r="14" spans="1:24" s="7" customFormat="1" ht="12" customHeight="1" outlineLevel="1" x14ac:dyDescent="0.35">
      <c r="A14" s="4"/>
      <c r="B14" s="5"/>
      <c r="C14" s="16"/>
      <c r="D14" s="32"/>
      <c r="E14" s="33"/>
      <c r="F14" s="33"/>
      <c r="G14" s="33" t="s">
        <v>331</v>
      </c>
      <c r="H14" s="243"/>
      <c r="I14" s="243"/>
      <c r="J14" s="243"/>
      <c r="K14" s="243"/>
      <c r="L14" s="433">
        <v>0</v>
      </c>
      <c r="M14" s="243"/>
      <c r="N14" s="246"/>
      <c r="O14" s="246"/>
      <c r="P14" s="246"/>
      <c r="Q14" s="246"/>
      <c r="R14" s="246"/>
      <c r="S14" s="246"/>
      <c r="T14" s="245"/>
      <c r="U14" s="15"/>
      <c r="V14" s="6"/>
      <c r="W14" s="6"/>
      <c r="X14" s="6"/>
    </row>
    <row r="15" spans="1:24" s="7" customFormat="1" ht="12" customHeight="1" outlineLevel="1" x14ac:dyDescent="0.35">
      <c r="A15" s="4"/>
      <c r="B15" s="5"/>
      <c r="C15" s="16"/>
      <c r="D15" s="32"/>
      <c r="E15" s="33"/>
      <c r="F15" s="33"/>
      <c r="G15" s="33" t="s">
        <v>330</v>
      </c>
      <c r="H15" s="243"/>
      <c r="I15" s="243"/>
      <c r="J15" s="243"/>
      <c r="K15" s="243"/>
      <c r="L15" s="433" t="s">
        <v>527</v>
      </c>
      <c r="M15" s="243"/>
      <c r="N15" s="246"/>
      <c r="O15" s="246"/>
      <c r="P15" s="246"/>
      <c r="Q15" s="246"/>
      <c r="R15" s="246"/>
      <c r="S15" s="246"/>
      <c r="T15" s="245"/>
      <c r="U15" s="15"/>
      <c r="V15" s="6"/>
      <c r="W15" s="6"/>
      <c r="X15" s="6"/>
    </row>
    <row r="16" spans="1:24" s="7" customFormat="1" ht="12" customHeight="1" outlineLevel="1" x14ac:dyDescent="0.35">
      <c r="A16" s="4"/>
      <c r="B16" s="5"/>
      <c r="C16" s="16"/>
      <c r="D16" s="32"/>
      <c r="E16" s="33"/>
      <c r="F16" s="33"/>
      <c r="G16" s="33"/>
      <c r="H16" s="243"/>
      <c r="I16" s="243"/>
      <c r="J16" s="243"/>
      <c r="K16" s="243"/>
      <c r="L16" s="243"/>
      <c r="M16" s="243"/>
      <c r="N16" s="246"/>
      <c r="O16" s="246"/>
      <c r="P16" s="246"/>
      <c r="Q16" s="246"/>
      <c r="R16" s="246"/>
      <c r="S16" s="246"/>
      <c r="T16" s="245"/>
      <c r="U16" s="15"/>
      <c r="V16" s="6"/>
      <c r="W16" s="6"/>
      <c r="X16" s="6"/>
    </row>
    <row r="17" spans="1:24" s="7" customFormat="1" ht="12" customHeight="1" outlineLevel="1" x14ac:dyDescent="0.35">
      <c r="A17" s="4"/>
      <c r="B17" s="5"/>
      <c r="C17" s="16"/>
      <c r="D17" s="32"/>
      <c r="E17" s="33"/>
      <c r="F17" s="33"/>
      <c r="G17" s="33"/>
      <c r="H17" s="243"/>
      <c r="I17" s="243"/>
      <c r="J17" s="243"/>
      <c r="K17" s="243"/>
      <c r="L17" s="243"/>
      <c r="M17" s="243"/>
      <c r="N17" s="246"/>
      <c r="O17" s="246"/>
      <c r="P17" s="246"/>
      <c r="Q17" s="246"/>
      <c r="R17" s="246"/>
      <c r="S17" s="246"/>
      <c r="T17" s="245"/>
      <c r="U17" s="15"/>
      <c r="V17" s="6"/>
      <c r="W17" s="6"/>
      <c r="X17" s="6"/>
    </row>
    <row r="18" spans="1:24" s="7" customFormat="1" ht="5.15" customHeight="1" outlineLevel="1" x14ac:dyDescent="0.3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5" customHeight="1" x14ac:dyDescent="0.3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3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3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15" customHeight="1" outlineLevel="1" thickBot="1" x14ac:dyDescent="0.4">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15" customHeight="1" outlineLevel="1" x14ac:dyDescent="0.3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35">
      <c r="A24" s="4"/>
      <c r="B24" s="5"/>
      <c r="C24" s="11"/>
      <c r="D24" s="12"/>
      <c r="E24" s="13" t="s">
        <v>325</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3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3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3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3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35">
      <c r="A29" s="4"/>
      <c r="B29" s="5"/>
      <c r="C29" s="16"/>
      <c r="D29" s="16"/>
      <c r="E29" s="16"/>
      <c r="F29" s="16"/>
      <c r="G29" s="16"/>
      <c r="H29" s="22" t="s">
        <v>323</v>
      </c>
      <c r="I29" s="22"/>
      <c r="J29" s="22" t="s">
        <v>322</v>
      </c>
      <c r="K29" s="22"/>
      <c r="L29" s="22" t="s">
        <v>324</v>
      </c>
      <c r="M29" s="22"/>
      <c r="N29" s="23"/>
      <c r="O29" s="23"/>
      <c r="P29" s="23"/>
      <c r="Q29" s="21"/>
      <c r="R29" s="21"/>
      <c r="S29" s="21"/>
      <c r="T29" s="21"/>
      <c r="U29" s="15"/>
      <c r="V29" s="6"/>
      <c r="W29" s="6"/>
      <c r="X29" s="6"/>
    </row>
    <row r="30" spans="1:24" s="7" customFormat="1" outlineLevel="1" x14ac:dyDescent="0.35">
      <c r="A30" s="4"/>
      <c r="B30" s="5"/>
      <c r="C30" s="16"/>
      <c r="D30" s="25"/>
      <c r="E30" s="26"/>
      <c r="F30" s="26"/>
      <c r="G30" s="26"/>
      <c r="H30" s="243"/>
      <c r="I30" s="243"/>
      <c r="J30" s="243"/>
      <c r="K30" s="243"/>
      <c r="L30" s="243"/>
      <c r="M30" s="243"/>
      <c r="N30" s="244"/>
      <c r="O30" s="244"/>
      <c r="P30" s="244"/>
      <c r="Q30" s="244"/>
      <c r="R30" s="244"/>
      <c r="S30" s="244"/>
      <c r="T30" s="245"/>
      <c r="U30" s="15"/>
      <c r="V30" s="6"/>
      <c r="W30" s="6"/>
      <c r="X30" s="6"/>
    </row>
    <row r="31" spans="1:24" s="7" customFormat="1" outlineLevel="1" x14ac:dyDescent="0.35">
      <c r="A31" s="4"/>
      <c r="B31" s="5"/>
      <c r="C31" s="16"/>
      <c r="D31" s="25"/>
      <c r="E31" s="26"/>
      <c r="F31" s="26"/>
      <c r="G31" s="26" t="s">
        <v>326</v>
      </c>
      <c r="H31" s="243"/>
      <c r="I31" s="243"/>
      <c r="J31" s="433">
        <v>10</v>
      </c>
      <c r="K31" s="243"/>
      <c r="L31" s="243"/>
      <c r="M31" s="243"/>
      <c r="N31" s="244"/>
      <c r="O31" s="244"/>
      <c r="P31" s="244"/>
      <c r="Q31" s="244"/>
      <c r="R31" s="244"/>
      <c r="S31" s="244"/>
      <c r="T31" s="245"/>
      <c r="U31" s="15"/>
      <c r="V31" s="6"/>
      <c r="W31" s="6"/>
      <c r="X31" s="6"/>
    </row>
    <row r="32" spans="1:24" s="7" customFormat="1" ht="12" customHeight="1" outlineLevel="1" x14ac:dyDescent="0.35">
      <c r="A32" s="4"/>
      <c r="B32" s="5"/>
      <c r="C32" s="16"/>
      <c r="D32" s="25"/>
      <c r="E32" s="30"/>
      <c r="F32" s="30"/>
      <c r="G32" s="33"/>
      <c r="H32" s="243"/>
      <c r="I32" s="243"/>
      <c r="J32" s="243"/>
      <c r="K32" s="243"/>
      <c r="L32" s="243"/>
      <c r="M32" s="243"/>
      <c r="N32" s="246"/>
      <c r="O32" s="246"/>
      <c r="P32" s="246"/>
      <c r="Q32" s="246"/>
      <c r="R32" s="246"/>
      <c r="S32" s="246"/>
      <c r="T32" s="245"/>
      <c r="U32" s="15"/>
      <c r="V32" s="6"/>
      <c r="W32" s="6"/>
      <c r="X32" s="6"/>
    </row>
    <row r="33" spans="1:24" s="7" customFormat="1" ht="12" customHeight="1" outlineLevel="1" x14ac:dyDescent="0.35">
      <c r="A33" s="4"/>
      <c r="B33" s="5"/>
      <c r="C33" s="16"/>
      <c r="D33" s="32"/>
      <c r="E33" s="33"/>
      <c r="F33" s="33"/>
      <c r="G33" s="33" t="s">
        <v>327</v>
      </c>
      <c r="H33" s="408">
        <v>43511</v>
      </c>
      <c r="I33" s="243"/>
      <c r="J33" s="408">
        <v>43480</v>
      </c>
      <c r="K33" s="243"/>
      <c r="L33" s="243"/>
      <c r="M33" s="243"/>
      <c r="N33" s="246"/>
      <c r="O33" s="246"/>
      <c r="P33" s="246"/>
      <c r="Q33" s="246"/>
      <c r="R33" s="246"/>
      <c r="S33" s="246"/>
      <c r="T33" s="245"/>
      <c r="U33" s="15"/>
      <c r="V33" s="6"/>
      <c r="W33" s="6"/>
      <c r="X33" s="6"/>
    </row>
    <row r="34" spans="1:24" s="7" customFormat="1" ht="12" customHeight="1" outlineLevel="1" x14ac:dyDescent="0.35">
      <c r="A34" s="4"/>
      <c r="B34" s="5"/>
      <c r="C34" s="16"/>
      <c r="D34" s="32"/>
      <c r="E34" s="33"/>
      <c r="F34" s="33"/>
      <c r="G34" s="33"/>
      <c r="H34" s="243"/>
      <c r="I34" s="243"/>
      <c r="J34" s="243"/>
      <c r="K34" s="243"/>
      <c r="L34" s="243"/>
      <c r="M34" s="243"/>
      <c r="N34" s="246"/>
      <c r="O34" s="246"/>
      <c r="P34" s="246"/>
      <c r="Q34" s="246"/>
      <c r="R34" s="246"/>
      <c r="S34" s="246"/>
      <c r="T34" s="245"/>
      <c r="U34" s="15"/>
      <c r="V34" s="6"/>
      <c r="W34" s="6"/>
      <c r="X34" s="6"/>
    </row>
    <row r="35" spans="1:24" s="7" customFormat="1" ht="12" customHeight="1" outlineLevel="1" x14ac:dyDescent="0.35">
      <c r="A35" s="4"/>
      <c r="B35" s="5"/>
      <c r="C35" s="16"/>
      <c r="D35" s="32"/>
      <c r="E35" s="33"/>
      <c r="F35" s="33"/>
      <c r="G35" s="33" t="s">
        <v>328</v>
      </c>
      <c r="H35" s="433">
        <v>28</v>
      </c>
      <c r="I35" s="243"/>
      <c r="J35" s="433">
        <v>28</v>
      </c>
      <c r="K35" s="243"/>
      <c r="L35" s="243"/>
      <c r="M35" s="243"/>
      <c r="N35" s="246"/>
      <c r="O35" s="246"/>
      <c r="P35" s="246"/>
      <c r="Q35" s="246"/>
      <c r="R35" s="246"/>
      <c r="S35" s="246"/>
      <c r="T35" s="245"/>
      <c r="U35" s="15"/>
      <c r="V35" s="6"/>
      <c r="W35" s="6"/>
      <c r="X35" s="6"/>
    </row>
    <row r="36" spans="1:24" s="7" customFormat="1" ht="12" customHeight="1" outlineLevel="1" x14ac:dyDescent="0.35">
      <c r="A36" s="4"/>
      <c r="B36" s="5"/>
      <c r="C36" s="16"/>
      <c r="D36" s="32"/>
      <c r="E36" s="33"/>
      <c r="F36" s="33"/>
      <c r="G36" s="33"/>
      <c r="H36" s="243"/>
      <c r="I36" s="243"/>
      <c r="J36" s="243"/>
      <c r="K36" s="243"/>
      <c r="L36" s="243"/>
      <c r="M36" s="243"/>
      <c r="N36" s="246"/>
      <c r="O36" s="246"/>
      <c r="P36" s="246"/>
      <c r="Q36" s="246"/>
      <c r="R36" s="246"/>
      <c r="S36" s="246"/>
      <c r="T36" s="245"/>
      <c r="U36" s="15"/>
      <c r="V36" s="6"/>
      <c r="W36" s="6"/>
      <c r="X36" s="6"/>
    </row>
    <row r="37" spans="1:24" s="7" customFormat="1" ht="5.15" customHeight="1" outlineLevel="1" x14ac:dyDescent="0.3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5" customHeight="1" x14ac:dyDescent="0.3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3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3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15" customHeight="1" outlineLevel="1" thickBot="1" x14ac:dyDescent="0.4">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15" customHeight="1" outlineLevel="1" x14ac:dyDescent="0.3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35">
      <c r="A43" s="4"/>
      <c r="B43" s="5"/>
      <c r="C43" s="11"/>
      <c r="D43" s="12"/>
      <c r="E43" s="13" t="s">
        <v>332</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3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3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3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3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35">
      <c r="A48" s="4"/>
      <c r="B48" s="5"/>
      <c r="C48" s="16"/>
      <c r="D48" s="16"/>
      <c r="E48" s="16"/>
      <c r="F48" s="16"/>
      <c r="G48" s="16"/>
      <c r="H48" s="22" t="s">
        <v>323</v>
      </c>
      <c r="I48" s="22" t="s">
        <v>322</v>
      </c>
      <c r="J48" s="22" t="s">
        <v>324</v>
      </c>
      <c r="K48" s="22"/>
      <c r="L48" s="22"/>
      <c r="M48" s="22"/>
      <c r="N48" s="23"/>
      <c r="O48" s="23"/>
      <c r="P48" s="23"/>
      <c r="Q48" s="21"/>
      <c r="R48" s="21"/>
      <c r="S48" s="21"/>
      <c r="T48" s="21"/>
      <c r="U48" s="15"/>
      <c r="V48" s="6"/>
      <c r="W48" s="6"/>
      <c r="X48" s="6"/>
    </row>
    <row r="49" spans="1:24" s="7" customFormat="1" outlineLevel="1" x14ac:dyDescent="0.35">
      <c r="A49" s="4"/>
      <c r="B49" s="5"/>
      <c r="C49" s="16"/>
      <c r="D49" s="25"/>
      <c r="E49" s="26"/>
      <c r="F49" s="26"/>
      <c r="G49" s="28" t="s">
        <v>333</v>
      </c>
      <c r="H49" s="433">
        <v>9</v>
      </c>
      <c r="I49" s="433">
        <v>8</v>
      </c>
      <c r="J49" s="433">
        <v>8</v>
      </c>
      <c r="K49" s="243"/>
      <c r="L49" s="243"/>
      <c r="M49" s="243"/>
      <c r="N49" s="244"/>
      <c r="O49" s="244"/>
      <c r="P49" s="244"/>
      <c r="Q49" s="244"/>
      <c r="R49" s="244"/>
      <c r="S49" s="244"/>
      <c r="T49" s="245"/>
      <c r="U49" s="15"/>
      <c r="V49" s="6"/>
      <c r="W49" s="6"/>
      <c r="X49" s="6"/>
    </row>
    <row r="50" spans="1:24" s="7" customFormat="1" outlineLevel="1" x14ac:dyDescent="0.35">
      <c r="A50" s="4"/>
      <c r="B50" s="5"/>
      <c r="C50" s="16"/>
      <c r="D50" s="25"/>
      <c r="E50" s="26"/>
      <c r="F50" s="26"/>
      <c r="G50" s="255" t="s">
        <v>334</v>
      </c>
      <c r="H50" s="433">
        <v>4.5</v>
      </c>
      <c r="I50" s="433">
        <v>0</v>
      </c>
      <c r="J50" s="433">
        <v>0</v>
      </c>
      <c r="K50" s="243"/>
      <c r="L50" s="243"/>
      <c r="M50" s="243"/>
      <c r="N50" s="244"/>
      <c r="O50" s="244"/>
      <c r="P50" s="244"/>
      <c r="Q50" s="244"/>
      <c r="R50" s="244"/>
      <c r="S50" s="244"/>
      <c r="T50" s="245"/>
      <c r="U50" s="15"/>
      <c r="V50" s="6"/>
      <c r="W50" s="6"/>
      <c r="X50" s="6"/>
    </row>
    <row r="51" spans="1:24" s="7" customFormat="1" ht="12" customHeight="1" outlineLevel="1" x14ac:dyDescent="0.35">
      <c r="A51" s="4"/>
      <c r="B51" s="5"/>
      <c r="C51" s="16"/>
      <c r="D51" s="25"/>
      <c r="E51" s="30"/>
      <c r="F51" s="30"/>
      <c r="G51" s="256" t="s">
        <v>335</v>
      </c>
      <c r="H51" s="433">
        <v>10</v>
      </c>
      <c r="I51" s="433">
        <v>9</v>
      </c>
      <c r="J51" s="433">
        <v>8</v>
      </c>
      <c r="K51" s="243"/>
      <c r="L51" s="243"/>
      <c r="M51" s="243"/>
      <c r="N51" s="246"/>
      <c r="O51" s="246"/>
      <c r="P51" s="246"/>
      <c r="Q51" s="246"/>
      <c r="R51" s="246"/>
      <c r="S51" s="246"/>
      <c r="T51" s="245"/>
      <c r="U51" s="15"/>
      <c r="V51" s="6"/>
      <c r="W51" s="6"/>
      <c r="X51" s="6"/>
    </row>
    <row r="52" spans="1:24" s="7" customFormat="1" ht="12" customHeight="1" outlineLevel="1" x14ac:dyDescent="0.35">
      <c r="A52" s="4"/>
      <c r="B52" s="5"/>
      <c r="C52" s="16"/>
      <c r="D52" s="32"/>
      <c r="E52" s="33"/>
      <c r="F52" s="33"/>
      <c r="G52" s="255" t="s">
        <v>336</v>
      </c>
      <c r="H52" s="419">
        <v>9</v>
      </c>
      <c r="I52" s="433">
        <v>9</v>
      </c>
      <c r="J52" s="419">
        <v>8</v>
      </c>
      <c r="K52" s="243"/>
      <c r="L52" s="243"/>
      <c r="M52" s="243"/>
      <c r="N52" s="246"/>
      <c r="O52" s="246"/>
      <c r="P52" s="246"/>
      <c r="Q52" s="246"/>
      <c r="R52" s="246"/>
      <c r="S52" s="246"/>
      <c r="T52" s="245"/>
      <c r="U52" s="15"/>
      <c r="V52" s="6"/>
      <c r="W52" s="6"/>
      <c r="X52" s="6"/>
    </row>
    <row r="53" spans="1:24" s="7" customFormat="1" ht="12" customHeight="1" outlineLevel="1" x14ac:dyDescent="0.35">
      <c r="A53" s="4"/>
      <c r="B53" s="5"/>
      <c r="C53" s="16"/>
      <c r="D53" s="32"/>
      <c r="E53" s="33"/>
      <c r="F53" s="33"/>
      <c r="G53" s="257"/>
      <c r="H53" s="243"/>
      <c r="I53" s="243"/>
      <c r="J53" s="243"/>
      <c r="K53" s="243"/>
      <c r="L53" s="243"/>
      <c r="M53" s="243"/>
      <c r="N53" s="246"/>
      <c r="O53" s="246"/>
      <c r="P53" s="246"/>
      <c r="Q53" s="246"/>
      <c r="R53" s="246"/>
      <c r="S53" s="246"/>
      <c r="T53" s="245"/>
      <c r="U53" s="15"/>
      <c r="V53" s="6"/>
      <c r="W53" s="6"/>
      <c r="X53" s="6"/>
    </row>
    <row r="54" spans="1:24" s="7" customFormat="1" ht="12" customHeight="1" outlineLevel="1" x14ac:dyDescent="0.35">
      <c r="A54" s="4"/>
      <c r="B54" s="5"/>
      <c r="C54" s="16"/>
      <c r="D54" s="32"/>
      <c r="E54" s="33"/>
      <c r="F54" s="33"/>
      <c r="G54" s="434" t="s">
        <v>486</v>
      </c>
      <c r="H54" s="243"/>
      <c r="I54" s="243"/>
      <c r="J54" s="243"/>
      <c r="K54" s="243"/>
      <c r="L54" s="243"/>
      <c r="M54" s="243"/>
      <c r="N54" s="246"/>
      <c r="O54" s="246"/>
      <c r="P54" s="246"/>
      <c r="Q54" s="246"/>
      <c r="R54" s="246"/>
      <c r="S54" s="246"/>
      <c r="T54" s="245"/>
      <c r="U54" s="15"/>
      <c r="V54" s="6"/>
      <c r="W54" s="6"/>
      <c r="X54" s="6"/>
    </row>
    <row r="55" spans="1:24" s="7" customFormat="1" ht="12" customHeight="1" outlineLevel="1" x14ac:dyDescent="0.35">
      <c r="A55" s="4"/>
      <c r="B55" s="5"/>
      <c r="C55" s="16"/>
      <c r="D55" s="32"/>
      <c r="E55" s="33"/>
      <c r="F55" s="33"/>
      <c r="G55" s="237"/>
      <c r="H55" s="243"/>
      <c r="I55" s="255" t="s">
        <v>322</v>
      </c>
      <c r="J55" s="255" t="s">
        <v>324</v>
      </c>
      <c r="K55" s="243"/>
      <c r="L55" s="243"/>
      <c r="M55" s="243"/>
      <c r="N55" s="246"/>
      <c r="O55" s="246"/>
      <c r="P55" s="246"/>
      <c r="Q55" s="246"/>
      <c r="R55" s="246"/>
      <c r="S55" s="246"/>
      <c r="T55" s="245"/>
      <c r="U55" s="15"/>
      <c r="V55" s="6"/>
      <c r="W55" s="6"/>
      <c r="X55" s="6"/>
    </row>
    <row r="56" spans="1:24" s="7" customFormat="1" ht="12" customHeight="1" outlineLevel="1" x14ac:dyDescent="0.35">
      <c r="A56" s="4"/>
      <c r="B56" s="5"/>
      <c r="C56" s="16"/>
      <c r="D56" s="32"/>
      <c r="E56" s="33"/>
      <c r="F56" s="33"/>
      <c r="H56" s="258" t="s">
        <v>337</v>
      </c>
      <c r="I56" s="433">
        <v>7.0000000000000007E-2</v>
      </c>
      <c r="J56" s="433">
        <v>0.15</v>
      </c>
      <c r="K56" s="243"/>
      <c r="L56" s="243"/>
      <c r="M56" s="243"/>
      <c r="N56" s="246"/>
      <c r="O56" s="246"/>
      <c r="P56" s="246"/>
      <c r="Q56" s="246"/>
      <c r="R56" s="246"/>
      <c r="S56" s="246"/>
      <c r="T56" s="245"/>
      <c r="U56" s="15"/>
      <c r="V56" s="6"/>
      <c r="W56" s="6"/>
      <c r="X56" s="6"/>
    </row>
    <row r="57" spans="1:24" s="7" customFormat="1" ht="12" customHeight="1" outlineLevel="1" x14ac:dyDescent="0.35">
      <c r="A57" s="4"/>
      <c r="B57" s="5"/>
      <c r="C57" s="16"/>
      <c r="D57" s="32"/>
      <c r="E57" s="33"/>
      <c r="F57" s="33"/>
      <c r="H57" s="259" t="s">
        <v>338</v>
      </c>
      <c r="I57" s="433">
        <v>0.02</v>
      </c>
      <c r="J57" s="433">
        <v>0.1</v>
      </c>
      <c r="K57" s="243"/>
      <c r="L57" s="243"/>
      <c r="M57" s="243"/>
      <c r="N57" s="246"/>
      <c r="O57" s="246"/>
      <c r="P57" s="246"/>
      <c r="Q57" s="246"/>
      <c r="R57" s="246"/>
      <c r="S57" s="246"/>
      <c r="T57" s="245"/>
      <c r="U57" s="15"/>
      <c r="V57" s="6"/>
      <c r="W57" s="6"/>
      <c r="X57" s="6"/>
    </row>
    <row r="58" spans="1:24" s="7" customFormat="1" ht="5.15" customHeight="1" outlineLevel="1" x14ac:dyDescent="0.3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5" customHeight="1" x14ac:dyDescent="0.3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3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3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15" customHeight="1" outlineLevel="1" thickBot="1" x14ac:dyDescent="0.4">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15" customHeight="1" outlineLevel="1" x14ac:dyDescent="0.3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35">
      <c r="A64" s="4"/>
      <c r="B64" s="5"/>
      <c r="C64" s="11"/>
      <c r="D64" s="12"/>
      <c r="E64" s="13" t="s">
        <v>339</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35">
      <c r="A65" s="4"/>
      <c r="B65" s="5"/>
      <c r="C65" s="11"/>
      <c r="D65" s="12"/>
      <c r="E65" s="20"/>
      <c r="F65" s="12"/>
      <c r="G65" s="12"/>
      <c r="H65" s="12"/>
      <c r="I65" s="12" t="s">
        <v>343</v>
      </c>
      <c r="J65" s="12"/>
      <c r="K65" s="12"/>
      <c r="L65" s="12"/>
      <c r="M65" s="12"/>
      <c r="N65" s="12"/>
      <c r="O65" s="12"/>
      <c r="P65" s="12"/>
      <c r="Q65" s="14"/>
      <c r="R65" s="18"/>
      <c r="S65" s="14"/>
      <c r="T65" s="14"/>
      <c r="U65" s="15"/>
      <c r="V65" s="6"/>
      <c r="W65" s="6"/>
      <c r="X65" s="6"/>
    </row>
    <row r="66" spans="1:24" s="7" customFormat="1" ht="12" customHeight="1" outlineLevel="1" x14ac:dyDescent="0.3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3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35">
      <c r="A68" s="4"/>
      <c r="B68" s="5"/>
      <c r="C68" s="16"/>
      <c r="D68" s="16"/>
      <c r="E68" s="16"/>
      <c r="F68" s="763" t="s">
        <v>341</v>
      </c>
      <c r="G68" s="764"/>
      <c r="H68" s="22"/>
      <c r="I68" s="22" t="s">
        <v>342</v>
      </c>
      <c r="J68" s="22"/>
      <c r="K68" s="22"/>
      <c r="L68" s="22" t="s">
        <v>487</v>
      </c>
      <c r="M68" s="22"/>
      <c r="N68" s="22"/>
      <c r="O68" s="22" t="s">
        <v>344</v>
      </c>
      <c r="P68" s="23"/>
      <c r="Q68" s="21"/>
      <c r="R68" s="21" t="s">
        <v>345</v>
      </c>
      <c r="S68" s="21"/>
      <c r="T68" s="21"/>
      <c r="U68" s="15"/>
      <c r="V68" s="6"/>
      <c r="W68" s="6"/>
      <c r="X68" s="6"/>
    </row>
    <row r="69" spans="1:24" s="7" customFormat="1" ht="12" customHeight="1" outlineLevel="1" x14ac:dyDescent="0.35">
      <c r="A69" s="4"/>
      <c r="B69" s="5"/>
      <c r="C69" s="16"/>
      <c r="D69" s="16"/>
      <c r="E69" s="16"/>
      <c r="F69" s="16" t="s">
        <v>112</v>
      </c>
      <c r="G69" s="16" t="s">
        <v>340</v>
      </c>
      <c r="H69" s="22"/>
      <c r="I69" s="22" t="s">
        <v>112</v>
      </c>
      <c r="J69" s="22" t="s">
        <v>340</v>
      </c>
      <c r="K69" s="22"/>
      <c r="L69" s="22" t="s">
        <v>112</v>
      </c>
      <c r="M69" s="22" t="s">
        <v>340</v>
      </c>
      <c r="N69" s="23"/>
      <c r="O69" s="22" t="s">
        <v>112</v>
      </c>
      <c r="P69" s="22" t="s">
        <v>340</v>
      </c>
      <c r="Q69" s="21"/>
      <c r="R69" s="21" t="s">
        <v>340</v>
      </c>
      <c r="S69" s="21"/>
      <c r="T69" s="21"/>
      <c r="U69" s="15"/>
      <c r="V69" s="6"/>
      <c r="W69" s="6"/>
      <c r="X69" s="6"/>
    </row>
    <row r="70" spans="1:24" s="7" customFormat="1" outlineLevel="1" x14ac:dyDescent="0.35">
      <c r="A70" s="4"/>
      <c r="B70" s="5"/>
      <c r="C70" s="16"/>
      <c r="D70" s="25"/>
      <c r="E70" s="26"/>
      <c r="F70" s="261">
        <v>43525</v>
      </c>
      <c r="G70" s="376">
        <v>6</v>
      </c>
      <c r="I70" s="261">
        <v>43466</v>
      </c>
      <c r="J70" s="376">
        <v>4</v>
      </c>
      <c r="K70" s="243"/>
      <c r="L70" s="261">
        <v>43497</v>
      </c>
      <c r="M70" s="433">
        <v>20</v>
      </c>
      <c r="N70" s="244"/>
      <c r="O70" s="261">
        <v>43525</v>
      </c>
      <c r="P70" s="435">
        <v>10</v>
      </c>
      <c r="Q70" s="244"/>
      <c r="R70" s="435">
        <v>66</v>
      </c>
      <c r="S70" s="244"/>
      <c r="T70" s="245"/>
      <c r="U70" s="15"/>
      <c r="V70" s="6"/>
      <c r="W70" s="6"/>
      <c r="X70" s="6"/>
    </row>
    <row r="71" spans="1:24" s="7" customFormat="1" outlineLevel="1" x14ac:dyDescent="0.35">
      <c r="A71" s="4"/>
      <c r="B71" s="5"/>
      <c r="C71" s="16"/>
      <c r="D71" s="25"/>
      <c r="E71" s="26"/>
      <c r="F71" s="261">
        <v>43556</v>
      </c>
      <c r="G71" s="376">
        <v>10</v>
      </c>
      <c r="I71" s="261">
        <v>43497</v>
      </c>
      <c r="J71" s="376">
        <v>4</v>
      </c>
      <c r="K71" s="243"/>
      <c r="L71" s="261">
        <v>43556</v>
      </c>
      <c r="M71" s="433">
        <v>20</v>
      </c>
      <c r="N71" s="244"/>
      <c r="O71" s="261">
        <v>43631</v>
      </c>
      <c r="P71" s="435">
        <v>10</v>
      </c>
      <c r="Q71" s="244"/>
      <c r="R71" s="244"/>
      <c r="S71" s="244"/>
      <c r="T71" s="245"/>
      <c r="U71" s="15"/>
      <c r="V71" s="6"/>
      <c r="W71" s="6"/>
      <c r="X71" s="6"/>
    </row>
    <row r="72" spans="1:24" s="7" customFormat="1" outlineLevel="1" x14ac:dyDescent="0.35">
      <c r="A72" s="4"/>
      <c r="B72" s="5"/>
      <c r="C72" s="16"/>
      <c r="D72" s="25"/>
      <c r="E72" s="26"/>
      <c r="F72" s="261">
        <v>43631</v>
      </c>
      <c r="G72" s="376">
        <v>5</v>
      </c>
      <c r="I72" s="261">
        <v>43525</v>
      </c>
      <c r="J72" s="376">
        <v>4</v>
      </c>
      <c r="K72" s="243"/>
      <c r="L72" s="261">
        <v>43647</v>
      </c>
      <c r="M72" s="433">
        <v>20</v>
      </c>
      <c r="N72" s="244"/>
      <c r="O72" s="261">
        <v>43709</v>
      </c>
      <c r="P72" s="435">
        <v>10</v>
      </c>
      <c r="Q72" s="244"/>
      <c r="R72" s="244"/>
      <c r="S72" s="244"/>
      <c r="T72" s="245"/>
      <c r="U72" s="15"/>
      <c r="V72" s="6"/>
      <c r="W72" s="6"/>
      <c r="X72" s="6"/>
    </row>
    <row r="73" spans="1:24" s="7" customFormat="1" outlineLevel="1" x14ac:dyDescent="0.35">
      <c r="A73" s="4"/>
      <c r="B73" s="5"/>
      <c r="C73" s="16"/>
      <c r="D73" s="25"/>
      <c r="E73" s="26"/>
      <c r="F73" s="26"/>
      <c r="I73" s="261">
        <v>43556</v>
      </c>
      <c r="J73" s="376">
        <v>4</v>
      </c>
      <c r="K73" s="243"/>
      <c r="L73" s="261">
        <v>43739</v>
      </c>
      <c r="M73" s="433">
        <v>20</v>
      </c>
      <c r="N73" s="244"/>
      <c r="O73" s="261">
        <v>43814</v>
      </c>
      <c r="P73" s="435">
        <v>10</v>
      </c>
      <c r="Q73" s="244"/>
      <c r="R73" s="244"/>
      <c r="S73" s="244"/>
      <c r="T73" s="245"/>
      <c r="U73" s="15"/>
      <c r="V73" s="6"/>
      <c r="W73" s="6"/>
      <c r="X73" s="6"/>
    </row>
    <row r="74" spans="1:24" s="7" customFormat="1" outlineLevel="1" x14ac:dyDescent="0.35">
      <c r="A74" s="4"/>
      <c r="B74" s="5"/>
      <c r="C74" s="16"/>
      <c r="D74" s="25"/>
      <c r="E74" s="26"/>
      <c r="F74" s="26"/>
      <c r="I74" s="261">
        <v>43586</v>
      </c>
      <c r="J74" s="376">
        <v>4</v>
      </c>
      <c r="K74" s="243"/>
      <c r="L74" s="243"/>
      <c r="M74" s="243"/>
      <c r="N74" s="244"/>
      <c r="O74" s="244"/>
      <c r="P74" s="244"/>
      <c r="Q74" s="244"/>
      <c r="R74" s="244"/>
      <c r="S74" s="244"/>
      <c r="T74" s="245"/>
      <c r="U74" s="15"/>
      <c r="V74" s="6"/>
      <c r="W74" s="6"/>
      <c r="X74" s="6"/>
    </row>
    <row r="75" spans="1:24" s="7" customFormat="1" outlineLevel="1" x14ac:dyDescent="0.35">
      <c r="A75" s="4"/>
      <c r="B75" s="5"/>
      <c r="C75" s="16"/>
      <c r="D75" s="25"/>
      <c r="E75" s="26"/>
      <c r="F75" s="26"/>
      <c r="I75" s="261">
        <v>43631</v>
      </c>
      <c r="J75" s="376">
        <v>4</v>
      </c>
      <c r="K75" s="243"/>
      <c r="L75" s="243"/>
      <c r="M75" s="243"/>
      <c r="N75" s="244"/>
      <c r="O75" s="244"/>
      <c r="P75" s="244"/>
      <c r="Q75" s="244"/>
      <c r="R75" s="244"/>
      <c r="S75" s="244"/>
      <c r="T75" s="245"/>
      <c r="U75" s="15"/>
      <c r="V75" s="6"/>
      <c r="W75" s="6"/>
      <c r="X75" s="6"/>
    </row>
    <row r="76" spans="1:24" s="7" customFormat="1" outlineLevel="1" x14ac:dyDescent="0.35">
      <c r="A76" s="4"/>
      <c r="B76" s="5"/>
      <c r="C76" s="16"/>
      <c r="D76" s="25"/>
      <c r="E76" s="26"/>
      <c r="F76" s="26"/>
      <c r="I76" s="261">
        <v>43647</v>
      </c>
      <c r="J76" s="376">
        <v>4</v>
      </c>
      <c r="K76" s="243"/>
      <c r="L76" s="243"/>
      <c r="M76" s="243"/>
      <c r="N76" s="244"/>
      <c r="O76" s="244"/>
      <c r="P76" s="244"/>
      <c r="Q76" s="244"/>
      <c r="R76" s="244"/>
      <c r="S76" s="244"/>
      <c r="T76" s="245"/>
      <c r="U76" s="15"/>
      <c r="V76" s="6"/>
      <c r="W76" s="6"/>
      <c r="X76" s="6"/>
    </row>
    <row r="77" spans="1:24" s="7" customFormat="1" outlineLevel="1" x14ac:dyDescent="0.35">
      <c r="A77" s="4"/>
      <c r="B77" s="5"/>
      <c r="C77" s="16"/>
      <c r="D77" s="25"/>
      <c r="E77" s="26"/>
      <c r="F77" s="26"/>
      <c r="I77" s="261">
        <v>43678</v>
      </c>
      <c r="J77" s="376">
        <v>4</v>
      </c>
      <c r="K77" s="243"/>
      <c r="L77" s="243"/>
      <c r="M77" s="243"/>
      <c r="N77" s="244"/>
      <c r="O77" s="244"/>
      <c r="P77" s="244"/>
      <c r="Q77" s="244"/>
      <c r="R77" s="244"/>
      <c r="S77" s="244"/>
      <c r="T77" s="245"/>
      <c r="U77" s="15"/>
      <c r="V77" s="6"/>
      <c r="W77" s="6"/>
      <c r="X77" s="6"/>
    </row>
    <row r="78" spans="1:24" s="7" customFormat="1" outlineLevel="1" x14ac:dyDescent="0.35">
      <c r="A78" s="4"/>
      <c r="B78" s="5"/>
      <c r="C78" s="16"/>
      <c r="D78" s="25"/>
      <c r="E78" s="26"/>
      <c r="F78" s="26"/>
      <c r="G78" s="28"/>
      <c r="H78" s="28"/>
      <c r="I78" s="261">
        <v>43709</v>
      </c>
      <c r="J78" s="376">
        <v>4</v>
      </c>
      <c r="K78" s="243"/>
      <c r="L78" s="243"/>
      <c r="M78" s="243"/>
      <c r="N78" s="244"/>
      <c r="O78" s="244"/>
      <c r="P78" s="244"/>
      <c r="Q78" s="244"/>
      <c r="R78" s="244"/>
      <c r="S78" s="244"/>
      <c r="T78" s="245"/>
      <c r="U78" s="15"/>
      <c r="V78" s="6"/>
      <c r="W78" s="6"/>
      <c r="X78" s="6"/>
    </row>
    <row r="79" spans="1:24" s="7" customFormat="1" ht="12" customHeight="1" outlineLevel="1" x14ac:dyDescent="0.35">
      <c r="A79" s="4"/>
      <c r="B79" s="5"/>
      <c r="C79" s="16"/>
      <c r="D79" s="25"/>
      <c r="E79" s="30"/>
      <c r="F79" s="30"/>
      <c r="G79" s="256"/>
      <c r="H79" s="256"/>
      <c r="I79" s="261">
        <v>43739</v>
      </c>
      <c r="J79" s="376">
        <v>4</v>
      </c>
      <c r="K79" s="243"/>
      <c r="L79" s="243"/>
      <c r="M79" s="243"/>
      <c r="N79" s="246"/>
      <c r="O79" s="246"/>
      <c r="P79" s="246"/>
      <c r="Q79" s="246"/>
      <c r="R79" s="246"/>
      <c r="S79" s="246"/>
      <c r="T79" s="245"/>
      <c r="U79" s="15"/>
      <c r="V79" s="6"/>
      <c r="W79" s="6"/>
      <c r="X79" s="6"/>
    </row>
    <row r="80" spans="1:24" s="7" customFormat="1" ht="12" customHeight="1" outlineLevel="1" x14ac:dyDescent="0.35">
      <c r="A80" s="4"/>
      <c r="B80" s="5"/>
      <c r="C80" s="16"/>
      <c r="D80" s="32"/>
      <c r="E80" s="33"/>
      <c r="F80" s="33"/>
      <c r="G80" s="255"/>
      <c r="H80" s="255"/>
      <c r="I80" s="261">
        <v>43770</v>
      </c>
      <c r="J80" s="376">
        <v>4</v>
      </c>
      <c r="K80" s="243"/>
      <c r="L80" s="243"/>
      <c r="M80" s="243"/>
      <c r="N80" s="246"/>
      <c r="O80" s="246"/>
      <c r="P80" s="246"/>
      <c r="Q80" s="246"/>
      <c r="R80" s="246"/>
      <c r="S80" s="246"/>
      <c r="T80" s="245"/>
      <c r="U80" s="15"/>
      <c r="V80" s="6"/>
      <c r="W80" s="6"/>
      <c r="X80" s="6"/>
    </row>
    <row r="81" spans="1:24" s="7" customFormat="1" ht="12" customHeight="1" outlineLevel="1" x14ac:dyDescent="0.35">
      <c r="A81" s="4"/>
      <c r="B81" s="5"/>
      <c r="C81" s="16"/>
      <c r="D81" s="32"/>
      <c r="E81" s="33"/>
      <c r="F81" s="33"/>
      <c r="G81" s="257"/>
      <c r="H81" s="257"/>
      <c r="I81" s="257"/>
      <c r="J81" s="257"/>
      <c r="K81" s="243"/>
      <c r="L81" s="243"/>
      <c r="M81" s="243"/>
      <c r="N81" s="246"/>
      <c r="O81" s="246"/>
      <c r="P81" s="246"/>
      <c r="Q81" s="246"/>
      <c r="R81" s="246"/>
      <c r="S81" s="246"/>
      <c r="T81" s="245"/>
      <c r="U81" s="15"/>
      <c r="V81" s="6"/>
      <c r="W81" s="6"/>
      <c r="X81" s="6"/>
    </row>
    <row r="82" spans="1:24" s="7" customFormat="1" ht="12" customHeight="1" outlineLevel="1" x14ac:dyDescent="0.35">
      <c r="A82" s="4"/>
      <c r="B82" s="5"/>
      <c r="C82" s="16"/>
      <c r="D82" s="32"/>
      <c r="E82" s="33"/>
      <c r="F82" s="33"/>
      <c r="G82" s="257"/>
      <c r="H82" s="257"/>
      <c r="I82" s="257"/>
      <c r="J82" s="257"/>
      <c r="K82" s="243"/>
      <c r="L82" s="243"/>
      <c r="M82" s="243"/>
      <c r="N82" s="246"/>
      <c r="O82" s="246"/>
      <c r="P82" s="246"/>
      <c r="Q82" s="246"/>
      <c r="R82" s="246"/>
      <c r="S82" s="246"/>
      <c r="T82" s="245"/>
      <c r="U82" s="15"/>
      <c r="V82" s="6"/>
      <c r="W82" s="6"/>
      <c r="X82" s="6"/>
    </row>
    <row r="83" spans="1:24" s="7" customFormat="1" ht="12" customHeight="1" outlineLevel="1" x14ac:dyDescent="0.35">
      <c r="A83" s="4"/>
      <c r="B83" s="5"/>
      <c r="C83" s="16"/>
      <c r="D83" s="32"/>
      <c r="E83" s="33"/>
      <c r="F83" s="33"/>
      <c r="G83" s="237"/>
      <c r="H83" s="237"/>
      <c r="I83" s="237"/>
      <c r="J83" s="237"/>
      <c r="K83" s="243"/>
      <c r="L83" s="243"/>
      <c r="M83" s="243"/>
      <c r="N83" s="246"/>
      <c r="O83" s="246"/>
      <c r="P83" s="246"/>
      <c r="Q83" s="246"/>
      <c r="R83" s="246"/>
      <c r="S83" s="246"/>
      <c r="T83" s="245"/>
      <c r="U83" s="15"/>
      <c r="V83" s="6"/>
      <c r="W83" s="6"/>
      <c r="X83" s="6"/>
    </row>
    <row r="84" spans="1:24" s="7" customFormat="1" ht="12" customHeight="1" outlineLevel="1" x14ac:dyDescent="0.35">
      <c r="A84" s="4"/>
      <c r="B84" s="5"/>
      <c r="C84" s="16"/>
      <c r="D84" s="32"/>
      <c r="E84" s="33"/>
      <c r="F84" s="33"/>
      <c r="K84" s="243"/>
      <c r="L84" s="243"/>
      <c r="M84" s="243"/>
      <c r="N84" s="246"/>
      <c r="O84" s="246"/>
      <c r="P84" s="246"/>
      <c r="Q84" s="246"/>
      <c r="R84" s="246"/>
      <c r="S84" s="246"/>
      <c r="T84" s="245"/>
      <c r="U84" s="15"/>
      <c r="V84" s="6"/>
      <c r="W84" s="6"/>
      <c r="X84" s="6"/>
    </row>
    <row r="85" spans="1:24" s="7" customFormat="1" ht="12" customHeight="1" outlineLevel="1" x14ac:dyDescent="0.35">
      <c r="A85" s="4"/>
      <c r="B85" s="5"/>
      <c r="C85" s="16"/>
      <c r="D85" s="32"/>
      <c r="E85" s="33"/>
      <c r="F85" s="33"/>
      <c r="K85" s="243"/>
      <c r="L85" s="243"/>
      <c r="M85" s="243"/>
      <c r="N85" s="246"/>
      <c r="O85" s="246"/>
      <c r="P85" s="246"/>
      <c r="Q85" s="246"/>
      <c r="R85" s="246"/>
      <c r="S85" s="246"/>
      <c r="T85" s="245"/>
      <c r="U85" s="15"/>
      <c r="V85" s="6"/>
      <c r="W85" s="6"/>
      <c r="X85" s="6"/>
    </row>
    <row r="86" spans="1:24" s="7" customFormat="1" ht="5.15" customHeight="1" outlineLevel="1" x14ac:dyDescent="0.3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5" customHeight="1" x14ac:dyDescent="0.3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3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35">
      <c r="A89" s="4"/>
      <c r="B89" s="5"/>
      <c r="C89" s="5"/>
      <c r="D89" s="5"/>
      <c r="E89" s="5"/>
      <c r="F89" s="6"/>
      <c r="G89" s="6"/>
      <c r="H89" s="6"/>
      <c r="I89" s="6"/>
      <c r="J89" s="6"/>
      <c r="K89" s="6"/>
      <c r="L89" s="6"/>
      <c r="M89" s="6"/>
      <c r="N89" s="6"/>
      <c r="O89" s="6"/>
      <c r="P89" s="6"/>
      <c r="Q89" s="6"/>
      <c r="R89" s="6"/>
      <c r="S89" s="5"/>
      <c r="T89" s="5"/>
      <c r="U89" s="5"/>
      <c r="V89" s="274"/>
      <c r="W89" s="274"/>
      <c r="X89" s="274"/>
    </row>
    <row r="90" spans="1:24" s="7" customFormat="1" ht="5.15" customHeight="1" outlineLevel="1" thickBot="1" x14ac:dyDescent="0.4">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15" customHeight="1" outlineLevel="1" x14ac:dyDescent="0.3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35">
      <c r="A92" s="4"/>
      <c r="B92" s="5"/>
      <c r="C92" s="11"/>
      <c r="D92" s="12"/>
      <c r="E92" s="13" t="s">
        <v>346</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3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35">
      <c r="A94" s="4"/>
      <c r="B94" s="5"/>
      <c r="C94" s="16"/>
      <c r="D94" s="16"/>
      <c r="E94" s="16"/>
      <c r="F94" s="16" t="s">
        <v>347</v>
      </c>
      <c r="G94" s="21"/>
      <c r="H94" s="21"/>
      <c r="I94" s="21"/>
      <c r="J94" s="21"/>
      <c r="K94" s="21"/>
      <c r="L94" s="21"/>
      <c r="M94" s="21"/>
      <c r="N94" s="21"/>
      <c r="O94" s="21" t="s">
        <v>492</v>
      </c>
      <c r="P94" s="21"/>
      <c r="Q94" s="21"/>
      <c r="R94" s="21"/>
      <c r="S94" s="21"/>
      <c r="T94" s="21"/>
      <c r="U94" s="15"/>
      <c r="V94" s="6"/>
      <c r="W94" s="6"/>
      <c r="X94" s="6"/>
    </row>
    <row r="95" spans="1:24" s="7" customFormat="1" ht="12" customHeight="1" outlineLevel="1" x14ac:dyDescent="0.3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35">
      <c r="A96" s="4"/>
      <c r="B96" s="5"/>
      <c r="C96" s="16"/>
      <c r="D96" s="16"/>
      <c r="E96" s="763"/>
      <c r="F96" s="764"/>
      <c r="G96" s="22" t="s">
        <v>348</v>
      </c>
      <c r="H96" s="22"/>
      <c r="I96" s="22"/>
      <c r="J96" s="135" t="s">
        <v>488</v>
      </c>
      <c r="K96" s="135"/>
      <c r="L96" s="22"/>
      <c r="M96" s="135" t="s">
        <v>489</v>
      </c>
      <c r="N96" s="135"/>
      <c r="O96" s="22"/>
      <c r="P96" s="438" t="s">
        <v>490</v>
      </c>
      <c r="Q96" s="198"/>
      <c r="R96" s="21"/>
      <c r="S96" s="198" t="s">
        <v>491</v>
      </c>
      <c r="T96" s="198"/>
      <c r="U96" s="15"/>
      <c r="V96" s="6"/>
      <c r="W96" s="6"/>
      <c r="X96" s="6"/>
    </row>
    <row r="97" spans="1:24" s="7" customFormat="1" ht="12" customHeight="1" outlineLevel="1" x14ac:dyDescent="0.35">
      <c r="A97" s="4"/>
      <c r="B97" s="5"/>
      <c r="C97" s="16"/>
      <c r="D97" s="16"/>
      <c r="E97" s="16" t="s">
        <v>335</v>
      </c>
      <c r="F97" s="16"/>
      <c r="G97" s="22" t="s">
        <v>121</v>
      </c>
      <c r="H97" s="22" t="s">
        <v>349</v>
      </c>
      <c r="I97" s="22"/>
      <c r="J97" s="22" t="s">
        <v>112</v>
      </c>
      <c r="K97" s="22" t="s">
        <v>340</v>
      </c>
      <c r="L97" s="22"/>
      <c r="M97" s="22" t="s">
        <v>112</v>
      </c>
      <c r="N97" s="22" t="s">
        <v>340</v>
      </c>
      <c r="O97" s="22"/>
      <c r="P97" s="22" t="s">
        <v>112</v>
      </c>
      <c r="Q97" s="22" t="s">
        <v>340</v>
      </c>
      <c r="R97" s="22"/>
      <c r="S97" s="22" t="s">
        <v>112</v>
      </c>
      <c r="T97" s="22" t="s">
        <v>340</v>
      </c>
      <c r="U97" s="15"/>
      <c r="V97" s="6"/>
      <c r="W97" s="6"/>
      <c r="X97" s="6"/>
    </row>
    <row r="98" spans="1:24" s="7" customFormat="1" outlineLevel="1" x14ac:dyDescent="0.35">
      <c r="A98" s="4"/>
      <c r="B98" s="5"/>
      <c r="C98" s="16"/>
      <c r="D98" s="25"/>
      <c r="E98" s="437">
        <v>0.5</v>
      </c>
      <c r="F98" s="75"/>
      <c r="G98" s="75" t="s">
        <v>77</v>
      </c>
      <c r="H98" s="436">
        <v>1.3</v>
      </c>
      <c r="I98" s="75"/>
      <c r="J98" s="76">
        <v>43774</v>
      </c>
      <c r="K98" s="433">
        <v>20</v>
      </c>
      <c r="L98" s="264"/>
      <c r="M98" s="254">
        <v>43560</v>
      </c>
      <c r="N98" s="435">
        <v>13</v>
      </c>
      <c r="O98" s="263"/>
      <c r="P98" s="254">
        <v>43560</v>
      </c>
      <c r="Q98" s="435">
        <v>13</v>
      </c>
      <c r="R98" s="244"/>
      <c r="S98" s="254">
        <v>43529</v>
      </c>
      <c r="T98" s="435">
        <v>40</v>
      </c>
      <c r="U98" s="15"/>
      <c r="V98" s="6"/>
      <c r="W98" s="6"/>
      <c r="X98" s="6"/>
    </row>
    <row r="99" spans="1:24" s="7" customFormat="1" outlineLevel="1" x14ac:dyDescent="0.35">
      <c r="A99" s="4"/>
      <c r="B99" s="5"/>
      <c r="C99" s="16"/>
      <c r="D99" s="25"/>
      <c r="E99" s="265"/>
      <c r="F99" s="75"/>
      <c r="G99" s="75" t="s">
        <v>80</v>
      </c>
      <c r="H99" s="437">
        <v>1.2</v>
      </c>
      <c r="I99" s="75"/>
      <c r="J99" s="76">
        <v>43743</v>
      </c>
      <c r="K99" s="433">
        <v>20</v>
      </c>
      <c r="L99" s="264"/>
      <c r="M99" s="254">
        <v>43590</v>
      </c>
      <c r="N99" s="435">
        <v>3</v>
      </c>
      <c r="O99" s="263"/>
      <c r="P99" s="254">
        <v>43590</v>
      </c>
      <c r="Q99" s="435">
        <v>3</v>
      </c>
      <c r="R99" s="244"/>
      <c r="S99" s="254">
        <v>43560</v>
      </c>
      <c r="T99" s="435">
        <v>40</v>
      </c>
      <c r="U99" s="15"/>
      <c r="V99" s="6"/>
      <c r="W99" s="6"/>
      <c r="X99" s="6"/>
    </row>
    <row r="100" spans="1:24" s="7" customFormat="1" outlineLevel="1" x14ac:dyDescent="0.35">
      <c r="A100" s="4"/>
      <c r="B100" s="5"/>
      <c r="C100" s="16"/>
      <c r="D100" s="25"/>
      <c r="E100" s="265"/>
      <c r="F100" s="75"/>
      <c r="G100" s="75" t="s">
        <v>79</v>
      </c>
      <c r="H100" s="437">
        <v>1.2</v>
      </c>
      <c r="I100" s="75"/>
      <c r="J100" s="75"/>
      <c r="K100" s="243"/>
      <c r="L100" s="76"/>
      <c r="M100" s="254">
        <v>43682</v>
      </c>
      <c r="N100" s="435">
        <v>3</v>
      </c>
      <c r="O100" s="263"/>
      <c r="P100" s="254">
        <v>43713</v>
      </c>
      <c r="Q100" s="435">
        <v>3</v>
      </c>
      <c r="R100" s="244"/>
      <c r="S100" s="254">
        <v>43632</v>
      </c>
      <c r="T100" s="435">
        <v>5</v>
      </c>
      <c r="U100" s="15"/>
      <c r="V100" s="6"/>
      <c r="W100" s="6"/>
      <c r="X100" s="6"/>
    </row>
    <row r="101" spans="1:24" s="7" customFormat="1" outlineLevel="1" x14ac:dyDescent="0.35">
      <c r="A101" s="4"/>
      <c r="B101" s="5"/>
      <c r="C101" s="16"/>
      <c r="D101" s="25"/>
      <c r="E101" s="265"/>
      <c r="F101" s="75"/>
      <c r="G101" s="75" t="s">
        <v>82</v>
      </c>
      <c r="H101" s="437">
        <v>1.2</v>
      </c>
      <c r="I101" s="75"/>
      <c r="J101" s="75"/>
      <c r="K101" s="243"/>
      <c r="L101" s="76"/>
      <c r="M101" s="243"/>
      <c r="N101" s="244"/>
      <c r="O101" s="263"/>
      <c r="P101" s="244"/>
      <c r="Q101" s="244"/>
      <c r="R101" s="244"/>
      <c r="S101" s="244"/>
      <c r="T101" s="245"/>
      <c r="U101" s="15"/>
      <c r="V101" s="6"/>
      <c r="W101" s="6"/>
      <c r="X101" s="6"/>
    </row>
    <row r="102" spans="1:24" s="7" customFormat="1" outlineLevel="1" x14ac:dyDescent="0.35">
      <c r="A102" s="4"/>
      <c r="B102" s="5"/>
      <c r="C102" s="16"/>
      <c r="D102" s="25"/>
      <c r="E102" s="265"/>
      <c r="F102" s="75"/>
      <c r="G102" s="75" t="s">
        <v>299</v>
      </c>
      <c r="H102" s="437">
        <v>1.2</v>
      </c>
      <c r="I102" s="75"/>
      <c r="J102" s="75"/>
      <c r="K102" s="243"/>
      <c r="L102" s="76"/>
      <c r="M102" s="243"/>
      <c r="N102" s="244"/>
      <c r="O102" s="263"/>
      <c r="P102" s="244"/>
      <c r="Q102" s="244"/>
      <c r="R102" s="244"/>
      <c r="S102" s="244"/>
      <c r="T102" s="245"/>
      <c r="U102" s="15"/>
      <c r="V102" s="6"/>
      <c r="W102" s="6"/>
      <c r="X102" s="6"/>
    </row>
    <row r="103" spans="1:24" s="7" customFormat="1" outlineLevel="1" x14ac:dyDescent="0.35">
      <c r="A103" s="4"/>
      <c r="B103" s="5"/>
      <c r="C103" s="16"/>
      <c r="D103" s="25"/>
      <c r="E103" s="266"/>
      <c r="F103" s="75"/>
      <c r="G103" s="75" t="s">
        <v>76</v>
      </c>
      <c r="H103" s="437">
        <v>1.2</v>
      </c>
      <c r="I103" s="75"/>
      <c r="J103" s="75"/>
      <c r="K103" s="243"/>
      <c r="L103" s="254"/>
      <c r="M103" s="243"/>
      <c r="N103" s="244"/>
      <c r="O103" s="263"/>
      <c r="P103" s="244"/>
      <c r="Q103" s="244"/>
      <c r="R103" s="244"/>
      <c r="S103" s="244"/>
      <c r="T103" s="245"/>
      <c r="U103" s="15"/>
      <c r="V103" s="6"/>
      <c r="W103" s="6"/>
      <c r="X103" s="6"/>
    </row>
    <row r="104" spans="1:24" s="7" customFormat="1" outlineLevel="1" x14ac:dyDescent="0.35">
      <c r="A104" s="4"/>
      <c r="B104" s="5"/>
      <c r="C104" s="16"/>
      <c r="D104" s="25"/>
      <c r="E104" s="266"/>
      <c r="F104" s="75"/>
      <c r="G104" s="75" t="s">
        <v>85</v>
      </c>
      <c r="H104" s="437">
        <v>1.2</v>
      </c>
      <c r="I104" s="75"/>
      <c r="J104" s="75"/>
      <c r="K104" s="243"/>
      <c r="L104" s="243"/>
      <c r="M104" s="243"/>
      <c r="N104" s="244"/>
      <c r="O104" s="244"/>
      <c r="P104" s="244"/>
      <c r="Q104" s="244"/>
      <c r="R104" s="244"/>
      <c r="S104" s="244"/>
      <c r="T104" s="245"/>
      <c r="U104" s="15"/>
      <c r="V104" s="6"/>
      <c r="W104" s="6"/>
      <c r="X104" s="6"/>
    </row>
    <row r="105" spans="1:24" s="7" customFormat="1" outlineLevel="1" x14ac:dyDescent="0.35">
      <c r="A105" s="4"/>
      <c r="B105" s="5"/>
      <c r="C105" s="16"/>
      <c r="D105" s="25"/>
      <c r="E105" s="266"/>
      <c r="F105" s="75"/>
      <c r="G105" s="75" t="s">
        <v>81</v>
      </c>
      <c r="H105" s="437">
        <v>1.2</v>
      </c>
      <c r="I105" s="75"/>
      <c r="J105" s="75"/>
      <c r="K105" s="243"/>
      <c r="L105" s="243"/>
      <c r="M105" s="243"/>
      <c r="N105" s="244"/>
      <c r="O105" s="244"/>
      <c r="P105" s="244"/>
      <c r="Q105" s="244"/>
      <c r="R105" s="244"/>
      <c r="S105" s="244"/>
      <c r="T105" s="245"/>
      <c r="U105" s="15"/>
      <c r="V105" s="6"/>
      <c r="W105" s="6"/>
      <c r="X105" s="6"/>
    </row>
    <row r="106" spans="1:24" s="7" customFormat="1" outlineLevel="1" x14ac:dyDescent="0.35">
      <c r="A106" s="4"/>
      <c r="B106" s="5"/>
      <c r="C106" s="16"/>
      <c r="D106" s="25"/>
      <c r="E106" s="266"/>
      <c r="F106" s="75"/>
      <c r="G106" s="75" t="s">
        <v>78</v>
      </c>
      <c r="H106" s="437">
        <v>1.2</v>
      </c>
      <c r="I106" s="75"/>
      <c r="J106" s="75"/>
      <c r="K106" s="243"/>
      <c r="L106" s="243"/>
      <c r="M106" s="243"/>
      <c r="N106" s="244"/>
      <c r="O106" s="244"/>
      <c r="P106" s="244"/>
      <c r="Q106" s="244"/>
      <c r="R106" s="244"/>
      <c r="S106" s="244"/>
      <c r="T106" s="245"/>
      <c r="U106" s="15"/>
      <c r="V106" s="6"/>
      <c r="W106" s="6"/>
      <c r="X106" s="6"/>
    </row>
    <row r="107" spans="1:24" s="7" customFormat="1" outlineLevel="1" x14ac:dyDescent="0.35">
      <c r="A107" s="4"/>
      <c r="B107" s="5"/>
      <c r="C107" s="16"/>
      <c r="D107" s="25"/>
      <c r="E107" s="266"/>
      <c r="F107" s="75"/>
      <c r="G107" s="75" t="s">
        <v>86</v>
      </c>
      <c r="H107" s="437">
        <v>1.2</v>
      </c>
      <c r="I107" s="75"/>
      <c r="J107" s="75"/>
      <c r="K107" s="243"/>
      <c r="L107" s="243"/>
      <c r="M107" s="243"/>
      <c r="N107" s="244"/>
      <c r="O107" s="244"/>
      <c r="P107" s="244"/>
      <c r="Q107" s="244"/>
      <c r="R107" s="244"/>
      <c r="S107" s="244"/>
      <c r="T107" s="245"/>
      <c r="U107" s="15"/>
      <c r="V107" s="6"/>
      <c r="W107" s="6"/>
      <c r="X107" s="6"/>
    </row>
    <row r="108" spans="1:24" s="7" customFormat="1" outlineLevel="1" x14ac:dyDescent="0.35">
      <c r="A108" s="4"/>
      <c r="B108" s="5"/>
      <c r="C108" s="16"/>
      <c r="D108" s="25"/>
      <c r="E108" s="266"/>
      <c r="F108" s="267"/>
      <c r="G108" s="266" t="s">
        <v>88</v>
      </c>
      <c r="H108" s="437">
        <v>1.2</v>
      </c>
      <c r="I108" s="75"/>
      <c r="J108" s="75"/>
      <c r="K108" s="243"/>
      <c r="L108" s="243"/>
      <c r="M108" s="243"/>
      <c r="N108" s="244"/>
      <c r="O108" s="244"/>
      <c r="P108" s="244"/>
      <c r="Q108" s="244"/>
      <c r="R108" s="244"/>
      <c r="S108" s="244"/>
      <c r="T108" s="245"/>
      <c r="U108" s="15"/>
      <c r="V108" s="6"/>
      <c r="W108" s="6"/>
      <c r="X108" s="6"/>
    </row>
    <row r="109" spans="1:24" s="7" customFormat="1" ht="12" customHeight="1" outlineLevel="1" x14ac:dyDescent="0.35">
      <c r="A109" s="4"/>
      <c r="B109" s="5"/>
      <c r="C109" s="16"/>
      <c r="D109" s="25"/>
      <c r="E109" s="268"/>
      <c r="F109" s="256"/>
      <c r="G109" s="237" t="s">
        <v>87</v>
      </c>
      <c r="H109" s="437">
        <v>1.2</v>
      </c>
      <c r="I109" s="75"/>
      <c r="J109" s="75"/>
      <c r="K109" s="243"/>
      <c r="L109" s="243"/>
      <c r="M109" s="243"/>
      <c r="N109" s="246"/>
      <c r="O109" s="246"/>
      <c r="P109" s="246"/>
      <c r="Q109" s="246"/>
      <c r="R109" s="246"/>
      <c r="S109" s="246"/>
      <c r="T109" s="245"/>
      <c r="U109" s="15"/>
      <c r="V109" s="6"/>
      <c r="W109" s="6"/>
      <c r="X109" s="6"/>
    </row>
    <row r="110" spans="1:24" s="7" customFormat="1" ht="12" customHeight="1" outlineLevel="1" x14ac:dyDescent="0.35">
      <c r="A110" s="4"/>
      <c r="B110" s="5"/>
      <c r="C110" s="16"/>
      <c r="D110" s="32"/>
      <c r="E110" s="237"/>
      <c r="F110" s="255"/>
      <c r="G110" s="269"/>
      <c r="H110" s="262"/>
      <c r="I110" s="75"/>
      <c r="J110" s="75"/>
      <c r="K110" s="243"/>
      <c r="L110" s="243"/>
      <c r="M110" s="243"/>
      <c r="N110" s="246"/>
      <c r="O110" s="246"/>
      <c r="P110" s="246"/>
      <c r="Q110" s="246"/>
      <c r="R110" s="246"/>
      <c r="S110" s="246"/>
      <c r="T110" s="245"/>
      <c r="U110" s="15"/>
      <c r="V110" s="6"/>
      <c r="W110" s="6"/>
      <c r="X110" s="6"/>
    </row>
    <row r="111" spans="1:24" s="79" customFormat="1" ht="12" customHeight="1" outlineLevel="1" x14ac:dyDescent="0.35">
      <c r="A111" s="273"/>
      <c r="B111" s="274"/>
      <c r="C111" s="284"/>
      <c r="D111" s="300"/>
      <c r="E111" s="237"/>
      <c r="F111" s="257"/>
      <c r="G111" s="434"/>
      <c r="H111" s="457"/>
      <c r="I111" s="75"/>
      <c r="J111" s="75"/>
      <c r="K111" s="243"/>
      <c r="L111" s="243"/>
      <c r="M111" s="243"/>
      <c r="N111" s="246"/>
      <c r="O111" s="246"/>
      <c r="P111" s="246"/>
      <c r="Q111" s="246"/>
      <c r="R111" s="246"/>
      <c r="S111" s="246"/>
      <c r="T111" s="245"/>
      <c r="U111" s="283"/>
      <c r="V111" s="275"/>
      <c r="W111" s="275"/>
      <c r="X111" s="275"/>
    </row>
    <row r="112" spans="1:24" s="79" customFormat="1" ht="12" customHeight="1" outlineLevel="1" x14ac:dyDescent="0.35">
      <c r="A112" s="273"/>
      <c r="B112" s="274"/>
      <c r="C112" s="284"/>
      <c r="D112" s="300"/>
      <c r="E112" s="237"/>
      <c r="F112" s="257"/>
      <c r="G112" s="434"/>
      <c r="H112" s="457"/>
      <c r="I112" s="75"/>
      <c r="J112" s="75"/>
      <c r="K112" s="243"/>
      <c r="L112" s="243"/>
      <c r="M112" s="243"/>
      <c r="N112" s="246"/>
      <c r="O112" s="246"/>
      <c r="P112" s="246"/>
      <c r="Q112" s="246"/>
      <c r="R112" s="246"/>
      <c r="S112" s="246"/>
      <c r="T112" s="245"/>
      <c r="U112" s="283"/>
      <c r="V112" s="275"/>
      <c r="W112" s="275"/>
      <c r="X112" s="275"/>
    </row>
    <row r="113" spans="1:24" s="79" customFormat="1" ht="12" customHeight="1" outlineLevel="1" x14ac:dyDescent="0.35">
      <c r="A113" s="273"/>
      <c r="B113" s="274"/>
      <c r="C113" s="284"/>
      <c r="D113" s="300"/>
      <c r="E113" s="237"/>
      <c r="F113" s="257"/>
      <c r="G113" s="434"/>
      <c r="H113" s="457"/>
      <c r="I113" s="75"/>
      <c r="J113" s="75"/>
      <c r="K113" s="243"/>
      <c r="L113" s="243"/>
      <c r="M113" s="243"/>
      <c r="N113" s="246"/>
      <c r="O113" s="246"/>
      <c r="P113" s="246"/>
      <c r="Q113" s="246"/>
      <c r="R113" s="246"/>
      <c r="S113" s="246"/>
      <c r="T113" s="245"/>
      <c r="U113" s="283"/>
      <c r="V113" s="275"/>
      <c r="W113" s="275"/>
      <c r="X113" s="275"/>
    </row>
    <row r="114" spans="1:24" s="79" customFormat="1" ht="12" customHeight="1" outlineLevel="1" x14ac:dyDescent="0.35">
      <c r="A114" s="273"/>
      <c r="B114" s="274"/>
      <c r="C114" s="284"/>
      <c r="D114" s="300"/>
      <c r="E114" s="237"/>
      <c r="F114" s="257"/>
      <c r="G114" s="434"/>
      <c r="H114" s="457"/>
      <c r="I114" s="75"/>
      <c r="J114" s="75"/>
      <c r="K114" s="243"/>
      <c r="L114" s="243"/>
      <c r="M114" s="243"/>
      <c r="N114" s="246"/>
      <c r="O114" s="246"/>
      <c r="P114" s="246"/>
      <c r="Q114" s="246"/>
      <c r="R114" s="246"/>
      <c r="S114" s="246"/>
      <c r="T114" s="245"/>
      <c r="U114" s="283"/>
      <c r="V114" s="275"/>
      <c r="W114" s="275"/>
      <c r="X114" s="275"/>
    </row>
    <row r="115" spans="1:24" s="79" customFormat="1" ht="12" customHeight="1" outlineLevel="1" x14ac:dyDescent="0.35">
      <c r="A115" s="273"/>
      <c r="B115" s="274"/>
      <c r="C115" s="284"/>
      <c r="D115" s="300"/>
      <c r="E115" s="237" t="s">
        <v>979</v>
      </c>
      <c r="F115" s="257"/>
      <c r="G115" s="434"/>
      <c r="H115" s="457"/>
      <c r="I115" s="75"/>
      <c r="J115" s="75"/>
      <c r="K115" s="243"/>
      <c r="L115" s="243"/>
      <c r="M115" s="243"/>
      <c r="N115" s="246"/>
      <c r="O115" s="246"/>
      <c r="P115" s="246"/>
      <c r="Q115" s="246"/>
      <c r="R115" s="246"/>
      <c r="S115" s="246"/>
      <c r="T115" s="245"/>
      <c r="U115" s="283"/>
      <c r="V115" s="275"/>
      <c r="W115" s="275"/>
      <c r="X115" s="275"/>
    </row>
    <row r="116" spans="1:24" s="79" customFormat="1" ht="12" customHeight="1" outlineLevel="1" x14ac:dyDescent="0.35">
      <c r="A116" s="273"/>
      <c r="B116" s="274"/>
      <c r="C116" s="284"/>
      <c r="D116" s="300"/>
      <c r="E116" s="459" t="s">
        <v>112</v>
      </c>
      <c r="F116" s="460">
        <v>43466</v>
      </c>
      <c r="G116" s="460">
        <v>43497</v>
      </c>
      <c r="H116" s="460">
        <v>43525</v>
      </c>
      <c r="I116" s="460">
        <v>43556</v>
      </c>
      <c r="J116" s="460">
        <v>43586</v>
      </c>
      <c r="K116" s="460">
        <v>43617</v>
      </c>
      <c r="L116" s="460">
        <v>43647</v>
      </c>
      <c r="M116" s="460">
        <v>43678</v>
      </c>
      <c r="N116" s="460">
        <v>43709</v>
      </c>
      <c r="O116" s="460">
        <v>43739</v>
      </c>
      <c r="P116" s="460">
        <v>43770</v>
      </c>
      <c r="Q116" s="460">
        <v>43800</v>
      </c>
      <c r="R116" s="246"/>
      <c r="S116" s="246"/>
      <c r="T116" s="245"/>
      <c r="U116" s="283"/>
      <c r="V116" s="275"/>
      <c r="W116" s="275"/>
      <c r="X116" s="275"/>
    </row>
    <row r="117" spans="1:24" s="79" customFormat="1" ht="12" customHeight="1" outlineLevel="1" x14ac:dyDescent="0.35">
      <c r="A117" s="273"/>
      <c r="B117" s="274"/>
      <c r="C117" s="284"/>
      <c r="D117" s="300"/>
      <c r="E117" s="459" t="s">
        <v>980</v>
      </c>
      <c r="F117" s="459">
        <v>0</v>
      </c>
      <c r="G117" s="459">
        <v>0</v>
      </c>
      <c r="H117" s="459">
        <v>0</v>
      </c>
      <c r="I117" s="459">
        <v>0</v>
      </c>
      <c r="J117" s="459">
        <v>0</v>
      </c>
      <c r="K117" s="459">
        <v>0.5</v>
      </c>
      <c r="L117" s="459">
        <v>0.5</v>
      </c>
      <c r="M117" s="459">
        <v>0.3</v>
      </c>
      <c r="N117" s="459">
        <v>0.3</v>
      </c>
      <c r="O117" s="459">
        <v>0</v>
      </c>
      <c r="P117" s="459">
        <v>0</v>
      </c>
      <c r="Q117" s="459">
        <v>0</v>
      </c>
      <c r="R117" s="246"/>
      <c r="S117" s="246"/>
      <c r="T117" s="245"/>
      <c r="U117" s="283"/>
      <c r="V117" s="275"/>
      <c r="W117" s="275"/>
      <c r="X117" s="275"/>
    </row>
    <row r="118" spans="1:24" s="79" customFormat="1" ht="12" customHeight="1" outlineLevel="1" x14ac:dyDescent="0.35">
      <c r="A118" s="273"/>
      <c r="B118" s="274"/>
      <c r="C118" s="284"/>
      <c r="D118" s="300"/>
      <c r="E118" s="237"/>
      <c r="F118" s="257"/>
      <c r="G118" s="434"/>
      <c r="H118" s="457"/>
      <c r="I118" s="75"/>
      <c r="J118" s="75"/>
      <c r="K118" s="243"/>
      <c r="L118" s="243"/>
      <c r="M118" s="243"/>
      <c r="N118" s="246"/>
      <c r="O118" s="246"/>
      <c r="P118" s="246"/>
      <c r="Q118" s="246"/>
      <c r="R118" s="246"/>
      <c r="S118" s="246"/>
      <c r="T118" s="245"/>
      <c r="U118" s="283"/>
      <c r="V118" s="275"/>
      <c r="W118" s="275"/>
      <c r="X118" s="275"/>
    </row>
    <row r="119" spans="1:24" s="79" customFormat="1" ht="12" customHeight="1" outlineLevel="1" x14ac:dyDescent="0.35">
      <c r="A119" s="273"/>
      <c r="B119" s="274"/>
      <c r="C119" s="284"/>
      <c r="D119" s="300"/>
      <c r="E119" s="237"/>
      <c r="F119" s="257"/>
      <c r="G119" s="434"/>
      <c r="H119" s="457"/>
      <c r="I119" s="75"/>
      <c r="J119" s="75"/>
      <c r="K119" s="243"/>
      <c r="L119" s="243"/>
      <c r="M119" s="243"/>
      <c r="N119" s="246"/>
      <c r="O119" s="246"/>
      <c r="P119" s="246"/>
      <c r="Q119" s="246"/>
      <c r="R119" s="246"/>
      <c r="S119" s="246"/>
      <c r="T119" s="245"/>
      <c r="U119" s="283"/>
      <c r="V119" s="275"/>
      <c r="W119" s="275"/>
      <c r="X119" s="275"/>
    </row>
    <row r="120" spans="1:24" s="79" customFormat="1" ht="12" customHeight="1" outlineLevel="1" x14ac:dyDescent="0.35">
      <c r="A120" s="273"/>
      <c r="B120" s="274"/>
      <c r="C120" s="284"/>
      <c r="D120" s="300"/>
      <c r="E120" s="237"/>
      <c r="F120" s="257"/>
      <c r="G120" s="434"/>
      <c r="H120" s="457"/>
      <c r="I120" s="75"/>
      <c r="J120" s="75"/>
      <c r="K120" s="243"/>
      <c r="L120" s="243"/>
      <c r="M120" s="243"/>
      <c r="N120" s="246"/>
      <c r="O120" s="246"/>
      <c r="P120" s="246"/>
      <c r="Q120" s="246"/>
      <c r="R120" s="246"/>
      <c r="S120" s="246"/>
      <c r="T120" s="245"/>
      <c r="U120" s="283"/>
      <c r="V120" s="275"/>
      <c r="W120" s="275"/>
      <c r="X120" s="275"/>
    </row>
    <row r="121" spans="1:24" s="79" customFormat="1" ht="12" customHeight="1" outlineLevel="1" x14ac:dyDescent="0.35">
      <c r="A121" s="273"/>
      <c r="B121" s="274"/>
      <c r="C121" s="284"/>
      <c r="D121" s="300"/>
      <c r="E121" s="237" t="s">
        <v>978</v>
      </c>
      <c r="F121" s="257"/>
      <c r="G121" s="434"/>
      <c r="H121" s="457"/>
      <c r="I121" s="75"/>
      <c r="J121" s="75"/>
      <c r="K121" s="243"/>
      <c r="L121" s="243"/>
      <c r="M121" s="243"/>
      <c r="N121" s="246"/>
      <c r="O121" s="246"/>
      <c r="P121" s="246"/>
      <c r="Q121" s="246"/>
      <c r="R121" s="246"/>
      <c r="S121" s="246"/>
      <c r="T121" s="245"/>
      <c r="U121" s="283"/>
      <c r="V121" s="275"/>
      <c r="W121" s="275"/>
      <c r="X121" s="275"/>
    </row>
    <row r="122" spans="1:24" s="79" customFormat="1" ht="12" customHeight="1" outlineLevel="1" x14ac:dyDescent="0.35">
      <c r="A122" s="273"/>
      <c r="B122" s="274"/>
      <c r="C122" s="284"/>
      <c r="D122" s="300"/>
      <c r="E122" s="458"/>
      <c r="F122" s="460">
        <f>F116</f>
        <v>43466</v>
      </c>
      <c r="G122" s="460">
        <f t="shared" ref="G122:Q122" si="0">G116</f>
        <v>43497</v>
      </c>
      <c r="H122" s="460">
        <f t="shared" si="0"/>
        <v>43525</v>
      </c>
      <c r="I122" s="460">
        <f t="shared" si="0"/>
        <v>43556</v>
      </c>
      <c r="J122" s="460">
        <f t="shared" si="0"/>
        <v>43586</v>
      </c>
      <c r="K122" s="460">
        <f t="shared" si="0"/>
        <v>43617</v>
      </c>
      <c r="L122" s="460">
        <f t="shared" si="0"/>
        <v>43647</v>
      </c>
      <c r="M122" s="460">
        <f t="shared" si="0"/>
        <v>43678</v>
      </c>
      <c r="N122" s="460">
        <f t="shared" si="0"/>
        <v>43709</v>
      </c>
      <c r="O122" s="460">
        <f t="shared" si="0"/>
        <v>43739</v>
      </c>
      <c r="P122" s="460">
        <f t="shared" si="0"/>
        <v>43770</v>
      </c>
      <c r="Q122" s="460">
        <f t="shared" si="0"/>
        <v>43800</v>
      </c>
      <c r="R122" s="246"/>
      <c r="S122" s="246"/>
      <c r="T122" s="245"/>
      <c r="U122" s="283"/>
      <c r="V122" s="275"/>
      <c r="W122" s="275"/>
      <c r="X122" s="275"/>
    </row>
    <row r="123" spans="1:24" s="79" customFormat="1" ht="12" customHeight="1" outlineLevel="1" x14ac:dyDescent="0.35">
      <c r="A123" s="273"/>
      <c r="B123" s="274"/>
      <c r="C123" s="284"/>
      <c r="D123" s="300"/>
      <c r="E123" s="458" t="s">
        <v>77</v>
      </c>
      <c r="F123" s="459">
        <v>0</v>
      </c>
      <c r="G123" s="459">
        <v>0</v>
      </c>
      <c r="H123" s="459">
        <v>0</v>
      </c>
      <c r="I123" s="459">
        <v>0</v>
      </c>
      <c r="J123" s="459">
        <v>0</v>
      </c>
      <c r="K123" s="459">
        <v>0.1</v>
      </c>
      <c r="L123" s="459">
        <v>0.1</v>
      </c>
      <c r="M123" s="459">
        <v>0.1</v>
      </c>
      <c r="N123" s="459">
        <v>0.1</v>
      </c>
      <c r="O123" s="459">
        <v>0</v>
      </c>
      <c r="P123" s="459">
        <v>0</v>
      </c>
      <c r="Q123" s="459">
        <v>0</v>
      </c>
      <c r="R123" s="246"/>
      <c r="S123" s="246"/>
      <c r="T123" s="245"/>
      <c r="U123" s="283"/>
      <c r="V123" s="275"/>
      <c r="W123" s="275"/>
      <c r="X123" s="275"/>
    </row>
    <row r="124" spans="1:24" s="79" customFormat="1" ht="12" customHeight="1" outlineLevel="1" x14ac:dyDescent="0.35">
      <c r="A124" s="273"/>
      <c r="B124" s="274"/>
      <c r="C124" s="284"/>
      <c r="D124" s="300"/>
      <c r="E124" s="458" t="s">
        <v>80</v>
      </c>
      <c r="F124" s="459">
        <v>0</v>
      </c>
      <c r="G124" s="459">
        <v>0</v>
      </c>
      <c r="H124" s="459">
        <v>0</v>
      </c>
      <c r="I124" s="459">
        <v>0</v>
      </c>
      <c r="J124" s="459">
        <v>0</v>
      </c>
      <c r="K124" s="459">
        <v>0.1</v>
      </c>
      <c r="L124" s="459">
        <v>0.1</v>
      </c>
      <c r="M124" s="459">
        <v>0.1</v>
      </c>
      <c r="N124" s="459">
        <v>0.1</v>
      </c>
      <c r="O124" s="459">
        <v>0</v>
      </c>
      <c r="P124" s="459">
        <v>0</v>
      </c>
      <c r="Q124" s="459">
        <v>0</v>
      </c>
      <c r="R124" s="246"/>
      <c r="S124" s="246"/>
      <c r="T124" s="245"/>
      <c r="U124" s="283"/>
      <c r="V124" s="275"/>
      <c r="W124" s="275"/>
      <c r="X124" s="275"/>
    </row>
    <row r="125" spans="1:24" s="79" customFormat="1" ht="12" customHeight="1" outlineLevel="1" x14ac:dyDescent="0.35">
      <c r="A125" s="273"/>
      <c r="B125" s="274"/>
      <c r="C125" s="284"/>
      <c r="D125" s="300"/>
      <c r="E125" s="458" t="s">
        <v>79</v>
      </c>
      <c r="F125" s="459">
        <v>0</v>
      </c>
      <c r="G125" s="459">
        <v>0</v>
      </c>
      <c r="H125" s="459">
        <v>0</v>
      </c>
      <c r="I125" s="459">
        <v>0</v>
      </c>
      <c r="J125" s="459">
        <v>0</v>
      </c>
      <c r="K125" s="459">
        <v>0.1</v>
      </c>
      <c r="L125" s="459">
        <v>0.1</v>
      </c>
      <c r="M125" s="459">
        <v>0.1</v>
      </c>
      <c r="N125" s="459">
        <v>0.1</v>
      </c>
      <c r="O125" s="459">
        <v>0</v>
      </c>
      <c r="P125" s="459">
        <v>0</v>
      </c>
      <c r="Q125" s="459">
        <v>0</v>
      </c>
      <c r="R125" s="246"/>
      <c r="S125" s="246"/>
      <c r="T125" s="245"/>
      <c r="U125" s="283"/>
      <c r="V125" s="275"/>
      <c r="W125" s="275"/>
      <c r="X125" s="275"/>
    </row>
    <row r="126" spans="1:24" s="79" customFormat="1" ht="12" customHeight="1" outlineLevel="1" x14ac:dyDescent="0.35">
      <c r="A126" s="273"/>
      <c r="B126" s="274"/>
      <c r="C126" s="284"/>
      <c r="D126" s="300"/>
      <c r="E126" s="458" t="s">
        <v>82</v>
      </c>
      <c r="F126" s="459">
        <v>0</v>
      </c>
      <c r="G126" s="459">
        <v>0</v>
      </c>
      <c r="H126" s="459">
        <v>0</v>
      </c>
      <c r="I126" s="459">
        <v>0</v>
      </c>
      <c r="J126" s="459">
        <v>0</v>
      </c>
      <c r="K126" s="459">
        <v>0.1</v>
      </c>
      <c r="L126" s="459">
        <v>0.1</v>
      </c>
      <c r="M126" s="459">
        <v>0.1</v>
      </c>
      <c r="N126" s="459">
        <v>0.1</v>
      </c>
      <c r="O126" s="459">
        <v>0</v>
      </c>
      <c r="P126" s="459">
        <v>0</v>
      </c>
      <c r="Q126" s="459">
        <v>0</v>
      </c>
      <c r="R126" s="246"/>
      <c r="S126" s="246"/>
      <c r="T126" s="245"/>
      <c r="U126" s="283"/>
      <c r="V126" s="275"/>
      <c r="W126" s="275"/>
      <c r="X126" s="275"/>
    </row>
    <row r="127" spans="1:24" s="79" customFormat="1" ht="12" customHeight="1" outlineLevel="1" x14ac:dyDescent="0.35">
      <c r="A127" s="273"/>
      <c r="B127" s="274"/>
      <c r="C127" s="284"/>
      <c r="D127" s="300"/>
      <c r="E127" s="458" t="s">
        <v>299</v>
      </c>
      <c r="F127" s="459">
        <v>0</v>
      </c>
      <c r="G127" s="459">
        <v>0</v>
      </c>
      <c r="H127" s="459">
        <v>0</v>
      </c>
      <c r="I127" s="459">
        <v>0</v>
      </c>
      <c r="J127" s="459">
        <v>0</v>
      </c>
      <c r="K127" s="459">
        <v>0.1</v>
      </c>
      <c r="L127" s="459">
        <v>0.1</v>
      </c>
      <c r="M127" s="459">
        <v>0.1</v>
      </c>
      <c r="N127" s="459">
        <v>0.1</v>
      </c>
      <c r="O127" s="459">
        <v>0</v>
      </c>
      <c r="P127" s="459">
        <v>0</v>
      </c>
      <c r="Q127" s="459">
        <v>0</v>
      </c>
      <c r="R127" s="246"/>
      <c r="S127" s="246"/>
      <c r="T127" s="245"/>
      <c r="U127" s="283"/>
      <c r="V127" s="275"/>
      <c r="W127" s="275"/>
      <c r="X127" s="275"/>
    </row>
    <row r="128" spans="1:24" s="79" customFormat="1" ht="12" customHeight="1" outlineLevel="1" x14ac:dyDescent="0.35">
      <c r="A128" s="273"/>
      <c r="B128" s="274"/>
      <c r="C128" s="284"/>
      <c r="D128" s="300"/>
      <c r="E128" s="458" t="s">
        <v>76</v>
      </c>
      <c r="F128" s="459">
        <v>0</v>
      </c>
      <c r="G128" s="459">
        <v>0</v>
      </c>
      <c r="H128" s="459">
        <v>0</v>
      </c>
      <c r="I128" s="459">
        <v>0</v>
      </c>
      <c r="J128" s="459">
        <v>0</v>
      </c>
      <c r="K128" s="459">
        <v>0.1</v>
      </c>
      <c r="L128" s="459">
        <v>0.1</v>
      </c>
      <c r="M128" s="459">
        <v>0.1</v>
      </c>
      <c r="N128" s="459">
        <v>0.1</v>
      </c>
      <c r="O128" s="459">
        <v>0</v>
      </c>
      <c r="P128" s="459">
        <v>0</v>
      </c>
      <c r="Q128" s="459">
        <v>0</v>
      </c>
      <c r="R128" s="246"/>
      <c r="S128" s="246"/>
      <c r="T128" s="245"/>
      <c r="U128" s="283"/>
      <c r="V128" s="275"/>
      <c r="W128" s="275"/>
      <c r="X128" s="275"/>
    </row>
    <row r="129" spans="1:24" s="79" customFormat="1" ht="12" customHeight="1" outlineLevel="1" x14ac:dyDescent="0.35">
      <c r="A129" s="273"/>
      <c r="B129" s="274"/>
      <c r="C129" s="284"/>
      <c r="D129" s="300"/>
      <c r="E129" s="458" t="s">
        <v>85</v>
      </c>
      <c r="F129" s="459">
        <v>0</v>
      </c>
      <c r="G129" s="459">
        <v>0</v>
      </c>
      <c r="H129" s="459">
        <v>0</v>
      </c>
      <c r="I129" s="459">
        <v>0</v>
      </c>
      <c r="J129" s="459">
        <v>0</v>
      </c>
      <c r="K129" s="459">
        <v>0.1</v>
      </c>
      <c r="L129" s="459">
        <v>0.1</v>
      </c>
      <c r="M129" s="459">
        <v>0.1</v>
      </c>
      <c r="N129" s="459">
        <v>0.1</v>
      </c>
      <c r="O129" s="459">
        <v>0</v>
      </c>
      <c r="P129" s="459">
        <v>0</v>
      </c>
      <c r="Q129" s="459">
        <v>0</v>
      </c>
      <c r="R129" s="246"/>
      <c r="S129" s="246"/>
      <c r="T129" s="245"/>
      <c r="U129" s="283"/>
      <c r="V129" s="275"/>
      <c r="W129" s="275"/>
      <c r="X129" s="275"/>
    </row>
    <row r="130" spans="1:24" s="79" customFormat="1" ht="12" customHeight="1" outlineLevel="1" x14ac:dyDescent="0.35">
      <c r="A130" s="273"/>
      <c r="B130" s="274"/>
      <c r="C130" s="284"/>
      <c r="D130" s="300"/>
      <c r="E130" s="458" t="s">
        <v>81</v>
      </c>
      <c r="F130" s="459">
        <v>0</v>
      </c>
      <c r="G130" s="459">
        <v>0</v>
      </c>
      <c r="H130" s="459">
        <v>0</v>
      </c>
      <c r="I130" s="459">
        <v>0</v>
      </c>
      <c r="J130" s="459">
        <v>0</v>
      </c>
      <c r="K130" s="459">
        <v>0.1</v>
      </c>
      <c r="L130" s="459">
        <v>0.1</v>
      </c>
      <c r="M130" s="459">
        <v>0.1</v>
      </c>
      <c r="N130" s="459">
        <v>0.1</v>
      </c>
      <c r="O130" s="459">
        <v>0</v>
      </c>
      <c r="P130" s="459">
        <v>0</v>
      </c>
      <c r="Q130" s="459">
        <v>0</v>
      </c>
      <c r="R130" s="246"/>
      <c r="S130" s="246"/>
      <c r="T130" s="245"/>
      <c r="U130" s="283"/>
      <c r="V130" s="275"/>
      <c r="W130" s="275"/>
      <c r="X130" s="275"/>
    </row>
    <row r="131" spans="1:24" s="7" customFormat="1" ht="12" customHeight="1" outlineLevel="1" x14ac:dyDescent="0.35">
      <c r="A131" s="4"/>
      <c r="B131" s="5"/>
      <c r="C131" s="16"/>
      <c r="D131" s="32"/>
      <c r="E131" s="458" t="s">
        <v>78</v>
      </c>
      <c r="F131" s="459">
        <v>0</v>
      </c>
      <c r="G131" s="459">
        <v>0</v>
      </c>
      <c r="H131" s="459">
        <v>0</v>
      </c>
      <c r="I131" s="459">
        <v>0</v>
      </c>
      <c r="J131" s="459">
        <v>0</v>
      </c>
      <c r="K131" s="459">
        <v>0.1</v>
      </c>
      <c r="L131" s="459">
        <v>0.1</v>
      </c>
      <c r="M131" s="459">
        <v>0.1</v>
      </c>
      <c r="N131" s="459">
        <v>0.1</v>
      </c>
      <c r="O131" s="459">
        <v>0</v>
      </c>
      <c r="P131" s="459">
        <v>0</v>
      </c>
      <c r="Q131" s="459">
        <v>0</v>
      </c>
      <c r="R131" s="246"/>
      <c r="S131" s="246"/>
      <c r="T131" s="245"/>
      <c r="U131" s="15"/>
      <c r="V131" s="6"/>
      <c r="W131" s="6"/>
      <c r="X131" s="6"/>
    </row>
    <row r="132" spans="1:24" s="7" customFormat="1" ht="12" customHeight="1" outlineLevel="1" x14ac:dyDescent="0.35">
      <c r="A132" s="4"/>
      <c r="B132" s="5"/>
      <c r="C132" s="16"/>
      <c r="D132" s="32"/>
      <c r="E132" s="458" t="s">
        <v>86</v>
      </c>
      <c r="F132" s="459">
        <v>0</v>
      </c>
      <c r="G132" s="459">
        <v>0</v>
      </c>
      <c r="H132" s="459">
        <v>0</v>
      </c>
      <c r="I132" s="459">
        <v>0</v>
      </c>
      <c r="J132" s="459">
        <v>0</v>
      </c>
      <c r="K132" s="459">
        <v>0.1</v>
      </c>
      <c r="L132" s="459">
        <v>0.1</v>
      </c>
      <c r="M132" s="459">
        <v>0.1</v>
      </c>
      <c r="N132" s="459">
        <v>0.1</v>
      </c>
      <c r="O132" s="459">
        <v>0</v>
      </c>
      <c r="P132" s="459">
        <v>0</v>
      </c>
      <c r="Q132" s="459">
        <v>0</v>
      </c>
      <c r="R132" s="246"/>
      <c r="S132" s="246"/>
      <c r="T132" s="245"/>
      <c r="U132" s="15"/>
      <c r="V132" s="6"/>
      <c r="W132" s="6"/>
      <c r="X132" s="6"/>
    </row>
    <row r="133" spans="1:24" s="7" customFormat="1" ht="12" customHeight="1" outlineLevel="1" x14ac:dyDescent="0.35">
      <c r="A133" s="4"/>
      <c r="B133" s="5"/>
      <c r="C133" s="16"/>
      <c r="D133" s="32"/>
      <c r="E133" s="458" t="s">
        <v>88</v>
      </c>
      <c r="F133" s="459">
        <v>0</v>
      </c>
      <c r="G133" s="459">
        <v>0</v>
      </c>
      <c r="H133" s="459">
        <v>0</v>
      </c>
      <c r="I133" s="459">
        <v>0</v>
      </c>
      <c r="J133" s="459">
        <v>0</v>
      </c>
      <c r="K133" s="459">
        <v>0.1</v>
      </c>
      <c r="L133" s="459">
        <v>0.1</v>
      </c>
      <c r="M133" s="459">
        <v>0.1</v>
      </c>
      <c r="N133" s="459">
        <v>0.1</v>
      </c>
      <c r="O133" s="459">
        <v>0</v>
      </c>
      <c r="P133" s="459">
        <v>0</v>
      </c>
      <c r="Q133" s="459">
        <v>0</v>
      </c>
      <c r="R133" s="246"/>
      <c r="S133" s="246"/>
      <c r="T133" s="245"/>
      <c r="U133" s="15"/>
      <c r="V133" s="6"/>
      <c r="W133" s="6"/>
      <c r="X133" s="6"/>
    </row>
    <row r="134" spans="1:24" s="7" customFormat="1" ht="12" customHeight="1" outlineLevel="1" x14ac:dyDescent="0.35">
      <c r="A134" s="4"/>
      <c r="B134" s="5"/>
      <c r="C134" s="16"/>
      <c r="D134" s="32"/>
      <c r="E134" s="458" t="s">
        <v>87</v>
      </c>
      <c r="F134" s="459">
        <v>0</v>
      </c>
      <c r="G134" s="459">
        <v>0</v>
      </c>
      <c r="H134" s="459">
        <v>0</v>
      </c>
      <c r="I134" s="459">
        <v>0</v>
      </c>
      <c r="J134" s="459">
        <v>0</v>
      </c>
      <c r="K134" s="459">
        <v>0.1</v>
      </c>
      <c r="L134" s="459">
        <v>0.1</v>
      </c>
      <c r="M134" s="459">
        <v>0.1</v>
      </c>
      <c r="N134" s="459">
        <v>0.1</v>
      </c>
      <c r="O134" s="459">
        <v>0</v>
      </c>
      <c r="P134" s="459">
        <v>0</v>
      </c>
      <c r="Q134" s="459">
        <v>0</v>
      </c>
      <c r="R134" s="246"/>
      <c r="S134" s="246"/>
      <c r="T134" s="245"/>
      <c r="U134" s="15"/>
      <c r="V134" s="6"/>
      <c r="W134" s="6"/>
      <c r="X134" s="6"/>
    </row>
    <row r="135" spans="1:24" s="7" customFormat="1" ht="12" customHeight="1" outlineLevel="1" x14ac:dyDescent="0.35">
      <c r="A135" s="4"/>
      <c r="B135" s="5"/>
      <c r="C135" s="16"/>
      <c r="D135" s="32"/>
      <c r="E135" s="237"/>
      <c r="F135" s="75"/>
      <c r="G135" s="75"/>
      <c r="H135" s="75"/>
      <c r="I135" s="75"/>
      <c r="J135" s="75"/>
      <c r="K135" s="243"/>
      <c r="L135" s="243"/>
      <c r="M135" s="243"/>
      <c r="N135" s="246"/>
      <c r="O135" s="246"/>
      <c r="P135" s="246"/>
      <c r="Q135" s="246"/>
      <c r="R135" s="246"/>
      <c r="S135" s="246"/>
      <c r="T135" s="245"/>
      <c r="U135" s="15"/>
      <c r="V135" s="6"/>
      <c r="W135" s="6"/>
      <c r="X135" s="6"/>
    </row>
    <row r="136" spans="1:24" s="7" customFormat="1" ht="5.15" customHeight="1" outlineLevel="1" x14ac:dyDescent="0.35">
      <c r="A136" s="4"/>
      <c r="B136" s="5"/>
      <c r="C136" s="16"/>
      <c r="D136" s="35"/>
      <c r="E136" s="36"/>
      <c r="F136" s="36"/>
      <c r="G136" s="43"/>
      <c r="H136" s="43"/>
      <c r="I136" s="43"/>
      <c r="J136" s="43"/>
      <c r="K136" s="43"/>
      <c r="L136" s="43"/>
      <c r="M136" s="43"/>
      <c r="N136" s="43"/>
      <c r="O136" s="43"/>
      <c r="P136" s="43"/>
      <c r="Q136" s="43"/>
      <c r="R136" s="43"/>
      <c r="S136" s="43"/>
      <c r="T136" s="14"/>
      <c r="U136" s="15"/>
      <c r="V136" s="6"/>
      <c r="W136" s="6"/>
      <c r="X136" s="6"/>
    </row>
    <row r="137" spans="1:24" s="7" customFormat="1" ht="25" customHeight="1" x14ac:dyDescent="0.35">
      <c r="A137" s="4"/>
      <c r="B137" s="5"/>
      <c r="C137" s="38"/>
      <c r="D137" s="38"/>
      <c r="E137" s="39" t="str">
        <f>E92</f>
        <v>Labour Crop</v>
      </c>
      <c r="F137" s="38"/>
      <c r="G137" s="38"/>
      <c r="H137" s="38"/>
      <c r="I137" s="38"/>
      <c r="J137" s="38"/>
      <c r="K137" s="38"/>
      <c r="L137" s="38"/>
      <c r="M137" s="38"/>
      <c r="N137" s="38"/>
      <c r="O137" s="38"/>
      <c r="P137" s="38"/>
      <c r="Q137" s="38"/>
      <c r="R137" s="38"/>
      <c r="S137" s="38"/>
      <c r="T137" s="38"/>
      <c r="U137" s="40" t="s">
        <v>24</v>
      </c>
      <c r="V137" s="6"/>
      <c r="W137" s="6"/>
      <c r="X137" s="6"/>
    </row>
    <row r="138" spans="1:24" s="7" customFormat="1" ht="12" customHeight="1" x14ac:dyDescent="0.35">
      <c r="A138" s="4"/>
      <c r="B138" s="5"/>
      <c r="C138" s="5"/>
      <c r="D138" s="6"/>
      <c r="E138" s="6"/>
      <c r="F138" s="6"/>
      <c r="G138" s="6"/>
      <c r="H138" s="6"/>
      <c r="I138" s="6"/>
      <c r="J138" s="6"/>
      <c r="K138" s="6"/>
      <c r="L138" s="6"/>
      <c r="M138" s="6"/>
      <c r="N138" s="6"/>
      <c r="O138" s="6"/>
      <c r="P138" s="6"/>
      <c r="Q138" s="6"/>
      <c r="R138" s="6"/>
      <c r="S138" s="6"/>
      <c r="T138" s="6"/>
      <c r="U138" s="6"/>
      <c r="V138" s="6"/>
      <c r="W138" s="6"/>
      <c r="X138" s="6"/>
    </row>
  </sheetData>
  <mergeCells count="2">
    <mergeCell ref="F68:G68"/>
    <mergeCell ref="E96:F96"/>
  </mergeCells>
  <phoneticPr fontId="11"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B5" sqref="B5"/>
    </sheetView>
  </sheetViews>
  <sheetFormatPr defaultColWidth="8.81640625" defaultRowHeight="14.5" x14ac:dyDescent="0.35"/>
  <cols>
    <col min="1" max="1" width="20" style="72" customWidth="1"/>
    <col min="2" max="2" width="10.54296875" style="72" bestFit="1" customWidth="1"/>
    <col min="3" max="16384" width="8.81640625" style="72"/>
  </cols>
  <sheetData>
    <row r="2" spans="1:2" x14ac:dyDescent="0.35">
      <c r="A2" s="73" t="s">
        <v>93</v>
      </c>
    </row>
    <row r="3" spans="1:2" x14ac:dyDescent="0.35">
      <c r="A3" s="74" t="s">
        <v>94</v>
      </c>
      <c r="B3" s="376">
        <v>1</v>
      </c>
    </row>
    <row r="4" spans="1:2" ht="7.4" customHeight="1" x14ac:dyDescent="0.35"/>
    <row r="5" spans="1:2" x14ac:dyDescent="0.35">
      <c r="A5" s="74" t="s">
        <v>534</v>
      </c>
      <c r="B5" s="376">
        <v>1</v>
      </c>
    </row>
    <row r="6" spans="1:2" ht="7.4" customHeight="1" x14ac:dyDescent="0.35"/>
    <row r="7" spans="1:2" x14ac:dyDescent="0.35">
      <c r="A7" s="75" t="s">
        <v>535</v>
      </c>
      <c r="B7" s="376">
        <v>1</v>
      </c>
    </row>
    <row r="8" spans="1:2" ht="7.4" customHeight="1" x14ac:dyDescent="0.35"/>
    <row r="9" spans="1:2" x14ac:dyDescent="0.35">
      <c r="A9" s="74" t="s">
        <v>96</v>
      </c>
      <c r="B9" s="376">
        <v>1.25</v>
      </c>
    </row>
    <row r="11" spans="1:2" x14ac:dyDescent="0.35">
      <c r="A11" s="73" t="s">
        <v>95</v>
      </c>
    </row>
    <row r="12" spans="1:2" x14ac:dyDescent="0.35">
      <c r="A12" s="74" t="s">
        <v>97</v>
      </c>
      <c r="B12" s="376">
        <v>11</v>
      </c>
    </row>
    <row r="13" spans="1:2" ht="7.4" customHeight="1" x14ac:dyDescent="0.35"/>
    <row r="14" spans="1:2" x14ac:dyDescent="0.35">
      <c r="A14" s="74" t="s">
        <v>98</v>
      </c>
      <c r="B14" s="376">
        <v>10</v>
      </c>
    </row>
    <row r="16" spans="1:2" x14ac:dyDescent="0.35">
      <c r="A16" s="73" t="s">
        <v>99</v>
      </c>
    </row>
    <row r="17" spans="1:2" x14ac:dyDescent="0.35">
      <c r="A17" s="74" t="s">
        <v>100</v>
      </c>
      <c r="B17" s="376">
        <v>0.85</v>
      </c>
    </row>
    <row r="19" spans="1:2" x14ac:dyDescent="0.35">
      <c r="A19" s="74" t="s">
        <v>101</v>
      </c>
      <c r="B19" s="74"/>
    </row>
    <row r="20" spans="1:2" x14ac:dyDescent="0.35">
      <c r="A20" s="74" t="s">
        <v>511</v>
      </c>
      <c r="B20" s="376">
        <v>1.3</v>
      </c>
    </row>
    <row r="21" spans="1:2" x14ac:dyDescent="0.35">
      <c r="A21" s="74" t="s">
        <v>66</v>
      </c>
      <c r="B21" s="376">
        <v>1.1000000000000001</v>
      </c>
    </row>
    <row r="22" spans="1:2" x14ac:dyDescent="0.35">
      <c r="A22" s="74" t="s">
        <v>67</v>
      </c>
      <c r="B22" s="376">
        <v>1.1000000000000001</v>
      </c>
    </row>
    <row r="23" spans="1:2" x14ac:dyDescent="0.35">
      <c r="A23" s="74" t="s">
        <v>68</v>
      </c>
      <c r="B23" s="376">
        <v>1.2</v>
      </c>
    </row>
    <row r="24" spans="1:2" x14ac:dyDescent="0.35">
      <c r="A24" s="74" t="s">
        <v>69</v>
      </c>
      <c r="B24" s="376">
        <v>1</v>
      </c>
    </row>
    <row r="26" spans="1:2" x14ac:dyDescent="0.35">
      <c r="A26" s="74" t="s">
        <v>102</v>
      </c>
      <c r="B26" s="74"/>
    </row>
    <row r="27" spans="1:2" x14ac:dyDescent="0.35">
      <c r="A27" s="75" t="s">
        <v>511</v>
      </c>
      <c r="B27" s="376">
        <v>1.2</v>
      </c>
    </row>
    <row r="28" spans="1:2" x14ac:dyDescent="0.35">
      <c r="A28" s="75" t="s">
        <v>66</v>
      </c>
      <c r="B28" s="376">
        <v>1.1000000000000001</v>
      </c>
    </row>
    <row r="29" spans="1:2" x14ac:dyDescent="0.35">
      <c r="A29" s="75" t="s">
        <v>67</v>
      </c>
      <c r="B29" s="376">
        <v>1.1000000000000001</v>
      </c>
    </row>
    <row r="30" spans="1:2" x14ac:dyDescent="0.35">
      <c r="A30" s="75" t="s">
        <v>68</v>
      </c>
      <c r="B30" s="376">
        <v>1.2</v>
      </c>
    </row>
    <row r="31" spans="1:2" x14ac:dyDescent="0.35">
      <c r="A31" s="75" t="s">
        <v>69</v>
      </c>
      <c r="B31" s="376">
        <v>1</v>
      </c>
    </row>
    <row r="33" spans="1:2" x14ac:dyDescent="0.35">
      <c r="A33" s="74" t="s">
        <v>110</v>
      </c>
      <c r="B33" s="74"/>
    </row>
    <row r="34" spans="1:2" x14ac:dyDescent="0.35">
      <c r="A34" s="75" t="s">
        <v>511</v>
      </c>
      <c r="B34" s="376">
        <v>1</v>
      </c>
    </row>
    <row r="35" spans="1:2" x14ac:dyDescent="0.35">
      <c r="A35" s="75" t="s">
        <v>66</v>
      </c>
      <c r="B35" s="376">
        <v>1</v>
      </c>
    </row>
    <row r="36" spans="1:2" x14ac:dyDescent="0.35">
      <c r="A36" s="75" t="s">
        <v>67</v>
      </c>
      <c r="B36" s="376">
        <v>1</v>
      </c>
    </row>
    <row r="37" spans="1:2" x14ac:dyDescent="0.35">
      <c r="A37" s="75" t="s">
        <v>68</v>
      </c>
      <c r="B37" s="376">
        <v>1</v>
      </c>
    </row>
    <row r="38" spans="1:2" x14ac:dyDescent="0.35">
      <c r="A38" s="75" t="s">
        <v>69</v>
      </c>
      <c r="B38" s="376">
        <v>1</v>
      </c>
    </row>
    <row r="41" spans="1:2" x14ac:dyDescent="0.35">
      <c r="A41" s="73" t="s">
        <v>104</v>
      </c>
    </row>
    <row r="42" spans="1:2" x14ac:dyDescent="0.35">
      <c r="A42" s="74" t="s">
        <v>103</v>
      </c>
      <c r="B42" s="376">
        <v>7</v>
      </c>
    </row>
    <row r="44" spans="1:2" x14ac:dyDescent="0.35">
      <c r="A44" s="73" t="s">
        <v>105</v>
      </c>
    </row>
    <row r="45" spans="1:2" x14ac:dyDescent="0.35">
      <c r="A45" s="74" t="s">
        <v>106</v>
      </c>
      <c r="B45" s="439">
        <v>43570</v>
      </c>
    </row>
    <row r="46" spans="1:2" ht="7.4" customHeight="1" x14ac:dyDescent="0.35"/>
    <row r="47" spans="1:2" x14ac:dyDescent="0.35">
      <c r="A47" s="74" t="s">
        <v>107</v>
      </c>
      <c r="B47" s="376">
        <v>15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D1E44-4F91-44B0-87FD-774C9FC23ED3}">
  <sheetPr codeName="Sheet4">
    <outlinePr summaryBelow="0" summaryRight="0"/>
  </sheetPr>
  <dimension ref="A1:BH699"/>
  <sheetViews>
    <sheetView topLeftCell="A130" workbookViewId="0">
      <pane xSplit="10" topLeftCell="K1" activePane="topRight" state="frozen"/>
      <selection activeCell="A58" sqref="A58"/>
      <selection pane="topRight" activeCell="M143" sqref="M143"/>
    </sheetView>
  </sheetViews>
  <sheetFormatPr defaultColWidth="8.7265625" defaultRowHeight="14.5" outlineLevelRow="4" outlineLevelCol="2" x14ac:dyDescent="0.35"/>
  <cols>
    <col min="1" max="1" width="4.7265625" style="79" customWidth="1"/>
    <col min="2" max="2" width="2.7265625" style="79" customWidth="1"/>
    <col min="3" max="3" width="4.7265625" style="79" customWidth="1" outlineLevel="2"/>
    <col min="4" max="4" width="1.7265625" style="79" customWidth="1"/>
    <col min="5" max="6" width="9.1796875" style="79" customWidth="1" outlineLevel="1"/>
    <col min="7" max="7" width="1.7265625" style="79" customWidth="1" outlineLevel="1"/>
    <col min="8" max="8" width="21.81640625" style="79" customWidth="1"/>
    <col min="9" max="20" width="10.26953125" style="79" customWidth="1"/>
    <col min="21" max="21" width="9.453125" style="79" bestFit="1" customWidth="1"/>
    <col min="22" max="22" width="9.7265625" style="79" bestFit="1" customWidth="1"/>
    <col min="23" max="25" width="9.453125" style="79" bestFit="1" customWidth="1"/>
    <col min="26" max="26" width="10.1796875" style="79" bestFit="1" customWidth="1"/>
    <col min="27" max="55" width="8.7265625" style="79"/>
    <col min="56" max="56" width="1.7265625" style="79" customWidth="1"/>
    <col min="57" max="58" width="4.7265625" style="79" customWidth="1"/>
    <col min="59" max="59" width="8.7265625" style="79"/>
    <col min="60" max="60" width="46.1796875" style="79" customWidth="1"/>
    <col min="61" max="16384" width="8.7265625" style="79"/>
  </cols>
  <sheetData>
    <row r="1" spans="1:60" collapsed="1" x14ac:dyDescent="0.35">
      <c r="A1" s="462"/>
      <c r="B1" s="462"/>
      <c r="C1" s="463"/>
      <c r="D1" s="462"/>
      <c r="E1" s="462"/>
      <c r="F1" s="462"/>
      <c r="G1" s="462"/>
      <c r="H1" s="462"/>
      <c r="I1" s="462"/>
      <c r="J1" s="462"/>
      <c r="K1" s="462"/>
      <c r="L1" s="462"/>
      <c r="M1" s="462"/>
      <c r="N1" s="462"/>
      <c r="O1" s="462"/>
      <c r="P1" s="462"/>
      <c r="Q1" s="462"/>
      <c r="R1" s="462"/>
      <c r="S1" s="462"/>
      <c r="T1" s="462"/>
      <c r="U1" s="462"/>
      <c r="V1" s="462"/>
      <c r="W1" s="462"/>
      <c r="X1" s="462"/>
      <c r="Y1" s="462"/>
      <c r="Z1" s="462"/>
      <c r="AA1" s="462"/>
      <c r="AB1" s="462"/>
      <c r="AC1" s="462"/>
      <c r="AD1" s="462"/>
      <c r="AE1" s="462"/>
      <c r="AF1" s="462"/>
      <c r="AG1" s="462"/>
      <c r="AH1" s="462"/>
      <c r="AI1" s="462"/>
      <c r="AJ1" s="462"/>
      <c r="AK1" s="462"/>
      <c r="AL1" s="462"/>
      <c r="AM1" s="462"/>
      <c r="AN1" s="462"/>
      <c r="AO1" s="462"/>
      <c r="AP1" s="462"/>
      <c r="AQ1" s="462"/>
      <c r="AR1" s="462"/>
      <c r="AS1" s="462"/>
      <c r="AT1" s="462"/>
      <c r="AU1" s="462"/>
      <c r="AV1" s="462"/>
      <c r="AW1" s="462"/>
      <c r="AX1" s="462"/>
      <c r="AY1" s="462"/>
      <c r="AZ1" s="462"/>
      <c r="BA1" s="462"/>
      <c r="BB1" s="462"/>
      <c r="BC1" s="462"/>
      <c r="BD1" s="462"/>
      <c r="BE1" s="462"/>
      <c r="BF1" s="462"/>
      <c r="BG1" s="462"/>
      <c r="BH1" s="462"/>
    </row>
    <row r="2" spans="1:60" hidden="1" outlineLevel="2" x14ac:dyDescent="0.35">
      <c r="A2" s="462"/>
      <c r="B2" s="462"/>
      <c r="C2" s="464">
        <f>INT($C$6)+2</f>
        <v>3</v>
      </c>
      <c r="D2" s="462"/>
      <c r="E2" s="462"/>
      <c r="F2" s="462"/>
      <c r="G2" s="462"/>
      <c r="H2" s="462"/>
      <c r="I2" s="462"/>
      <c r="J2" s="462"/>
      <c r="K2" s="462"/>
      <c r="L2" s="462"/>
      <c r="M2" s="462"/>
      <c r="N2" s="462"/>
      <c r="O2" s="462"/>
      <c r="P2" s="462"/>
      <c r="Q2" s="462"/>
      <c r="R2" s="462"/>
      <c r="S2" s="462"/>
      <c r="T2" s="462"/>
      <c r="U2" s="462"/>
      <c r="V2" s="462"/>
      <c r="W2" s="462"/>
      <c r="X2" s="462"/>
      <c r="Y2" s="462"/>
      <c r="Z2" s="462"/>
      <c r="AA2" s="462"/>
      <c r="AB2" s="462"/>
      <c r="AC2" s="462"/>
      <c r="AD2" s="462"/>
      <c r="AE2" s="462"/>
      <c r="AF2" s="462"/>
      <c r="AG2" s="462"/>
      <c r="AH2" s="462"/>
      <c r="AI2" s="462"/>
      <c r="AJ2" s="462"/>
      <c r="AK2" s="462"/>
      <c r="AL2" s="462"/>
      <c r="AM2" s="462"/>
      <c r="AN2" s="462"/>
      <c r="AO2" s="462"/>
      <c r="AP2" s="462"/>
      <c r="AQ2" s="462"/>
      <c r="AR2" s="462"/>
      <c r="AS2" s="462"/>
      <c r="AT2" s="462"/>
      <c r="AU2" s="462"/>
      <c r="AV2" s="462"/>
      <c r="AW2" s="462"/>
      <c r="AX2" s="462"/>
      <c r="AY2" s="462"/>
      <c r="AZ2" s="462"/>
      <c r="BA2" s="462"/>
      <c r="BB2" s="462"/>
      <c r="BC2" s="462"/>
      <c r="BD2" s="462"/>
      <c r="BE2" s="462"/>
      <c r="BF2" s="462"/>
      <c r="BG2" s="462"/>
      <c r="BH2" s="462"/>
    </row>
    <row r="3" spans="1:60" ht="5.15" customHeight="1" collapsed="1" thickBot="1" x14ac:dyDescent="0.4">
      <c r="A3" s="462"/>
      <c r="B3" s="465"/>
      <c r="C3" s="466">
        <f>INT($C$6)+0.005</f>
        <v>1.0049999999999999</v>
      </c>
      <c r="D3" s="465"/>
      <c r="E3" s="465"/>
      <c r="F3" s="465"/>
      <c r="G3" s="465"/>
      <c r="H3" s="465"/>
      <c r="I3" s="465"/>
      <c r="J3" s="465"/>
      <c r="K3" s="465"/>
      <c r="L3" s="465"/>
      <c r="M3" s="465"/>
      <c r="N3" s="465"/>
      <c r="O3" s="465"/>
      <c r="P3" s="465"/>
      <c r="Q3" s="465"/>
      <c r="R3" s="465"/>
      <c r="S3" s="465"/>
      <c r="T3" s="465"/>
      <c r="U3" s="465"/>
      <c r="V3" s="465"/>
      <c r="W3" s="465"/>
      <c r="X3" s="465"/>
      <c r="Y3" s="465"/>
      <c r="Z3" s="465"/>
      <c r="AA3" s="465"/>
      <c r="AB3" s="465"/>
      <c r="AC3" s="465"/>
      <c r="AD3" s="465"/>
      <c r="AE3" s="465"/>
      <c r="AF3" s="465"/>
      <c r="AG3" s="465"/>
      <c r="AH3" s="465"/>
      <c r="AI3" s="465"/>
      <c r="AJ3" s="465"/>
      <c r="AK3" s="465"/>
      <c r="AL3" s="465"/>
      <c r="AM3" s="465"/>
      <c r="AN3" s="465"/>
      <c r="AO3" s="465"/>
      <c r="AP3" s="465"/>
      <c r="AQ3" s="465"/>
      <c r="AR3" s="465"/>
      <c r="AS3" s="465"/>
      <c r="AT3" s="465"/>
      <c r="AU3" s="465"/>
      <c r="AV3" s="465"/>
      <c r="AW3" s="465"/>
      <c r="AX3" s="465"/>
      <c r="AY3" s="465"/>
      <c r="AZ3" s="465"/>
      <c r="BA3" s="465"/>
      <c r="BB3" s="465"/>
      <c r="BC3" s="465"/>
      <c r="BD3" s="465"/>
      <c r="BE3" s="465"/>
      <c r="BF3" s="462"/>
      <c r="BG3" s="462"/>
      <c r="BH3" s="462"/>
    </row>
    <row r="4" spans="1:60" ht="5.15" hidden="1" customHeight="1" outlineLevel="1" x14ac:dyDescent="0.35">
      <c r="A4" s="462"/>
      <c r="B4" s="467" t="s">
        <v>0</v>
      </c>
      <c r="C4" s="468">
        <f>INT($C$6)+1.005</f>
        <v>2.0049999999999999</v>
      </c>
      <c r="D4" s="469"/>
      <c r="E4" s="469"/>
      <c r="F4" s="469"/>
      <c r="G4" s="469"/>
      <c r="H4" s="469"/>
      <c r="I4" s="469"/>
      <c r="J4" s="469"/>
      <c r="K4" s="469"/>
      <c r="L4" s="469"/>
      <c r="M4" s="469"/>
      <c r="N4" s="469"/>
      <c r="O4" s="469"/>
      <c r="P4" s="469"/>
      <c r="Q4" s="469"/>
      <c r="R4" s="469"/>
      <c r="S4" s="469"/>
      <c r="T4" s="469"/>
      <c r="U4" s="469"/>
      <c r="V4" s="469"/>
      <c r="W4" s="469"/>
      <c r="X4" s="469"/>
      <c r="Y4" s="469"/>
      <c r="Z4" s="469"/>
      <c r="AA4" s="469"/>
      <c r="AB4" s="469"/>
      <c r="AC4" s="469"/>
      <c r="AD4" s="469"/>
      <c r="AE4" s="469"/>
      <c r="AF4" s="469"/>
      <c r="AG4" s="469"/>
      <c r="AH4" s="469"/>
      <c r="AI4" s="469"/>
      <c r="AJ4" s="469"/>
      <c r="AK4" s="469"/>
      <c r="AL4" s="469"/>
      <c r="AM4" s="469"/>
      <c r="AN4" s="469"/>
      <c r="AO4" s="469"/>
      <c r="AP4" s="469"/>
      <c r="AQ4" s="469"/>
      <c r="AR4" s="469"/>
      <c r="AS4" s="469"/>
      <c r="AT4" s="469"/>
      <c r="AU4" s="469"/>
      <c r="AV4" s="469"/>
      <c r="AW4" s="469"/>
      <c r="AX4" s="469"/>
      <c r="AY4" s="469"/>
      <c r="AZ4" s="469"/>
      <c r="BA4" s="469"/>
      <c r="BB4" s="469"/>
      <c r="BC4" s="469"/>
      <c r="BD4" s="469"/>
      <c r="BE4" s="470"/>
      <c r="BF4" s="462"/>
      <c r="BG4" s="462"/>
      <c r="BH4" s="462"/>
    </row>
    <row r="5" spans="1:60" hidden="1" outlineLevel="4" x14ac:dyDescent="0.35">
      <c r="A5" s="462"/>
      <c r="B5" s="471"/>
      <c r="C5" s="464">
        <f>INT(MAX($C$16:$C$31))+1</f>
        <v>5</v>
      </c>
      <c r="D5" s="472"/>
      <c r="E5" s="473">
        <v>2</v>
      </c>
      <c r="F5" s="473">
        <v>2</v>
      </c>
      <c r="G5" s="473">
        <v>2.0009999999999999</v>
      </c>
      <c r="H5" s="473">
        <v>1.0149999999999999</v>
      </c>
      <c r="I5" s="473">
        <v>1</v>
      </c>
      <c r="J5" s="473">
        <v>1</v>
      </c>
      <c r="K5" s="473">
        <v>1</v>
      </c>
      <c r="L5" s="473">
        <v>1</v>
      </c>
      <c r="M5" s="473">
        <v>1</v>
      </c>
      <c r="N5" s="473">
        <v>1</v>
      </c>
      <c r="O5" s="473">
        <v>1</v>
      </c>
      <c r="P5" s="473">
        <v>1</v>
      </c>
      <c r="Q5" s="473">
        <v>1</v>
      </c>
      <c r="R5" s="473">
        <v>1</v>
      </c>
      <c r="S5" s="473">
        <v>1</v>
      </c>
      <c r="T5" s="473">
        <v>1</v>
      </c>
      <c r="U5" s="473">
        <v>1</v>
      </c>
      <c r="V5" s="473">
        <v>1</v>
      </c>
      <c r="W5" s="473">
        <v>1</v>
      </c>
      <c r="X5" s="473">
        <v>1</v>
      </c>
      <c r="Y5" s="473">
        <v>1</v>
      </c>
      <c r="Z5" s="473">
        <v>1</v>
      </c>
      <c r="AA5" s="473">
        <v>1</v>
      </c>
      <c r="AB5" s="473"/>
      <c r="AC5" s="473"/>
      <c r="AD5" s="473"/>
      <c r="AE5" s="473"/>
      <c r="AF5" s="473"/>
      <c r="AG5" s="473"/>
      <c r="AH5" s="473"/>
      <c r="AI5" s="473"/>
      <c r="AJ5" s="473"/>
      <c r="AK5" s="473"/>
      <c r="AL5" s="473"/>
      <c r="AM5" s="473"/>
      <c r="AN5" s="473"/>
      <c r="AO5" s="473"/>
      <c r="AP5" s="473"/>
      <c r="AQ5" s="473"/>
      <c r="AR5" s="473"/>
      <c r="AS5" s="473"/>
      <c r="AT5" s="473"/>
      <c r="AU5" s="473"/>
      <c r="AV5" s="473"/>
      <c r="AW5" s="473"/>
      <c r="AX5" s="473"/>
      <c r="AY5" s="473"/>
      <c r="AZ5" s="473"/>
      <c r="BA5" s="473"/>
      <c r="BB5" s="473"/>
      <c r="BC5" s="473"/>
      <c r="BD5" s="472"/>
      <c r="BE5" s="474"/>
      <c r="BF5" s="462"/>
      <c r="BG5" s="462"/>
      <c r="BH5" s="462"/>
    </row>
    <row r="6" spans="1:60" ht="20.149999999999999" customHeight="1" x14ac:dyDescent="0.35">
      <c r="A6" s="462"/>
      <c r="B6" s="471"/>
      <c r="C6" s="464">
        <v>1.02</v>
      </c>
      <c r="D6" s="475"/>
      <c r="E6" s="476" t="s">
        <v>539</v>
      </c>
      <c r="F6" s="477">
        <v>2</v>
      </c>
      <c r="G6" s="478"/>
      <c r="H6" s="479" t="s">
        <v>540</v>
      </c>
      <c r="I6" s="480"/>
      <c r="J6" s="480"/>
      <c r="K6" s="480"/>
      <c r="L6" s="480"/>
      <c r="M6" s="480"/>
      <c r="N6" s="480"/>
      <c r="O6" s="480"/>
      <c r="P6" s="480"/>
      <c r="Q6" s="480"/>
      <c r="R6" s="480"/>
      <c r="S6" s="480"/>
      <c r="T6" s="480"/>
      <c r="U6" s="480"/>
      <c r="V6" s="480"/>
      <c r="W6" s="480"/>
      <c r="X6" s="480"/>
      <c r="Y6" s="481"/>
      <c r="Z6" s="481"/>
      <c r="AA6" s="481"/>
      <c r="AB6" s="481"/>
      <c r="AC6" s="481"/>
      <c r="AD6" s="481"/>
      <c r="AE6" s="481"/>
      <c r="AF6" s="481"/>
      <c r="AG6" s="481"/>
      <c r="AH6" s="481"/>
      <c r="AI6" s="481"/>
      <c r="AJ6" s="481"/>
      <c r="AK6" s="481"/>
      <c r="AL6" s="481"/>
      <c r="AM6" s="481"/>
      <c r="AN6" s="481"/>
      <c r="AO6" s="481"/>
      <c r="AP6" s="481"/>
      <c r="AQ6" s="481"/>
      <c r="AR6" s="481"/>
      <c r="AS6" s="481"/>
      <c r="AT6" s="481"/>
      <c r="AU6" s="481"/>
      <c r="AV6" s="481"/>
      <c r="AW6" s="481"/>
      <c r="AX6" s="481"/>
      <c r="AY6" s="481"/>
      <c r="AZ6" s="481"/>
      <c r="BA6" s="481"/>
      <c r="BB6" s="481"/>
      <c r="BC6" s="481"/>
      <c r="BD6" s="482"/>
      <c r="BE6" s="474"/>
      <c r="BF6" s="462"/>
      <c r="BG6" s="462"/>
      <c r="BH6" s="462"/>
    </row>
    <row r="7" spans="1:60" ht="20.149999999999999" customHeight="1" outlineLevel="1" x14ac:dyDescent="0.35">
      <c r="A7" s="462"/>
      <c r="B7" s="471"/>
      <c r="C7" s="464">
        <f>INT($C$6)+1.02</f>
        <v>2.02</v>
      </c>
      <c r="D7" s="475"/>
      <c r="E7" s="476" t="s">
        <v>541</v>
      </c>
      <c r="F7" s="483">
        <v>1</v>
      </c>
      <c r="G7" s="484"/>
      <c r="H7" s="485" t="s">
        <v>542</v>
      </c>
      <c r="I7" s="486"/>
      <c r="J7" s="486"/>
      <c r="K7" s="486"/>
      <c r="L7" s="486"/>
      <c r="M7" s="486"/>
      <c r="N7" s="486"/>
      <c r="O7" s="486"/>
      <c r="P7" s="486"/>
      <c r="Q7" s="486"/>
      <c r="R7" s="486"/>
      <c r="S7" s="486"/>
      <c r="T7" s="486"/>
      <c r="U7" s="486"/>
      <c r="V7" s="486"/>
      <c r="W7" s="486"/>
      <c r="X7" s="486"/>
      <c r="Y7" s="487"/>
      <c r="Z7" s="487"/>
      <c r="AA7" s="487"/>
      <c r="AB7" s="487"/>
      <c r="AC7" s="487"/>
      <c r="AD7" s="487"/>
      <c r="AE7" s="487"/>
      <c r="AF7" s="487"/>
      <c r="AG7" s="487"/>
      <c r="AH7" s="487"/>
      <c r="AI7" s="487"/>
      <c r="AJ7" s="487"/>
      <c r="AK7" s="487"/>
      <c r="AL7" s="487"/>
      <c r="AM7" s="487"/>
      <c r="AN7" s="487"/>
      <c r="AO7" s="487"/>
      <c r="AP7" s="487"/>
      <c r="AQ7" s="487"/>
      <c r="AR7" s="487"/>
      <c r="AS7" s="487"/>
      <c r="AT7" s="487"/>
      <c r="AU7" s="487"/>
      <c r="AV7" s="487"/>
      <c r="AW7" s="487"/>
      <c r="AX7" s="487"/>
      <c r="AY7" s="487"/>
      <c r="AZ7" s="487"/>
      <c r="BA7" s="487"/>
      <c r="BB7" s="487"/>
      <c r="BC7" s="487"/>
      <c r="BD7" s="488"/>
      <c r="BE7" s="474"/>
      <c r="BF7" s="462"/>
      <c r="BG7" s="462"/>
      <c r="BH7" s="462"/>
    </row>
    <row r="8" spans="1:60" ht="5.15" customHeight="1" outlineLevel="2" x14ac:dyDescent="0.35">
      <c r="A8" s="462"/>
      <c r="B8" s="471"/>
      <c r="C8" s="464">
        <f>INT($C$6)+2.005</f>
        <v>3.0049999999999999</v>
      </c>
      <c r="D8" s="472"/>
      <c r="E8" s="472"/>
      <c r="F8" s="472"/>
      <c r="G8" s="472"/>
      <c r="H8" s="472"/>
      <c r="I8" s="472"/>
      <c r="J8" s="472"/>
      <c r="K8" s="472"/>
      <c r="L8" s="472"/>
      <c r="M8" s="472"/>
      <c r="N8" s="472"/>
      <c r="O8" s="472"/>
      <c r="P8" s="472"/>
      <c r="Q8" s="472"/>
      <c r="R8" s="472"/>
      <c r="S8" s="472"/>
      <c r="T8" s="472"/>
      <c r="U8" s="472"/>
      <c r="V8" s="472"/>
      <c r="W8" s="472"/>
      <c r="X8" s="472"/>
      <c r="Y8" s="472"/>
      <c r="Z8" s="472"/>
      <c r="AA8" s="472"/>
      <c r="AB8" s="472"/>
      <c r="AC8" s="472"/>
      <c r="AD8" s="472"/>
      <c r="AE8" s="472"/>
      <c r="AF8" s="472"/>
      <c r="AG8" s="472"/>
      <c r="AH8" s="472"/>
      <c r="AI8" s="472"/>
      <c r="AJ8" s="472"/>
      <c r="AK8" s="472"/>
      <c r="AL8" s="472"/>
      <c r="AM8" s="472"/>
      <c r="AN8" s="472"/>
      <c r="AO8" s="472"/>
      <c r="AP8" s="472"/>
      <c r="AQ8" s="472"/>
      <c r="AR8" s="472"/>
      <c r="AS8" s="472"/>
      <c r="AT8" s="472"/>
      <c r="AU8" s="472"/>
      <c r="AV8" s="472"/>
      <c r="AW8" s="472"/>
      <c r="AX8" s="472"/>
      <c r="AY8" s="472"/>
      <c r="AZ8" s="472"/>
      <c r="BA8" s="472"/>
      <c r="BB8" s="472"/>
      <c r="BC8" s="472"/>
      <c r="BD8" s="472"/>
      <c r="BE8" s="474"/>
      <c r="BF8" s="462"/>
      <c r="BG8" s="462"/>
      <c r="BH8" s="462"/>
    </row>
    <row r="9" spans="1:60" outlineLevel="3" x14ac:dyDescent="0.35">
      <c r="A9" s="462"/>
      <c r="B9" s="471"/>
      <c r="C9" s="464">
        <f>INT($C$6)+3</f>
        <v>4</v>
      </c>
      <c r="D9" s="472"/>
      <c r="E9" s="489"/>
      <c r="F9" s="489"/>
      <c r="G9" s="472"/>
      <c r="H9" s="490"/>
      <c r="I9" s="490"/>
      <c r="J9" s="490"/>
      <c r="K9" s="490"/>
      <c r="L9" s="490"/>
      <c r="M9" s="490"/>
      <c r="N9" s="490"/>
      <c r="O9" s="490"/>
      <c r="P9" s="490"/>
      <c r="Q9" s="490"/>
      <c r="R9" s="490"/>
      <c r="S9" s="490"/>
      <c r="T9" s="490"/>
      <c r="U9" s="490"/>
      <c r="V9" s="490"/>
      <c r="W9" s="490"/>
      <c r="X9" s="490"/>
      <c r="Y9" s="490"/>
      <c r="Z9" s="490"/>
      <c r="AA9" s="490"/>
      <c r="AB9" s="490"/>
      <c r="AC9" s="490"/>
      <c r="AD9" s="490"/>
      <c r="AE9" s="490"/>
      <c r="AF9" s="490"/>
      <c r="AG9" s="490"/>
      <c r="AH9" s="490"/>
      <c r="AI9" s="490"/>
      <c r="AJ9" s="490"/>
      <c r="AK9" s="490"/>
      <c r="AL9" s="490"/>
      <c r="AM9" s="490"/>
      <c r="AN9" s="490"/>
      <c r="AO9" s="490"/>
      <c r="AP9" s="490"/>
      <c r="AQ9" s="490"/>
      <c r="AR9" s="490"/>
      <c r="AS9" s="490"/>
      <c r="AT9" s="490"/>
      <c r="AU9" s="490"/>
      <c r="AV9" s="490"/>
      <c r="AW9" s="490"/>
      <c r="AX9" s="490"/>
      <c r="AY9" s="490"/>
      <c r="AZ9" s="490"/>
      <c r="BA9" s="490"/>
      <c r="BB9" s="490"/>
      <c r="BC9" s="490"/>
      <c r="BD9" s="472"/>
      <c r="BE9" s="474"/>
      <c r="BF9" s="462"/>
      <c r="BG9" s="462"/>
      <c r="BH9" s="462"/>
    </row>
    <row r="10" spans="1:60" outlineLevel="3" x14ac:dyDescent="0.35">
      <c r="A10" s="462"/>
      <c r="B10" s="471"/>
      <c r="C10" s="464">
        <f>INT($C$6)+3</f>
        <v>4</v>
      </c>
      <c r="D10" s="472"/>
      <c r="E10" s="489"/>
      <c r="F10" s="489"/>
      <c r="G10" s="472"/>
      <c r="H10" s="491"/>
      <c r="I10" s="491"/>
      <c r="J10" s="491"/>
      <c r="K10" s="491"/>
      <c r="L10" s="491"/>
      <c r="M10" s="491"/>
      <c r="N10" s="491"/>
      <c r="O10" s="491"/>
      <c r="P10" s="491"/>
      <c r="Q10" s="491"/>
      <c r="R10" s="491"/>
      <c r="S10" s="491"/>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72"/>
      <c r="BE10" s="474"/>
      <c r="BF10" s="462"/>
      <c r="BG10" s="462"/>
      <c r="BH10" s="462"/>
    </row>
    <row r="11" spans="1:60" outlineLevel="3" x14ac:dyDescent="0.35">
      <c r="A11" s="462"/>
      <c r="B11" s="471"/>
      <c r="C11" s="464">
        <f>INT($C$6)+3</f>
        <v>4</v>
      </c>
      <c r="D11" s="472"/>
      <c r="E11" s="489"/>
      <c r="F11" s="489"/>
      <c r="G11" s="472"/>
      <c r="H11" s="491"/>
      <c r="I11" s="491"/>
      <c r="J11" s="491"/>
      <c r="K11" s="491"/>
      <c r="L11" s="491"/>
      <c r="M11" s="491"/>
      <c r="N11" s="491"/>
      <c r="O11" s="491"/>
      <c r="P11" s="491"/>
      <c r="Q11" s="491"/>
      <c r="R11" s="491"/>
      <c r="S11" s="491"/>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72"/>
      <c r="BE11" s="474"/>
      <c r="BF11" s="462"/>
      <c r="BG11" s="462"/>
      <c r="BH11" s="462"/>
    </row>
    <row r="12" spans="1:60" outlineLevel="3" x14ac:dyDescent="0.35">
      <c r="A12" s="462"/>
      <c r="B12" s="471"/>
      <c r="C12" s="464">
        <f>INT($C$6)+3</f>
        <v>4</v>
      </c>
      <c r="D12" s="472"/>
      <c r="E12" s="489"/>
      <c r="F12" s="489"/>
      <c r="G12" s="472"/>
      <c r="H12" s="491"/>
      <c r="I12" s="491" t="s">
        <v>543</v>
      </c>
      <c r="J12" s="492" t="s">
        <v>544</v>
      </c>
      <c r="K12" s="491"/>
      <c r="L12" s="491"/>
      <c r="M12" s="491"/>
      <c r="N12" s="491"/>
      <c r="O12" s="491"/>
      <c r="P12" s="491"/>
      <c r="Q12" s="491"/>
      <c r="R12" s="491"/>
      <c r="S12" s="491"/>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72"/>
      <c r="BE12" s="474"/>
      <c r="BF12" s="462"/>
      <c r="BG12" s="462"/>
      <c r="BH12" s="462"/>
    </row>
    <row r="13" spans="1:60" ht="11.5" customHeight="1" outlineLevel="3" x14ac:dyDescent="0.35">
      <c r="A13" s="462"/>
      <c r="B13" s="471" t="s">
        <v>545</v>
      </c>
      <c r="C13" s="464">
        <f>INT($C$6)+3.01</f>
        <v>4.01</v>
      </c>
      <c r="D13" s="472"/>
      <c r="E13" s="472"/>
      <c r="F13" s="472"/>
      <c r="G13" s="472"/>
      <c r="H13" s="491"/>
      <c r="I13" s="491"/>
      <c r="J13" s="491"/>
      <c r="K13" s="491"/>
      <c r="L13" s="491"/>
      <c r="M13" s="491"/>
      <c r="N13" s="491"/>
      <c r="O13" s="491"/>
      <c r="P13" s="491"/>
      <c r="Q13" s="491"/>
      <c r="R13" s="491"/>
      <c r="S13" s="491"/>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72"/>
      <c r="BE13" s="474"/>
      <c r="BF13" s="462"/>
      <c r="BG13" s="462"/>
      <c r="BH13" s="462"/>
    </row>
    <row r="14" spans="1:60" outlineLevel="4" x14ac:dyDescent="0.35">
      <c r="A14" s="462"/>
      <c r="B14" s="471"/>
      <c r="C14" s="464">
        <f>INT(MAX($C$16:$C$31))+1</f>
        <v>5</v>
      </c>
      <c r="D14" s="493"/>
      <c r="E14" s="489"/>
      <c r="F14" s="489"/>
      <c r="G14" s="493"/>
      <c r="H14" s="489"/>
      <c r="I14" s="489"/>
      <c r="J14" s="489"/>
      <c r="K14" s="489"/>
      <c r="L14" s="489"/>
      <c r="M14" s="489"/>
      <c r="N14" s="489"/>
      <c r="O14" s="489"/>
      <c r="P14" s="489"/>
      <c r="Q14" s="489"/>
      <c r="R14" s="489"/>
      <c r="S14" s="489"/>
      <c r="T14" s="489"/>
      <c r="U14" s="489"/>
      <c r="V14" s="489"/>
      <c r="W14" s="489"/>
      <c r="X14" s="489"/>
      <c r="Y14" s="489"/>
      <c r="Z14" s="489"/>
      <c r="AA14" s="489"/>
      <c r="AB14" s="489"/>
      <c r="AC14" s="489"/>
      <c r="AD14" s="489"/>
      <c r="AE14" s="489"/>
      <c r="AF14" s="489"/>
      <c r="AG14" s="489"/>
      <c r="AH14" s="489"/>
      <c r="AI14" s="489"/>
      <c r="AJ14" s="489"/>
      <c r="AK14" s="489"/>
      <c r="AL14" s="489"/>
      <c r="AM14" s="489"/>
      <c r="AN14" s="489"/>
      <c r="AO14" s="489"/>
      <c r="AP14" s="489"/>
      <c r="AQ14" s="489"/>
      <c r="AR14" s="489"/>
      <c r="AS14" s="489"/>
      <c r="AT14" s="489"/>
      <c r="AU14" s="489"/>
      <c r="AV14" s="489"/>
      <c r="AW14" s="489"/>
      <c r="AX14" s="489"/>
      <c r="AY14" s="489"/>
      <c r="AZ14" s="489"/>
      <c r="BA14" s="489"/>
      <c r="BB14" s="489"/>
      <c r="BC14" s="489"/>
      <c r="BD14" s="493"/>
      <c r="BE14" s="474"/>
      <c r="BF14" s="462"/>
      <c r="BG14" s="462"/>
      <c r="BH14" s="462"/>
    </row>
    <row r="15" spans="1:60" outlineLevel="4" x14ac:dyDescent="0.35">
      <c r="A15" s="462"/>
      <c r="B15" s="471" t="s">
        <v>546</v>
      </c>
      <c r="C15" s="464">
        <f>INT(MAX($C$16:$C$31))+1</f>
        <v>5</v>
      </c>
      <c r="D15" s="493" t="s">
        <v>547</v>
      </c>
      <c r="E15" s="489"/>
      <c r="F15" s="489"/>
      <c r="G15" s="493"/>
      <c r="H15" s="489"/>
      <c r="I15" s="489"/>
      <c r="J15" s="489"/>
      <c r="K15" s="489"/>
      <c r="L15" s="489"/>
      <c r="M15" s="489"/>
      <c r="N15" s="489"/>
      <c r="O15" s="489"/>
      <c r="P15" s="489"/>
      <c r="Q15" s="489"/>
      <c r="R15" s="489"/>
      <c r="S15" s="489"/>
      <c r="T15" s="489"/>
      <c r="U15" s="489"/>
      <c r="V15" s="489"/>
      <c r="W15" s="489"/>
      <c r="X15" s="489"/>
      <c r="Y15" s="489"/>
      <c r="Z15" s="489"/>
      <c r="AA15" s="489"/>
      <c r="AB15" s="489"/>
      <c r="AC15" s="489"/>
      <c r="AD15" s="489"/>
      <c r="AE15" s="489"/>
      <c r="AF15" s="489"/>
      <c r="AG15" s="489"/>
      <c r="AH15" s="489"/>
      <c r="AI15" s="489"/>
      <c r="AJ15" s="489"/>
      <c r="AK15" s="489"/>
      <c r="AL15" s="489"/>
      <c r="AM15" s="489"/>
      <c r="AN15" s="489"/>
      <c r="AO15" s="489"/>
      <c r="AP15" s="489"/>
      <c r="AQ15" s="489"/>
      <c r="AR15" s="489"/>
      <c r="AS15" s="489"/>
      <c r="AT15" s="489"/>
      <c r="AU15" s="489"/>
      <c r="AV15" s="489"/>
      <c r="AW15" s="489"/>
      <c r="AX15" s="489"/>
      <c r="AY15" s="489"/>
      <c r="AZ15" s="489"/>
      <c r="BA15" s="489"/>
      <c r="BB15" s="489"/>
      <c r="BC15" s="489"/>
      <c r="BD15" s="493"/>
      <c r="BE15" s="474"/>
      <c r="BF15" s="462"/>
      <c r="BG15" s="462"/>
      <c r="BH15" s="462"/>
    </row>
    <row r="16" spans="1:60" ht="5.15" customHeight="1" outlineLevel="1" x14ac:dyDescent="0.35">
      <c r="A16" s="462"/>
      <c r="B16" s="471"/>
      <c r="C16" s="464">
        <f>INT($C$6)+1.005</f>
        <v>2.0049999999999999</v>
      </c>
      <c r="D16" s="493" t="s">
        <v>548</v>
      </c>
      <c r="E16" s="493"/>
      <c r="F16" s="493"/>
      <c r="G16" s="493"/>
      <c r="H16" s="494"/>
      <c r="I16" s="494"/>
      <c r="J16" s="494"/>
      <c r="K16" s="494"/>
      <c r="L16" s="494"/>
      <c r="M16" s="494"/>
      <c r="N16" s="494"/>
      <c r="O16" s="494"/>
      <c r="P16" s="494"/>
      <c r="Q16" s="494"/>
      <c r="R16" s="494"/>
      <c r="S16" s="494"/>
      <c r="T16" s="494"/>
      <c r="U16" s="494"/>
      <c r="V16" s="494"/>
      <c r="W16" s="494"/>
      <c r="X16" s="494"/>
      <c r="Y16" s="494"/>
      <c r="Z16" s="494"/>
      <c r="AA16" s="494"/>
      <c r="AB16" s="495"/>
      <c r="AC16" s="495"/>
      <c r="AD16" s="495"/>
      <c r="AE16" s="495"/>
      <c r="AF16" s="495"/>
      <c r="AG16" s="495"/>
      <c r="AH16" s="495"/>
      <c r="AI16" s="495"/>
      <c r="AJ16" s="495"/>
      <c r="AK16" s="495"/>
      <c r="AL16" s="495"/>
      <c r="AM16" s="495"/>
      <c r="AN16" s="495"/>
      <c r="AO16" s="495"/>
      <c r="AP16" s="495"/>
      <c r="AQ16" s="495"/>
      <c r="AR16" s="495"/>
      <c r="AS16" s="495"/>
      <c r="AT16" s="495"/>
      <c r="AU16" s="495"/>
      <c r="AV16" s="495"/>
      <c r="AW16" s="495"/>
      <c r="AX16" s="495"/>
      <c r="AY16" s="495"/>
      <c r="AZ16" s="495"/>
      <c r="BA16" s="495"/>
      <c r="BB16" s="495"/>
      <c r="BC16" s="495"/>
      <c r="BD16" s="493"/>
      <c r="BE16" s="474"/>
      <c r="BF16" s="462"/>
      <c r="BG16" s="462"/>
      <c r="BH16" s="462"/>
    </row>
    <row r="17" spans="1:60" outlineLevel="1" x14ac:dyDescent="0.35">
      <c r="A17" s="462"/>
      <c r="B17" s="471"/>
      <c r="C17" s="464">
        <f>INT($C$6)+1</f>
        <v>2</v>
      </c>
      <c r="D17" s="493"/>
      <c r="E17" s="489"/>
      <c r="F17" s="489"/>
      <c r="G17" s="493"/>
      <c r="H17" s="496" t="s">
        <v>549</v>
      </c>
      <c r="I17" s="497"/>
      <c r="J17" s="497"/>
      <c r="K17" s="497"/>
      <c r="L17" s="497"/>
      <c r="M17" s="497"/>
      <c r="N17" s="497"/>
      <c r="O17" s="497"/>
      <c r="P17" s="497"/>
      <c r="Q17" s="497"/>
      <c r="R17" s="497"/>
      <c r="S17" s="497"/>
      <c r="T17" s="497"/>
      <c r="U17" s="497"/>
      <c r="V17" s="497"/>
      <c r="W17" s="497"/>
      <c r="X17" s="497"/>
      <c r="Y17" s="497"/>
      <c r="Z17" s="497"/>
      <c r="AA17" s="497"/>
      <c r="AB17" s="498"/>
      <c r="AC17" s="498"/>
      <c r="AD17" s="498"/>
      <c r="AE17" s="498"/>
      <c r="AF17" s="498"/>
      <c r="AG17" s="498"/>
      <c r="AH17" s="498"/>
      <c r="AI17" s="498"/>
      <c r="AJ17" s="498"/>
      <c r="AK17" s="498"/>
      <c r="AL17" s="498"/>
      <c r="AM17" s="498"/>
      <c r="AN17" s="498"/>
      <c r="AO17" s="498"/>
      <c r="AP17" s="498"/>
      <c r="AQ17" s="498"/>
      <c r="AR17" s="498"/>
      <c r="AS17" s="498"/>
      <c r="AT17" s="498"/>
      <c r="AU17" s="498"/>
      <c r="AV17" s="498"/>
      <c r="AW17" s="498"/>
      <c r="AX17" s="498"/>
      <c r="AY17" s="498"/>
      <c r="AZ17" s="498"/>
      <c r="BA17" s="498"/>
      <c r="BB17" s="498"/>
      <c r="BC17" s="498"/>
      <c r="BD17" s="493"/>
      <c r="BE17" s="474"/>
      <c r="BF17" s="462"/>
      <c r="BG17" s="462"/>
      <c r="BH17" s="462"/>
    </row>
    <row r="18" spans="1:60" ht="45" customHeight="1" outlineLevel="1" x14ac:dyDescent="0.35">
      <c r="A18" s="462"/>
      <c r="B18" s="471"/>
      <c r="C18" s="464">
        <f>INT($C$6)+1.045</f>
        <v>2.0449999999999999</v>
      </c>
      <c r="D18" s="493"/>
      <c r="E18" s="489"/>
      <c r="F18" s="489"/>
      <c r="G18" s="493"/>
      <c r="H18" s="498" t="s">
        <v>550</v>
      </c>
      <c r="I18" s="744">
        <v>44203</v>
      </c>
      <c r="J18" s="771" t="s">
        <v>551</v>
      </c>
      <c r="K18" s="772"/>
      <c r="L18" s="772"/>
      <c r="M18" s="772"/>
      <c r="N18" s="772"/>
      <c r="O18" s="772"/>
      <c r="P18" s="772"/>
      <c r="Q18" s="772"/>
      <c r="R18" s="772"/>
      <c r="S18" s="772"/>
      <c r="T18" s="772"/>
      <c r="U18" s="772"/>
      <c r="V18" s="772"/>
      <c r="W18" s="772"/>
      <c r="X18" s="773"/>
      <c r="Y18" s="498"/>
      <c r="Z18" s="498"/>
      <c r="AA18" s="498"/>
      <c r="AB18" s="498"/>
      <c r="AC18" s="498"/>
      <c r="AD18" s="498"/>
      <c r="AE18" s="498"/>
      <c r="AF18" s="498"/>
      <c r="AG18" s="498"/>
      <c r="AH18" s="498"/>
      <c r="AI18" s="498"/>
      <c r="AJ18" s="498"/>
      <c r="AK18" s="498"/>
      <c r="AL18" s="498"/>
      <c r="AM18" s="498"/>
      <c r="AN18" s="498"/>
      <c r="AO18" s="498"/>
      <c r="AP18" s="498"/>
      <c r="AQ18" s="498"/>
      <c r="AR18" s="498"/>
      <c r="AS18" s="498"/>
      <c r="AT18" s="498"/>
      <c r="AU18" s="498"/>
      <c r="AV18" s="498"/>
      <c r="AW18" s="498"/>
      <c r="AX18" s="498"/>
      <c r="AY18" s="498"/>
      <c r="AZ18" s="498"/>
      <c r="BA18" s="498"/>
      <c r="BB18" s="498"/>
      <c r="BC18" s="498"/>
      <c r="BD18" s="493"/>
      <c r="BE18" s="474"/>
      <c r="BF18" s="462"/>
      <c r="BG18" s="462"/>
      <c r="BH18" s="462"/>
    </row>
    <row r="19" spans="1:60" outlineLevel="3" x14ac:dyDescent="0.35">
      <c r="A19" s="462"/>
      <c r="B19" s="471"/>
      <c r="C19" s="464">
        <f>INT($C$6)+3</f>
        <v>4</v>
      </c>
      <c r="D19" s="493"/>
      <c r="E19" s="489"/>
      <c r="F19" s="489"/>
      <c r="G19" s="493"/>
      <c r="H19" s="498"/>
      <c r="I19" s="498"/>
      <c r="J19" s="498"/>
      <c r="K19" s="498"/>
      <c r="L19" s="498"/>
      <c r="M19" s="498"/>
      <c r="N19" s="498"/>
      <c r="O19" s="498"/>
      <c r="P19" s="498"/>
      <c r="Q19" s="498"/>
      <c r="R19" s="498"/>
      <c r="S19" s="498"/>
      <c r="T19" s="498"/>
      <c r="U19" s="498"/>
      <c r="V19" s="498"/>
      <c r="W19" s="498"/>
      <c r="X19" s="498"/>
      <c r="Y19" s="498"/>
      <c r="Z19" s="498"/>
      <c r="AA19" s="498"/>
      <c r="AB19" s="498"/>
      <c r="AC19" s="498"/>
      <c r="AD19" s="498"/>
      <c r="AE19" s="498"/>
      <c r="AF19" s="498"/>
      <c r="AG19" s="498"/>
      <c r="AH19" s="498"/>
      <c r="AI19" s="498"/>
      <c r="AJ19" s="498"/>
      <c r="AK19" s="498"/>
      <c r="AL19" s="498"/>
      <c r="AM19" s="498"/>
      <c r="AN19" s="498"/>
      <c r="AO19" s="498"/>
      <c r="AP19" s="498"/>
      <c r="AQ19" s="498"/>
      <c r="AR19" s="498"/>
      <c r="AS19" s="498"/>
      <c r="AT19" s="498"/>
      <c r="AU19" s="498"/>
      <c r="AV19" s="498"/>
      <c r="AW19" s="498"/>
      <c r="AX19" s="498"/>
      <c r="AY19" s="498"/>
      <c r="AZ19" s="498"/>
      <c r="BA19" s="498"/>
      <c r="BB19" s="498"/>
      <c r="BC19" s="498"/>
      <c r="BD19" s="493"/>
      <c r="BE19" s="474"/>
      <c r="BF19" s="462"/>
      <c r="BG19" s="462"/>
      <c r="BH19" s="462"/>
    </row>
    <row r="20" spans="1:60" outlineLevel="3" x14ac:dyDescent="0.35">
      <c r="A20" s="462"/>
      <c r="B20" s="471"/>
      <c r="C20" s="464">
        <f>INT($C$6)+3</f>
        <v>4</v>
      </c>
      <c r="D20" s="493"/>
      <c r="E20" s="489"/>
      <c r="F20" s="489"/>
      <c r="G20" s="493"/>
      <c r="H20" s="498"/>
      <c r="I20" s="498"/>
      <c r="J20" s="498"/>
      <c r="K20" s="498"/>
      <c r="L20" s="498"/>
      <c r="M20" s="498"/>
      <c r="N20" s="498"/>
      <c r="O20" s="498"/>
      <c r="P20" s="498"/>
      <c r="Q20" s="498"/>
      <c r="R20" s="498"/>
      <c r="S20" s="498"/>
      <c r="T20" s="498"/>
      <c r="U20" s="498"/>
      <c r="V20" s="498"/>
      <c r="W20" s="498"/>
      <c r="X20" s="498"/>
      <c r="Y20" s="498"/>
      <c r="Z20" s="498"/>
      <c r="AA20" s="498"/>
      <c r="AB20" s="498"/>
      <c r="AC20" s="498"/>
      <c r="AD20" s="498"/>
      <c r="AE20" s="498"/>
      <c r="AF20" s="498"/>
      <c r="AG20" s="498"/>
      <c r="AH20" s="498"/>
      <c r="AI20" s="498"/>
      <c r="AJ20" s="498"/>
      <c r="AK20" s="498"/>
      <c r="AL20" s="498"/>
      <c r="AM20" s="498"/>
      <c r="AN20" s="498"/>
      <c r="AO20" s="498"/>
      <c r="AP20" s="498"/>
      <c r="AQ20" s="498"/>
      <c r="AR20" s="498"/>
      <c r="AS20" s="498"/>
      <c r="AT20" s="498"/>
      <c r="AU20" s="498"/>
      <c r="AV20" s="498"/>
      <c r="AW20" s="498"/>
      <c r="AX20" s="498"/>
      <c r="AY20" s="498"/>
      <c r="AZ20" s="498"/>
      <c r="BA20" s="498"/>
      <c r="BB20" s="498"/>
      <c r="BC20" s="498"/>
      <c r="BD20" s="493"/>
      <c r="BE20" s="474"/>
      <c r="BF20" s="462"/>
      <c r="BG20" s="462"/>
      <c r="BH20" s="462"/>
    </row>
    <row r="21" spans="1:60" ht="45" customHeight="1" outlineLevel="1" x14ac:dyDescent="0.35">
      <c r="A21" s="462"/>
      <c r="B21" s="471"/>
      <c r="C21" s="464">
        <f>INT($C$6)+1.045</f>
        <v>2.0449999999999999</v>
      </c>
      <c r="D21" s="493"/>
      <c r="E21" s="489"/>
      <c r="F21" s="489"/>
      <c r="G21" s="493"/>
      <c r="H21" s="498" t="s">
        <v>552</v>
      </c>
      <c r="I21" s="499">
        <v>27</v>
      </c>
      <c r="J21" s="774" t="s">
        <v>553</v>
      </c>
      <c r="K21" s="775"/>
      <c r="L21" s="775"/>
      <c r="M21" s="775"/>
      <c r="N21" s="775"/>
      <c r="O21" s="775"/>
      <c r="P21" s="775"/>
      <c r="Q21" s="775"/>
      <c r="R21" s="775"/>
      <c r="S21" s="775"/>
      <c r="T21" s="775"/>
      <c r="U21" s="775"/>
      <c r="V21" s="775"/>
      <c r="W21" s="775"/>
      <c r="X21" s="775"/>
      <c r="Y21" s="498"/>
      <c r="Z21" s="498"/>
      <c r="AA21" s="498"/>
      <c r="AB21" s="498"/>
      <c r="AC21" s="498"/>
      <c r="AD21" s="498"/>
      <c r="AE21" s="498"/>
      <c r="AF21" s="498"/>
      <c r="AG21" s="498"/>
      <c r="AH21" s="498"/>
      <c r="AI21" s="498"/>
      <c r="AJ21" s="498"/>
      <c r="AK21" s="498"/>
      <c r="AL21" s="498"/>
      <c r="AM21" s="498"/>
      <c r="AN21" s="498"/>
      <c r="AO21" s="498"/>
      <c r="AP21" s="498"/>
      <c r="AQ21" s="498"/>
      <c r="AR21" s="498"/>
      <c r="AS21" s="498"/>
      <c r="AT21" s="498"/>
      <c r="AU21" s="498"/>
      <c r="AV21" s="498"/>
      <c r="AW21" s="498"/>
      <c r="AX21" s="498"/>
      <c r="AY21" s="498"/>
      <c r="AZ21" s="498"/>
      <c r="BA21" s="498"/>
      <c r="BB21" s="498"/>
      <c r="BC21" s="498"/>
      <c r="BD21" s="493"/>
      <c r="BE21" s="474"/>
      <c r="BF21" s="462"/>
      <c r="BG21" s="462"/>
      <c r="BH21" s="462"/>
    </row>
    <row r="22" spans="1:60" outlineLevel="3" x14ac:dyDescent="0.35">
      <c r="A22" s="462"/>
      <c r="B22" s="471"/>
      <c r="C22" s="464">
        <f>INT($C$6)+3</f>
        <v>4</v>
      </c>
      <c r="D22" s="493"/>
      <c r="E22" s="489"/>
      <c r="F22" s="489"/>
      <c r="G22" s="493"/>
      <c r="H22" s="498"/>
      <c r="I22" s="498"/>
      <c r="J22" s="498"/>
      <c r="K22" s="498"/>
      <c r="L22" s="498"/>
      <c r="M22" s="498"/>
      <c r="N22" s="498"/>
      <c r="O22" s="498"/>
      <c r="P22" s="498"/>
      <c r="Q22" s="498"/>
      <c r="R22" s="498"/>
      <c r="S22" s="498"/>
      <c r="T22" s="498"/>
      <c r="U22" s="498"/>
      <c r="V22" s="498"/>
      <c r="W22" s="498"/>
      <c r="X22" s="498"/>
      <c r="Y22" s="498"/>
      <c r="Z22" s="498"/>
      <c r="AA22" s="498"/>
      <c r="AB22" s="498"/>
      <c r="AC22" s="498"/>
      <c r="AD22" s="498"/>
      <c r="AE22" s="498"/>
      <c r="AF22" s="498"/>
      <c r="AG22" s="498"/>
      <c r="AH22" s="498"/>
      <c r="AI22" s="498"/>
      <c r="AJ22" s="498"/>
      <c r="AK22" s="498"/>
      <c r="AL22" s="498"/>
      <c r="AM22" s="498"/>
      <c r="AN22" s="498"/>
      <c r="AO22" s="498"/>
      <c r="AP22" s="498"/>
      <c r="AQ22" s="498"/>
      <c r="AR22" s="498"/>
      <c r="AS22" s="498"/>
      <c r="AT22" s="498"/>
      <c r="AU22" s="498"/>
      <c r="AV22" s="498"/>
      <c r="AW22" s="498"/>
      <c r="AX22" s="498"/>
      <c r="AY22" s="498"/>
      <c r="AZ22" s="498"/>
      <c r="BA22" s="498"/>
      <c r="BB22" s="498"/>
      <c r="BC22" s="498"/>
      <c r="BD22" s="493"/>
      <c r="BE22" s="474"/>
      <c r="BF22" s="462"/>
      <c r="BG22" s="462"/>
      <c r="BH22" s="462"/>
    </row>
    <row r="23" spans="1:60" outlineLevel="3" x14ac:dyDescent="0.35">
      <c r="A23" s="462"/>
      <c r="B23" s="471"/>
      <c r="C23" s="464">
        <f>INT($C$6)+3</f>
        <v>4</v>
      </c>
      <c r="D23" s="493"/>
      <c r="E23" s="489"/>
      <c r="F23" s="489"/>
      <c r="G23" s="493"/>
      <c r="H23" s="498"/>
      <c r="I23" s="498"/>
      <c r="J23" s="498"/>
      <c r="K23" s="498"/>
      <c r="L23" s="498"/>
      <c r="M23" s="498"/>
      <c r="N23" s="498"/>
      <c r="O23" s="498"/>
      <c r="P23" s="498"/>
      <c r="Q23" s="498"/>
      <c r="R23" s="498"/>
      <c r="S23" s="498"/>
      <c r="T23" s="498"/>
      <c r="U23" s="498"/>
      <c r="V23" s="498"/>
      <c r="W23" s="498"/>
      <c r="X23" s="498"/>
      <c r="Y23" s="498"/>
      <c r="Z23" s="498"/>
      <c r="AA23" s="498"/>
      <c r="AB23" s="498"/>
      <c r="AC23" s="498"/>
      <c r="AD23" s="498"/>
      <c r="AE23" s="498"/>
      <c r="AF23" s="498"/>
      <c r="AG23" s="498"/>
      <c r="AH23" s="498"/>
      <c r="AI23" s="498"/>
      <c r="AJ23" s="498"/>
      <c r="AK23" s="498"/>
      <c r="AL23" s="498"/>
      <c r="AM23" s="498"/>
      <c r="AN23" s="498"/>
      <c r="AO23" s="498"/>
      <c r="AP23" s="498"/>
      <c r="AQ23" s="498"/>
      <c r="AR23" s="498"/>
      <c r="AS23" s="498"/>
      <c r="AT23" s="498"/>
      <c r="AU23" s="498"/>
      <c r="AV23" s="498"/>
      <c r="AW23" s="498"/>
      <c r="AX23" s="498"/>
      <c r="AY23" s="498"/>
      <c r="AZ23" s="498"/>
      <c r="BA23" s="498"/>
      <c r="BB23" s="498"/>
      <c r="BC23" s="498"/>
      <c r="BD23" s="493"/>
      <c r="BE23" s="474"/>
      <c r="BF23" s="462"/>
      <c r="BG23" s="462"/>
      <c r="BH23" s="462"/>
    </row>
    <row r="24" spans="1:60" ht="5.15" customHeight="1" outlineLevel="3" x14ac:dyDescent="0.35">
      <c r="A24" s="462"/>
      <c r="B24" s="471"/>
      <c r="C24" s="464">
        <f>INT($C$6)+3.005</f>
        <v>4.0049999999999999</v>
      </c>
      <c r="D24" s="493"/>
      <c r="E24" s="493"/>
      <c r="F24" s="493"/>
      <c r="G24" s="493"/>
      <c r="H24" s="493"/>
      <c r="I24" s="493"/>
      <c r="J24" s="493"/>
      <c r="K24" s="493"/>
      <c r="L24" s="493"/>
      <c r="M24" s="493"/>
      <c r="N24" s="493"/>
      <c r="O24" s="493"/>
      <c r="P24" s="493"/>
      <c r="Q24" s="493"/>
      <c r="R24" s="493"/>
      <c r="S24" s="493"/>
      <c r="T24" s="493"/>
      <c r="U24" s="493"/>
      <c r="V24" s="493"/>
      <c r="W24" s="493"/>
      <c r="X24" s="493"/>
      <c r="Y24" s="493"/>
      <c r="Z24" s="493"/>
      <c r="AA24" s="493"/>
      <c r="AB24" s="493"/>
      <c r="AC24" s="493"/>
      <c r="AD24" s="493"/>
      <c r="AE24" s="493"/>
      <c r="AF24" s="493"/>
      <c r="AG24" s="493"/>
      <c r="AH24" s="493"/>
      <c r="AI24" s="493"/>
      <c r="AJ24" s="493"/>
      <c r="AK24" s="493"/>
      <c r="AL24" s="493"/>
      <c r="AM24" s="493"/>
      <c r="AN24" s="493"/>
      <c r="AO24" s="493"/>
      <c r="AP24" s="493"/>
      <c r="AQ24" s="493"/>
      <c r="AR24" s="493"/>
      <c r="AS24" s="493"/>
      <c r="AT24" s="493"/>
      <c r="AU24" s="493"/>
      <c r="AV24" s="493"/>
      <c r="AW24" s="493"/>
      <c r="AX24" s="493"/>
      <c r="AY24" s="493"/>
      <c r="AZ24" s="493"/>
      <c r="BA24" s="493"/>
      <c r="BB24" s="493"/>
      <c r="BC24" s="493"/>
      <c r="BD24" s="493" t="s">
        <v>554</v>
      </c>
      <c r="BE24" s="474"/>
      <c r="BF24" s="462"/>
      <c r="BG24" s="462"/>
      <c r="BH24" s="462"/>
    </row>
    <row r="25" spans="1:60" ht="5.15" customHeight="1" outlineLevel="3" x14ac:dyDescent="0.35">
      <c r="A25" s="462"/>
      <c r="B25" s="471"/>
      <c r="C25" s="464">
        <f>INT($C$6)+3.005</f>
        <v>4.0049999999999999</v>
      </c>
      <c r="D25" s="493" t="s">
        <v>548</v>
      </c>
      <c r="E25" s="493"/>
      <c r="F25" s="493"/>
      <c r="G25" s="493"/>
      <c r="H25" s="493"/>
      <c r="I25" s="493"/>
      <c r="J25" s="493"/>
      <c r="K25" s="493"/>
      <c r="L25" s="493"/>
      <c r="M25" s="493"/>
      <c r="N25" s="493"/>
      <c r="O25" s="493"/>
      <c r="P25" s="493"/>
      <c r="Q25" s="493"/>
      <c r="R25" s="493"/>
      <c r="S25" s="493"/>
      <c r="T25" s="493"/>
      <c r="U25" s="493"/>
      <c r="V25" s="493"/>
      <c r="W25" s="493"/>
      <c r="X25" s="493"/>
      <c r="Y25" s="493"/>
      <c r="Z25" s="493"/>
      <c r="AA25" s="493"/>
      <c r="AB25" s="493"/>
      <c r="AC25" s="493"/>
      <c r="AD25" s="493"/>
      <c r="AE25" s="493"/>
      <c r="AF25" s="493"/>
      <c r="AG25" s="493"/>
      <c r="AH25" s="493"/>
      <c r="AI25" s="493"/>
      <c r="AJ25" s="493"/>
      <c r="AK25" s="493"/>
      <c r="AL25" s="493"/>
      <c r="AM25" s="493"/>
      <c r="AN25" s="493"/>
      <c r="AO25" s="493"/>
      <c r="AP25" s="493"/>
      <c r="AQ25" s="493"/>
      <c r="AR25" s="493"/>
      <c r="AS25" s="493"/>
      <c r="AT25" s="493"/>
      <c r="AU25" s="493"/>
      <c r="AV25" s="493"/>
      <c r="AW25" s="493"/>
      <c r="AX25" s="493"/>
      <c r="AY25" s="493"/>
      <c r="AZ25" s="493"/>
      <c r="BA25" s="493"/>
      <c r="BB25" s="493"/>
      <c r="BC25" s="493"/>
      <c r="BD25" s="493"/>
      <c r="BE25" s="474"/>
      <c r="BF25" s="462"/>
      <c r="BG25" s="462"/>
      <c r="BH25" s="462"/>
    </row>
    <row r="26" spans="1:60" outlineLevel="3" x14ac:dyDescent="0.35">
      <c r="A26" s="462"/>
      <c r="B26" s="471"/>
      <c r="C26" s="464">
        <f>INT($C$6)+3</f>
        <v>4</v>
      </c>
      <c r="D26" s="493"/>
      <c r="E26" s="489"/>
      <c r="F26" s="489"/>
      <c r="G26" s="493"/>
      <c r="H26" s="500" t="s">
        <v>555</v>
      </c>
      <c r="I26" s="501" t="s">
        <v>556</v>
      </c>
      <c r="J26" s="502">
        <v>15</v>
      </c>
      <c r="K26" s="501" t="s">
        <v>557</v>
      </c>
      <c r="L26" s="502">
        <v>8.43</v>
      </c>
      <c r="M26" s="498" t="s">
        <v>558</v>
      </c>
      <c r="N26" s="498"/>
      <c r="O26" s="503">
        <v>1</v>
      </c>
      <c r="P26" s="498"/>
      <c r="Q26" s="498"/>
      <c r="R26" s="498"/>
      <c r="S26" s="498"/>
      <c r="T26" s="498"/>
      <c r="U26" s="498"/>
      <c r="V26" s="498"/>
      <c r="W26" s="498"/>
      <c r="X26" s="498"/>
      <c r="Y26" s="498"/>
      <c r="Z26" s="498"/>
      <c r="AA26" s="498"/>
      <c r="AB26" s="498"/>
      <c r="AC26" s="498"/>
      <c r="AD26" s="498"/>
      <c r="AE26" s="498"/>
      <c r="AF26" s="498"/>
      <c r="AG26" s="498"/>
      <c r="AH26" s="498"/>
      <c r="AI26" s="498"/>
      <c r="AJ26" s="498"/>
      <c r="AK26" s="498"/>
      <c r="AL26" s="498"/>
      <c r="AM26" s="498"/>
      <c r="AN26" s="498"/>
      <c r="AO26" s="498"/>
      <c r="AP26" s="498"/>
      <c r="AQ26" s="498"/>
      <c r="AR26" s="498"/>
      <c r="AS26" s="498"/>
      <c r="AT26" s="498"/>
      <c r="AU26" s="498"/>
      <c r="AV26" s="498"/>
      <c r="AW26" s="498"/>
      <c r="AX26" s="498"/>
      <c r="AY26" s="498"/>
      <c r="AZ26" s="498"/>
      <c r="BA26" s="498"/>
      <c r="BB26" s="498"/>
      <c r="BC26" s="498"/>
      <c r="BD26" s="493"/>
      <c r="BE26" s="474"/>
      <c r="BF26" s="462"/>
      <c r="BG26" s="462"/>
      <c r="BH26" s="462"/>
    </row>
    <row r="27" spans="1:60" outlineLevel="3" x14ac:dyDescent="0.35">
      <c r="A27" s="462"/>
      <c r="B27" s="471"/>
      <c r="C27" s="464">
        <f>INT($C$6)+3</f>
        <v>4</v>
      </c>
      <c r="D27" s="493"/>
      <c r="E27" s="489"/>
      <c r="F27" s="489"/>
      <c r="G27" s="493"/>
      <c r="H27" s="498" t="s">
        <v>559</v>
      </c>
      <c r="I27" s="498"/>
      <c r="J27" s="498"/>
      <c r="K27" s="498"/>
      <c r="L27" s="502" t="b">
        <v>1</v>
      </c>
      <c r="M27" s="498"/>
      <c r="N27" s="498"/>
      <c r="O27" s="498"/>
      <c r="P27" s="498"/>
      <c r="Q27" s="498"/>
      <c r="R27" s="498"/>
      <c r="S27" s="498"/>
      <c r="T27" s="498"/>
      <c r="U27" s="498"/>
      <c r="V27" s="498"/>
      <c r="W27" s="498"/>
      <c r="X27" s="498"/>
      <c r="Y27" s="498"/>
      <c r="Z27" s="498"/>
      <c r="AA27" s="498"/>
      <c r="AB27" s="498"/>
      <c r="AC27" s="498"/>
      <c r="AD27" s="498"/>
      <c r="AE27" s="498"/>
      <c r="AF27" s="498"/>
      <c r="AG27" s="498"/>
      <c r="AH27" s="498"/>
      <c r="AI27" s="498"/>
      <c r="AJ27" s="498"/>
      <c r="AK27" s="498"/>
      <c r="AL27" s="498"/>
      <c r="AM27" s="498"/>
      <c r="AN27" s="498"/>
      <c r="AO27" s="498"/>
      <c r="AP27" s="498"/>
      <c r="AQ27" s="498"/>
      <c r="AR27" s="498"/>
      <c r="AS27" s="498"/>
      <c r="AT27" s="498"/>
      <c r="AU27" s="498"/>
      <c r="AV27" s="498"/>
      <c r="AW27" s="498"/>
      <c r="AX27" s="498"/>
      <c r="AY27" s="498"/>
      <c r="AZ27" s="498"/>
      <c r="BA27" s="498"/>
      <c r="BB27" s="498"/>
      <c r="BC27" s="498"/>
      <c r="BD27" s="493"/>
      <c r="BE27" s="474"/>
      <c r="BF27" s="462"/>
      <c r="BG27" s="462"/>
      <c r="BH27" s="462"/>
    </row>
    <row r="28" spans="1:60" outlineLevel="3" x14ac:dyDescent="0.35">
      <c r="A28" s="462"/>
      <c r="B28" s="471"/>
      <c r="C28" s="464">
        <f>INT($C$6)+3</f>
        <v>4</v>
      </c>
      <c r="D28" s="493"/>
      <c r="E28" s="489"/>
      <c r="F28" s="489"/>
      <c r="G28" s="493"/>
      <c r="H28" s="498" t="s">
        <v>560</v>
      </c>
      <c r="I28" s="498"/>
      <c r="J28" s="498"/>
      <c r="K28" s="498"/>
      <c r="L28" s="502" t="b">
        <v>1</v>
      </c>
      <c r="M28" s="498"/>
      <c r="N28" s="498"/>
      <c r="O28" s="498"/>
      <c r="P28" s="498"/>
      <c r="Q28" s="498"/>
      <c r="R28" s="498"/>
      <c r="S28" s="498"/>
      <c r="T28" s="498"/>
      <c r="U28" s="498"/>
      <c r="V28" s="498"/>
      <c r="W28" s="498"/>
      <c r="X28" s="498"/>
      <c r="Y28" s="498"/>
      <c r="Z28" s="498"/>
      <c r="AA28" s="498"/>
      <c r="AB28" s="498"/>
      <c r="AC28" s="498"/>
      <c r="AD28" s="498"/>
      <c r="AE28" s="498"/>
      <c r="AF28" s="498"/>
      <c r="AG28" s="498"/>
      <c r="AH28" s="498"/>
      <c r="AI28" s="498"/>
      <c r="AJ28" s="498"/>
      <c r="AK28" s="498"/>
      <c r="AL28" s="498"/>
      <c r="AM28" s="498"/>
      <c r="AN28" s="498"/>
      <c r="AO28" s="498"/>
      <c r="AP28" s="498"/>
      <c r="AQ28" s="498"/>
      <c r="AR28" s="498"/>
      <c r="AS28" s="498"/>
      <c r="AT28" s="498"/>
      <c r="AU28" s="498"/>
      <c r="AV28" s="498"/>
      <c r="AW28" s="498"/>
      <c r="AX28" s="498"/>
      <c r="AY28" s="498"/>
      <c r="AZ28" s="498"/>
      <c r="BA28" s="498"/>
      <c r="BB28" s="498"/>
      <c r="BC28" s="498"/>
      <c r="BD28" s="493"/>
      <c r="BE28" s="474"/>
      <c r="BF28" s="462"/>
      <c r="BG28" s="462"/>
      <c r="BH28" s="462"/>
    </row>
    <row r="29" spans="1:60" outlineLevel="3" x14ac:dyDescent="0.35">
      <c r="A29" s="462"/>
      <c r="B29" s="471"/>
      <c r="C29" s="464">
        <f>INT($C$6)+3</f>
        <v>4</v>
      </c>
      <c r="D29" s="493"/>
      <c r="E29" s="489"/>
      <c r="F29" s="489"/>
      <c r="G29" s="493"/>
      <c r="H29" s="498" t="s">
        <v>561</v>
      </c>
      <c r="I29" s="498"/>
      <c r="J29" s="498"/>
      <c r="K29" s="498"/>
      <c r="L29" s="502" t="b">
        <v>1</v>
      </c>
      <c r="M29" s="498"/>
      <c r="N29" s="498"/>
      <c r="O29" s="498"/>
      <c r="P29" s="498"/>
      <c r="Q29" s="498"/>
      <c r="R29" s="498"/>
      <c r="S29" s="498"/>
      <c r="T29" s="498"/>
      <c r="U29" s="498"/>
      <c r="V29" s="498"/>
      <c r="W29" s="498"/>
      <c r="X29" s="498"/>
      <c r="Y29" s="498"/>
      <c r="Z29" s="498"/>
      <c r="AA29" s="498"/>
      <c r="AB29" s="498"/>
      <c r="AC29" s="498"/>
      <c r="AD29" s="498"/>
      <c r="AE29" s="498"/>
      <c r="AF29" s="498"/>
      <c r="AG29" s="498"/>
      <c r="AH29" s="498"/>
      <c r="AI29" s="498"/>
      <c r="AJ29" s="498"/>
      <c r="AK29" s="498"/>
      <c r="AL29" s="498"/>
      <c r="AM29" s="498"/>
      <c r="AN29" s="498"/>
      <c r="AO29" s="498"/>
      <c r="AP29" s="498"/>
      <c r="AQ29" s="498"/>
      <c r="AR29" s="498"/>
      <c r="AS29" s="498"/>
      <c r="AT29" s="498"/>
      <c r="AU29" s="498"/>
      <c r="AV29" s="498"/>
      <c r="AW29" s="498"/>
      <c r="AX29" s="498"/>
      <c r="AY29" s="498"/>
      <c r="AZ29" s="498"/>
      <c r="BA29" s="498"/>
      <c r="BB29" s="498"/>
      <c r="BC29" s="498"/>
      <c r="BD29" s="493"/>
      <c r="BE29" s="474"/>
      <c r="BF29" s="462"/>
      <c r="BG29" s="462"/>
      <c r="BH29" s="462"/>
    </row>
    <row r="30" spans="1:60" outlineLevel="3" x14ac:dyDescent="0.35">
      <c r="A30" s="462"/>
      <c r="B30" s="471"/>
      <c r="C30" s="464">
        <f>INT($C$6)+3</f>
        <v>4</v>
      </c>
      <c r="D30" s="493"/>
      <c r="E30" s="489"/>
      <c r="F30" s="489"/>
      <c r="G30" s="493"/>
      <c r="H30" s="498" t="s">
        <v>562</v>
      </c>
      <c r="I30" s="498"/>
      <c r="J30" s="498"/>
      <c r="K30" s="498"/>
      <c r="L30" s="502" t="b">
        <v>1</v>
      </c>
      <c r="M30" s="498"/>
      <c r="N30" s="498"/>
      <c r="O30" s="498"/>
      <c r="P30" s="498"/>
      <c r="Q30" s="498"/>
      <c r="R30" s="498"/>
      <c r="S30" s="498"/>
      <c r="T30" s="498"/>
      <c r="U30" s="498"/>
      <c r="V30" s="498"/>
      <c r="W30" s="498"/>
      <c r="X30" s="498"/>
      <c r="Y30" s="498"/>
      <c r="Z30" s="498"/>
      <c r="AA30" s="498"/>
      <c r="AB30" s="498"/>
      <c r="AC30" s="498"/>
      <c r="AD30" s="498"/>
      <c r="AE30" s="498"/>
      <c r="AF30" s="498"/>
      <c r="AG30" s="498"/>
      <c r="AH30" s="498"/>
      <c r="AI30" s="498"/>
      <c r="AJ30" s="498"/>
      <c r="AK30" s="498"/>
      <c r="AL30" s="498"/>
      <c r="AM30" s="498"/>
      <c r="AN30" s="498"/>
      <c r="AO30" s="498"/>
      <c r="AP30" s="498"/>
      <c r="AQ30" s="498"/>
      <c r="AR30" s="498"/>
      <c r="AS30" s="498"/>
      <c r="AT30" s="498"/>
      <c r="AU30" s="498"/>
      <c r="AV30" s="498"/>
      <c r="AW30" s="498"/>
      <c r="AX30" s="498"/>
      <c r="AY30" s="498"/>
      <c r="AZ30" s="498"/>
      <c r="BA30" s="498"/>
      <c r="BB30" s="498"/>
      <c r="BC30" s="498"/>
      <c r="BD30" s="493"/>
      <c r="BE30" s="474"/>
      <c r="BF30" s="462"/>
      <c r="BG30" s="462"/>
      <c r="BH30" s="462"/>
    </row>
    <row r="31" spans="1:60" ht="5.15" customHeight="1" outlineLevel="3" x14ac:dyDescent="0.35">
      <c r="A31" s="462"/>
      <c r="B31" s="471"/>
      <c r="C31" s="464">
        <f>INT($C$6)+3.005</f>
        <v>4.0049999999999999</v>
      </c>
      <c r="D31" s="493"/>
      <c r="E31" s="493"/>
      <c r="F31" s="493"/>
      <c r="G31" s="493"/>
      <c r="H31" s="493"/>
      <c r="I31" s="493"/>
      <c r="J31" s="493"/>
      <c r="K31" s="493"/>
      <c r="L31" s="493"/>
      <c r="M31" s="493"/>
      <c r="N31" s="493"/>
      <c r="O31" s="493"/>
      <c r="P31" s="493"/>
      <c r="Q31" s="493"/>
      <c r="R31" s="493"/>
      <c r="S31" s="493"/>
      <c r="T31" s="493"/>
      <c r="U31" s="493"/>
      <c r="V31" s="493"/>
      <c r="W31" s="493"/>
      <c r="X31" s="493"/>
      <c r="Y31" s="493"/>
      <c r="Z31" s="493"/>
      <c r="AA31" s="493"/>
      <c r="AB31" s="493"/>
      <c r="AC31" s="493"/>
      <c r="AD31" s="493"/>
      <c r="AE31" s="493"/>
      <c r="AF31" s="493"/>
      <c r="AG31" s="493"/>
      <c r="AH31" s="493"/>
      <c r="AI31" s="493"/>
      <c r="AJ31" s="493"/>
      <c r="AK31" s="493"/>
      <c r="AL31" s="493"/>
      <c r="AM31" s="493"/>
      <c r="AN31" s="493"/>
      <c r="AO31" s="493"/>
      <c r="AP31" s="493"/>
      <c r="AQ31" s="493"/>
      <c r="AR31" s="493"/>
      <c r="AS31" s="493"/>
      <c r="AT31" s="493"/>
      <c r="AU31" s="493"/>
      <c r="AV31" s="493"/>
      <c r="AW31" s="493"/>
      <c r="AX31" s="493"/>
      <c r="AY31" s="493"/>
      <c r="AZ31" s="493"/>
      <c r="BA31" s="493"/>
      <c r="BB31" s="493"/>
      <c r="BC31" s="493"/>
      <c r="BD31" s="493" t="s">
        <v>554</v>
      </c>
      <c r="BE31" s="474"/>
      <c r="BF31" s="462"/>
      <c r="BG31" s="462"/>
      <c r="BH31" s="462"/>
    </row>
    <row r="32" spans="1:60" ht="5.15" customHeight="1" outlineLevel="2" x14ac:dyDescent="0.35">
      <c r="A32" s="462"/>
      <c r="B32" s="471"/>
      <c r="C32" s="464">
        <f>INT($C$6)+2.005</f>
        <v>3.0049999999999999</v>
      </c>
      <c r="D32" s="493"/>
      <c r="E32" s="493"/>
      <c r="F32" s="493"/>
      <c r="G32" s="493"/>
      <c r="H32" s="493"/>
      <c r="I32" s="493"/>
      <c r="J32" s="493"/>
      <c r="K32" s="493"/>
      <c r="L32" s="493"/>
      <c r="M32" s="493"/>
      <c r="N32" s="493"/>
      <c r="O32" s="493"/>
      <c r="P32" s="493"/>
      <c r="Q32" s="493"/>
      <c r="R32" s="493"/>
      <c r="S32" s="493"/>
      <c r="T32" s="493"/>
      <c r="U32" s="493"/>
      <c r="V32" s="493"/>
      <c r="W32" s="493"/>
      <c r="X32" s="493"/>
      <c r="Y32" s="493"/>
      <c r="Z32" s="493"/>
      <c r="AA32" s="493"/>
      <c r="AB32" s="493"/>
      <c r="AC32" s="493"/>
      <c r="AD32" s="493"/>
      <c r="AE32" s="493"/>
      <c r="AF32" s="493"/>
      <c r="AG32" s="493"/>
      <c r="AH32" s="493"/>
      <c r="AI32" s="493"/>
      <c r="AJ32" s="493"/>
      <c r="AK32" s="493"/>
      <c r="AL32" s="493"/>
      <c r="AM32" s="493"/>
      <c r="AN32" s="493"/>
      <c r="AO32" s="493"/>
      <c r="AP32" s="493"/>
      <c r="AQ32" s="493"/>
      <c r="AR32" s="493"/>
      <c r="AS32" s="493"/>
      <c r="AT32" s="493"/>
      <c r="AU32" s="493"/>
      <c r="AV32" s="493"/>
      <c r="AW32" s="493"/>
      <c r="AX32" s="493"/>
      <c r="AY32" s="493"/>
      <c r="AZ32" s="493"/>
      <c r="BA32" s="493"/>
      <c r="BB32" s="493"/>
      <c r="BC32" s="493"/>
      <c r="BD32" s="493"/>
      <c r="BE32" s="474"/>
      <c r="BF32" s="462"/>
      <c r="BG32" s="462"/>
      <c r="BH32" s="462"/>
    </row>
    <row r="33" spans="1:60" ht="5.15" customHeight="1" outlineLevel="1" x14ac:dyDescent="0.35">
      <c r="A33" s="462"/>
      <c r="B33" s="504"/>
      <c r="C33" s="505">
        <f>INT($C$6)+1.005</f>
        <v>2.0049999999999999</v>
      </c>
      <c r="D33" s="506"/>
      <c r="E33" s="506"/>
      <c r="F33" s="506"/>
      <c r="G33" s="506"/>
      <c r="H33" s="506"/>
      <c r="I33" s="506"/>
      <c r="J33" s="506"/>
      <c r="K33" s="506"/>
      <c r="L33" s="506"/>
      <c r="M33" s="506"/>
      <c r="N33" s="506"/>
      <c r="O33" s="506"/>
      <c r="P33" s="506"/>
      <c r="Q33" s="506"/>
      <c r="R33" s="506"/>
      <c r="S33" s="506"/>
      <c r="T33" s="506"/>
      <c r="U33" s="506"/>
      <c r="V33" s="506"/>
      <c r="W33" s="506"/>
      <c r="X33" s="506"/>
      <c r="Y33" s="506"/>
      <c r="Z33" s="506"/>
      <c r="AA33" s="506"/>
      <c r="AB33" s="506"/>
      <c r="AC33" s="506"/>
      <c r="AD33" s="506"/>
      <c r="AE33" s="506"/>
      <c r="AF33" s="506"/>
      <c r="AG33" s="506"/>
      <c r="AH33" s="506"/>
      <c r="AI33" s="506"/>
      <c r="AJ33" s="506"/>
      <c r="AK33" s="506"/>
      <c r="AL33" s="506"/>
      <c r="AM33" s="506"/>
      <c r="AN33" s="506"/>
      <c r="AO33" s="506"/>
      <c r="AP33" s="506"/>
      <c r="AQ33" s="506"/>
      <c r="AR33" s="506"/>
      <c r="AS33" s="506"/>
      <c r="AT33" s="506"/>
      <c r="AU33" s="506"/>
      <c r="AV33" s="506"/>
      <c r="AW33" s="506"/>
      <c r="AX33" s="506"/>
      <c r="AY33" s="506"/>
      <c r="AZ33" s="506"/>
      <c r="BA33" s="506"/>
      <c r="BB33" s="506"/>
      <c r="BC33" s="506"/>
      <c r="BD33" s="506"/>
      <c r="BE33" s="507" t="s">
        <v>144</v>
      </c>
      <c r="BF33" s="462"/>
      <c r="BG33" s="462"/>
      <c r="BH33" s="462"/>
    </row>
    <row r="34" spans="1:60" ht="5.15" customHeight="1" collapsed="1" x14ac:dyDescent="0.35">
      <c r="A34" s="462"/>
      <c r="B34" s="508"/>
      <c r="C34" s="509">
        <f>INT($C$6)+0.005</f>
        <v>1.0049999999999999</v>
      </c>
      <c r="D34" s="508"/>
      <c r="E34" s="508"/>
      <c r="F34" s="508"/>
      <c r="G34" s="508"/>
      <c r="H34" s="508"/>
      <c r="I34" s="508"/>
      <c r="J34" s="508"/>
      <c r="K34" s="508"/>
      <c r="L34" s="508"/>
      <c r="M34" s="508"/>
      <c r="N34" s="508"/>
      <c r="O34" s="508"/>
      <c r="P34" s="508"/>
      <c r="Q34" s="508"/>
      <c r="R34" s="508"/>
      <c r="S34" s="508"/>
      <c r="T34" s="508"/>
      <c r="U34" s="508"/>
      <c r="V34" s="508"/>
      <c r="W34" s="508"/>
      <c r="X34" s="508"/>
      <c r="Y34" s="508"/>
      <c r="Z34" s="508"/>
      <c r="AA34" s="508"/>
      <c r="AB34" s="508"/>
      <c r="AC34" s="508"/>
      <c r="AD34" s="508"/>
      <c r="AE34" s="508"/>
      <c r="AF34" s="508"/>
      <c r="AG34" s="508"/>
      <c r="AH34" s="508"/>
      <c r="AI34" s="508"/>
      <c r="AJ34" s="508"/>
      <c r="AK34" s="508"/>
      <c r="AL34" s="508"/>
      <c r="AM34" s="508"/>
      <c r="AN34" s="508"/>
      <c r="AO34" s="508"/>
      <c r="AP34" s="508"/>
      <c r="AQ34" s="508"/>
      <c r="AR34" s="508"/>
      <c r="AS34" s="508"/>
      <c r="AT34" s="508"/>
      <c r="AU34" s="508"/>
      <c r="AV34" s="508"/>
      <c r="AW34" s="508"/>
      <c r="AX34" s="508"/>
      <c r="AY34" s="508"/>
      <c r="AZ34" s="508"/>
      <c r="BA34" s="508"/>
      <c r="BB34" s="508"/>
      <c r="BC34" s="508"/>
      <c r="BD34" s="508"/>
      <c r="BE34" s="508"/>
      <c r="BF34" s="462"/>
      <c r="BG34" s="462"/>
      <c r="BH34" s="462"/>
    </row>
    <row r="35" spans="1:60" hidden="1" outlineLevel="2" x14ac:dyDescent="0.35">
      <c r="A35" s="462"/>
      <c r="B35" s="462"/>
      <c r="C35" s="464">
        <f>INT($C$6)+2</f>
        <v>3</v>
      </c>
      <c r="D35" s="462"/>
      <c r="E35" s="462"/>
      <c r="F35" s="462"/>
      <c r="G35" s="462"/>
      <c r="H35" s="462"/>
      <c r="I35" s="462"/>
      <c r="J35" s="462"/>
      <c r="K35" s="462"/>
      <c r="L35" s="462"/>
      <c r="M35" s="462"/>
      <c r="N35" s="462"/>
      <c r="O35" s="462"/>
      <c r="P35" s="462"/>
      <c r="Q35" s="462"/>
      <c r="R35" s="462"/>
      <c r="S35" s="462"/>
      <c r="T35" s="462"/>
      <c r="U35" s="462"/>
      <c r="V35" s="462"/>
      <c r="W35" s="462"/>
      <c r="X35" s="462"/>
      <c r="Y35" s="462"/>
      <c r="Z35" s="462"/>
      <c r="AA35" s="462"/>
      <c r="AB35" s="462"/>
      <c r="AC35" s="462"/>
      <c r="AD35" s="462"/>
      <c r="AE35" s="462"/>
      <c r="AF35" s="462"/>
      <c r="AG35" s="462"/>
      <c r="AH35" s="462"/>
      <c r="AI35" s="462"/>
      <c r="AJ35" s="462"/>
      <c r="AK35" s="462"/>
      <c r="AL35" s="462"/>
      <c r="AM35" s="462"/>
      <c r="AN35" s="462"/>
      <c r="AO35" s="462"/>
      <c r="AP35" s="462"/>
      <c r="AQ35" s="462"/>
      <c r="AR35" s="462"/>
      <c r="AS35" s="462"/>
      <c r="AT35" s="462"/>
      <c r="AU35" s="462"/>
      <c r="AV35" s="462"/>
      <c r="AW35" s="462"/>
      <c r="AX35" s="462"/>
      <c r="AY35" s="462"/>
      <c r="AZ35" s="462"/>
      <c r="BA35" s="462"/>
      <c r="BB35" s="462"/>
      <c r="BC35" s="462"/>
      <c r="BD35" s="462"/>
      <c r="BE35" s="462"/>
      <c r="BF35" s="462"/>
      <c r="BG35" s="462"/>
      <c r="BH35" s="462"/>
    </row>
    <row r="36" spans="1:60" hidden="1" outlineLevel="2" x14ac:dyDescent="0.35">
      <c r="A36" s="462"/>
      <c r="B36" s="462"/>
      <c r="C36" s="464">
        <f>INT($C$40)+2</f>
        <v>3</v>
      </c>
      <c r="D36" s="462"/>
      <c r="E36" s="462"/>
      <c r="F36" s="462"/>
      <c r="G36" s="462"/>
      <c r="H36" s="462"/>
      <c r="I36" s="462"/>
      <c r="J36" s="462"/>
      <c r="K36" s="462"/>
      <c r="L36" s="462"/>
      <c r="M36" s="462"/>
      <c r="N36" s="462"/>
      <c r="O36" s="462"/>
      <c r="P36" s="462"/>
      <c r="Q36" s="462"/>
      <c r="R36" s="462"/>
      <c r="S36" s="462"/>
      <c r="T36" s="462"/>
      <c r="U36" s="462"/>
      <c r="V36" s="462"/>
      <c r="W36" s="462"/>
      <c r="X36" s="462"/>
      <c r="Y36" s="462"/>
      <c r="Z36" s="462"/>
      <c r="AA36" s="462"/>
      <c r="AB36" s="462"/>
      <c r="AC36" s="462"/>
      <c r="AD36" s="462"/>
      <c r="AE36" s="462"/>
      <c r="AF36" s="462"/>
      <c r="AG36" s="462"/>
      <c r="AH36" s="462"/>
      <c r="AI36" s="462"/>
      <c r="AJ36" s="462"/>
      <c r="AK36" s="462"/>
      <c r="AL36" s="462"/>
      <c r="AM36" s="462"/>
      <c r="AN36" s="462"/>
      <c r="AO36" s="462"/>
      <c r="AP36" s="462"/>
      <c r="AQ36" s="462"/>
      <c r="AR36" s="462"/>
      <c r="AS36" s="462"/>
      <c r="AT36" s="462"/>
      <c r="AU36" s="462"/>
      <c r="AV36" s="462"/>
      <c r="AW36" s="462"/>
      <c r="AX36" s="462"/>
      <c r="AY36" s="462"/>
      <c r="AZ36" s="462"/>
      <c r="BA36" s="462"/>
      <c r="BB36" s="462"/>
      <c r="BC36" s="462"/>
      <c r="BD36" s="462"/>
      <c r="BE36" s="462"/>
      <c r="BF36" s="462"/>
      <c r="BG36" s="462"/>
      <c r="BH36" s="462"/>
    </row>
    <row r="37" spans="1:60" ht="5.15" customHeight="1" collapsed="1" thickBot="1" x14ac:dyDescent="0.4">
      <c r="A37" s="462"/>
      <c r="B37" s="465"/>
      <c r="C37" s="466">
        <f>INT($C$40)+0.005</f>
        <v>1.0049999999999999</v>
      </c>
      <c r="D37" s="465"/>
      <c r="E37" s="465"/>
      <c r="F37" s="465"/>
      <c r="G37" s="465"/>
      <c r="H37" s="465"/>
      <c r="I37" s="465"/>
      <c r="J37" s="465"/>
      <c r="K37" s="465"/>
      <c r="L37" s="465"/>
      <c r="M37" s="465"/>
      <c r="N37" s="465"/>
      <c r="O37" s="465"/>
      <c r="P37" s="465"/>
      <c r="Q37" s="465"/>
      <c r="R37" s="465"/>
      <c r="S37" s="465"/>
      <c r="T37" s="465"/>
      <c r="U37" s="465"/>
      <c r="V37" s="465"/>
      <c r="W37" s="465"/>
      <c r="X37" s="465"/>
      <c r="Y37" s="465"/>
      <c r="Z37" s="465"/>
      <c r="AA37" s="465"/>
      <c r="AB37" s="465"/>
      <c r="AC37" s="465"/>
      <c r="AD37" s="465"/>
      <c r="AE37" s="465"/>
      <c r="AF37" s="465"/>
      <c r="AG37" s="465"/>
      <c r="AH37" s="465"/>
      <c r="AI37" s="465"/>
      <c r="AJ37" s="465"/>
      <c r="AK37" s="465"/>
      <c r="AL37" s="465"/>
      <c r="AM37" s="465"/>
      <c r="AN37" s="465"/>
      <c r="AO37" s="465"/>
      <c r="AP37" s="465"/>
      <c r="AQ37" s="465"/>
      <c r="AR37" s="465"/>
      <c r="AS37" s="465"/>
      <c r="AT37" s="465"/>
      <c r="AU37" s="465"/>
      <c r="AV37" s="465"/>
      <c r="AW37" s="465"/>
      <c r="AX37" s="465"/>
      <c r="AY37" s="465"/>
      <c r="AZ37" s="465"/>
      <c r="BA37" s="465"/>
      <c r="BB37" s="465"/>
      <c r="BC37" s="465"/>
      <c r="BD37" s="465"/>
      <c r="BE37" s="465"/>
      <c r="BF37" s="462"/>
      <c r="BG37" s="462"/>
      <c r="BH37" s="462"/>
    </row>
    <row r="38" spans="1:60" ht="5.15" hidden="1" customHeight="1" outlineLevel="1" x14ac:dyDescent="0.35">
      <c r="A38" s="462"/>
      <c r="B38" s="467" t="s">
        <v>0</v>
      </c>
      <c r="C38" s="468">
        <f>INT($C$40)+1.005</f>
        <v>2.0049999999999999</v>
      </c>
      <c r="D38" s="469"/>
      <c r="E38" s="469"/>
      <c r="F38" s="469"/>
      <c r="G38" s="469"/>
      <c r="H38" s="469"/>
      <c r="I38" s="469"/>
      <c r="J38" s="469"/>
      <c r="K38" s="469"/>
      <c r="L38" s="469"/>
      <c r="M38" s="469"/>
      <c r="N38" s="469"/>
      <c r="O38" s="469"/>
      <c r="P38" s="469"/>
      <c r="Q38" s="469"/>
      <c r="R38" s="469"/>
      <c r="S38" s="469"/>
      <c r="T38" s="469"/>
      <c r="U38" s="469"/>
      <c r="V38" s="469"/>
      <c r="W38" s="469"/>
      <c r="X38" s="469"/>
      <c r="Y38" s="469"/>
      <c r="Z38" s="469"/>
      <c r="AA38" s="469"/>
      <c r="AB38" s="469"/>
      <c r="AC38" s="469"/>
      <c r="AD38" s="469"/>
      <c r="AE38" s="469"/>
      <c r="AF38" s="469"/>
      <c r="AG38" s="469"/>
      <c r="AH38" s="469"/>
      <c r="AI38" s="469"/>
      <c r="AJ38" s="469"/>
      <c r="AK38" s="469"/>
      <c r="AL38" s="469"/>
      <c r="AM38" s="469"/>
      <c r="AN38" s="469"/>
      <c r="AO38" s="469"/>
      <c r="AP38" s="469"/>
      <c r="AQ38" s="469"/>
      <c r="AR38" s="469"/>
      <c r="AS38" s="469"/>
      <c r="AT38" s="469"/>
      <c r="AU38" s="469"/>
      <c r="AV38" s="469"/>
      <c r="AW38" s="469"/>
      <c r="AX38" s="469"/>
      <c r="AY38" s="469"/>
      <c r="AZ38" s="469"/>
      <c r="BA38" s="469"/>
      <c r="BB38" s="469"/>
      <c r="BC38" s="469"/>
      <c r="BD38" s="469"/>
      <c r="BE38" s="470"/>
      <c r="BF38" s="462"/>
      <c r="BG38" s="462"/>
      <c r="BH38" s="462"/>
    </row>
    <row r="39" spans="1:60" hidden="1" outlineLevel="4" x14ac:dyDescent="0.35">
      <c r="A39" s="462"/>
      <c r="B39" s="471"/>
      <c r="C39" s="464">
        <f>INT(MAX($C$51:$C$94))+1</f>
        <v>5</v>
      </c>
      <c r="D39" s="472"/>
      <c r="E39" s="472"/>
      <c r="F39" s="472"/>
      <c r="G39" s="472"/>
      <c r="H39" s="473"/>
      <c r="I39" s="473"/>
      <c r="J39" s="473"/>
      <c r="K39" s="473"/>
      <c r="L39" s="473"/>
      <c r="M39" s="473"/>
      <c r="N39" s="473"/>
      <c r="O39" s="473"/>
      <c r="P39" s="473"/>
      <c r="Q39" s="473"/>
      <c r="R39" s="473"/>
      <c r="S39" s="473"/>
      <c r="T39" s="473"/>
      <c r="U39" s="473"/>
      <c r="V39" s="473"/>
      <c r="W39" s="473"/>
      <c r="X39" s="473"/>
      <c r="Y39" s="473"/>
      <c r="Z39" s="473"/>
      <c r="AA39" s="473"/>
      <c r="AB39" s="473"/>
      <c r="AC39" s="473"/>
      <c r="AD39" s="473"/>
      <c r="AE39" s="473"/>
      <c r="AF39" s="473"/>
      <c r="AG39" s="473"/>
      <c r="AH39" s="473"/>
      <c r="AI39" s="473"/>
      <c r="AJ39" s="473"/>
      <c r="AK39" s="473"/>
      <c r="AL39" s="473"/>
      <c r="AM39" s="473"/>
      <c r="AN39" s="473"/>
      <c r="AO39" s="473"/>
      <c r="AP39" s="473"/>
      <c r="AQ39" s="473"/>
      <c r="AR39" s="473"/>
      <c r="AS39" s="473"/>
      <c r="AT39" s="473"/>
      <c r="AU39" s="473"/>
      <c r="AV39" s="473"/>
      <c r="AW39" s="473"/>
      <c r="AX39" s="473"/>
      <c r="AY39" s="473"/>
      <c r="AZ39" s="473"/>
      <c r="BA39" s="473"/>
      <c r="BB39" s="473"/>
      <c r="BC39" s="473"/>
      <c r="BD39" s="472"/>
      <c r="BE39" s="474"/>
      <c r="BF39" s="462"/>
      <c r="BG39" s="462"/>
      <c r="BH39" s="462"/>
    </row>
    <row r="40" spans="1:60" ht="20.149999999999999" customHeight="1" x14ac:dyDescent="0.35">
      <c r="A40" s="462"/>
      <c r="B40" s="471"/>
      <c r="C40" s="464">
        <v>1.02</v>
      </c>
      <c r="D40" s="475"/>
      <c r="E40" s="476" t="s">
        <v>539</v>
      </c>
      <c r="F40" s="477"/>
      <c r="G40" s="478"/>
      <c r="H40" s="479" t="str">
        <f>COUNTIFS($B$1:$B40, "«")&amp;" Property: Region definition inputs"</f>
        <v>2 Property: Region definition inputs</v>
      </c>
      <c r="I40" s="510"/>
      <c r="J40" s="510"/>
      <c r="K40" s="510"/>
      <c r="L40" s="510"/>
      <c r="M40" s="510"/>
      <c r="N40" s="510"/>
      <c r="O40" s="510"/>
      <c r="P40" s="510"/>
      <c r="Q40" s="510"/>
      <c r="R40" s="510"/>
      <c r="S40" s="510"/>
      <c r="T40" s="510"/>
      <c r="U40" s="510"/>
      <c r="V40" s="510"/>
      <c r="W40" s="510"/>
      <c r="X40" s="510"/>
      <c r="Y40" s="481"/>
      <c r="Z40" s="481"/>
      <c r="AA40" s="481"/>
      <c r="AB40" s="481"/>
      <c r="AC40" s="481"/>
      <c r="AD40" s="481"/>
      <c r="AE40" s="481"/>
      <c r="AF40" s="481"/>
      <c r="AG40" s="481"/>
      <c r="AH40" s="481"/>
      <c r="AI40" s="481"/>
      <c r="AJ40" s="481"/>
      <c r="AK40" s="481"/>
      <c r="AL40" s="481"/>
      <c r="AM40" s="481"/>
      <c r="AN40" s="481"/>
      <c r="AO40" s="481"/>
      <c r="AP40" s="481"/>
      <c r="AQ40" s="481"/>
      <c r="AR40" s="481"/>
      <c r="AS40" s="481"/>
      <c r="AT40" s="481"/>
      <c r="AU40" s="481"/>
      <c r="AV40" s="481"/>
      <c r="AW40" s="481"/>
      <c r="AX40" s="481"/>
      <c r="AY40" s="481"/>
      <c r="AZ40" s="481"/>
      <c r="BA40" s="481"/>
      <c r="BB40" s="481"/>
      <c r="BC40" s="481"/>
      <c r="BD40" s="482"/>
      <c r="BE40" s="474"/>
      <c r="BF40" s="462"/>
      <c r="BG40" s="462"/>
      <c r="BH40" s="462"/>
    </row>
    <row r="41" spans="1:60" ht="20.149999999999999" customHeight="1" outlineLevel="1" x14ac:dyDescent="0.35">
      <c r="A41" s="462"/>
      <c r="B41" s="471"/>
      <c r="C41" s="464">
        <f>INT($C$40)+1.02</f>
        <v>2.02</v>
      </c>
      <c r="D41" s="475"/>
      <c r="E41" s="476" t="s">
        <v>541</v>
      </c>
      <c r="F41" s="483">
        <v>1</v>
      </c>
      <c r="G41" s="484"/>
      <c r="H41" s="485" t="s">
        <v>563</v>
      </c>
      <c r="I41" s="486"/>
      <c r="J41" s="486"/>
      <c r="K41" s="486"/>
      <c r="L41" s="486"/>
      <c r="M41" s="486"/>
      <c r="N41" s="486"/>
      <c r="O41" s="486"/>
      <c r="P41" s="486"/>
      <c r="Q41" s="486"/>
      <c r="R41" s="486"/>
      <c r="S41" s="486"/>
      <c r="T41" s="486"/>
      <c r="U41" s="486"/>
      <c r="V41" s="486"/>
      <c r="W41" s="486"/>
      <c r="X41" s="486"/>
      <c r="Y41" s="487"/>
      <c r="Z41" s="487"/>
      <c r="AA41" s="487"/>
      <c r="AB41" s="487"/>
      <c r="AC41" s="487"/>
      <c r="AD41" s="487"/>
      <c r="AE41" s="487"/>
      <c r="AF41" s="487"/>
      <c r="AG41" s="487"/>
      <c r="AH41" s="487"/>
      <c r="AI41" s="487"/>
      <c r="AJ41" s="487"/>
      <c r="AK41" s="487"/>
      <c r="AL41" s="487"/>
      <c r="AM41" s="487"/>
      <c r="AN41" s="487"/>
      <c r="AO41" s="487"/>
      <c r="AP41" s="487"/>
      <c r="AQ41" s="487"/>
      <c r="AR41" s="487"/>
      <c r="AS41" s="487"/>
      <c r="AT41" s="487"/>
      <c r="AU41" s="487"/>
      <c r="AV41" s="487"/>
      <c r="AW41" s="487"/>
      <c r="AX41" s="487"/>
      <c r="AY41" s="487"/>
      <c r="AZ41" s="487"/>
      <c r="BA41" s="487"/>
      <c r="BB41" s="487"/>
      <c r="BC41" s="487"/>
      <c r="BD41" s="488"/>
      <c r="BE41" s="474"/>
      <c r="BF41" s="462"/>
      <c r="BG41" s="462"/>
      <c r="BH41" s="462"/>
    </row>
    <row r="42" spans="1:60" ht="5.15" customHeight="1" outlineLevel="2" x14ac:dyDescent="0.35">
      <c r="A42" s="462"/>
      <c r="B42" s="471"/>
      <c r="C42" s="464">
        <f>INT($C$40)+2.005</f>
        <v>3.0049999999999999</v>
      </c>
      <c r="D42" s="472"/>
      <c r="E42" s="472"/>
      <c r="F42" s="472"/>
      <c r="G42" s="472"/>
      <c r="H42" s="472"/>
      <c r="I42" s="472"/>
      <c r="J42" s="472"/>
      <c r="K42" s="472"/>
      <c r="L42" s="472"/>
      <c r="M42" s="472"/>
      <c r="N42" s="472"/>
      <c r="O42" s="472"/>
      <c r="P42" s="472"/>
      <c r="Q42" s="472"/>
      <c r="R42" s="472"/>
      <c r="S42" s="472"/>
      <c r="T42" s="472"/>
      <c r="U42" s="472"/>
      <c r="V42" s="472"/>
      <c r="W42" s="472"/>
      <c r="X42" s="472"/>
      <c r="Y42" s="472"/>
      <c r="Z42" s="472"/>
      <c r="AA42" s="472"/>
      <c r="AB42" s="472"/>
      <c r="AC42" s="472"/>
      <c r="AD42" s="472"/>
      <c r="AE42" s="472"/>
      <c r="AF42" s="472"/>
      <c r="AG42" s="472"/>
      <c r="AH42" s="472"/>
      <c r="AI42" s="472"/>
      <c r="AJ42" s="472"/>
      <c r="AK42" s="472"/>
      <c r="AL42" s="472"/>
      <c r="AM42" s="472"/>
      <c r="AN42" s="472"/>
      <c r="AO42" s="472"/>
      <c r="AP42" s="472"/>
      <c r="AQ42" s="472"/>
      <c r="AR42" s="472"/>
      <c r="AS42" s="472"/>
      <c r="AT42" s="472"/>
      <c r="AU42" s="472"/>
      <c r="AV42" s="472"/>
      <c r="AW42" s="472"/>
      <c r="AX42" s="472"/>
      <c r="AY42" s="472"/>
      <c r="AZ42" s="472"/>
      <c r="BA42" s="472"/>
      <c r="BB42" s="472"/>
      <c r="BC42" s="472"/>
      <c r="BD42" s="472"/>
      <c r="BE42" s="474"/>
      <c r="BF42" s="462"/>
      <c r="BG42" s="462"/>
      <c r="BH42" s="462"/>
    </row>
    <row r="43" spans="1:60" outlineLevel="2" x14ac:dyDescent="0.35">
      <c r="A43" s="462"/>
      <c r="B43" s="471"/>
      <c r="C43" s="464">
        <f>INT($C$40)+2</f>
        <v>3</v>
      </c>
      <c r="D43" s="472"/>
      <c r="E43" s="489"/>
      <c r="F43" s="489"/>
      <c r="G43" s="472"/>
      <c r="H43" s="490"/>
      <c r="I43" s="490"/>
      <c r="J43" s="490"/>
      <c r="K43" s="490"/>
      <c r="L43" s="490"/>
      <c r="M43" s="490"/>
      <c r="N43" s="490"/>
      <c r="O43" s="490"/>
      <c r="P43" s="490"/>
      <c r="Q43" s="490"/>
      <c r="R43" s="490"/>
      <c r="S43" s="490"/>
      <c r="T43" s="490"/>
      <c r="U43" s="490"/>
      <c r="V43" s="490"/>
      <c r="W43" s="490"/>
      <c r="X43" s="490"/>
      <c r="Y43" s="490"/>
      <c r="Z43" s="490"/>
      <c r="AA43" s="490"/>
      <c r="AB43" s="490"/>
      <c r="AC43" s="490"/>
      <c r="AD43" s="490"/>
      <c r="AE43" s="490"/>
      <c r="AF43" s="490"/>
      <c r="AG43" s="490"/>
      <c r="AH43" s="490"/>
      <c r="AI43" s="490"/>
      <c r="AJ43" s="490"/>
      <c r="AK43" s="490"/>
      <c r="AL43" s="490"/>
      <c r="AM43" s="490"/>
      <c r="AN43" s="490"/>
      <c r="AO43" s="490"/>
      <c r="AP43" s="490"/>
      <c r="AQ43" s="490"/>
      <c r="AR43" s="490"/>
      <c r="AS43" s="490"/>
      <c r="AT43" s="490"/>
      <c r="AU43" s="490"/>
      <c r="AV43" s="490"/>
      <c r="AW43" s="490"/>
      <c r="AX43" s="490"/>
      <c r="AY43" s="490"/>
      <c r="AZ43" s="490"/>
      <c r="BA43" s="490"/>
      <c r="BB43" s="490"/>
      <c r="BC43" s="490"/>
      <c r="BD43" s="472"/>
      <c r="BE43" s="474"/>
      <c r="BF43" s="462"/>
      <c r="BG43" s="462"/>
      <c r="BH43" s="462"/>
    </row>
    <row r="44" spans="1:60" outlineLevel="2" x14ac:dyDescent="0.35">
      <c r="A44" s="462"/>
      <c r="B44" s="471"/>
      <c r="C44" s="464">
        <f>INT($C$40)+2</f>
        <v>3</v>
      </c>
      <c r="D44" s="472"/>
      <c r="E44" s="489"/>
      <c r="F44" s="489"/>
      <c r="G44" s="472"/>
      <c r="H44" s="491"/>
      <c r="I44" s="491"/>
      <c r="J44" s="491"/>
      <c r="K44" s="491"/>
      <c r="L44" s="491"/>
      <c r="M44" s="491"/>
      <c r="N44" s="491"/>
      <c r="O44" s="491"/>
      <c r="P44" s="491"/>
      <c r="Q44" s="491"/>
      <c r="R44" s="491"/>
      <c r="S44" s="491"/>
      <c r="T44" s="491"/>
      <c r="U44" s="491"/>
      <c r="V44" s="491"/>
      <c r="W44" s="491"/>
      <c r="X44" s="491"/>
      <c r="Y44" s="491"/>
      <c r="Z44" s="491"/>
      <c r="AA44" s="491"/>
      <c r="AB44" s="491"/>
      <c r="AC44" s="491"/>
      <c r="AD44" s="491"/>
      <c r="AE44" s="491"/>
      <c r="AF44" s="491"/>
      <c r="AG44" s="491"/>
      <c r="AH44" s="491"/>
      <c r="AI44" s="491"/>
      <c r="AJ44" s="491"/>
      <c r="AK44" s="491"/>
      <c r="AL44" s="491"/>
      <c r="AM44" s="491"/>
      <c r="AN44" s="491"/>
      <c r="AO44" s="491"/>
      <c r="AP44" s="491"/>
      <c r="AQ44" s="491"/>
      <c r="AR44" s="491"/>
      <c r="AS44" s="491"/>
      <c r="AT44" s="491"/>
      <c r="AU44" s="491"/>
      <c r="AV44" s="491"/>
      <c r="AW44" s="491"/>
      <c r="AX44" s="491"/>
      <c r="AY44" s="491"/>
      <c r="AZ44" s="491"/>
      <c r="BA44" s="491"/>
      <c r="BB44" s="491"/>
      <c r="BC44" s="491"/>
      <c r="BD44" s="472"/>
      <c r="BE44" s="474"/>
      <c r="BF44" s="462"/>
      <c r="BG44" s="462"/>
      <c r="BH44" s="462"/>
    </row>
    <row r="45" spans="1:60" outlineLevel="2" x14ac:dyDescent="0.35">
      <c r="A45" s="462"/>
      <c r="B45" s="471"/>
      <c r="C45" s="464">
        <f>INT($C$40)+2</f>
        <v>3</v>
      </c>
      <c r="D45" s="472"/>
      <c r="E45" s="489"/>
      <c r="F45" s="489"/>
      <c r="G45" s="472"/>
      <c r="H45" s="491"/>
      <c r="I45" s="491"/>
      <c r="J45" s="491"/>
      <c r="K45" s="491"/>
      <c r="L45" s="491"/>
      <c r="M45" s="491"/>
      <c r="N45" s="491"/>
      <c r="O45" s="491"/>
      <c r="P45" s="491"/>
      <c r="Q45" s="491"/>
      <c r="R45" s="491"/>
      <c r="S45" s="491"/>
      <c r="T45" s="491"/>
      <c r="U45" s="491"/>
      <c r="V45" s="491"/>
      <c r="W45" s="491"/>
      <c r="X45" s="491"/>
      <c r="Y45" s="491"/>
      <c r="Z45" s="491"/>
      <c r="AA45" s="491"/>
      <c r="AB45" s="491"/>
      <c r="AC45" s="491"/>
      <c r="AD45" s="491"/>
      <c r="AE45" s="491"/>
      <c r="AF45" s="491"/>
      <c r="AG45" s="491"/>
      <c r="AH45" s="491"/>
      <c r="AI45" s="491"/>
      <c r="AJ45" s="491"/>
      <c r="AK45" s="491"/>
      <c r="AL45" s="491"/>
      <c r="AM45" s="491"/>
      <c r="AN45" s="491"/>
      <c r="AO45" s="491"/>
      <c r="AP45" s="491"/>
      <c r="AQ45" s="491"/>
      <c r="AR45" s="491"/>
      <c r="AS45" s="491"/>
      <c r="AT45" s="491"/>
      <c r="AU45" s="491"/>
      <c r="AV45" s="491"/>
      <c r="AW45" s="491"/>
      <c r="AX45" s="491"/>
      <c r="AY45" s="491"/>
      <c r="AZ45" s="491"/>
      <c r="BA45" s="491"/>
      <c r="BB45" s="491"/>
      <c r="BC45" s="491"/>
      <c r="BD45" s="472"/>
      <c r="BE45" s="474"/>
      <c r="BF45" s="462"/>
      <c r="BG45" s="462"/>
      <c r="BH45" s="462"/>
    </row>
    <row r="46" spans="1:60" outlineLevel="2" x14ac:dyDescent="0.35">
      <c r="A46" s="462"/>
      <c r="B46" s="471"/>
      <c r="C46" s="464">
        <f>INT($C$40)+2</f>
        <v>3</v>
      </c>
      <c r="D46" s="472"/>
      <c r="E46" s="489"/>
      <c r="F46" s="489"/>
      <c r="G46" s="472"/>
      <c r="H46" s="491"/>
      <c r="I46" s="491"/>
      <c r="J46" s="491"/>
      <c r="K46" s="491"/>
      <c r="L46" s="491"/>
      <c r="M46" s="491"/>
      <c r="N46" s="491"/>
      <c r="O46" s="491"/>
      <c r="P46" s="491"/>
      <c r="Q46" s="491"/>
      <c r="R46" s="491"/>
      <c r="S46" s="491"/>
      <c r="T46" s="491"/>
      <c r="U46" s="491"/>
      <c r="V46" s="491"/>
      <c r="W46" s="491"/>
      <c r="X46" s="491"/>
      <c r="Y46" s="491"/>
      <c r="Z46" s="491"/>
      <c r="AA46" s="491"/>
      <c r="AB46" s="491"/>
      <c r="AC46" s="491"/>
      <c r="AD46" s="491"/>
      <c r="AE46" s="491"/>
      <c r="AF46" s="491"/>
      <c r="AG46" s="491"/>
      <c r="AH46" s="491"/>
      <c r="AI46" s="491"/>
      <c r="AJ46" s="491"/>
      <c r="AK46" s="491"/>
      <c r="AL46" s="491"/>
      <c r="AM46" s="491"/>
      <c r="AN46" s="491"/>
      <c r="AO46" s="491"/>
      <c r="AP46" s="491"/>
      <c r="AQ46" s="491"/>
      <c r="AR46" s="491"/>
      <c r="AS46" s="491"/>
      <c r="AT46" s="491"/>
      <c r="AU46" s="491"/>
      <c r="AV46" s="491"/>
      <c r="AW46" s="491"/>
      <c r="AX46" s="491"/>
      <c r="AY46" s="491"/>
      <c r="AZ46" s="491"/>
      <c r="BA46" s="491"/>
      <c r="BB46" s="491"/>
      <c r="BC46" s="491"/>
      <c r="BD46" s="472"/>
      <c r="BE46" s="474"/>
      <c r="BF46" s="462"/>
      <c r="BG46" s="462"/>
      <c r="BH46" s="462"/>
    </row>
    <row r="47" spans="1:60" ht="11.5" customHeight="1" outlineLevel="2" x14ac:dyDescent="0.35">
      <c r="A47" s="462"/>
      <c r="B47" s="471" t="s">
        <v>545</v>
      </c>
      <c r="C47" s="464">
        <f>INT($C$40)+2.01</f>
        <v>3.01</v>
      </c>
      <c r="D47" s="472"/>
      <c r="E47" s="472"/>
      <c r="F47" s="472"/>
      <c r="G47" s="472"/>
      <c r="H47" s="491"/>
      <c r="I47" s="491"/>
      <c r="J47" s="491"/>
      <c r="K47" s="491"/>
      <c r="L47" s="491"/>
      <c r="M47" s="491"/>
      <c r="N47" s="491"/>
      <c r="O47" s="491"/>
      <c r="P47" s="491"/>
      <c r="Q47" s="491"/>
      <c r="R47" s="491"/>
      <c r="S47" s="491"/>
      <c r="T47" s="491"/>
      <c r="U47" s="491"/>
      <c r="V47" s="491"/>
      <c r="W47" s="491"/>
      <c r="X47" s="491"/>
      <c r="Y47" s="491"/>
      <c r="Z47" s="491"/>
      <c r="AA47" s="491"/>
      <c r="AB47" s="491"/>
      <c r="AC47" s="491"/>
      <c r="AD47" s="491"/>
      <c r="AE47" s="491"/>
      <c r="AF47" s="491"/>
      <c r="AG47" s="491"/>
      <c r="AH47" s="491"/>
      <c r="AI47" s="491"/>
      <c r="AJ47" s="491"/>
      <c r="AK47" s="491"/>
      <c r="AL47" s="491"/>
      <c r="AM47" s="491"/>
      <c r="AN47" s="491"/>
      <c r="AO47" s="491"/>
      <c r="AP47" s="491"/>
      <c r="AQ47" s="491"/>
      <c r="AR47" s="491"/>
      <c r="AS47" s="491"/>
      <c r="AT47" s="491"/>
      <c r="AU47" s="491"/>
      <c r="AV47" s="491"/>
      <c r="AW47" s="491"/>
      <c r="AX47" s="491"/>
      <c r="AY47" s="491"/>
      <c r="AZ47" s="491"/>
      <c r="BA47" s="491"/>
      <c r="BB47" s="491"/>
      <c r="BC47" s="491"/>
      <c r="BD47" s="472"/>
      <c r="BE47" s="474"/>
      <c r="BF47" s="462"/>
      <c r="BG47" s="462"/>
      <c r="BH47" s="462"/>
    </row>
    <row r="48" spans="1:60" outlineLevel="4" x14ac:dyDescent="0.35">
      <c r="A48" s="462"/>
      <c r="B48" s="471"/>
      <c r="C48" s="464">
        <f>INT(MAX($C$51:$C$94))+1</f>
        <v>5</v>
      </c>
      <c r="D48" s="493"/>
      <c r="E48" s="489"/>
      <c r="F48" s="489"/>
      <c r="G48" s="493"/>
      <c r="H48" s="489"/>
      <c r="I48" s="489"/>
      <c r="J48" s="489"/>
      <c r="K48" s="489"/>
      <c r="L48" s="489"/>
      <c r="M48" s="489"/>
      <c r="N48" s="489"/>
      <c r="O48" s="489"/>
      <c r="P48" s="489"/>
      <c r="Q48" s="489"/>
      <c r="R48" s="489"/>
      <c r="S48" s="489"/>
      <c r="T48" s="489"/>
      <c r="U48" s="489"/>
      <c r="V48" s="489"/>
      <c r="W48" s="489"/>
      <c r="X48" s="489"/>
      <c r="Y48" s="489"/>
      <c r="Z48" s="489"/>
      <c r="AA48" s="489"/>
      <c r="AB48" s="489"/>
      <c r="AC48" s="489"/>
      <c r="AD48" s="489"/>
      <c r="AE48" s="489"/>
      <c r="AF48" s="489"/>
      <c r="AG48" s="489"/>
      <c r="AH48" s="489"/>
      <c r="AI48" s="489"/>
      <c r="AJ48" s="489"/>
      <c r="AK48" s="489"/>
      <c r="AL48" s="489"/>
      <c r="AM48" s="489"/>
      <c r="AN48" s="489"/>
      <c r="AO48" s="489"/>
      <c r="AP48" s="489"/>
      <c r="AQ48" s="489"/>
      <c r="AR48" s="489"/>
      <c r="AS48" s="489"/>
      <c r="AT48" s="489"/>
      <c r="AU48" s="489"/>
      <c r="AV48" s="489"/>
      <c r="AW48" s="489"/>
      <c r="AX48" s="489"/>
      <c r="AY48" s="489"/>
      <c r="AZ48" s="489"/>
      <c r="BA48" s="489"/>
      <c r="BB48" s="489"/>
      <c r="BC48" s="489"/>
      <c r="BD48" s="493"/>
      <c r="BE48" s="474"/>
      <c r="BF48" s="462"/>
      <c r="BG48" s="462"/>
      <c r="BH48" s="462"/>
    </row>
    <row r="49" spans="1:60" outlineLevel="4" x14ac:dyDescent="0.35">
      <c r="A49" s="462"/>
      <c r="B49" s="471" t="s">
        <v>546</v>
      </c>
      <c r="C49" s="464">
        <f>INT(MAX($C$51:$C$94))+1</f>
        <v>5</v>
      </c>
      <c r="D49" s="493" t="s">
        <v>547</v>
      </c>
      <c r="E49" s="489"/>
      <c r="F49" s="489"/>
      <c r="G49" s="493"/>
      <c r="H49" s="489"/>
      <c r="I49" s="489"/>
      <c r="J49" s="489"/>
      <c r="K49" s="489"/>
      <c r="L49" s="489"/>
      <c r="M49" s="489"/>
      <c r="N49" s="489"/>
      <c r="O49" s="489"/>
      <c r="P49" s="489"/>
      <c r="Q49" s="489"/>
      <c r="R49" s="489"/>
      <c r="S49" s="489"/>
      <c r="T49" s="489"/>
      <c r="U49" s="489"/>
      <c r="V49" s="489"/>
      <c r="W49" s="489"/>
      <c r="X49" s="489"/>
      <c r="Y49" s="489"/>
      <c r="Z49" s="489"/>
      <c r="AA49" s="489"/>
      <c r="AB49" s="489"/>
      <c r="AC49" s="489"/>
      <c r="AD49" s="489"/>
      <c r="AE49" s="489"/>
      <c r="AF49" s="489"/>
      <c r="AG49" s="489"/>
      <c r="AH49" s="489"/>
      <c r="AI49" s="489"/>
      <c r="AJ49" s="489"/>
      <c r="AK49" s="489"/>
      <c r="AL49" s="489"/>
      <c r="AM49" s="489"/>
      <c r="AN49" s="489"/>
      <c r="AO49" s="489"/>
      <c r="AP49" s="489"/>
      <c r="AQ49" s="489"/>
      <c r="AR49" s="489"/>
      <c r="AS49" s="489"/>
      <c r="AT49" s="489"/>
      <c r="AU49" s="489"/>
      <c r="AV49" s="489"/>
      <c r="AW49" s="489"/>
      <c r="AX49" s="489"/>
      <c r="AY49" s="489"/>
      <c r="AZ49" s="489"/>
      <c r="BA49" s="489"/>
      <c r="BB49" s="489"/>
      <c r="BC49" s="489"/>
      <c r="BD49" s="493"/>
      <c r="BE49" s="474"/>
      <c r="BF49" s="462"/>
      <c r="BG49" s="462"/>
      <c r="BH49" s="462"/>
    </row>
    <row r="50" spans="1:60" outlineLevel="1" x14ac:dyDescent="0.35">
      <c r="A50" s="462"/>
      <c r="B50" s="471"/>
      <c r="C50" s="464">
        <f>INT($C$40)+1</f>
        <v>2</v>
      </c>
      <c r="D50" s="493"/>
      <c r="E50" s="489"/>
      <c r="F50" s="489"/>
      <c r="G50" s="493"/>
      <c r="H50" s="511" t="s">
        <v>564</v>
      </c>
      <c r="I50" s="512"/>
      <c r="J50" s="480"/>
      <c r="K50" s="480"/>
      <c r="L50" s="480"/>
      <c r="M50" s="480"/>
      <c r="N50" s="480"/>
      <c r="O50" s="480"/>
      <c r="P50" s="480"/>
      <c r="Q50" s="480"/>
      <c r="R50" s="480"/>
      <c r="S50" s="480"/>
      <c r="T50" s="480"/>
      <c r="U50" s="480"/>
      <c r="V50" s="480"/>
      <c r="W50" s="480"/>
      <c r="X50" s="480"/>
      <c r="Y50" s="513"/>
      <c r="Z50" s="513"/>
      <c r="AA50" s="513"/>
      <c r="AB50" s="513"/>
      <c r="AC50" s="513"/>
      <c r="AD50" s="513"/>
      <c r="AE50" s="513"/>
      <c r="AF50" s="513"/>
      <c r="AG50" s="513"/>
      <c r="AH50" s="513"/>
      <c r="AI50" s="513"/>
      <c r="AJ50" s="513"/>
      <c r="AK50" s="513"/>
      <c r="AL50" s="513"/>
      <c r="AM50" s="513"/>
      <c r="AN50" s="513"/>
      <c r="AO50" s="513"/>
      <c r="AP50" s="513"/>
      <c r="AQ50" s="513"/>
      <c r="AR50" s="513"/>
      <c r="AS50" s="513"/>
      <c r="AT50" s="513"/>
      <c r="AU50" s="513"/>
      <c r="AV50" s="513"/>
      <c r="AW50" s="513"/>
      <c r="AX50" s="513"/>
      <c r="AY50" s="513"/>
      <c r="AZ50" s="513"/>
      <c r="BA50" s="513"/>
      <c r="BB50" s="513"/>
      <c r="BC50" s="513"/>
      <c r="BD50" s="493"/>
      <c r="BE50" s="474"/>
      <c r="BF50" s="462"/>
      <c r="BG50" s="462"/>
      <c r="BH50" s="462"/>
    </row>
    <row r="51" spans="1:60" ht="5.15" customHeight="1" outlineLevel="3" x14ac:dyDescent="0.35">
      <c r="A51" s="462"/>
      <c r="B51" s="471"/>
      <c r="C51" s="464">
        <f>INT($C$40)+3.005</f>
        <v>4.0049999999999999</v>
      </c>
      <c r="D51" s="493" t="s">
        <v>548</v>
      </c>
      <c r="E51" s="493"/>
      <c r="F51" s="493"/>
      <c r="G51" s="493"/>
      <c r="H51" s="514"/>
      <c r="I51" s="514"/>
      <c r="J51" s="514"/>
      <c r="K51" s="514"/>
      <c r="L51" s="514"/>
      <c r="M51" s="514"/>
      <c r="N51" s="514"/>
      <c r="O51" s="514"/>
      <c r="P51" s="514"/>
      <c r="Q51" s="514"/>
      <c r="R51" s="514"/>
      <c r="S51" s="514"/>
      <c r="T51" s="514"/>
      <c r="U51" s="514"/>
      <c r="V51" s="514"/>
      <c r="W51" s="514"/>
      <c r="X51" s="514"/>
      <c r="Y51" s="514"/>
      <c r="Z51" s="514"/>
      <c r="AA51" s="514"/>
      <c r="AB51" s="495"/>
      <c r="AC51" s="495"/>
      <c r="AD51" s="495"/>
      <c r="AE51" s="495"/>
      <c r="AF51" s="495"/>
      <c r="AG51" s="495"/>
      <c r="AH51" s="495"/>
      <c r="AI51" s="495"/>
      <c r="AJ51" s="495"/>
      <c r="AK51" s="495"/>
      <c r="AL51" s="495"/>
      <c r="AM51" s="495"/>
      <c r="AN51" s="495"/>
      <c r="AO51" s="495"/>
      <c r="AP51" s="495"/>
      <c r="AQ51" s="495"/>
      <c r="AR51" s="495"/>
      <c r="AS51" s="495"/>
      <c r="AT51" s="495"/>
      <c r="AU51" s="495"/>
      <c r="AV51" s="495"/>
      <c r="AW51" s="495"/>
      <c r="AX51" s="495"/>
      <c r="AY51" s="495"/>
      <c r="AZ51" s="495"/>
      <c r="BA51" s="495"/>
      <c r="BB51" s="495"/>
      <c r="BC51" s="495"/>
      <c r="BD51" s="493"/>
      <c r="BE51" s="474"/>
      <c r="BF51" s="462"/>
      <c r="BG51" s="462"/>
      <c r="BH51" s="462"/>
    </row>
    <row r="52" spans="1:60" outlineLevel="2" x14ac:dyDescent="0.35">
      <c r="A52" s="462"/>
      <c r="B52" s="471"/>
      <c r="C52" s="464">
        <f>INT($C$40)+2</f>
        <v>3</v>
      </c>
      <c r="D52" s="493"/>
      <c r="E52" s="489"/>
      <c r="F52" s="489"/>
      <c r="G52" s="493"/>
      <c r="H52" s="498" t="s">
        <v>565</v>
      </c>
      <c r="I52" s="515"/>
      <c r="J52" s="516">
        <v>0</v>
      </c>
      <c r="K52" s="498"/>
      <c r="L52" s="498" t="s">
        <v>566</v>
      </c>
      <c r="M52" s="498"/>
      <c r="N52" s="498"/>
      <c r="O52" s="498"/>
      <c r="P52" s="498"/>
      <c r="Q52" s="498"/>
      <c r="R52" s="498"/>
      <c r="S52" s="498"/>
      <c r="T52" s="498"/>
      <c r="U52" s="498"/>
      <c r="V52" s="498"/>
      <c r="W52" s="498"/>
      <c r="X52" s="498"/>
      <c r="Y52" s="498"/>
      <c r="Z52" s="498"/>
      <c r="AA52" s="498"/>
      <c r="AB52" s="498"/>
      <c r="AC52" s="498"/>
      <c r="AD52" s="498"/>
      <c r="AE52" s="498"/>
      <c r="AF52" s="498"/>
      <c r="AG52" s="498"/>
      <c r="AH52" s="498"/>
      <c r="AI52" s="498"/>
      <c r="AJ52" s="498"/>
      <c r="AK52" s="498"/>
      <c r="AL52" s="498"/>
      <c r="AM52" s="498"/>
      <c r="AN52" s="498"/>
      <c r="AO52" s="498"/>
      <c r="AP52" s="498"/>
      <c r="AQ52" s="498"/>
      <c r="AR52" s="498"/>
      <c r="AS52" s="498"/>
      <c r="AT52" s="498"/>
      <c r="AU52" s="498"/>
      <c r="AV52" s="498"/>
      <c r="AW52" s="498"/>
      <c r="AX52" s="498"/>
      <c r="AY52" s="498"/>
      <c r="AZ52" s="498"/>
      <c r="BA52" s="498"/>
      <c r="BB52" s="498"/>
      <c r="BC52" s="498"/>
      <c r="BD52" s="493"/>
      <c r="BE52" s="474"/>
      <c r="BF52" s="462"/>
      <c r="BG52" s="462"/>
      <c r="BH52" s="462"/>
    </row>
    <row r="53" spans="1:60" outlineLevel="2" x14ac:dyDescent="0.35">
      <c r="A53" s="462"/>
      <c r="B53" s="471"/>
      <c r="C53" s="464">
        <f>INT($C$40)+2</f>
        <v>3</v>
      </c>
      <c r="D53" s="493"/>
      <c r="E53" s="489"/>
      <c r="F53" s="489"/>
      <c r="G53" s="493"/>
      <c r="H53" s="498" t="s">
        <v>567</v>
      </c>
      <c r="I53" s="515"/>
      <c r="J53" s="516">
        <v>0</v>
      </c>
      <c r="K53" s="498"/>
      <c r="L53" s="498" t="s">
        <v>568</v>
      </c>
      <c r="M53" s="498"/>
      <c r="N53" s="498"/>
      <c r="O53" s="498"/>
      <c r="P53" s="498"/>
      <c r="Q53" s="498"/>
      <c r="R53" s="498"/>
      <c r="S53" s="498"/>
      <c r="T53" s="498"/>
      <c r="U53" s="498"/>
      <c r="V53" s="498"/>
      <c r="W53" s="498"/>
      <c r="X53" s="498"/>
      <c r="Y53" s="498"/>
      <c r="Z53" s="498"/>
      <c r="AA53" s="498"/>
      <c r="AB53" s="498"/>
      <c r="AC53" s="498"/>
      <c r="AD53" s="498"/>
      <c r="AE53" s="498"/>
      <c r="AF53" s="498"/>
      <c r="AG53" s="498"/>
      <c r="AH53" s="498"/>
      <c r="AI53" s="498"/>
      <c r="AJ53" s="498"/>
      <c r="AK53" s="498"/>
      <c r="AL53" s="498"/>
      <c r="AM53" s="498"/>
      <c r="AN53" s="498"/>
      <c r="AO53" s="498"/>
      <c r="AP53" s="498"/>
      <c r="AQ53" s="498"/>
      <c r="AR53" s="498"/>
      <c r="AS53" s="498"/>
      <c r="AT53" s="498"/>
      <c r="AU53" s="498"/>
      <c r="AV53" s="498"/>
      <c r="AW53" s="498"/>
      <c r="AX53" s="498"/>
      <c r="AY53" s="498"/>
      <c r="AZ53" s="498"/>
      <c r="BA53" s="498"/>
      <c r="BB53" s="498"/>
      <c r="BC53" s="498"/>
      <c r="BD53" s="493"/>
      <c r="BE53" s="474"/>
      <c r="BF53" s="462"/>
      <c r="BG53" s="462"/>
      <c r="BH53" s="462"/>
    </row>
    <row r="54" spans="1:60" outlineLevel="2" x14ac:dyDescent="0.35">
      <c r="A54" s="462"/>
      <c r="B54" s="471"/>
      <c r="C54" s="464">
        <f>INT($C$40)+2</f>
        <v>3</v>
      </c>
      <c r="D54" s="493"/>
      <c r="E54" s="489"/>
      <c r="F54" s="489"/>
      <c r="G54" s="493"/>
      <c r="H54" s="498" t="s">
        <v>569</v>
      </c>
      <c r="I54" s="515" t="s">
        <v>570</v>
      </c>
      <c r="J54" s="516">
        <v>-33</v>
      </c>
      <c r="K54" s="498"/>
      <c r="L54" s="498"/>
      <c r="M54" s="498"/>
      <c r="N54" s="498"/>
      <c r="O54" s="498"/>
      <c r="P54" s="498"/>
      <c r="Q54" s="498"/>
      <c r="R54" s="498"/>
      <c r="S54" s="498"/>
      <c r="T54" s="498"/>
      <c r="U54" s="498"/>
      <c r="V54" s="498"/>
      <c r="W54" s="498"/>
      <c r="X54" s="498"/>
      <c r="Y54" s="498"/>
      <c r="Z54" s="498"/>
      <c r="AA54" s="498"/>
      <c r="AB54" s="498"/>
      <c r="AC54" s="498"/>
      <c r="AD54" s="498"/>
      <c r="AE54" s="498"/>
      <c r="AF54" s="498"/>
      <c r="AG54" s="498"/>
      <c r="AH54" s="498"/>
      <c r="AI54" s="498"/>
      <c r="AJ54" s="498"/>
      <c r="AK54" s="498"/>
      <c r="AL54" s="498"/>
      <c r="AM54" s="498"/>
      <c r="AN54" s="498"/>
      <c r="AO54" s="498"/>
      <c r="AP54" s="498"/>
      <c r="AQ54" s="498"/>
      <c r="AR54" s="498"/>
      <c r="AS54" s="498"/>
      <c r="AT54" s="498"/>
      <c r="AU54" s="498"/>
      <c r="AV54" s="498"/>
      <c r="AW54" s="498"/>
      <c r="AX54" s="498"/>
      <c r="AY54" s="498"/>
      <c r="AZ54" s="498"/>
      <c r="BA54" s="498"/>
      <c r="BB54" s="498"/>
      <c r="BC54" s="498"/>
      <c r="BD54" s="493"/>
      <c r="BE54" s="474"/>
      <c r="BF54" s="462"/>
      <c r="BG54" s="462"/>
      <c r="BH54" s="462"/>
    </row>
    <row r="55" spans="1:60" outlineLevel="2" x14ac:dyDescent="0.35">
      <c r="A55" s="462"/>
      <c r="B55" s="471"/>
      <c r="C55" s="464">
        <f>INT($C$40)+2</f>
        <v>3</v>
      </c>
      <c r="D55" s="493"/>
      <c r="E55" s="489"/>
      <c r="F55" s="489"/>
      <c r="G55" s="493"/>
      <c r="H55" s="498" t="s">
        <v>571</v>
      </c>
      <c r="I55" s="515" t="s">
        <v>570</v>
      </c>
      <c r="J55" s="516">
        <v>15</v>
      </c>
      <c r="K55" s="498"/>
      <c r="L55" s="498" t="s">
        <v>572</v>
      </c>
      <c r="M55" s="498"/>
      <c r="N55" s="498"/>
      <c r="O55" s="498"/>
      <c r="P55" s="498"/>
      <c r="Q55" s="498"/>
      <c r="R55" s="498"/>
      <c r="S55" s="498"/>
      <c r="T55" s="498"/>
      <c r="U55" s="498"/>
      <c r="V55" s="498"/>
      <c r="W55" s="498"/>
      <c r="X55" s="498"/>
      <c r="Y55" s="498"/>
      <c r="Z55" s="498"/>
      <c r="AA55" s="498"/>
      <c r="AB55" s="498"/>
      <c r="AC55" s="498"/>
      <c r="AD55" s="498"/>
      <c r="AE55" s="498"/>
      <c r="AF55" s="498"/>
      <c r="AG55" s="498"/>
      <c r="AH55" s="498"/>
      <c r="AI55" s="498"/>
      <c r="AJ55" s="498"/>
      <c r="AK55" s="498"/>
      <c r="AL55" s="498"/>
      <c r="AM55" s="498"/>
      <c r="AN55" s="498"/>
      <c r="AO55" s="498"/>
      <c r="AP55" s="498"/>
      <c r="AQ55" s="498"/>
      <c r="AR55" s="498"/>
      <c r="AS55" s="498"/>
      <c r="AT55" s="498"/>
      <c r="AU55" s="498"/>
      <c r="AV55" s="498"/>
      <c r="AW55" s="498"/>
      <c r="AX55" s="498"/>
      <c r="AY55" s="498"/>
      <c r="AZ55" s="498"/>
      <c r="BA55" s="498"/>
      <c r="BB55" s="498"/>
      <c r="BC55" s="498"/>
      <c r="BD55" s="493"/>
      <c r="BE55" s="474"/>
      <c r="BF55" s="462"/>
      <c r="BG55" s="462"/>
      <c r="BH55" s="462"/>
    </row>
    <row r="56" spans="1:60" outlineLevel="2" x14ac:dyDescent="0.35">
      <c r="A56" s="462"/>
      <c r="B56" s="471"/>
      <c r="C56" s="464">
        <f>INT($C$40)+3</f>
        <v>4</v>
      </c>
      <c r="D56" s="493"/>
      <c r="E56" s="489"/>
      <c r="F56" s="489"/>
      <c r="G56" s="493"/>
      <c r="H56" s="498" t="s">
        <v>573</v>
      </c>
      <c r="I56" s="515"/>
      <c r="J56" s="516">
        <v>0</v>
      </c>
      <c r="K56" s="498"/>
      <c r="L56" s="498" t="s">
        <v>574</v>
      </c>
      <c r="M56" s="498"/>
      <c r="N56" s="498"/>
      <c r="O56" s="498"/>
      <c r="P56" s="498"/>
      <c r="Q56" s="498"/>
      <c r="R56" s="498"/>
      <c r="S56" s="498"/>
      <c r="T56" s="498"/>
      <c r="U56" s="498"/>
      <c r="V56" s="498"/>
      <c r="W56" s="498"/>
      <c r="X56" s="498"/>
      <c r="Y56" s="498"/>
      <c r="Z56" s="498"/>
      <c r="AA56" s="498"/>
      <c r="AB56" s="498"/>
      <c r="AC56" s="498"/>
      <c r="AD56" s="498"/>
      <c r="AE56" s="498"/>
      <c r="AF56" s="498"/>
      <c r="AG56" s="498"/>
      <c r="AH56" s="498"/>
      <c r="AI56" s="498"/>
      <c r="AJ56" s="498"/>
      <c r="AK56" s="498"/>
      <c r="AL56" s="498"/>
      <c r="AM56" s="498"/>
      <c r="AN56" s="498"/>
      <c r="AO56" s="498"/>
      <c r="AP56" s="498"/>
      <c r="AQ56" s="498"/>
      <c r="AR56" s="498"/>
      <c r="AS56" s="498"/>
      <c r="AT56" s="498"/>
      <c r="AU56" s="498"/>
      <c r="AV56" s="498"/>
      <c r="AW56" s="498"/>
      <c r="AX56" s="498"/>
      <c r="AY56" s="498"/>
      <c r="AZ56" s="498"/>
      <c r="BA56" s="498"/>
      <c r="BB56" s="498"/>
      <c r="BC56" s="498"/>
      <c r="BD56" s="493"/>
      <c r="BE56" s="474"/>
      <c r="BF56" s="462"/>
      <c r="BG56" s="462"/>
      <c r="BH56" s="462"/>
    </row>
    <row r="57" spans="1:60" outlineLevel="3" x14ac:dyDescent="0.35">
      <c r="A57" s="462"/>
      <c r="B57" s="471"/>
      <c r="C57" s="464">
        <f>INT($C$40)+3</f>
        <v>4</v>
      </c>
      <c r="D57" s="493"/>
      <c r="E57" s="489"/>
      <c r="F57" s="489"/>
      <c r="G57" s="493"/>
      <c r="H57" s="517" t="s">
        <v>575</v>
      </c>
      <c r="I57" s="518" t="s">
        <v>576</v>
      </c>
      <c r="J57" s="519">
        <v>0.3</v>
      </c>
      <c r="K57" s="498"/>
      <c r="L57" s="498"/>
      <c r="M57" s="498"/>
      <c r="N57" s="498"/>
      <c r="O57" s="498"/>
      <c r="P57" s="498"/>
      <c r="Q57" s="498"/>
      <c r="R57" s="498"/>
      <c r="S57" s="498"/>
      <c r="T57" s="498"/>
      <c r="U57" s="498"/>
      <c r="V57" s="498"/>
      <c r="W57" s="498"/>
      <c r="X57" s="498"/>
      <c r="Y57" s="498"/>
      <c r="Z57" s="498"/>
      <c r="AA57" s="498"/>
      <c r="AB57" s="498"/>
      <c r="AC57" s="498"/>
      <c r="AD57" s="498"/>
      <c r="AE57" s="498"/>
      <c r="AF57" s="498"/>
      <c r="AG57" s="498"/>
      <c r="AH57" s="498"/>
      <c r="AI57" s="498"/>
      <c r="AJ57" s="498"/>
      <c r="AK57" s="498"/>
      <c r="AL57" s="498"/>
      <c r="AM57" s="498"/>
      <c r="AN57" s="498"/>
      <c r="AO57" s="498"/>
      <c r="AP57" s="498"/>
      <c r="AQ57" s="498"/>
      <c r="AR57" s="498"/>
      <c r="AS57" s="498"/>
      <c r="AT57" s="498"/>
      <c r="AU57" s="498"/>
      <c r="AV57" s="498"/>
      <c r="AW57" s="498"/>
      <c r="AX57" s="498"/>
      <c r="AY57" s="498"/>
      <c r="AZ57" s="498"/>
      <c r="BA57" s="498"/>
      <c r="BB57" s="498"/>
      <c r="BC57" s="498"/>
      <c r="BD57" s="493"/>
      <c r="BE57" s="474"/>
      <c r="BF57" s="462"/>
      <c r="BG57" s="462"/>
      <c r="BH57" s="462"/>
    </row>
    <row r="58" spans="1:60" outlineLevel="3" x14ac:dyDescent="0.35">
      <c r="A58" s="462"/>
      <c r="B58" s="471"/>
      <c r="C58" s="464">
        <f>INT($C$40)+3</f>
        <v>4</v>
      </c>
      <c r="D58" s="493"/>
      <c r="E58" s="489"/>
      <c r="F58" s="489"/>
      <c r="G58" s="493"/>
      <c r="H58" s="498" t="s">
        <v>577</v>
      </c>
      <c r="I58" s="515"/>
      <c r="J58" s="516">
        <v>1</v>
      </c>
      <c r="K58" s="498"/>
      <c r="L58" s="498" t="s">
        <v>578</v>
      </c>
      <c r="M58" s="498"/>
      <c r="N58" s="498"/>
      <c r="O58" s="498"/>
      <c r="P58" s="498"/>
      <c r="Q58" s="498"/>
      <c r="R58" s="498"/>
      <c r="S58" s="498"/>
      <c r="T58" s="498"/>
      <c r="U58" s="498"/>
      <c r="V58" s="498"/>
      <c r="W58" s="498"/>
      <c r="X58" s="498"/>
      <c r="Y58" s="498"/>
      <c r="Z58" s="498"/>
      <c r="AA58" s="498"/>
      <c r="AB58" s="498"/>
      <c r="AC58" s="498"/>
      <c r="AD58" s="498"/>
      <c r="AE58" s="498"/>
      <c r="AF58" s="498"/>
      <c r="AG58" s="498"/>
      <c r="AH58" s="498"/>
      <c r="AI58" s="498"/>
      <c r="AJ58" s="498"/>
      <c r="AK58" s="498"/>
      <c r="AL58" s="498"/>
      <c r="AM58" s="498"/>
      <c r="AN58" s="498"/>
      <c r="AO58" s="498"/>
      <c r="AP58" s="498"/>
      <c r="AQ58" s="498"/>
      <c r="AR58" s="498"/>
      <c r="AS58" s="498"/>
      <c r="AT58" s="498"/>
      <c r="AU58" s="498"/>
      <c r="AV58" s="498"/>
      <c r="AW58" s="498"/>
      <c r="AX58" s="498"/>
      <c r="AY58" s="498"/>
      <c r="AZ58" s="498"/>
      <c r="BA58" s="498"/>
      <c r="BB58" s="498"/>
      <c r="BC58" s="498"/>
      <c r="BD58" s="493"/>
      <c r="BE58" s="474"/>
      <c r="BF58" s="462"/>
      <c r="BG58" s="462"/>
      <c r="BH58" s="462"/>
    </row>
    <row r="59" spans="1:60" outlineLevel="3" x14ac:dyDescent="0.35">
      <c r="A59" s="462"/>
      <c r="B59" s="471"/>
      <c r="C59" s="464">
        <f>INT($C$40)+3</f>
        <v>4</v>
      </c>
      <c r="D59" s="493"/>
      <c r="E59" s="489"/>
      <c r="F59" s="489"/>
      <c r="G59" s="493"/>
      <c r="H59" s="498" t="s">
        <v>579</v>
      </c>
      <c r="I59" s="515" t="s">
        <v>580</v>
      </c>
      <c r="J59" s="516">
        <v>13.3</v>
      </c>
      <c r="K59" s="498"/>
      <c r="L59" s="498"/>
      <c r="M59" s="498"/>
      <c r="N59" s="498"/>
      <c r="O59" s="498"/>
      <c r="P59" s="498"/>
      <c r="Q59" s="498"/>
      <c r="R59" s="498"/>
      <c r="S59" s="498"/>
      <c r="T59" s="498"/>
      <c r="U59" s="498"/>
      <c r="V59" s="498"/>
      <c r="W59" s="498"/>
      <c r="X59" s="498"/>
      <c r="Y59" s="498"/>
      <c r="Z59" s="498"/>
      <c r="AA59" s="498"/>
      <c r="AB59" s="498"/>
      <c r="AC59" s="498"/>
      <c r="AD59" s="498"/>
      <c r="AE59" s="498"/>
      <c r="AF59" s="498"/>
      <c r="AG59" s="498"/>
      <c r="AH59" s="498"/>
      <c r="AI59" s="498"/>
      <c r="AJ59" s="498"/>
      <c r="AK59" s="498"/>
      <c r="AL59" s="498"/>
      <c r="AM59" s="498"/>
      <c r="AN59" s="498"/>
      <c r="AO59" s="498"/>
      <c r="AP59" s="498"/>
      <c r="AQ59" s="498"/>
      <c r="AR59" s="498"/>
      <c r="AS59" s="498"/>
      <c r="AT59" s="498"/>
      <c r="AU59" s="498"/>
      <c r="AV59" s="498"/>
      <c r="AW59" s="498"/>
      <c r="AX59" s="498"/>
      <c r="AY59" s="498"/>
      <c r="AZ59" s="498"/>
      <c r="BA59" s="498"/>
      <c r="BB59" s="498"/>
      <c r="BC59" s="498"/>
      <c r="BD59" s="493"/>
      <c r="BE59" s="474"/>
      <c r="BF59" s="462"/>
      <c r="BG59" s="462"/>
      <c r="BH59" s="462"/>
    </row>
    <row r="60" spans="1:60" outlineLevel="3" x14ac:dyDescent="0.35">
      <c r="A60" s="462"/>
      <c r="B60" s="471"/>
      <c r="C60" s="464">
        <v>4</v>
      </c>
      <c r="D60" s="493"/>
      <c r="E60" s="489"/>
      <c r="F60" s="489"/>
      <c r="G60" s="493"/>
      <c r="H60" s="498" t="s">
        <v>581</v>
      </c>
      <c r="I60" s="498"/>
      <c r="J60" s="502">
        <v>100</v>
      </c>
      <c r="K60" s="498"/>
      <c r="L60" s="498" t="s">
        <v>582</v>
      </c>
      <c r="M60" s="498"/>
      <c r="N60" s="498"/>
      <c r="O60" s="498"/>
      <c r="P60" s="498"/>
      <c r="Q60" s="498"/>
      <c r="R60" s="498"/>
      <c r="S60" s="498"/>
      <c r="T60" s="498"/>
      <c r="U60" s="498"/>
      <c r="V60" s="498"/>
      <c r="W60" s="498"/>
      <c r="X60" s="498"/>
      <c r="Y60" s="498"/>
      <c r="Z60" s="498"/>
      <c r="AA60" s="498"/>
      <c r="AB60" s="498"/>
      <c r="AC60" s="498"/>
      <c r="AD60" s="498"/>
      <c r="AE60" s="498"/>
      <c r="AF60" s="498"/>
      <c r="AG60" s="498"/>
      <c r="AH60" s="498"/>
      <c r="AI60" s="498"/>
      <c r="AJ60" s="498"/>
      <c r="AK60" s="498"/>
      <c r="AL60" s="498"/>
      <c r="AM60" s="498"/>
      <c r="AN60" s="498"/>
      <c r="AO60" s="498"/>
      <c r="AP60" s="498"/>
      <c r="AQ60" s="498"/>
      <c r="AR60" s="498"/>
      <c r="AS60" s="498"/>
      <c r="AT60" s="498"/>
      <c r="AU60" s="498"/>
      <c r="AV60" s="498"/>
      <c r="AW60" s="498"/>
      <c r="AX60" s="498"/>
      <c r="AY60" s="498"/>
      <c r="AZ60" s="498"/>
      <c r="BA60" s="498"/>
      <c r="BB60" s="498"/>
      <c r="BC60" s="498"/>
      <c r="BD60" s="493"/>
      <c r="BE60" s="474"/>
      <c r="BF60" s="462"/>
      <c r="BG60" s="462"/>
      <c r="BH60" s="462"/>
    </row>
    <row r="61" spans="1:60" outlineLevel="3" x14ac:dyDescent="0.35">
      <c r="A61" s="462"/>
      <c r="B61" s="471"/>
      <c r="C61" s="464">
        <v>4</v>
      </c>
      <c r="D61" s="493"/>
      <c r="E61" s="489"/>
      <c r="F61" s="489"/>
      <c r="G61" s="493"/>
      <c r="H61" s="498" t="s">
        <v>583</v>
      </c>
      <c r="I61" s="515" t="s">
        <v>576</v>
      </c>
      <c r="J61" s="520">
        <v>0.47499999999999998</v>
      </c>
      <c r="K61" s="498"/>
      <c r="L61" s="498"/>
      <c r="M61" s="498"/>
      <c r="N61" s="498"/>
      <c r="O61" s="498"/>
      <c r="P61" s="498"/>
      <c r="Q61" s="498"/>
      <c r="R61" s="498"/>
      <c r="S61" s="498"/>
      <c r="T61" s="498"/>
      <c r="U61" s="498"/>
      <c r="V61" s="498"/>
      <c r="W61" s="498"/>
      <c r="X61" s="498"/>
      <c r="Y61" s="498"/>
      <c r="Z61" s="498"/>
      <c r="AA61" s="498"/>
      <c r="AB61" s="498"/>
      <c r="AC61" s="498"/>
      <c r="AD61" s="498"/>
      <c r="AE61" s="498"/>
      <c r="AF61" s="498"/>
      <c r="AG61" s="498"/>
      <c r="AH61" s="498"/>
      <c r="AI61" s="498"/>
      <c r="AJ61" s="498"/>
      <c r="AK61" s="498"/>
      <c r="AL61" s="498"/>
      <c r="AM61" s="498"/>
      <c r="AN61" s="498"/>
      <c r="AO61" s="498"/>
      <c r="AP61" s="498"/>
      <c r="AQ61" s="498"/>
      <c r="AR61" s="498"/>
      <c r="AS61" s="498"/>
      <c r="AT61" s="498"/>
      <c r="AU61" s="498"/>
      <c r="AV61" s="498"/>
      <c r="AW61" s="498"/>
      <c r="AX61" s="498"/>
      <c r="AY61" s="498"/>
      <c r="AZ61" s="498"/>
      <c r="BA61" s="498"/>
      <c r="BB61" s="498"/>
      <c r="BC61" s="498"/>
      <c r="BD61" s="493"/>
      <c r="BE61" s="474"/>
      <c r="BF61" s="462"/>
      <c r="BG61" s="462"/>
      <c r="BH61" s="462"/>
    </row>
    <row r="62" spans="1:60" outlineLevel="3" x14ac:dyDescent="0.35">
      <c r="A62" s="462"/>
      <c r="B62" s="471"/>
      <c r="C62" s="464">
        <f>INT($C$40)+3</f>
        <v>4</v>
      </c>
      <c r="D62" s="493"/>
      <c r="E62" s="489"/>
      <c r="F62" s="489"/>
      <c r="G62" s="493"/>
      <c r="H62" s="498"/>
      <c r="I62" s="515"/>
      <c r="J62" s="498"/>
      <c r="K62" s="498"/>
      <c r="L62" s="498"/>
      <c r="M62" s="498"/>
      <c r="N62" s="498"/>
      <c r="O62" s="498"/>
      <c r="P62" s="498"/>
      <c r="Q62" s="498"/>
      <c r="R62" s="498"/>
      <c r="S62" s="498"/>
      <c r="T62" s="498"/>
      <c r="U62" s="498"/>
      <c r="V62" s="498"/>
      <c r="W62" s="498"/>
      <c r="X62" s="498"/>
      <c r="Y62" s="498"/>
      <c r="Z62" s="498"/>
      <c r="AA62" s="498"/>
      <c r="AB62" s="498"/>
      <c r="AC62" s="498"/>
      <c r="AD62" s="498"/>
      <c r="AE62" s="498"/>
      <c r="AF62" s="498"/>
      <c r="AG62" s="498"/>
      <c r="AH62" s="498"/>
      <c r="AI62" s="498"/>
      <c r="AJ62" s="498"/>
      <c r="AK62" s="498"/>
      <c r="AL62" s="498"/>
      <c r="AM62" s="498"/>
      <c r="AN62" s="498"/>
      <c r="AO62" s="498"/>
      <c r="AP62" s="498"/>
      <c r="AQ62" s="498"/>
      <c r="AR62" s="498"/>
      <c r="AS62" s="498"/>
      <c r="AT62" s="498"/>
      <c r="AU62" s="498"/>
      <c r="AV62" s="498"/>
      <c r="AW62" s="498"/>
      <c r="AX62" s="498"/>
      <c r="AY62" s="498"/>
      <c r="AZ62" s="498"/>
      <c r="BA62" s="498"/>
      <c r="BB62" s="498"/>
      <c r="BC62" s="498"/>
      <c r="BD62" s="493"/>
      <c r="BE62" s="474"/>
      <c r="BF62" s="462"/>
      <c r="BG62" s="462"/>
      <c r="BH62" s="462"/>
    </row>
    <row r="63" spans="1:60" outlineLevel="3" x14ac:dyDescent="0.35">
      <c r="A63" s="462"/>
      <c r="B63" s="471"/>
      <c r="C63" s="464">
        <f>INT($C$40)+3</f>
        <v>4</v>
      </c>
      <c r="D63" s="493"/>
      <c r="E63" s="489"/>
      <c r="F63" s="489"/>
      <c r="G63" s="493"/>
      <c r="H63" s="498" t="s">
        <v>584</v>
      </c>
      <c r="I63" s="515"/>
      <c r="J63" s="498"/>
      <c r="K63" s="498"/>
      <c r="L63" s="498"/>
      <c r="M63" s="498"/>
      <c r="N63" s="498"/>
      <c r="O63" s="498"/>
      <c r="P63" s="498"/>
      <c r="Q63" s="498"/>
      <c r="R63" s="498"/>
      <c r="S63" s="498"/>
      <c r="T63" s="498"/>
      <c r="U63" s="498"/>
      <c r="V63" s="498"/>
      <c r="W63" s="498"/>
      <c r="X63" s="498"/>
      <c r="Y63" s="498"/>
      <c r="Z63" s="498"/>
      <c r="AA63" s="498"/>
      <c r="AB63" s="498"/>
      <c r="AC63" s="498"/>
      <c r="AD63" s="498"/>
      <c r="AE63" s="498"/>
      <c r="AF63" s="498"/>
      <c r="AG63" s="498"/>
      <c r="AH63" s="498"/>
      <c r="AI63" s="498"/>
      <c r="AJ63" s="498"/>
      <c r="AK63" s="498"/>
      <c r="AL63" s="498"/>
      <c r="AM63" s="498"/>
      <c r="AN63" s="498"/>
      <c r="AO63" s="498"/>
      <c r="AP63" s="498"/>
      <c r="AQ63" s="498"/>
      <c r="AR63" s="498"/>
      <c r="AS63" s="498"/>
      <c r="AT63" s="498"/>
      <c r="AU63" s="498"/>
      <c r="AV63" s="498"/>
      <c r="AW63" s="498"/>
      <c r="AX63" s="498"/>
      <c r="AY63" s="498"/>
      <c r="AZ63" s="498"/>
      <c r="BA63" s="498"/>
      <c r="BB63" s="498"/>
      <c r="BC63" s="498"/>
      <c r="BD63" s="493"/>
      <c r="BE63" s="474"/>
      <c r="BF63" s="462"/>
      <c r="BG63" s="462"/>
      <c r="BH63" s="462"/>
    </row>
    <row r="64" spans="1:60" outlineLevel="3" x14ac:dyDescent="0.35">
      <c r="A64" s="462"/>
      <c r="B64" s="471"/>
      <c r="C64" s="464">
        <f>INT($C$40)+3</f>
        <v>4</v>
      </c>
      <c r="D64" s="493"/>
      <c r="E64" s="489"/>
      <c r="F64" s="489"/>
      <c r="G64" s="493"/>
      <c r="H64" s="498"/>
      <c r="I64" s="521" t="s">
        <v>585</v>
      </c>
      <c r="J64" s="521"/>
      <c r="K64" s="521"/>
      <c r="L64" s="521"/>
      <c r="M64" s="521"/>
      <c r="N64" s="521"/>
      <c r="O64" s="521"/>
      <c r="P64" s="521"/>
      <c r="Q64" s="498"/>
      <c r="R64" s="498"/>
      <c r="S64" s="498"/>
      <c r="T64" s="498"/>
      <c r="U64" s="498"/>
      <c r="V64" s="498"/>
      <c r="W64" s="498"/>
      <c r="X64" s="498"/>
      <c r="Y64" s="498"/>
      <c r="Z64" s="498"/>
      <c r="AA64" s="498"/>
      <c r="AB64" s="498"/>
      <c r="AC64" s="498"/>
      <c r="AD64" s="498"/>
      <c r="AE64" s="498"/>
      <c r="AF64" s="498"/>
      <c r="AG64" s="498"/>
      <c r="AH64" s="498"/>
      <c r="AI64" s="498"/>
      <c r="AJ64" s="498"/>
      <c r="AK64" s="498"/>
      <c r="AL64" s="498"/>
      <c r="AM64" s="498"/>
      <c r="AN64" s="498"/>
      <c r="AO64" s="498"/>
      <c r="AP64" s="498"/>
      <c r="AQ64" s="498"/>
      <c r="AR64" s="498"/>
      <c r="AS64" s="498"/>
      <c r="AT64" s="498"/>
      <c r="AU64" s="498"/>
      <c r="AV64" s="498"/>
      <c r="AW64" s="498"/>
      <c r="AX64" s="498"/>
      <c r="AY64" s="498"/>
      <c r="AZ64" s="498"/>
      <c r="BA64" s="498"/>
      <c r="BB64" s="498"/>
      <c r="BC64" s="498"/>
      <c r="BD64" s="493"/>
      <c r="BE64" s="474"/>
      <c r="BF64" s="462"/>
      <c r="BG64" s="462"/>
      <c r="BH64" s="462"/>
    </row>
    <row r="65" spans="1:60" outlineLevel="3" x14ac:dyDescent="0.35">
      <c r="A65" s="462"/>
      <c r="B65" s="471"/>
      <c r="C65" s="464">
        <f>INT($C$40)+3</f>
        <v>4</v>
      </c>
      <c r="D65" s="493"/>
      <c r="E65" s="489"/>
      <c r="F65" s="489"/>
      <c r="G65" s="493"/>
      <c r="H65" s="498"/>
      <c r="I65" s="522" t="s">
        <v>586</v>
      </c>
      <c r="J65" s="522"/>
      <c r="K65" s="522" t="s">
        <v>587</v>
      </c>
      <c r="L65" s="522"/>
      <c r="M65" s="522" t="s">
        <v>588</v>
      </c>
      <c r="N65" s="522"/>
      <c r="O65" s="522" t="s">
        <v>589</v>
      </c>
      <c r="P65" s="522"/>
      <c r="Q65" s="498"/>
      <c r="R65" s="498"/>
      <c r="S65" s="498"/>
      <c r="T65" s="498"/>
      <c r="U65" s="498"/>
      <c r="V65" s="498"/>
      <c r="W65" s="498"/>
      <c r="X65" s="498"/>
      <c r="Y65" s="498"/>
      <c r="Z65" s="498"/>
      <c r="AA65" s="498"/>
      <c r="AB65" s="498"/>
      <c r="AC65" s="498"/>
      <c r="AD65" s="498"/>
      <c r="AE65" s="498"/>
      <c r="AF65" s="498"/>
      <c r="AG65" s="498"/>
      <c r="AH65" s="498"/>
      <c r="AI65" s="498"/>
      <c r="AJ65" s="498"/>
      <c r="AK65" s="498"/>
      <c r="AL65" s="498"/>
      <c r="AM65" s="498"/>
      <c r="AN65" s="498"/>
      <c r="AO65" s="498"/>
      <c r="AP65" s="498"/>
      <c r="AQ65" s="498"/>
      <c r="AR65" s="498"/>
      <c r="AS65" s="498"/>
      <c r="AT65" s="498"/>
      <c r="AU65" s="498"/>
      <c r="AV65" s="498"/>
      <c r="AW65" s="498"/>
      <c r="AX65" s="498"/>
      <c r="AY65" s="498"/>
      <c r="AZ65" s="498"/>
      <c r="BA65" s="498"/>
      <c r="BB65" s="498"/>
      <c r="BC65" s="498"/>
      <c r="BD65" s="493"/>
      <c r="BE65" s="474"/>
      <c r="BF65" s="462"/>
      <c r="BG65" s="462"/>
      <c r="BH65" s="462"/>
    </row>
    <row r="66" spans="1:60" outlineLevel="3" x14ac:dyDescent="0.35">
      <c r="A66" s="462"/>
      <c r="B66" s="471"/>
      <c r="C66" s="464">
        <v>3</v>
      </c>
      <c r="D66" s="493"/>
      <c r="E66" s="489"/>
      <c r="F66" s="489"/>
      <c r="G66" s="493"/>
      <c r="H66" s="501" t="s">
        <v>590</v>
      </c>
      <c r="I66" s="523">
        <f>DATE(i_startyear,1,1)</f>
        <v>43466</v>
      </c>
      <c r="J66" s="524">
        <v>43466</v>
      </c>
      <c r="K66" s="523">
        <f>I66</f>
        <v>43466</v>
      </c>
      <c r="L66" s="524">
        <v>43466</v>
      </c>
      <c r="M66" s="523">
        <f>K66</f>
        <v>43466</v>
      </c>
      <c r="N66" s="524">
        <v>43466</v>
      </c>
      <c r="O66" s="523">
        <f>M66</f>
        <v>43466</v>
      </c>
      <c r="P66" s="524">
        <v>43466</v>
      </c>
      <c r="Q66" s="498"/>
      <c r="R66" s="498"/>
      <c r="S66" s="498"/>
      <c r="T66" s="498"/>
      <c r="U66" s="498"/>
      <c r="V66" s="498"/>
      <c r="W66" s="498"/>
      <c r="X66" s="498"/>
      <c r="Y66" s="498"/>
      <c r="Z66" s="498"/>
      <c r="AA66" s="498"/>
      <c r="AB66" s="498"/>
      <c r="AC66" s="498"/>
      <c r="AD66" s="498"/>
      <c r="AE66" s="498"/>
      <c r="AF66" s="498"/>
      <c r="AG66" s="498"/>
      <c r="AH66" s="498"/>
      <c r="AI66" s="498"/>
      <c r="AJ66" s="498"/>
      <c r="AK66" s="498"/>
      <c r="AL66" s="498"/>
      <c r="AM66" s="498"/>
      <c r="AN66" s="498"/>
      <c r="AO66" s="498"/>
      <c r="AP66" s="498"/>
      <c r="AQ66" s="498"/>
      <c r="AR66" s="498"/>
      <c r="AS66" s="498"/>
      <c r="AT66" s="498"/>
      <c r="AU66" s="498"/>
      <c r="AV66" s="498"/>
      <c r="AW66" s="498"/>
      <c r="AX66" s="498"/>
      <c r="AY66" s="498"/>
      <c r="AZ66" s="498"/>
      <c r="BA66" s="498"/>
      <c r="BB66" s="498"/>
      <c r="BC66" s="498"/>
      <c r="BD66" s="493"/>
      <c r="BE66" s="474"/>
      <c r="BF66" s="462"/>
      <c r="BG66" s="462"/>
      <c r="BH66" s="462"/>
    </row>
    <row r="67" spans="1:60" ht="5.15" customHeight="1" outlineLevel="2" x14ac:dyDescent="0.35">
      <c r="A67" s="462"/>
      <c r="B67" s="471"/>
      <c r="C67" s="464">
        <f>INT($C$40)+2.005</f>
        <v>3.0049999999999999</v>
      </c>
      <c r="D67" s="493"/>
      <c r="E67" s="493"/>
      <c r="F67" s="493"/>
      <c r="G67" s="493"/>
      <c r="H67" s="493"/>
      <c r="I67" s="493"/>
      <c r="J67" s="493"/>
      <c r="K67" s="493"/>
      <c r="L67" s="493"/>
      <c r="M67" s="493"/>
      <c r="N67" s="493"/>
      <c r="O67" s="493"/>
      <c r="P67" s="493"/>
      <c r="Q67" s="493"/>
      <c r="R67" s="493"/>
      <c r="S67" s="493"/>
      <c r="T67" s="493"/>
      <c r="U67" s="493"/>
      <c r="V67" s="493"/>
      <c r="W67" s="493"/>
      <c r="X67" s="493"/>
      <c r="Y67" s="493"/>
      <c r="Z67" s="493"/>
      <c r="AA67" s="493"/>
      <c r="AB67" s="493"/>
      <c r="AC67" s="493"/>
      <c r="AD67" s="493"/>
      <c r="AE67" s="493"/>
      <c r="AF67" s="493"/>
      <c r="AG67" s="493"/>
      <c r="AH67" s="493"/>
      <c r="AI67" s="493"/>
      <c r="AJ67" s="493"/>
      <c r="AK67" s="493"/>
      <c r="AL67" s="493"/>
      <c r="AM67" s="493"/>
      <c r="AN67" s="493"/>
      <c r="AO67" s="493"/>
      <c r="AP67" s="493"/>
      <c r="AQ67" s="493"/>
      <c r="AR67" s="493"/>
      <c r="AS67" s="493"/>
      <c r="AT67" s="493"/>
      <c r="AU67" s="493"/>
      <c r="AV67" s="493"/>
      <c r="AW67" s="493"/>
      <c r="AX67" s="493"/>
      <c r="AY67" s="493"/>
      <c r="AZ67" s="493"/>
      <c r="BA67" s="493"/>
      <c r="BB67" s="493"/>
      <c r="BC67" s="493"/>
      <c r="BD67" s="493" t="s">
        <v>554</v>
      </c>
      <c r="BE67" s="474"/>
      <c r="BF67" s="462"/>
      <c r="BG67" s="462"/>
      <c r="BH67" s="462"/>
    </row>
    <row r="68" spans="1:60" outlineLevel="1" x14ac:dyDescent="0.35">
      <c r="A68" s="462"/>
      <c r="B68" s="471"/>
      <c r="C68" s="464">
        <f>INT($C$40)+1</f>
        <v>2</v>
      </c>
      <c r="D68" s="493"/>
      <c r="E68" s="489"/>
      <c r="F68" s="489"/>
      <c r="G68" s="493"/>
      <c r="H68" s="511" t="s">
        <v>591</v>
      </c>
      <c r="I68" s="512"/>
      <c r="J68" s="513"/>
      <c r="K68" s="525" t="s">
        <v>592</v>
      </c>
      <c r="L68" s="525" t="s">
        <v>593</v>
      </c>
      <c r="M68" s="526"/>
      <c r="N68" s="527" t="s">
        <v>22</v>
      </c>
      <c r="O68" s="480" t="s">
        <v>594</v>
      </c>
      <c r="P68" s="480"/>
      <c r="Q68" s="480"/>
      <c r="R68" s="480" t="s">
        <v>595</v>
      </c>
      <c r="S68" s="480"/>
      <c r="T68" s="480"/>
      <c r="U68" s="528" t="s">
        <v>22</v>
      </c>
      <c r="V68" s="513"/>
      <c r="W68" s="527" t="s">
        <v>596</v>
      </c>
      <c r="X68" s="513"/>
      <c r="Y68" s="527" t="s">
        <v>598</v>
      </c>
      <c r="Z68" s="529" t="s">
        <v>597</v>
      </c>
      <c r="AA68" s="529"/>
      <c r="AB68" s="529"/>
      <c r="AC68" s="529"/>
      <c r="AD68" s="529"/>
      <c r="AE68" s="529"/>
      <c r="AF68" s="513"/>
      <c r="AG68" s="513"/>
      <c r="AH68" s="513"/>
      <c r="AI68" s="513"/>
      <c r="AJ68" s="513"/>
      <c r="AK68" s="513"/>
      <c r="AL68" s="513"/>
      <c r="AM68" s="513"/>
      <c r="AN68" s="513"/>
      <c r="AO68" s="513"/>
      <c r="AP68" s="513"/>
      <c r="AQ68" s="513"/>
      <c r="AR68" s="513"/>
      <c r="AS68" s="513"/>
      <c r="AT68" s="513"/>
      <c r="AU68" s="513"/>
      <c r="AV68" s="513"/>
      <c r="AW68" s="513"/>
      <c r="AX68" s="513"/>
      <c r="AY68" s="513"/>
      <c r="AZ68" s="513"/>
      <c r="BA68" s="513"/>
      <c r="BB68" s="513"/>
      <c r="BC68" s="513"/>
      <c r="BD68" s="493"/>
      <c r="BE68" s="474"/>
      <c r="BF68" s="462"/>
      <c r="BG68" s="462"/>
      <c r="BH68" s="462"/>
    </row>
    <row r="69" spans="1:60" outlineLevel="1" x14ac:dyDescent="0.35">
      <c r="A69" s="462"/>
      <c r="B69" s="471"/>
      <c r="C69" s="464">
        <f>INT($C$40)+1</f>
        <v>2</v>
      </c>
      <c r="D69" s="493"/>
      <c r="E69" s="489"/>
      <c r="F69" s="489"/>
      <c r="G69" s="493"/>
      <c r="H69" s="528" t="s">
        <v>599</v>
      </c>
      <c r="I69" s="528" t="s">
        <v>600</v>
      </c>
      <c r="J69" s="527"/>
      <c r="K69" s="525"/>
      <c r="L69" s="525" t="s">
        <v>601</v>
      </c>
      <c r="M69" s="526"/>
      <c r="N69" s="527" t="s">
        <v>602</v>
      </c>
      <c r="O69" s="528" t="s">
        <v>603</v>
      </c>
      <c r="P69" s="528" t="s">
        <v>604</v>
      </c>
      <c r="Q69" s="528" t="s">
        <v>605</v>
      </c>
      <c r="R69" s="528" t="s">
        <v>603</v>
      </c>
      <c r="S69" s="528" t="s">
        <v>604</v>
      </c>
      <c r="T69" s="528" t="s">
        <v>605</v>
      </c>
      <c r="U69" s="528" t="s">
        <v>602</v>
      </c>
      <c r="V69" s="527" t="s">
        <v>606</v>
      </c>
      <c r="W69" s="527" t="s">
        <v>607</v>
      </c>
      <c r="X69" s="527"/>
      <c r="Y69" s="527" t="s">
        <v>608</v>
      </c>
      <c r="Z69" s="529" t="s">
        <v>586</v>
      </c>
      <c r="AA69" s="529"/>
      <c r="AB69" s="529" t="s">
        <v>587</v>
      </c>
      <c r="AC69" s="529"/>
      <c r="AD69" s="529" t="s">
        <v>589</v>
      </c>
      <c r="AE69" s="529"/>
      <c r="AF69" s="527"/>
      <c r="AG69" s="527"/>
      <c r="AH69" s="527"/>
      <c r="AI69" s="527"/>
      <c r="AJ69" s="527"/>
      <c r="AK69" s="527"/>
      <c r="AL69" s="527"/>
      <c r="AM69" s="527"/>
      <c r="AN69" s="527"/>
      <c r="AO69" s="527"/>
      <c r="AP69" s="527"/>
      <c r="AQ69" s="527"/>
      <c r="AR69" s="527"/>
      <c r="AS69" s="527"/>
      <c r="AT69" s="527"/>
      <c r="AU69" s="527"/>
      <c r="AV69" s="527"/>
      <c r="AW69" s="527"/>
      <c r="AX69" s="527"/>
      <c r="AY69" s="527"/>
      <c r="AZ69" s="527"/>
      <c r="BA69" s="527"/>
      <c r="BB69" s="527"/>
      <c r="BC69" s="527"/>
      <c r="BD69" s="493"/>
      <c r="BE69" s="474"/>
      <c r="BF69" s="462"/>
      <c r="BG69" s="462"/>
      <c r="BH69" s="462"/>
    </row>
    <row r="70" spans="1:60" ht="5.15" customHeight="1" outlineLevel="3" x14ac:dyDescent="0.35">
      <c r="A70" s="462"/>
      <c r="B70" s="471"/>
      <c r="C70" s="464">
        <f>INT($C$40)+3.005</f>
        <v>4.0049999999999999</v>
      </c>
      <c r="D70" s="493" t="s">
        <v>548</v>
      </c>
      <c r="E70" s="493"/>
      <c r="F70" s="493"/>
      <c r="G70" s="493"/>
      <c r="H70" s="493"/>
      <c r="I70" s="493"/>
      <c r="J70" s="493"/>
      <c r="K70" s="530"/>
      <c r="L70" s="530"/>
      <c r="M70" s="530"/>
      <c r="N70" s="493"/>
      <c r="O70" s="493"/>
      <c r="P70" s="493"/>
      <c r="Q70" s="493"/>
      <c r="R70" s="493"/>
      <c r="S70" s="493"/>
      <c r="T70" s="493"/>
      <c r="U70" s="493"/>
      <c r="V70" s="493"/>
      <c r="W70" s="493"/>
      <c r="X70" s="493"/>
      <c r="Y70" s="493"/>
      <c r="Z70" s="493"/>
      <c r="AA70" s="493"/>
      <c r="AB70" s="493"/>
      <c r="AC70" s="493"/>
      <c r="AD70" s="493"/>
      <c r="AE70" s="493"/>
      <c r="AF70" s="493"/>
      <c r="AG70" s="493"/>
      <c r="AH70" s="493"/>
      <c r="AI70" s="493"/>
      <c r="AJ70" s="493"/>
      <c r="AK70" s="493"/>
      <c r="AL70" s="493"/>
      <c r="AM70" s="493"/>
      <c r="AN70" s="493"/>
      <c r="AO70" s="493"/>
      <c r="AP70" s="493"/>
      <c r="AQ70" s="493"/>
      <c r="AR70" s="493"/>
      <c r="AS70" s="493"/>
      <c r="AT70" s="493"/>
      <c r="AU70" s="493"/>
      <c r="AV70" s="493"/>
      <c r="AW70" s="493"/>
      <c r="AX70" s="493"/>
      <c r="AY70" s="493"/>
      <c r="AZ70" s="493"/>
      <c r="BA70" s="493"/>
      <c r="BB70" s="493"/>
      <c r="BC70" s="493"/>
      <c r="BD70" s="493"/>
      <c r="BE70" s="474"/>
      <c r="BF70" s="462"/>
      <c r="BG70" s="462"/>
      <c r="BH70" s="462"/>
    </row>
    <row r="71" spans="1:60" outlineLevel="3" x14ac:dyDescent="0.35">
      <c r="A71" s="462"/>
      <c r="B71" s="471"/>
      <c r="C71" s="464">
        <f>INT($C$40)+3</f>
        <v>4</v>
      </c>
      <c r="D71" s="493"/>
      <c r="E71" s="489"/>
      <c r="F71" s="489"/>
      <c r="G71" s="493"/>
      <c r="H71" s="498"/>
      <c r="I71" s="515"/>
      <c r="J71" s="531" t="s">
        <v>609</v>
      </c>
      <c r="K71" s="531"/>
      <c r="L71" s="531"/>
      <c r="M71" s="531"/>
      <c r="N71" s="531"/>
      <c r="O71" s="531"/>
      <c r="P71" s="531"/>
      <c r="Q71" s="531"/>
      <c r="R71" s="531"/>
      <c r="S71" s="498"/>
      <c r="T71" s="498"/>
      <c r="U71" s="498"/>
      <c r="V71" s="498"/>
      <c r="W71" s="498"/>
      <c r="X71" s="498"/>
      <c r="Y71" s="498" t="s">
        <v>983</v>
      </c>
      <c r="Z71" s="498"/>
      <c r="AA71" s="498"/>
      <c r="AB71" s="498"/>
      <c r="AC71" s="498"/>
      <c r="AD71" s="498"/>
      <c r="AE71" s="498"/>
      <c r="AF71" s="498"/>
      <c r="AG71" s="498"/>
      <c r="AH71" s="498"/>
      <c r="AI71" s="498"/>
      <c r="AJ71" s="498"/>
      <c r="AK71" s="498"/>
      <c r="AL71" s="498"/>
      <c r="AM71" s="498"/>
      <c r="AN71" s="498"/>
      <c r="AO71" s="498"/>
      <c r="AP71" s="498"/>
      <c r="AQ71" s="498"/>
      <c r="AR71" s="498"/>
      <c r="AS71" s="498"/>
      <c r="AT71" s="498"/>
      <c r="AU71" s="498"/>
      <c r="AV71" s="498"/>
      <c r="AW71" s="498"/>
      <c r="AX71" s="498"/>
      <c r="AY71" s="498"/>
      <c r="AZ71" s="498"/>
      <c r="BA71" s="498"/>
      <c r="BB71" s="498"/>
      <c r="BC71" s="498"/>
      <c r="BD71" s="493"/>
      <c r="BE71" s="474"/>
      <c r="BF71" s="462"/>
      <c r="BG71" s="462"/>
      <c r="BH71" s="462"/>
    </row>
    <row r="72" spans="1:60" outlineLevel="2" x14ac:dyDescent="0.35">
      <c r="A72" s="462"/>
      <c r="B72" s="471"/>
      <c r="C72" s="464">
        <f>INT($C$40)+2</f>
        <v>3</v>
      </c>
      <c r="D72" s="493"/>
      <c r="E72" s="489"/>
      <c r="F72" s="489"/>
      <c r="G72" s="493"/>
      <c r="H72" s="498"/>
      <c r="I72" s="498"/>
      <c r="J72" s="498"/>
      <c r="K72" s="532">
        <v>43579</v>
      </c>
      <c r="L72" s="498"/>
      <c r="M72" s="498"/>
      <c r="N72" s="498"/>
      <c r="O72" s="498"/>
      <c r="P72" s="498"/>
      <c r="Q72" s="498"/>
      <c r="R72" s="498"/>
      <c r="S72" s="498"/>
      <c r="T72" s="498"/>
      <c r="U72" s="498"/>
      <c r="V72" s="498"/>
      <c r="W72" s="498"/>
      <c r="X72" s="498"/>
      <c r="Y72" s="579"/>
      <c r="Z72" s="723" t="s">
        <v>982</v>
      </c>
      <c r="AA72" s="724"/>
      <c r="AB72" s="724"/>
      <c r="AC72" s="724"/>
      <c r="AD72" s="724"/>
      <c r="AE72" s="725"/>
      <c r="AF72" s="602"/>
      <c r="AG72" s="498"/>
      <c r="AH72" s="498"/>
      <c r="AI72" s="498"/>
      <c r="AJ72" s="498"/>
      <c r="AK72" s="498"/>
      <c r="AL72" s="498"/>
      <c r="AM72" s="498"/>
      <c r="AN72" s="498"/>
      <c r="AO72" s="498"/>
      <c r="AP72" s="498"/>
      <c r="AQ72" s="498"/>
      <c r="AR72" s="498"/>
      <c r="AS72" s="498"/>
      <c r="AT72" s="498"/>
      <c r="AU72" s="498"/>
      <c r="AV72" s="498"/>
      <c r="AW72" s="498"/>
      <c r="AX72" s="498"/>
      <c r="AY72" s="498"/>
      <c r="AZ72" s="498"/>
      <c r="BA72" s="498"/>
      <c r="BB72" s="498"/>
      <c r="BC72" s="498"/>
      <c r="BD72" s="493"/>
      <c r="BE72" s="474"/>
      <c r="BF72" s="462"/>
      <c r="BG72" s="462"/>
      <c r="BH72" s="462"/>
    </row>
    <row r="73" spans="1:60" outlineLevel="2" x14ac:dyDescent="0.35">
      <c r="A73" s="462"/>
      <c r="B73" s="471"/>
      <c r="C73" s="464">
        <f>INT($C$40)+2</f>
        <v>3</v>
      </c>
      <c r="D73" s="493"/>
      <c r="E73" s="489"/>
      <c r="F73" s="489"/>
      <c r="G73" s="493"/>
      <c r="H73" s="498"/>
      <c r="I73" s="515" t="s">
        <v>600</v>
      </c>
      <c r="J73" s="515" t="s">
        <v>196</v>
      </c>
      <c r="K73" s="515" t="s">
        <v>195</v>
      </c>
      <c r="L73" s="515" t="s">
        <v>593</v>
      </c>
      <c r="M73" s="498"/>
      <c r="N73" s="498"/>
      <c r="O73" s="521" t="s">
        <v>610</v>
      </c>
      <c r="P73" s="521"/>
      <c r="Q73" s="521"/>
      <c r="R73" s="521"/>
      <c r="S73" s="521"/>
      <c r="T73" s="521"/>
      <c r="U73" s="498"/>
      <c r="V73" s="498"/>
      <c r="W73" s="498"/>
      <c r="X73" s="498"/>
      <c r="Y73" s="579"/>
      <c r="Z73" s="730" t="str">
        <f>INDEX(i_i_idx,1,1)</f>
        <v>May</v>
      </c>
      <c r="AA73" s="726" t="str">
        <f>INDEX(i_i_idx,2,1)</f>
        <v>July</v>
      </c>
      <c r="AB73" s="726" t="str">
        <f>INDEX(i_i_idx,1,1)</f>
        <v>May</v>
      </c>
      <c r="AC73" s="726" t="str">
        <f>INDEX(i_i_idx,2,1)</f>
        <v>July</v>
      </c>
      <c r="AD73" s="726" t="str">
        <f>INDEX(i_i_idx,1,1)</f>
        <v>May</v>
      </c>
      <c r="AE73" s="731" t="str">
        <f>INDEX(i_i_idx,2,1)</f>
        <v>July</v>
      </c>
      <c r="AF73" s="602"/>
      <c r="AG73" s="498"/>
      <c r="AH73" s="498"/>
      <c r="AI73" s="498"/>
      <c r="AJ73" s="498"/>
      <c r="AK73" s="498"/>
      <c r="AL73" s="498"/>
      <c r="AM73" s="498"/>
      <c r="AN73" s="498"/>
      <c r="AO73" s="498"/>
      <c r="AP73" s="498"/>
      <c r="AQ73" s="498"/>
      <c r="AR73" s="498"/>
      <c r="AS73" s="498"/>
      <c r="AT73" s="498"/>
      <c r="AU73" s="498"/>
      <c r="AV73" s="498"/>
      <c r="AW73" s="498"/>
      <c r="AX73" s="498"/>
      <c r="AY73" s="498"/>
      <c r="AZ73" s="498"/>
      <c r="BA73" s="498"/>
      <c r="BB73" s="498"/>
      <c r="BC73" s="498"/>
      <c r="BD73" s="493"/>
      <c r="BE73" s="474"/>
      <c r="BF73" s="462"/>
      <c r="BG73" s="462"/>
      <c r="BH73" s="462"/>
    </row>
    <row r="74" spans="1:60" outlineLevel="2" x14ac:dyDescent="0.35">
      <c r="A74" s="462"/>
      <c r="B74" s="471"/>
      <c r="C74" s="464">
        <f>INT($C$40)+2</f>
        <v>3</v>
      </c>
      <c r="D74" s="493"/>
      <c r="E74" s="489"/>
      <c r="F74" s="489"/>
      <c r="G74" s="493"/>
      <c r="H74" s="515" t="s">
        <v>510</v>
      </c>
      <c r="I74" s="515">
        <v>0</v>
      </c>
      <c r="J74" s="515">
        <v>0</v>
      </c>
      <c r="K74" s="740">
        <f>DATE(i_startyear,MONTH($K$72),DAY($K$72))</f>
        <v>43579</v>
      </c>
      <c r="L74" s="741">
        <v>21</v>
      </c>
      <c r="M74" s="533"/>
      <c r="N74" s="502">
        <f>COUNT(i_legume_p6z)</f>
        <v>10</v>
      </c>
      <c r="O74" s="498">
        <v>100</v>
      </c>
      <c r="P74" s="516">
        <v>250</v>
      </c>
      <c r="Q74" s="516">
        <v>450</v>
      </c>
      <c r="R74" s="534">
        <f>S74</f>
        <v>0.8</v>
      </c>
      <c r="S74" s="535">
        <v>0.8</v>
      </c>
      <c r="T74" s="535">
        <v>0.8</v>
      </c>
      <c r="U74" s="516">
        <v>0</v>
      </c>
      <c r="V74" s="535">
        <v>0.3</v>
      </c>
      <c r="W74" s="516">
        <v>10</v>
      </c>
      <c r="X74" s="498"/>
      <c r="Y74" s="722">
        <v>1</v>
      </c>
      <c r="Z74" s="727">
        <v>50</v>
      </c>
      <c r="AA74" s="728">
        <v>50</v>
      </c>
      <c r="AB74" s="728">
        <v>400</v>
      </c>
      <c r="AC74" s="728">
        <v>400</v>
      </c>
      <c r="AD74" s="728">
        <v>400</v>
      </c>
      <c r="AE74" s="729">
        <v>400</v>
      </c>
      <c r="AF74" s="602"/>
      <c r="AG74" s="498"/>
      <c r="AH74" s="498"/>
      <c r="AI74" s="498"/>
      <c r="AJ74" s="498"/>
      <c r="AK74" s="498"/>
      <c r="AL74" s="498"/>
      <c r="AM74" s="498"/>
      <c r="AN74" s="498"/>
      <c r="AO74" s="498"/>
      <c r="AP74" s="498"/>
      <c r="AQ74" s="498"/>
      <c r="AR74" s="498"/>
      <c r="AS74" s="498"/>
      <c r="AT74" s="498"/>
      <c r="AU74" s="498"/>
      <c r="AV74" s="498"/>
      <c r="AW74" s="498"/>
      <c r="AX74" s="498"/>
      <c r="AY74" s="498"/>
      <c r="AZ74" s="498"/>
      <c r="BA74" s="498"/>
      <c r="BB74" s="498"/>
      <c r="BC74" s="498"/>
      <c r="BD74" s="493"/>
      <c r="BE74" s="474"/>
      <c r="BF74" s="462"/>
      <c r="BG74" s="462"/>
      <c r="BH74" s="462"/>
    </row>
    <row r="75" spans="1:60" outlineLevel="2" x14ac:dyDescent="0.35">
      <c r="A75" s="462"/>
      <c r="B75" s="471"/>
      <c r="C75" s="464">
        <f>INT($C$40)+2</f>
        <v>3</v>
      </c>
      <c r="D75" s="493"/>
      <c r="E75" s="489"/>
      <c r="F75" s="489"/>
      <c r="G75" s="493"/>
      <c r="H75" s="515" t="s">
        <v>165</v>
      </c>
      <c r="I75" s="515"/>
      <c r="J75" s="515">
        <v>1</v>
      </c>
      <c r="K75" s="740">
        <f t="shared" ref="K75:K84" si="0">K74+L74</f>
        <v>43600</v>
      </c>
      <c r="L75" s="741">
        <v>28</v>
      </c>
      <c r="M75" s="533"/>
      <c r="N75" s="498"/>
      <c r="O75" s="498">
        <v>100</v>
      </c>
      <c r="P75" s="516">
        <v>400</v>
      </c>
      <c r="Q75" s="516">
        <v>500</v>
      </c>
      <c r="R75" s="534">
        <f>S75</f>
        <v>0.8</v>
      </c>
      <c r="S75" s="535">
        <v>0.8</v>
      </c>
      <c r="T75" s="535">
        <v>0.8</v>
      </c>
      <c r="U75" s="516">
        <v>1</v>
      </c>
      <c r="V75" s="535">
        <v>0.3</v>
      </c>
      <c r="W75" s="516">
        <v>10</v>
      </c>
      <c r="X75" s="498"/>
      <c r="Y75" s="722">
        <v>1</v>
      </c>
      <c r="Z75" s="727">
        <v>50</v>
      </c>
      <c r="AA75" s="728">
        <v>50</v>
      </c>
      <c r="AB75" s="728">
        <v>150</v>
      </c>
      <c r="AC75" s="728">
        <v>150</v>
      </c>
      <c r="AD75" s="728">
        <v>400</v>
      </c>
      <c r="AE75" s="729">
        <v>400</v>
      </c>
      <c r="AF75" s="602"/>
      <c r="AG75" s="498"/>
      <c r="AH75" s="498"/>
      <c r="AI75" s="498"/>
      <c r="AJ75" s="498"/>
      <c r="AK75" s="498"/>
      <c r="AL75" s="498"/>
      <c r="AM75" s="498"/>
      <c r="AN75" s="498"/>
      <c r="AO75" s="498"/>
      <c r="AP75" s="498"/>
      <c r="AQ75" s="498"/>
      <c r="AR75" s="498"/>
      <c r="AS75" s="498"/>
      <c r="AT75" s="498"/>
      <c r="AU75" s="498"/>
      <c r="AV75" s="498"/>
      <c r="AW75" s="498"/>
      <c r="AX75" s="498"/>
      <c r="AY75" s="498"/>
      <c r="AZ75" s="498"/>
      <c r="BA75" s="498"/>
      <c r="BB75" s="498"/>
      <c r="BC75" s="498"/>
      <c r="BD75" s="493"/>
      <c r="BE75" s="474"/>
      <c r="BF75" s="462"/>
      <c r="BG75" s="462"/>
      <c r="BH75" s="462"/>
    </row>
    <row r="76" spans="1:60" outlineLevel="3" x14ac:dyDescent="0.35">
      <c r="A76" s="462"/>
      <c r="B76" s="471"/>
      <c r="C76" s="464">
        <f t="shared" ref="C76:C83" si="1">INT($C$40)+3</f>
        <v>4</v>
      </c>
      <c r="D76" s="493"/>
      <c r="E76" s="489"/>
      <c r="F76" s="489"/>
      <c r="G76" s="493"/>
      <c r="H76" s="515" t="s">
        <v>166</v>
      </c>
      <c r="I76" s="515"/>
      <c r="J76" s="515">
        <v>2</v>
      </c>
      <c r="K76" s="740">
        <f t="shared" si="0"/>
        <v>43628</v>
      </c>
      <c r="L76" s="741">
        <v>56</v>
      </c>
      <c r="M76" s="533"/>
      <c r="N76" s="498"/>
      <c r="O76" s="498">
        <v>100</v>
      </c>
      <c r="P76" s="516">
        <v>600</v>
      </c>
      <c r="Q76" s="516">
        <v>800</v>
      </c>
      <c r="R76" s="534">
        <f>S76</f>
        <v>0.8</v>
      </c>
      <c r="S76" s="535">
        <v>0.8</v>
      </c>
      <c r="T76" s="535">
        <v>0.8</v>
      </c>
      <c r="U76" s="516">
        <v>1</v>
      </c>
      <c r="V76" s="535">
        <v>0.3</v>
      </c>
      <c r="W76" s="516">
        <v>10</v>
      </c>
      <c r="X76" s="498"/>
      <c r="Y76" s="722">
        <v>1</v>
      </c>
      <c r="Z76" s="727">
        <v>50</v>
      </c>
      <c r="AA76" s="728">
        <v>50</v>
      </c>
      <c r="AB76" s="728">
        <v>150</v>
      </c>
      <c r="AC76" s="728">
        <v>150</v>
      </c>
      <c r="AD76" s="728">
        <v>400</v>
      </c>
      <c r="AE76" s="729">
        <v>400</v>
      </c>
      <c r="AF76" s="602"/>
      <c r="AG76" s="498"/>
      <c r="AH76" s="498"/>
      <c r="AI76" s="498"/>
      <c r="AJ76" s="498"/>
      <c r="AK76" s="498"/>
      <c r="AL76" s="498"/>
      <c r="AM76" s="498"/>
      <c r="AN76" s="498"/>
      <c r="AO76" s="498"/>
      <c r="AP76" s="498"/>
      <c r="AQ76" s="498"/>
      <c r="AR76" s="498"/>
      <c r="AS76" s="498"/>
      <c r="AT76" s="498"/>
      <c r="AU76" s="498"/>
      <c r="AV76" s="498"/>
      <c r="AW76" s="498"/>
      <c r="AX76" s="498"/>
      <c r="AY76" s="498"/>
      <c r="AZ76" s="498"/>
      <c r="BA76" s="498"/>
      <c r="BB76" s="498"/>
      <c r="BC76" s="498"/>
      <c r="BD76" s="493"/>
      <c r="BE76" s="474"/>
      <c r="BF76" s="462"/>
      <c r="BG76" s="462"/>
      <c r="BH76" s="462"/>
    </row>
    <row r="77" spans="1:60" outlineLevel="3" x14ac:dyDescent="0.35">
      <c r="A77" s="462"/>
      <c r="B77" s="471"/>
      <c r="C77" s="464">
        <f t="shared" si="1"/>
        <v>4</v>
      </c>
      <c r="D77" s="493"/>
      <c r="E77" s="489"/>
      <c r="F77" s="489"/>
      <c r="G77" s="493"/>
      <c r="H77" s="515" t="s">
        <v>167</v>
      </c>
      <c r="I77" s="515"/>
      <c r="J77" s="515">
        <v>3</v>
      </c>
      <c r="K77" s="740">
        <f t="shared" si="0"/>
        <v>43684</v>
      </c>
      <c r="L77" s="741">
        <v>49</v>
      </c>
      <c r="M77" s="533"/>
      <c r="N77" s="498"/>
      <c r="O77" s="498">
        <v>100</v>
      </c>
      <c r="P77" s="516">
        <v>1500</v>
      </c>
      <c r="Q77" s="516">
        <v>2500</v>
      </c>
      <c r="R77" s="534">
        <v>0.73</v>
      </c>
      <c r="S77" s="535">
        <v>0.75</v>
      </c>
      <c r="T77" s="535">
        <v>0.8</v>
      </c>
      <c r="U77" s="516">
        <v>1</v>
      </c>
      <c r="V77" s="535">
        <v>0.3</v>
      </c>
      <c r="W77" s="516">
        <v>10</v>
      </c>
      <c r="X77" s="498"/>
      <c r="Y77" s="722">
        <v>1</v>
      </c>
      <c r="Z77" s="727">
        <v>50</v>
      </c>
      <c r="AA77" s="728">
        <v>50</v>
      </c>
      <c r="AB77" s="728">
        <v>150</v>
      </c>
      <c r="AC77" s="728">
        <v>150</v>
      </c>
      <c r="AD77" s="728">
        <v>400</v>
      </c>
      <c r="AE77" s="729">
        <v>400</v>
      </c>
      <c r="AF77" s="602"/>
      <c r="AG77" s="498"/>
      <c r="AH77" s="498"/>
      <c r="AI77" s="498"/>
      <c r="AJ77" s="498"/>
      <c r="AK77" s="498"/>
      <c r="AL77" s="498"/>
      <c r="AM77" s="498"/>
      <c r="AN77" s="498"/>
      <c r="AO77" s="498"/>
      <c r="AP77" s="498"/>
      <c r="AQ77" s="498"/>
      <c r="AR77" s="498"/>
      <c r="AS77" s="498"/>
      <c r="AT77" s="498"/>
      <c r="AU77" s="498"/>
      <c r="AV77" s="498"/>
      <c r="AW77" s="498"/>
      <c r="AX77" s="498"/>
      <c r="AY77" s="498"/>
      <c r="AZ77" s="498"/>
      <c r="BA77" s="498"/>
      <c r="BB77" s="498"/>
      <c r="BC77" s="498"/>
      <c r="BD77" s="493"/>
      <c r="BE77" s="474"/>
      <c r="BF77" s="462"/>
      <c r="BG77" s="462"/>
      <c r="BH77" s="462"/>
    </row>
    <row r="78" spans="1:60" outlineLevel="3" x14ac:dyDescent="0.35">
      <c r="A78" s="462"/>
      <c r="B78" s="471"/>
      <c r="C78" s="464">
        <f t="shared" si="1"/>
        <v>4</v>
      </c>
      <c r="D78" s="493"/>
      <c r="E78" s="489"/>
      <c r="F78" s="489"/>
      <c r="G78" s="493"/>
      <c r="H78" s="515" t="s">
        <v>168</v>
      </c>
      <c r="I78" s="515"/>
      <c r="J78" s="515">
        <v>4</v>
      </c>
      <c r="K78" s="740">
        <f t="shared" si="0"/>
        <v>43733</v>
      </c>
      <c r="L78" s="741">
        <v>35</v>
      </c>
      <c r="M78" s="533"/>
      <c r="N78" s="498"/>
      <c r="O78" s="498">
        <v>100</v>
      </c>
      <c r="P78" s="516">
        <v>2990</v>
      </c>
      <c r="Q78" s="516">
        <v>4500</v>
      </c>
      <c r="R78" s="534">
        <v>0.64</v>
      </c>
      <c r="S78" s="535">
        <v>0.65500000000000003</v>
      </c>
      <c r="T78" s="535">
        <v>0.78</v>
      </c>
      <c r="U78" s="516">
        <v>1</v>
      </c>
      <c r="V78" s="535">
        <v>0.3</v>
      </c>
      <c r="W78" s="516">
        <v>10</v>
      </c>
      <c r="X78" s="498"/>
      <c r="Y78" s="722">
        <v>0.75</v>
      </c>
      <c r="Z78" s="727">
        <v>50</v>
      </c>
      <c r="AA78" s="728">
        <v>50</v>
      </c>
      <c r="AB78" s="728">
        <v>150</v>
      </c>
      <c r="AC78" s="728">
        <v>150</v>
      </c>
      <c r="AD78" s="728">
        <v>400</v>
      </c>
      <c r="AE78" s="729">
        <v>400</v>
      </c>
      <c r="AF78" s="602"/>
      <c r="AG78" s="498"/>
      <c r="AH78" s="498"/>
      <c r="AI78" s="498"/>
      <c r="AJ78" s="498"/>
      <c r="AK78" s="498"/>
      <c r="AL78" s="498"/>
      <c r="AM78" s="498"/>
      <c r="AN78" s="498"/>
      <c r="AO78" s="498"/>
      <c r="AP78" s="498"/>
      <c r="AQ78" s="498"/>
      <c r="AR78" s="498"/>
      <c r="AS78" s="498"/>
      <c r="AT78" s="498"/>
      <c r="AU78" s="498"/>
      <c r="AV78" s="498"/>
      <c r="AW78" s="498"/>
      <c r="AX78" s="498"/>
      <c r="AY78" s="498"/>
      <c r="AZ78" s="498"/>
      <c r="BA78" s="498"/>
      <c r="BB78" s="498"/>
      <c r="BC78" s="498"/>
      <c r="BD78" s="493"/>
      <c r="BE78" s="474"/>
      <c r="BF78" s="462"/>
      <c r="BG78" s="462"/>
      <c r="BH78" s="462"/>
    </row>
    <row r="79" spans="1:60" outlineLevel="3" x14ac:dyDescent="0.35">
      <c r="A79" s="462"/>
      <c r="B79" s="471"/>
      <c r="C79" s="464">
        <f t="shared" si="1"/>
        <v>4</v>
      </c>
      <c r="D79" s="493"/>
      <c r="E79" s="489"/>
      <c r="F79" s="489"/>
      <c r="G79" s="493"/>
      <c r="H79" s="515" t="s">
        <v>169</v>
      </c>
      <c r="I79" s="515"/>
      <c r="J79" s="515">
        <v>5</v>
      </c>
      <c r="K79" s="740">
        <f t="shared" si="0"/>
        <v>43768</v>
      </c>
      <c r="L79" s="741">
        <v>28</v>
      </c>
      <c r="M79" s="533"/>
      <c r="N79" s="498"/>
      <c r="O79" s="498">
        <v>100</v>
      </c>
      <c r="P79" s="516">
        <v>2000</v>
      </c>
      <c r="Q79" s="516">
        <v>4000</v>
      </c>
      <c r="R79" s="534">
        <v>0.55000000000000004</v>
      </c>
      <c r="S79" s="535">
        <v>0.56999999999999995</v>
      </c>
      <c r="T79" s="535">
        <v>0.68</v>
      </c>
      <c r="U79" s="516">
        <v>1</v>
      </c>
      <c r="V79" s="535">
        <v>0.3</v>
      </c>
      <c r="W79" s="516">
        <v>10</v>
      </c>
      <c r="X79" s="498"/>
      <c r="Y79" s="722">
        <v>0.75</v>
      </c>
      <c r="Z79" s="727">
        <v>50</v>
      </c>
      <c r="AA79" s="728">
        <v>50</v>
      </c>
      <c r="AB79" s="728">
        <v>150</v>
      </c>
      <c r="AC79" s="728">
        <v>150</v>
      </c>
      <c r="AD79" s="728">
        <v>400</v>
      </c>
      <c r="AE79" s="729">
        <v>400</v>
      </c>
      <c r="AF79" s="602"/>
      <c r="AG79" s="498"/>
      <c r="AH79" s="498"/>
      <c r="AI79" s="498"/>
      <c r="AJ79" s="498"/>
      <c r="AK79" s="498"/>
      <c r="AL79" s="498"/>
      <c r="AM79" s="498"/>
      <c r="AN79" s="498"/>
      <c r="AO79" s="498"/>
      <c r="AP79" s="498"/>
      <c r="AQ79" s="498"/>
      <c r="AR79" s="498"/>
      <c r="AS79" s="498"/>
      <c r="AT79" s="498"/>
      <c r="AU79" s="498"/>
      <c r="AV79" s="498"/>
      <c r="AW79" s="498"/>
      <c r="AX79" s="498"/>
      <c r="AY79" s="498"/>
      <c r="AZ79" s="498"/>
      <c r="BA79" s="498"/>
      <c r="BB79" s="498"/>
      <c r="BC79" s="498"/>
      <c r="BD79" s="493"/>
      <c r="BE79" s="474"/>
      <c r="BF79" s="462"/>
      <c r="BG79" s="462"/>
      <c r="BH79" s="462"/>
    </row>
    <row r="80" spans="1:60" outlineLevel="3" x14ac:dyDescent="0.35">
      <c r="A80" s="462"/>
      <c r="B80" s="471"/>
      <c r="C80" s="464">
        <f t="shared" si="1"/>
        <v>4</v>
      </c>
      <c r="D80" s="493"/>
      <c r="E80" s="489"/>
      <c r="F80" s="489"/>
      <c r="G80" s="493"/>
      <c r="H80" s="515" t="s">
        <v>170</v>
      </c>
      <c r="I80" s="515"/>
      <c r="J80" s="515">
        <v>6</v>
      </c>
      <c r="K80" s="740">
        <f t="shared" si="0"/>
        <v>43796</v>
      </c>
      <c r="L80" s="741">
        <v>56</v>
      </c>
      <c r="M80" s="533"/>
      <c r="N80" s="498"/>
      <c r="O80" s="498">
        <v>100</v>
      </c>
      <c r="P80" s="516">
        <v>1750</v>
      </c>
      <c r="Q80" s="516">
        <v>3500</v>
      </c>
      <c r="R80" s="534">
        <v>0.52</v>
      </c>
      <c r="S80" s="535">
        <v>0.54</v>
      </c>
      <c r="T80" s="535">
        <v>0.65</v>
      </c>
      <c r="U80" s="516">
        <v>1</v>
      </c>
      <c r="V80" s="535">
        <v>0.3</v>
      </c>
      <c r="W80" s="516">
        <v>10</v>
      </c>
      <c r="X80" s="498"/>
      <c r="Y80" s="722">
        <v>0.4</v>
      </c>
      <c r="Z80" s="727">
        <v>50</v>
      </c>
      <c r="AA80" s="728">
        <v>50</v>
      </c>
      <c r="AB80" s="728">
        <v>150</v>
      </c>
      <c r="AC80" s="728">
        <v>150</v>
      </c>
      <c r="AD80" s="728">
        <v>400</v>
      </c>
      <c r="AE80" s="729">
        <v>400</v>
      </c>
      <c r="AF80" s="602"/>
      <c r="AG80" s="498"/>
      <c r="AH80" s="498"/>
      <c r="AI80" s="498"/>
      <c r="AJ80" s="498"/>
      <c r="AK80" s="498"/>
      <c r="AL80" s="498"/>
      <c r="AM80" s="498"/>
      <c r="AN80" s="498"/>
      <c r="AO80" s="498"/>
      <c r="AP80" s="498"/>
      <c r="AQ80" s="498"/>
      <c r="AR80" s="498"/>
      <c r="AS80" s="498"/>
      <c r="AT80" s="498"/>
      <c r="AU80" s="498"/>
      <c r="AV80" s="498"/>
      <c r="AW80" s="498"/>
      <c r="AX80" s="498"/>
      <c r="AY80" s="498"/>
      <c r="AZ80" s="498"/>
      <c r="BA80" s="498"/>
      <c r="BB80" s="498"/>
      <c r="BC80" s="498"/>
      <c r="BD80" s="493"/>
      <c r="BE80" s="474"/>
      <c r="BF80" s="462"/>
      <c r="BG80" s="462"/>
      <c r="BH80" s="462"/>
    </row>
    <row r="81" spans="1:60" outlineLevel="3" x14ac:dyDescent="0.35">
      <c r="A81" s="462"/>
      <c r="B81" s="471"/>
      <c r="C81" s="464">
        <f t="shared" si="1"/>
        <v>4</v>
      </c>
      <c r="D81" s="493"/>
      <c r="E81" s="489"/>
      <c r="F81" s="489"/>
      <c r="G81" s="493"/>
      <c r="H81" s="515" t="s">
        <v>171</v>
      </c>
      <c r="I81" s="515"/>
      <c r="J81" s="515">
        <v>7</v>
      </c>
      <c r="K81" s="740">
        <f t="shared" si="0"/>
        <v>43852</v>
      </c>
      <c r="L81" s="741">
        <v>50</v>
      </c>
      <c r="M81" s="533"/>
      <c r="N81" s="498"/>
      <c r="O81" s="498">
        <v>100</v>
      </c>
      <c r="P81" s="516">
        <v>1100</v>
      </c>
      <c r="Q81" s="516">
        <v>2200</v>
      </c>
      <c r="R81" s="534">
        <v>0.51</v>
      </c>
      <c r="S81" s="535">
        <v>0.53</v>
      </c>
      <c r="T81" s="535">
        <v>0.59</v>
      </c>
      <c r="U81" s="516">
        <v>1</v>
      </c>
      <c r="V81" s="535">
        <v>0.3</v>
      </c>
      <c r="W81" s="516">
        <v>10</v>
      </c>
      <c r="X81" s="498"/>
      <c r="Y81" s="722">
        <v>0.33</v>
      </c>
      <c r="Z81" s="727">
        <v>50</v>
      </c>
      <c r="AA81" s="728">
        <v>50</v>
      </c>
      <c r="AB81" s="728">
        <v>400</v>
      </c>
      <c r="AC81" s="728">
        <v>400</v>
      </c>
      <c r="AD81" s="728">
        <v>400</v>
      </c>
      <c r="AE81" s="729">
        <v>400</v>
      </c>
      <c r="AF81" s="602"/>
      <c r="AG81" s="498"/>
      <c r="AH81" s="498"/>
      <c r="AI81" s="498"/>
      <c r="AJ81" s="498"/>
      <c r="AK81" s="498"/>
      <c r="AL81" s="498"/>
      <c r="AM81" s="498"/>
      <c r="AN81" s="498"/>
      <c r="AO81" s="498"/>
      <c r="AP81" s="498"/>
      <c r="AQ81" s="498"/>
      <c r="AR81" s="498"/>
      <c r="AS81" s="498"/>
      <c r="AT81" s="498"/>
      <c r="AU81" s="498"/>
      <c r="AV81" s="498"/>
      <c r="AW81" s="498"/>
      <c r="AX81" s="498"/>
      <c r="AY81" s="498"/>
      <c r="AZ81" s="498"/>
      <c r="BA81" s="498"/>
      <c r="BB81" s="498"/>
      <c r="BC81" s="498"/>
      <c r="BD81" s="493"/>
      <c r="BE81" s="474"/>
      <c r="BF81" s="462"/>
      <c r="BG81" s="462"/>
      <c r="BH81" s="462"/>
    </row>
    <row r="82" spans="1:60" outlineLevel="3" x14ac:dyDescent="0.35">
      <c r="A82" s="462"/>
      <c r="B82" s="471"/>
      <c r="C82" s="464">
        <f t="shared" si="1"/>
        <v>4</v>
      </c>
      <c r="D82" s="493"/>
      <c r="E82" s="489"/>
      <c r="F82" s="489"/>
      <c r="G82" s="493"/>
      <c r="H82" s="515" t="s">
        <v>172</v>
      </c>
      <c r="I82" s="515"/>
      <c r="J82" s="515">
        <v>8</v>
      </c>
      <c r="K82" s="740">
        <f t="shared" si="0"/>
        <v>43902</v>
      </c>
      <c r="L82" s="741">
        <v>28</v>
      </c>
      <c r="M82" s="533"/>
      <c r="N82" s="498"/>
      <c r="O82" s="498">
        <v>100</v>
      </c>
      <c r="P82" s="516">
        <v>600</v>
      </c>
      <c r="Q82" s="516">
        <v>1200</v>
      </c>
      <c r="R82" s="534">
        <v>0.49</v>
      </c>
      <c r="S82" s="535">
        <v>0.51</v>
      </c>
      <c r="T82" s="535">
        <v>0.56000000000000005</v>
      </c>
      <c r="U82" s="516">
        <v>1</v>
      </c>
      <c r="V82" s="535">
        <v>0.3</v>
      </c>
      <c r="W82" s="516">
        <v>10</v>
      </c>
      <c r="X82" s="498"/>
      <c r="Y82" s="722">
        <v>0.33</v>
      </c>
      <c r="Z82" s="727">
        <v>50</v>
      </c>
      <c r="AA82" s="728">
        <v>50</v>
      </c>
      <c r="AB82" s="728">
        <v>400</v>
      </c>
      <c r="AC82" s="728">
        <v>400</v>
      </c>
      <c r="AD82" s="728">
        <v>400</v>
      </c>
      <c r="AE82" s="729">
        <v>400</v>
      </c>
      <c r="AF82" s="602"/>
      <c r="AG82" s="498"/>
      <c r="AH82" s="498"/>
      <c r="AI82" s="498"/>
      <c r="AJ82" s="498"/>
      <c r="AK82" s="498"/>
      <c r="AL82" s="498"/>
      <c r="AM82" s="498"/>
      <c r="AN82" s="498"/>
      <c r="AO82" s="498"/>
      <c r="AP82" s="498"/>
      <c r="AQ82" s="498"/>
      <c r="AR82" s="498"/>
      <c r="AS82" s="498"/>
      <c r="AT82" s="498"/>
      <c r="AU82" s="498"/>
      <c r="AV82" s="498"/>
      <c r="AW82" s="498"/>
      <c r="AX82" s="498"/>
      <c r="AY82" s="498"/>
      <c r="AZ82" s="498"/>
      <c r="BA82" s="498"/>
      <c r="BB82" s="498"/>
      <c r="BC82" s="498"/>
      <c r="BD82" s="493"/>
      <c r="BE82" s="474"/>
      <c r="BF82" s="462"/>
      <c r="BG82" s="462"/>
      <c r="BH82" s="462"/>
    </row>
    <row r="83" spans="1:60" outlineLevel="3" x14ac:dyDescent="0.35">
      <c r="A83" s="462"/>
      <c r="B83" s="471"/>
      <c r="C83" s="464">
        <f t="shared" si="1"/>
        <v>4</v>
      </c>
      <c r="D83" s="493"/>
      <c r="E83" s="489"/>
      <c r="F83" s="489"/>
      <c r="G83" s="493"/>
      <c r="H83" s="515" t="s">
        <v>173</v>
      </c>
      <c r="I83" s="515"/>
      <c r="J83" s="515">
        <v>9</v>
      </c>
      <c r="K83" s="740">
        <f t="shared" si="0"/>
        <v>43930</v>
      </c>
      <c r="L83" s="742">
        <f>365-SUM(L$70:L$82)</f>
        <v>14</v>
      </c>
      <c r="M83" s="537"/>
      <c r="N83" s="498"/>
      <c r="O83" s="498">
        <v>100</v>
      </c>
      <c r="P83" s="516">
        <v>425</v>
      </c>
      <c r="Q83" s="516">
        <v>850</v>
      </c>
      <c r="R83" s="534">
        <v>0.48</v>
      </c>
      <c r="S83" s="535">
        <v>0.5</v>
      </c>
      <c r="T83" s="535">
        <v>0.53</v>
      </c>
      <c r="U83" s="516">
        <v>1</v>
      </c>
      <c r="V83" s="535">
        <v>0.3</v>
      </c>
      <c r="W83" s="516">
        <v>10</v>
      </c>
      <c r="X83" s="498"/>
      <c r="Y83" s="722">
        <v>0.33</v>
      </c>
      <c r="Z83" s="727">
        <v>50</v>
      </c>
      <c r="AA83" s="728">
        <v>50</v>
      </c>
      <c r="AB83" s="728">
        <v>400</v>
      </c>
      <c r="AC83" s="728">
        <v>400</v>
      </c>
      <c r="AD83" s="728">
        <v>400</v>
      </c>
      <c r="AE83" s="729">
        <v>400</v>
      </c>
      <c r="AF83" s="602"/>
      <c r="AG83" s="498"/>
      <c r="AH83" s="498"/>
      <c r="AI83" s="498"/>
      <c r="AJ83" s="498"/>
      <c r="AK83" s="498"/>
      <c r="AL83" s="498"/>
      <c r="AM83" s="498"/>
      <c r="AN83" s="498"/>
      <c r="AO83" s="498"/>
      <c r="AP83" s="498"/>
      <c r="AQ83" s="498"/>
      <c r="AR83" s="498"/>
      <c r="AS83" s="498"/>
      <c r="AT83" s="498"/>
      <c r="AU83" s="498"/>
      <c r="AV83" s="498"/>
      <c r="AW83" s="498"/>
      <c r="AX83" s="498"/>
      <c r="AY83" s="498"/>
      <c r="AZ83" s="498"/>
      <c r="BA83" s="498"/>
      <c r="BB83" s="498"/>
      <c r="BC83" s="498"/>
      <c r="BD83" s="493"/>
      <c r="BE83" s="474"/>
      <c r="BF83" s="462"/>
      <c r="BG83" s="462"/>
      <c r="BH83" s="462"/>
    </row>
    <row r="84" spans="1:60" outlineLevel="3" x14ac:dyDescent="0.35">
      <c r="A84" s="462"/>
      <c r="B84" s="471"/>
      <c r="C84" s="464">
        <f>INT($C$40)+2</f>
        <v>3</v>
      </c>
      <c r="D84" s="493"/>
      <c r="E84" s="489"/>
      <c r="F84" s="489"/>
      <c r="G84" s="493"/>
      <c r="H84" s="515" t="s">
        <v>510</v>
      </c>
      <c r="I84" s="515"/>
      <c r="J84" s="515">
        <v>10</v>
      </c>
      <c r="K84" s="740">
        <f t="shared" si="0"/>
        <v>43944</v>
      </c>
      <c r="L84" s="515">
        <v>0</v>
      </c>
      <c r="M84" s="498"/>
      <c r="N84" s="498"/>
      <c r="O84" s="498"/>
      <c r="P84" s="498"/>
      <c r="Q84" s="498"/>
      <c r="R84" s="498"/>
      <c r="S84" s="498"/>
      <c r="T84" s="498"/>
      <c r="U84" s="498"/>
      <c r="V84" s="498"/>
      <c r="W84" s="498"/>
      <c r="X84" s="498"/>
      <c r="Y84" s="498"/>
      <c r="Z84" s="498"/>
      <c r="AA84" s="498"/>
      <c r="AB84" s="498"/>
      <c r="AC84" s="498"/>
      <c r="AD84" s="498"/>
      <c r="AE84" s="498"/>
      <c r="AF84" s="498"/>
      <c r="AG84" s="498"/>
      <c r="AH84" s="498"/>
      <c r="AI84" s="498"/>
      <c r="AJ84" s="498"/>
      <c r="AK84" s="498"/>
      <c r="AL84" s="498"/>
      <c r="AM84" s="498"/>
      <c r="AN84" s="498"/>
      <c r="AO84" s="498"/>
      <c r="AP84" s="498"/>
      <c r="AQ84" s="498"/>
      <c r="AR84" s="498"/>
      <c r="AS84" s="498"/>
      <c r="AT84" s="498"/>
      <c r="AU84" s="498"/>
      <c r="AV84" s="498"/>
      <c r="AW84" s="498"/>
      <c r="AX84" s="498"/>
      <c r="AY84" s="498"/>
      <c r="AZ84" s="498"/>
      <c r="BA84" s="498"/>
      <c r="BB84" s="498"/>
      <c r="BC84" s="498"/>
      <c r="BD84" s="493"/>
      <c r="BE84" s="474"/>
      <c r="BF84" s="462"/>
      <c r="BG84" s="462"/>
      <c r="BH84" s="462"/>
    </row>
    <row r="85" spans="1:60" ht="5.15" customHeight="1" outlineLevel="2" x14ac:dyDescent="0.35">
      <c r="A85" s="462"/>
      <c r="B85" s="471"/>
      <c r="C85" s="464">
        <f>INT($C$40)+2.005</f>
        <v>3.0049999999999999</v>
      </c>
      <c r="D85" s="493"/>
      <c r="E85" s="493"/>
      <c r="F85" s="493"/>
      <c r="G85" s="493"/>
      <c r="H85" s="493"/>
      <c r="I85" s="493"/>
      <c r="J85" s="493"/>
      <c r="K85" s="530"/>
      <c r="L85" s="530"/>
      <c r="M85" s="530"/>
      <c r="N85" s="493"/>
      <c r="O85" s="493"/>
      <c r="P85" s="493"/>
      <c r="Q85" s="493"/>
      <c r="R85" s="493"/>
      <c r="S85" s="493"/>
      <c r="T85" s="493"/>
      <c r="U85" s="493"/>
      <c r="V85" s="493"/>
      <c r="W85" s="493"/>
      <c r="X85" s="493"/>
      <c r="Y85" s="493"/>
      <c r="Z85" s="493"/>
      <c r="AA85" s="493"/>
      <c r="AB85" s="493"/>
      <c r="AC85" s="493"/>
      <c r="AD85" s="493"/>
      <c r="AE85" s="493"/>
      <c r="AF85" s="493"/>
      <c r="AG85" s="493"/>
      <c r="AH85" s="493"/>
      <c r="AI85" s="493"/>
      <c r="AJ85" s="493"/>
      <c r="AK85" s="493"/>
      <c r="AL85" s="493"/>
      <c r="AM85" s="493"/>
      <c r="AN85" s="493"/>
      <c r="AO85" s="493"/>
      <c r="AP85" s="493"/>
      <c r="AQ85" s="493"/>
      <c r="AR85" s="493"/>
      <c r="AS85" s="493"/>
      <c r="AT85" s="493"/>
      <c r="AU85" s="493"/>
      <c r="AV85" s="493"/>
      <c r="AW85" s="493"/>
      <c r="AX85" s="493"/>
      <c r="AY85" s="493"/>
      <c r="AZ85" s="493"/>
      <c r="BA85" s="493"/>
      <c r="BB85" s="493"/>
      <c r="BC85" s="493"/>
      <c r="BD85" s="493" t="s">
        <v>554</v>
      </c>
      <c r="BE85" s="474"/>
      <c r="BF85" s="462"/>
      <c r="BG85" s="462"/>
      <c r="BH85" s="462"/>
    </row>
    <row r="86" spans="1:60" ht="5.15" customHeight="1" outlineLevel="3" x14ac:dyDescent="0.35">
      <c r="A86" s="462"/>
      <c r="B86" s="471"/>
      <c r="C86" s="464">
        <f>INT($C$40)+3.005</f>
        <v>4.0049999999999999</v>
      </c>
      <c r="D86" s="493" t="s">
        <v>548</v>
      </c>
      <c r="E86" s="493"/>
      <c r="F86" s="493"/>
      <c r="G86" s="493"/>
      <c r="H86" s="493"/>
      <c r="I86" s="493"/>
      <c r="J86" s="530"/>
      <c r="K86" s="530"/>
      <c r="L86" s="530"/>
      <c r="M86" s="493"/>
      <c r="N86" s="493"/>
      <c r="O86" s="493"/>
      <c r="P86" s="493"/>
      <c r="Q86" s="493"/>
      <c r="R86" s="493"/>
      <c r="S86" s="493"/>
      <c r="T86" s="493"/>
      <c r="U86" s="493"/>
      <c r="V86" s="493"/>
      <c r="W86" s="493"/>
      <c r="X86" s="493"/>
      <c r="Y86" s="493"/>
      <c r="Z86" s="493"/>
      <c r="AA86" s="493"/>
      <c r="AB86" s="493"/>
      <c r="AC86" s="493"/>
      <c r="AD86" s="493"/>
      <c r="AE86" s="493"/>
      <c r="AF86" s="493"/>
      <c r="AG86" s="493"/>
      <c r="AH86" s="493"/>
      <c r="AI86" s="493"/>
      <c r="AJ86" s="493"/>
      <c r="AK86" s="493"/>
      <c r="AL86" s="493"/>
      <c r="AM86" s="493"/>
      <c r="AN86" s="493"/>
      <c r="AO86" s="493"/>
      <c r="AP86" s="493"/>
      <c r="AQ86" s="493"/>
      <c r="AR86" s="493"/>
      <c r="AS86" s="493"/>
      <c r="AT86" s="493"/>
      <c r="AU86" s="493"/>
      <c r="AV86" s="493"/>
      <c r="AW86" s="493"/>
      <c r="AX86" s="493"/>
      <c r="AY86" s="493"/>
      <c r="AZ86" s="493"/>
      <c r="BA86" s="493"/>
      <c r="BB86" s="493"/>
      <c r="BC86" s="493"/>
      <c r="BD86" s="493"/>
      <c r="BE86" s="474"/>
      <c r="BF86" s="462"/>
      <c r="BG86" s="462"/>
      <c r="BH86" s="462"/>
    </row>
    <row r="87" spans="1:60" outlineLevel="2" x14ac:dyDescent="0.35">
      <c r="A87" s="462"/>
      <c r="B87" s="471"/>
      <c r="C87" s="464">
        <f>INT($C$40)+2</f>
        <v>3</v>
      </c>
      <c r="D87" s="493"/>
      <c r="E87" s="489"/>
      <c r="F87" s="489"/>
      <c r="G87" s="493"/>
      <c r="H87" s="515" t="s">
        <v>611</v>
      </c>
      <c r="I87" s="515"/>
      <c r="J87" s="517"/>
      <c r="K87" s="517">
        <f>SUM(L$70:L$85)</f>
        <v>365</v>
      </c>
      <c r="L87" s="517"/>
      <c r="M87" s="498"/>
      <c r="N87" s="498"/>
      <c r="O87" s="498"/>
      <c r="P87" s="498"/>
      <c r="Q87" s="498"/>
      <c r="R87" s="498"/>
      <c r="S87" s="498"/>
      <c r="T87" s="498"/>
      <c r="U87" s="498"/>
      <c r="V87" s="498"/>
      <c r="W87" s="498"/>
      <c r="X87" s="498"/>
      <c r="Y87" s="498"/>
      <c r="Z87" s="498"/>
      <c r="AA87" s="498"/>
      <c r="AB87" s="498"/>
      <c r="AC87" s="498"/>
      <c r="AD87" s="498"/>
      <c r="AE87" s="498"/>
      <c r="AF87" s="498"/>
      <c r="AG87" s="498"/>
      <c r="AH87" s="498"/>
      <c r="AI87" s="498"/>
      <c r="AJ87" s="498"/>
      <c r="AK87" s="498"/>
      <c r="AL87" s="498"/>
      <c r="AM87" s="498"/>
      <c r="AN87" s="498"/>
      <c r="AO87" s="498"/>
      <c r="AP87" s="498"/>
      <c r="AQ87" s="498"/>
      <c r="AR87" s="498"/>
      <c r="AS87" s="498"/>
      <c r="AT87" s="498"/>
      <c r="AU87" s="498"/>
      <c r="AV87" s="498"/>
      <c r="AW87" s="498"/>
      <c r="AX87" s="498"/>
      <c r="AY87" s="498"/>
      <c r="AZ87" s="498"/>
      <c r="BA87" s="498"/>
      <c r="BB87" s="498"/>
      <c r="BC87" s="498"/>
      <c r="BD87" s="493"/>
      <c r="BE87" s="474"/>
      <c r="BF87" s="462"/>
      <c r="BG87" s="462"/>
      <c r="BH87" s="462"/>
    </row>
    <row r="88" spans="1:60" ht="5.15" customHeight="1" outlineLevel="2" x14ac:dyDescent="0.35">
      <c r="A88" s="462"/>
      <c r="B88" s="471"/>
      <c r="C88" s="464">
        <f>INT($C$40)+2.005</f>
        <v>3.0049999999999999</v>
      </c>
      <c r="D88" s="493"/>
      <c r="E88" s="493"/>
      <c r="F88" s="493"/>
      <c r="G88" s="493"/>
      <c r="H88" s="493"/>
      <c r="I88" s="493"/>
      <c r="J88" s="493"/>
      <c r="K88" s="493"/>
      <c r="L88" s="493"/>
      <c r="M88" s="493"/>
      <c r="N88" s="493"/>
      <c r="O88" s="493"/>
      <c r="P88" s="493"/>
      <c r="Q88" s="493"/>
      <c r="R88" s="493"/>
      <c r="S88" s="493"/>
      <c r="T88" s="493"/>
      <c r="U88" s="493"/>
      <c r="V88" s="493"/>
      <c r="W88" s="493"/>
      <c r="X88" s="493"/>
      <c r="Y88" s="493"/>
      <c r="Z88" s="493"/>
      <c r="AA88" s="493"/>
      <c r="AB88" s="493"/>
      <c r="AC88" s="493"/>
      <c r="AD88" s="493"/>
      <c r="AE88" s="493"/>
      <c r="AF88" s="493"/>
      <c r="AG88" s="493"/>
      <c r="AH88" s="493"/>
      <c r="AI88" s="493"/>
      <c r="AJ88" s="493"/>
      <c r="AK88" s="493"/>
      <c r="AL88" s="493"/>
      <c r="AM88" s="493"/>
      <c r="AN88" s="493"/>
      <c r="AO88" s="493"/>
      <c r="AP88" s="493"/>
      <c r="AQ88" s="493"/>
      <c r="AR88" s="493"/>
      <c r="AS88" s="493"/>
      <c r="AT88" s="493"/>
      <c r="AU88" s="493"/>
      <c r="AV88" s="493"/>
      <c r="AW88" s="493"/>
      <c r="AX88" s="493"/>
      <c r="AY88" s="493"/>
      <c r="AZ88" s="493"/>
      <c r="BA88" s="493"/>
      <c r="BB88" s="493"/>
      <c r="BC88" s="493"/>
      <c r="BD88" s="493" t="s">
        <v>554</v>
      </c>
      <c r="BE88" s="474"/>
      <c r="BF88" s="462"/>
      <c r="BG88" s="462"/>
      <c r="BH88" s="462"/>
    </row>
    <row r="89" spans="1:60" outlineLevel="1" x14ac:dyDescent="0.35">
      <c r="A89" s="462"/>
      <c r="B89" s="471"/>
      <c r="C89" s="464">
        <f>INT($C$40)+1</f>
        <v>2</v>
      </c>
      <c r="D89" s="493"/>
      <c r="E89" s="489"/>
      <c r="F89" s="489"/>
      <c r="G89" s="493"/>
      <c r="H89" s="511" t="s">
        <v>612</v>
      </c>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493"/>
      <c r="BE89" s="474"/>
      <c r="BF89" s="462"/>
      <c r="BG89" s="462"/>
      <c r="BH89" s="462"/>
    </row>
    <row r="90" spans="1:60" ht="5.15" customHeight="1" outlineLevel="3" x14ac:dyDescent="0.35">
      <c r="A90" s="462"/>
      <c r="B90" s="471"/>
      <c r="C90" s="464">
        <f>INT($C$40)+3.005</f>
        <v>4.0049999999999999</v>
      </c>
      <c r="D90" s="493" t="s">
        <v>548</v>
      </c>
      <c r="E90" s="493"/>
      <c r="F90" s="493"/>
      <c r="G90" s="493"/>
      <c r="H90" s="493"/>
      <c r="I90" s="493"/>
      <c r="J90" s="530"/>
      <c r="K90" s="530"/>
      <c r="L90" s="530"/>
      <c r="M90" s="493"/>
      <c r="N90" s="493"/>
      <c r="O90" s="493"/>
      <c r="P90" s="493"/>
      <c r="Q90" s="493"/>
      <c r="R90" s="493"/>
      <c r="S90" s="493"/>
      <c r="T90" s="493"/>
      <c r="U90" s="493"/>
      <c r="V90" s="493"/>
      <c r="W90" s="493"/>
      <c r="X90" s="493"/>
      <c r="Y90" s="493"/>
      <c r="Z90" s="493"/>
      <c r="AA90" s="493"/>
      <c r="AB90" s="493"/>
      <c r="AC90" s="493"/>
      <c r="AD90" s="493"/>
      <c r="AE90" s="493"/>
      <c r="AF90" s="493"/>
      <c r="AG90" s="493"/>
      <c r="AH90" s="493"/>
      <c r="AI90" s="493"/>
      <c r="AJ90" s="493"/>
      <c r="AK90" s="493"/>
      <c r="AL90" s="493"/>
      <c r="AM90" s="493"/>
      <c r="AN90" s="493"/>
      <c r="AO90" s="493"/>
      <c r="AP90" s="493"/>
      <c r="AQ90" s="493"/>
      <c r="AR90" s="493"/>
      <c r="AS90" s="493"/>
      <c r="AT90" s="493"/>
      <c r="AU90" s="493"/>
      <c r="AV90" s="493"/>
      <c r="AW90" s="493"/>
      <c r="AX90" s="493"/>
      <c r="AY90" s="493"/>
      <c r="AZ90" s="493"/>
      <c r="BA90" s="493"/>
      <c r="BB90" s="493"/>
      <c r="BC90" s="493"/>
      <c r="BD90" s="493"/>
      <c r="BE90" s="474"/>
      <c r="BF90" s="462"/>
      <c r="BG90" s="462"/>
      <c r="BH90" s="462"/>
    </row>
    <row r="91" spans="1:60" outlineLevel="2" x14ac:dyDescent="0.35">
      <c r="A91" s="462"/>
      <c r="B91" s="471"/>
      <c r="C91" s="464">
        <f>INT($C$40)+2</f>
        <v>3</v>
      </c>
      <c r="D91" s="493"/>
      <c r="E91" s="489"/>
      <c r="F91" s="489"/>
      <c r="G91" s="493"/>
      <c r="H91" s="498" t="s">
        <v>589</v>
      </c>
      <c r="I91" s="498"/>
      <c r="J91" s="498"/>
      <c r="K91" s="498"/>
      <c r="L91" s="498"/>
      <c r="M91" s="498"/>
      <c r="N91" s="498"/>
      <c r="O91" s="498"/>
      <c r="P91" s="498"/>
      <c r="Q91" s="498"/>
      <c r="R91" s="498"/>
      <c r="S91" s="498"/>
      <c r="T91" s="498"/>
      <c r="U91" s="498"/>
      <c r="V91" s="498"/>
      <c r="W91" s="498"/>
      <c r="X91" s="498"/>
      <c r="Y91" s="498"/>
      <c r="Z91" s="498"/>
      <c r="AA91" s="498"/>
      <c r="AB91" s="498"/>
      <c r="AC91" s="498"/>
      <c r="AD91" s="498"/>
      <c r="AE91" s="498"/>
      <c r="AF91" s="498"/>
      <c r="AG91" s="498"/>
      <c r="AH91" s="498"/>
      <c r="AI91" s="498"/>
      <c r="AJ91" s="498"/>
      <c r="AK91" s="498"/>
      <c r="AL91" s="498"/>
      <c r="AM91" s="498"/>
      <c r="AN91" s="498"/>
      <c r="AO91" s="498"/>
      <c r="AP91" s="498"/>
      <c r="AQ91" s="498"/>
      <c r="AR91" s="498"/>
      <c r="AS91" s="498"/>
      <c r="AT91" s="498"/>
      <c r="AU91" s="498"/>
      <c r="AV91" s="498"/>
      <c r="AW91" s="498"/>
      <c r="AX91" s="498"/>
      <c r="AY91" s="498"/>
      <c r="AZ91" s="498"/>
      <c r="BA91" s="498"/>
      <c r="BB91" s="498"/>
      <c r="BC91" s="498"/>
      <c r="BD91" s="493"/>
      <c r="BE91" s="474"/>
      <c r="BF91" s="462"/>
      <c r="BG91" s="462"/>
      <c r="BH91" s="462"/>
    </row>
    <row r="92" spans="1:60" outlineLevel="2" x14ac:dyDescent="0.35">
      <c r="A92" s="462"/>
      <c r="B92" s="471"/>
      <c r="C92" s="464">
        <f>INT($C$40)+2</f>
        <v>3</v>
      </c>
      <c r="D92" s="493"/>
      <c r="E92" s="489"/>
      <c r="F92" s="489"/>
      <c r="G92" s="493"/>
      <c r="H92" s="501" t="s">
        <v>613</v>
      </c>
      <c r="I92" s="521"/>
      <c r="J92" s="501" t="s">
        <v>614</v>
      </c>
      <c r="K92" s="516">
        <v>0</v>
      </c>
      <c r="L92" s="516">
        <v>2</v>
      </c>
      <c r="M92" s="516">
        <v>4</v>
      </c>
      <c r="N92" s="516">
        <v>6</v>
      </c>
      <c r="O92" s="516">
        <v>9</v>
      </c>
      <c r="P92" s="516">
        <v>12</v>
      </c>
      <c r="Q92" s="516">
        <v>15</v>
      </c>
      <c r="R92" s="516">
        <v>18</v>
      </c>
      <c r="S92" s="498"/>
      <c r="T92" s="498"/>
      <c r="U92" s="498"/>
      <c r="V92" s="498"/>
      <c r="W92" s="498"/>
      <c r="X92" s="498"/>
      <c r="Y92" s="498"/>
      <c r="Z92" s="498"/>
      <c r="AA92" s="498"/>
      <c r="AB92" s="498"/>
      <c r="AC92" s="498"/>
      <c r="AD92" s="498"/>
      <c r="AE92" s="498"/>
      <c r="AF92" s="498"/>
      <c r="AG92" s="498"/>
      <c r="AH92" s="498"/>
      <c r="AI92" s="498"/>
      <c r="AJ92" s="498"/>
      <c r="AK92" s="498"/>
      <c r="AL92" s="498"/>
      <c r="AM92" s="498"/>
      <c r="AN92" s="498"/>
      <c r="AO92" s="498"/>
      <c r="AP92" s="498"/>
      <c r="AQ92" s="498"/>
      <c r="AR92" s="498"/>
      <c r="AS92" s="498"/>
      <c r="AT92" s="498"/>
      <c r="AU92" s="498"/>
      <c r="AV92" s="498"/>
      <c r="AW92" s="498"/>
      <c r="AX92" s="498"/>
      <c r="AY92" s="498"/>
      <c r="AZ92" s="498"/>
      <c r="BA92" s="498"/>
      <c r="BB92" s="498"/>
      <c r="BC92" s="498"/>
      <c r="BD92" s="493"/>
      <c r="BE92" s="474"/>
      <c r="BF92" s="462"/>
      <c r="BG92" s="462"/>
      <c r="BH92" s="462"/>
    </row>
    <row r="93" spans="1:60" outlineLevel="3" x14ac:dyDescent="0.35">
      <c r="A93" s="462"/>
      <c r="B93" s="471"/>
      <c r="C93" s="464">
        <f>INT($C$40)+3</f>
        <v>4</v>
      </c>
      <c r="D93" s="493"/>
      <c r="E93" s="489"/>
      <c r="F93" s="489"/>
      <c r="G93" s="493"/>
      <c r="H93" s="501" t="s">
        <v>615</v>
      </c>
      <c r="I93" s="521"/>
      <c r="J93" s="501" t="s">
        <v>616</v>
      </c>
      <c r="K93" s="516">
        <v>1</v>
      </c>
      <c r="L93" s="516">
        <v>4</v>
      </c>
      <c r="M93" s="516">
        <v>6</v>
      </c>
      <c r="N93" s="498"/>
      <c r="O93" s="498"/>
      <c r="P93" s="498"/>
      <c r="Q93" s="498"/>
      <c r="R93" s="498"/>
      <c r="S93" s="498"/>
      <c r="T93" s="498"/>
      <c r="U93" s="498"/>
      <c r="V93" s="498"/>
      <c r="W93" s="498"/>
      <c r="X93" s="498"/>
      <c r="Y93" s="498"/>
      <c r="Z93" s="498"/>
      <c r="AA93" s="498"/>
      <c r="AB93" s="498"/>
      <c r="AC93" s="498"/>
      <c r="AD93" s="498"/>
      <c r="AE93" s="498"/>
      <c r="AF93" s="498"/>
      <c r="AG93" s="498"/>
      <c r="AH93" s="498"/>
      <c r="AI93" s="498"/>
      <c r="AJ93" s="498"/>
      <c r="AK93" s="498"/>
      <c r="AL93" s="498"/>
      <c r="AM93" s="498"/>
      <c r="AN93" s="498"/>
      <c r="AO93" s="498"/>
      <c r="AP93" s="498"/>
      <c r="AQ93" s="498"/>
      <c r="AR93" s="498"/>
      <c r="AS93" s="498"/>
      <c r="AT93" s="498"/>
      <c r="AU93" s="498"/>
      <c r="AV93" s="498"/>
      <c r="AW93" s="498"/>
      <c r="AX93" s="498"/>
      <c r="AY93" s="498"/>
      <c r="AZ93" s="498"/>
      <c r="BA93" s="498"/>
      <c r="BB93" s="498"/>
      <c r="BC93" s="498"/>
      <c r="BD93" s="493"/>
      <c r="BE93" s="474"/>
      <c r="BF93" s="462"/>
      <c r="BG93" s="462"/>
      <c r="BH93" s="462"/>
    </row>
    <row r="94" spans="1:60" ht="5.15" customHeight="1" outlineLevel="2" x14ac:dyDescent="0.35">
      <c r="A94" s="462"/>
      <c r="B94" s="471"/>
      <c r="C94" s="464">
        <f>INT($C$40)+2.005</f>
        <v>3.0049999999999999</v>
      </c>
      <c r="D94" s="493"/>
      <c r="E94" s="493"/>
      <c r="F94" s="493"/>
      <c r="G94" s="493"/>
      <c r="H94" s="493"/>
      <c r="I94" s="493"/>
      <c r="J94" s="530"/>
      <c r="K94" s="530"/>
      <c r="L94" s="530"/>
      <c r="M94" s="493"/>
      <c r="N94" s="493"/>
      <c r="O94" s="493"/>
      <c r="P94" s="493"/>
      <c r="Q94" s="493"/>
      <c r="R94" s="493"/>
      <c r="S94" s="493"/>
      <c r="T94" s="493"/>
      <c r="U94" s="493"/>
      <c r="V94" s="493"/>
      <c r="W94" s="493"/>
      <c r="X94" s="493"/>
      <c r="Y94" s="493"/>
      <c r="Z94" s="493"/>
      <c r="AA94" s="493"/>
      <c r="AB94" s="493"/>
      <c r="AC94" s="493"/>
      <c r="AD94" s="493"/>
      <c r="AE94" s="493"/>
      <c r="AF94" s="493"/>
      <c r="AG94" s="493"/>
      <c r="AH94" s="493"/>
      <c r="AI94" s="493"/>
      <c r="AJ94" s="493"/>
      <c r="AK94" s="493"/>
      <c r="AL94" s="493"/>
      <c r="AM94" s="493"/>
      <c r="AN94" s="493"/>
      <c r="AO94" s="493"/>
      <c r="AP94" s="493"/>
      <c r="AQ94" s="493"/>
      <c r="AR94" s="493"/>
      <c r="AS94" s="493"/>
      <c r="AT94" s="493"/>
      <c r="AU94" s="493"/>
      <c r="AV94" s="493"/>
      <c r="AW94" s="493"/>
      <c r="AX94" s="493"/>
      <c r="AY94" s="493"/>
      <c r="AZ94" s="493"/>
      <c r="BA94" s="493"/>
      <c r="BB94" s="493"/>
      <c r="BC94" s="493"/>
      <c r="BD94" s="493" t="s">
        <v>554</v>
      </c>
      <c r="BE94" s="474"/>
      <c r="BF94" s="462"/>
      <c r="BG94" s="462"/>
      <c r="BH94" s="462"/>
    </row>
    <row r="95" spans="1:60" outlineLevel="1" x14ac:dyDescent="0.35">
      <c r="A95" s="462"/>
      <c r="B95" s="471"/>
      <c r="C95" s="464">
        <f>INT($C$40)+1</f>
        <v>2</v>
      </c>
      <c r="D95" s="493"/>
      <c r="E95" s="489"/>
      <c r="F95" s="489"/>
      <c r="G95" s="493"/>
      <c r="H95" s="511" t="s">
        <v>617</v>
      </c>
      <c r="I95" s="538"/>
      <c r="J95" s="528" t="s">
        <v>618</v>
      </c>
      <c r="K95" s="480" t="s">
        <v>619</v>
      </c>
      <c r="L95" s="480"/>
      <c r="M95" s="480"/>
      <c r="N95" s="528"/>
      <c r="O95" s="480" t="s">
        <v>620</v>
      </c>
      <c r="P95" s="480"/>
      <c r="Q95" s="480"/>
      <c r="R95" s="480"/>
      <c r="S95" s="480"/>
      <c r="T95" s="480"/>
      <c r="U95" s="480" t="s">
        <v>621</v>
      </c>
      <c r="V95" s="480"/>
      <c r="W95" s="480"/>
      <c r="X95" s="480"/>
      <c r="Y95" s="529"/>
      <c r="Z95" s="529"/>
      <c r="AA95" s="529"/>
      <c r="AB95" s="539"/>
      <c r="AC95" s="539"/>
      <c r="AD95" s="539"/>
      <c r="AE95" s="539"/>
      <c r="AF95" s="539"/>
      <c r="AG95" s="539"/>
      <c r="AH95" s="539"/>
      <c r="AI95" s="539"/>
      <c r="AJ95" s="539"/>
      <c r="AK95" s="539"/>
      <c r="AL95" s="539"/>
      <c r="AM95" s="539"/>
      <c r="AN95" s="539"/>
      <c r="AO95" s="539"/>
      <c r="AP95" s="539"/>
      <c r="AQ95" s="539"/>
      <c r="AR95" s="539"/>
      <c r="AS95" s="539"/>
      <c r="AT95" s="539"/>
      <c r="AU95" s="539"/>
      <c r="AV95" s="539"/>
      <c r="AW95" s="539"/>
      <c r="AX95" s="539"/>
      <c r="AY95" s="539"/>
      <c r="AZ95" s="539"/>
      <c r="BA95" s="539"/>
      <c r="BB95" s="539"/>
      <c r="BC95" s="539"/>
      <c r="BD95" s="493"/>
      <c r="BE95" s="474"/>
      <c r="BF95" s="462"/>
      <c r="BG95" s="462"/>
      <c r="BH95" s="462"/>
    </row>
    <row r="96" spans="1:60" outlineLevel="1" x14ac:dyDescent="0.35">
      <c r="A96" s="462"/>
      <c r="B96" s="471"/>
      <c r="C96" s="464">
        <f>INT($C$40)+1</f>
        <v>2</v>
      </c>
      <c r="D96" s="493"/>
      <c r="E96" s="489"/>
      <c r="F96" s="489"/>
      <c r="G96" s="493"/>
      <c r="H96" s="511"/>
      <c r="I96" s="538"/>
      <c r="J96" s="528"/>
      <c r="K96" s="528">
        <v>6</v>
      </c>
      <c r="L96" s="528">
        <v>8</v>
      </c>
      <c r="M96" s="528">
        <v>12</v>
      </c>
      <c r="N96" s="528"/>
      <c r="O96" s="528" t="s">
        <v>622</v>
      </c>
      <c r="P96" s="528" t="s">
        <v>623</v>
      </c>
      <c r="Q96" s="528" t="s">
        <v>624</v>
      </c>
      <c r="R96" s="528" t="s">
        <v>625</v>
      </c>
      <c r="S96" s="528" t="s">
        <v>626</v>
      </c>
      <c r="T96" s="528" t="s">
        <v>627</v>
      </c>
      <c r="U96" s="480" t="s">
        <v>628</v>
      </c>
      <c r="V96" s="480"/>
      <c r="W96" s="480"/>
      <c r="X96" s="480"/>
      <c r="Y96" s="529"/>
      <c r="Z96" s="529"/>
      <c r="AA96" s="529"/>
      <c r="AB96" s="539"/>
      <c r="AC96" s="539"/>
      <c r="AD96" s="539"/>
      <c r="AE96" s="539"/>
      <c r="AF96" s="539"/>
      <c r="AG96" s="539"/>
      <c r="AH96" s="539"/>
      <c r="AI96" s="539"/>
      <c r="AJ96" s="539"/>
      <c r="AK96" s="539"/>
      <c r="AL96" s="539"/>
      <c r="AM96" s="539"/>
      <c r="AN96" s="539"/>
      <c r="AO96" s="539"/>
      <c r="AP96" s="539"/>
      <c r="AQ96" s="539"/>
      <c r="AR96" s="539"/>
      <c r="AS96" s="539"/>
      <c r="AT96" s="539"/>
      <c r="AU96" s="539"/>
      <c r="AV96" s="539"/>
      <c r="AW96" s="539"/>
      <c r="AX96" s="539"/>
      <c r="AY96" s="539"/>
      <c r="AZ96" s="539"/>
      <c r="BA96" s="539"/>
      <c r="BB96" s="539"/>
      <c r="BC96" s="539"/>
      <c r="BD96" s="493"/>
      <c r="BE96" s="474"/>
      <c r="BF96" s="462"/>
      <c r="BG96" s="462"/>
      <c r="BH96" s="462"/>
    </row>
    <row r="97" spans="1:60" ht="5.15" customHeight="1" outlineLevel="3" x14ac:dyDescent="0.35">
      <c r="A97" s="462"/>
      <c r="B97" s="471"/>
      <c r="C97" s="464">
        <f>INT($C$40)+3.005</f>
        <v>4.0049999999999999</v>
      </c>
      <c r="D97" s="493" t="s">
        <v>548</v>
      </c>
      <c r="E97" s="493"/>
      <c r="F97" s="493"/>
      <c r="G97" s="493"/>
      <c r="H97" s="493"/>
      <c r="I97" s="493"/>
      <c r="J97" s="493"/>
      <c r="K97" s="493"/>
      <c r="L97" s="493"/>
      <c r="M97" s="493"/>
      <c r="N97" s="493"/>
      <c r="O97" s="493"/>
      <c r="P97" s="493"/>
      <c r="Q97" s="493"/>
      <c r="R97" s="493"/>
      <c r="S97" s="493"/>
      <c r="T97" s="493"/>
      <c r="U97" s="493"/>
      <c r="V97" s="493"/>
      <c r="W97" s="493"/>
      <c r="X97" s="493"/>
      <c r="Y97" s="493"/>
      <c r="Z97" s="493"/>
      <c r="AA97" s="493"/>
      <c r="AB97" s="493"/>
      <c r="AC97" s="493"/>
      <c r="AD97" s="493"/>
      <c r="AE97" s="493"/>
      <c r="AF97" s="493"/>
      <c r="AG97" s="493"/>
      <c r="AH97" s="493"/>
      <c r="AI97" s="493"/>
      <c r="AJ97" s="493"/>
      <c r="AK97" s="493"/>
      <c r="AL97" s="493"/>
      <c r="AM97" s="493"/>
      <c r="AN97" s="493"/>
      <c r="AO97" s="493"/>
      <c r="AP97" s="493"/>
      <c r="AQ97" s="493"/>
      <c r="AR97" s="493"/>
      <c r="AS97" s="493"/>
      <c r="AT97" s="493"/>
      <c r="AU97" s="493"/>
      <c r="AV97" s="493"/>
      <c r="AW97" s="493"/>
      <c r="AX97" s="493"/>
      <c r="AY97" s="493"/>
      <c r="AZ97" s="493"/>
      <c r="BA97" s="493"/>
      <c r="BB97" s="493"/>
      <c r="BC97" s="493"/>
      <c r="BD97" s="493"/>
      <c r="BE97" s="474"/>
      <c r="BF97" s="462"/>
      <c r="BG97" s="462"/>
      <c r="BH97" s="462"/>
    </row>
    <row r="98" spans="1:60" outlineLevel="2" x14ac:dyDescent="0.35">
      <c r="A98" s="462"/>
      <c r="B98" s="471"/>
      <c r="C98" s="464">
        <f>INT($C$40)+2</f>
        <v>3</v>
      </c>
      <c r="D98" s="493"/>
      <c r="E98" s="489"/>
      <c r="F98" s="489"/>
      <c r="G98" s="493"/>
      <c r="H98" s="515" t="s">
        <v>629</v>
      </c>
      <c r="I98" s="515"/>
      <c r="J98" s="516">
        <v>1.65</v>
      </c>
      <c r="K98" s="516">
        <v>0.4</v>
      </c>
      <c r="L98" s="516">
        <v>0.4</v>
      </c>
      <c r="M98" s="516">
        <v>0.6</v>
      </c>
      <c r="N98" s="498"/>
      <c r="O98" s="516">
        <v>13.1</v>
      </c>
      <c r="P98" s="516">
        <v>29.4</v>
      </c>
      <c r="Q98" s="498">
        <f t="shared" ref="Q98:Q109" si="2">IFERROR(AVERAGE(O98:P98),0)</f>
        <v>21.25</v>
      </c>
      <c r="R98" s="516">
        <v>1</v>
      </c>
      <c r="S98" s="516">
        <v>15.4</v>
      </c>
      <c r="T98" s="540">
        <v>3.2</v>
      </c>
      <c r="U98" s="536">
        <v>1</v>
      </c>
      <c r="V98" s="536">
        <v>0</v>
      </c>
      <c r="W98" s="536">
        <v>0</v>
      </c>
      <c r="X98" s="536">
        <v>0</v>
      </c>
      <c r="Y98" s="536">
        <v>0</v>
      </c>
      <c r="Z98" s="536">
        <v>0</v>
      </c>
      <c r="AA98" s="536">
        <v>0</v>
      </c>
      <c r="AB98" s="498"/>
      <c r="AC98" s="498"/>
      <c r="AD98" s="498"/>
      <c r="AE98" s="498"/>
      <c r="AF98" s="498"/>
      <c r="AG98" s="498"/>
      <c r="AH98" s="498"/>
      <c r="AI98" s="498"/>
      <c r="AJ98" s="498"/>
      <c r="AK98" s="498"/>
      <c r="AL98" s="498"/>
      <c r="AM98" s="498"/>
      <c r="AN98" s="498"/>
      <c r="AO98" s="498"/>
      <c r="AP98" s="498"/>
      <c r="AQ98" s="498"/>
      <c r="AR98" s="498"/>
      <c r="AS98" s="498"/>
      <c r="AT98" s="498"/>
      <c r="AU98" s="498"/>
      <c r="AV98" s="498"/>
      <c r="AW98" s="498"/>
      <c r="AX98" s="498"/>
      <c r="AY98" s="498"/>
      <c r="AZ98" s="498"/>
      <c r="BA98" s="498"/>
      <c r="BB98" s="498"/>
      <c r="BC98" s="498"/>
      <c r="BD98" s="493"/>
      <c r="BE98" s="474"/>
      <c r="BF98" s="462"/>
      <c r="BG98" s="462"/>
      <c r="BH98" s="462"/>
    </row>
    <row r="99" spans="1:60" outlineLevel="2" x14ac:dyDescent="0.35">
      <c r="A99" s="462"/>
      <c r="B99" s="471"/>
      <c r="C99" s="464">
        <f>INT($C$40)+2</f>
        <v>3</v>
      </c>
      <c r="D99" s="493"/>
      <c r="E99" s="489"/>
      <c r="F99" s="489"/>
      <c r="G99" s="493"/>
      <c r="H99" s="515" t="s">
        <v>630</v>
      </c>
      <c r="I99" s="515"/>
      <c r="J99" s="516">
        <v>1.9</v>
      </c>
      <c r="K99" s="516">
        <v>0.4</v>
      </c>
      <c r="L99" s="516">
        <v>0.4</v>
      </c>
      <c r="M99" s="516">
        <v>0.5</v>
      </c>
      <c r="N99" s="498"/>
      <c r="O99" s="516">
        <v>13.7</v>
      </c>
      <c r="P99" s="516">
        <v>28.8</v>
      </c>
      <c r="Q99" s="498">
        <f t="shared" si="2"/>
        <v>21.25</v>
      </c>
      <c r="R99" s="516">
        <v>1</v>
      </c>
      <c r="S99" s="516">
        <v>13.9</v>
      </c>
      <c r="T99" s="540">
        <v>3.2</v>
      </c>
      <c r="U99" s="536">
        <v>1</v>
      </c>
      <c r="V99" s="536">
        <v>0</v>
      </c>
      <c r="W99" s="536">
        <v>0</v>
      </c>
      <c r="X99" s="536">
        <v>0</v>
      </c>
      <c r="Y99" s="536">
        <v>0</v>
      </c>
      <c r="Z99" s="536">
        <v>0</v>
      </c>
      <c r="AA99" s="536">
        <v>0</v>
      </c>
      <c r="AB99" s="498"/>
      <c r="AC99" s="498"/>
      <c r="AD99" s="498"/>
      <c r="AE99" s="498"/>
      <c r="AF99" s="498"/>
      <c r="AG99" s="498"/>
      <c r="AH99" s="498"/>
      <c r="AI99" s="498"/>
      <c r="AJ99" s="498"/>
      <c r="AK99" s="498"/>
      <c r="AL99" s="498"/>
      <c r="AM99" s="498"/>
      <c r="AN99" s="498"/>
      <c r="AO99" s="498"/>
      <c r="AP99" s="498"/>
      <c r="AQ99" s="498"/>
      <c r="AR99" s="498"/>
      <c r="AS99" s="498"/>
      <c r="AT99" s="498"/>
      <c r="AU99" s="498"/>
      <c r="AV99" s="498"/>
      <c r="AW99" s="498"/>
      <c r="AX99" s="498"/>
      <c r="AY99" s="498"/>
      <c r="AZ99" s="498"/>
      <c r="BA99" s="498"/>
      <c r="BB99" s="498"/>
      <c r="BC99" s="498"/>
      <c r="BD99" s="493"/>
      <c r="BE99" s="474"/>
      <c r="BF99" s="462"/>
      <c r="BG99" s="462"/>
      <c r="BH99" s="462"/>
    </row>
    <row r="100" spans="1:60" outlineLevel="3" x14ac:dyDescent="0.35">
      <c r="A100" s="462"/>
      <c r="B100" s="471"/>
      <c r="C100" s="464">
        <f t="shared" ref="C100:C109" si="3">INT($C$40)+3</f>
        <v>4</v>
      </c>
      <c r="D100" s="493"/>
      <c r="E100" s="489"/>
      <c r="F100" s="489"/>
      <c r="G100" s="493"/>
      <c r="H100" s="515" t="s">
        <v>631</v>
      </c>
      <c r="I100" s="515"/>
      <c r="J100" s="516">
        <v>2</v>
      </c>
      <c r="K100" s="516">
        <v>0.4</v>
      </c>
      <c r="L100" s="516">
        <v>0.4</v>
      </c>
      <c r="M100" s="516">
        <v>0.4</v>
      </c>
      <c r="N100" s="498"/>
      <c r="O100" s="516">
        <v>12.7</v>
      </c>
      <c r="P100" s="516">
        <v>26.2</v>
      </c>
      <c r="Q100" s="498">
        <f t="shared" si="2"/>
        <v>19.45</v>
      </c>
      <c r="R100" s="516">
        <v>1</v>
      </c>
      <c r="S100" s="516">
        <v>22.8</v>
      </c>
      <c r="T100" s="540">
        <v>4.7</v>
      </c>
      <c r="U100" s="536">
        <v>1</v>
      </c>
      <c r="V100" s="536">
        <v>0</v>
      </c>
      <c r="W100" s="536">
        <v>0</v>
      </c>
      <c r="X100" s="536">
        <v>0</v>
      </c>
      <c r="Y100" s="536">
        <v>0</v>
      </c>
      <c r="Z100" s="536">
        <v>0</v>
      </c>
      <c r="AA100" s="536">
        <v>0</v>
      </c>
      <c r="AB100" s="498"/>
      <c r="AC100" s="498"/>
      <c r="AD100" s="498"/>
      <c r="AE100" s="498"/>
      <c r="AF100" s="498"/>
      <c r="AG100" s="498"/>
      <c r="AH100" s="498"/>
      <c r="AI100" s="498"/>
      <c r="AJ100" s="498"/>
      <c r="AK100" s="498"/>
      <c r="AL100" s="498"/>
      <c r="AM100" s="498"/>
      <c r="AN100" s="498"/>
      <c r="AO100" s="498"/>
      <c r="AP100" s="498"/>
      <c r="AQ100" s="498"/>
      <c r="AR100" s="498"/>
      <c r="AS100" s="498"/>
      <c r="AT100" s="498"/>
      <c r="AU100" s="498"/>
      <c r="AV100" s="498"/>
      <c r="AW100" s="498"/>
      <c r="AX100" s="498"/>
      <c r="AY100" s="498"/>
      <c r="AZ100" s="498"/>
      <c r="BA100" s="498"/>
      <c r="BB100" s="498"/>
      <c r="BC100" s="498"/>
      <c r="BD100" s="493"/>
      <c r="BE100" s="474"/>
      <c r="BF100" s="462"/>
      <c r="BG100" s="462"/>
      <c r="BH100" s="462"/>
    </row>
    <row r="101" spans="1:60" outlineLevel="3" x14ac:dyDescent="0.35">
      <c r="A101" s="462"/>
      <c r="B101" s="471"/>
      <c r="C101" s="464">
        <f t="shared" si="3"/>
        <v>4</v>
      </c>
      <c r="D101" s="493"/>
      <c r="E101" s="489"/>
      <c r="F101" s="489"/>
      <c r="G101" s="493"/>
      <c r="H101" s="515" t="s">
        <v>632</v>
      </c>
      <c r="I101" s="515"/>
      <c r="J101" s="516">
        <v>2.1</v>
      </c>
      <c r="K101" s="516">
        <v>0.4</v>
      </c>
      <c r="L101" s="516">
        <v>0.4</v>
      </c>
      <c r="M101" s="516">
        <v>0.3</v>
      </c>
      <c r="N101" s="498"/>
      <c r="O101" s="516">
        <v>10.6</v>
      </c>
      <c r="P101" s="516">
        <v>22.2</v>
      </c>
      <c r="Q101" s="498">
        <f t="shared" si="2"/>
        <v>16.399999999999999</v>
      </c>
      <c r="R101" s="516">
        <v>1</v>
      </c>
      <c r="S101" s="516">
        <v>31.5</v>
      </c>
      <c r="T101" s="540">
        <v>7.4</v>
      </c>
      <c r="U101" s="536">
        <v>0.75</v>
      </c>
      <c r="V101" s="536">
        <v>0.25</v>
      </c>
      <c r="W101" s="536">
        <v>0</v>
      </c>
      <c r="X101" s="536">
        <v>0</v>
      </c>
      <c r="Y101" s="536">
        <v>0</v>
      </c>
      <c r="Z101" s="536">
        <v>0</v>
      </c>
      <c r="AA101" s="536">
        <v>0</v>
      </c>
      <c r="AB101" s="498"/>
      <c r="AC101" s="498"/>
      <c r="AD101" s="498"/>
      <c r="AE101" s="498"/>
      <c r="AF101" s="498"/>
      <c r="AG101" s="498"/>
      <c r="AH101" s="498"/>
      <c r="AI101" s="498"/>
      <c r="AJ101" s="498"/>
      <c r="AK101" s="498"/>
      <c r="AL101" s="498"/>
      <c r="AM101" s="498"/>
      <c r="AN101" s="498"/>
      <c r="AO101" s="498"/>
      <c r="AP101" s="498"/>
      <c r="AQ101" s="498"/>
      <c r="AR101" s="498"/>
      <c r="AS101" s="498"/>
      <c r="AT101" s="498"/>
      <c r="AU101" s="498"/>
      <c r="AV101" s="498"/>
      <c r="AW101" s="498"/>
      <c r="AX101" s="498"/>
      <c r="AY101" s="498"/>
      <c r="AZ101" s="498"/>
      <c r="BA101" s="498"/>
      <c r="BB101" s="498"/>
      <c r="BC101" s="498"/>
      <c r="BD101" s="493"/>
      <c r="BE101" s="474"/>
      <c r="BF101" s="462"/>
      <c r="BG101" s="462"/>
      <c r="BH101" s="462"/>
    </row>
    <row r="102" spans="1:60" outlineLevel="3" x14ac:dyDescent="0.35">
      <c r="A102" s="462"/>
      <c r="B102" s="471"/>
      <c r="C102" s="464">
        <f t="shared" si="3"/>
        <v>4</v>
      </c>
      <c r="D102" s="493"/>
      <c r="E102" s="489"/>
      <c r="F102" s="489"/>
      <c r="G102" s="493"/>
      <c r="H102" s="515" t="s">
        <v>633</v>
      </c>
      <c r="I102" s="515"/>
      <c r="J102" s="516">
        <v>2.2999999999999998</v>
      </c>
      <c r="K102" s="516">
        <v>0.4</v>
      </c>
      <c r="L102" s="516">
        <v>0.4</v>
      </c>
      <c r="M102" s="516">
        <v>0.3</v>
      </c>
      <c r="N102" s="498"/>
      <c r="O102" s="516">
        <v>8.1999999999999993</v>
      </c>
      <c r="P102" s="516">
        <v>18.100000000000001</v>
      </c>
      <c r="Q102" s="498">
        <f t="shared" si="2"/>
        <v>13.15</v>
      </c>
      <c r="R102" s="516">
        <v>1</v>
      </c>
      <c r="S102" s="516">
        <v>66.599999999999994</v>
      </c>
      <c r="T102" s="540">
        <v>13</v>
      </c>
      <c r="U102" s="536">
        <v>0.75</v>
      </c>
      <c r="V102" s="536">
        <v>0.2</v>
      </c>
      <c r="W102" s="536">
        <v>0.05</v>
      </c>
      <c r="X102" s="536">
        <v>0</v>
      </c>
      <c r="Y102" s="536">
        <v>0</v>
      </c>
      <c r="Z102" s="536">
        <v>0</v>
      </c>
      <c r="AA102" s="536">
        <v>0</v>
      </c>
      <c r="AB102" s="498"/>
      <c r="AC102" s="498"/>
      <c r="AD102" s="498"/>
      <c r="AE102" s="498"/>
      <c r="AF102" s="498"/>
      <c r="AG102" s="498"/>
      <c r="AH102" s="498"/>
      <c r="AI102" s="498"/>
      <c r="AJ102" s="498"/>
      <c r="AK102" s="498"/>
      <c r="AL102" s="498"/>
      <c r="AM102" s="498"/>
      <c r="AN102" s="498"/>
      <c r="AO102" s="498"/>
      <c r="AP102" s="498"/>
      <c r="AQ102" s="498"/>
      <c r="AR102" s="498"/>
      <c r="AS102" s="498"/>
      <c r="AT102" s="498"/>
      <c r="AU102" s="498"/>
      <c r="AV102" s="498"/>
      <c r="AW102" s="498"/>
      <c r="AX102" s="498"/>
      <c r="AY102" s="498"/>
      <c r="AZ102" s="498"/>
      <c r="BA102" s="498"/>
      <c r="BB102" s="498"/>
      <c r="BC102" s="498"/>
      <c r="BD102" s="493"/>
      <c r="BE102" s="474"/>
      <c r="BF102" s="462"/>
      <c r="BG102" s="462"/>
      <c r="BH102" s="462"/>
    </row>
    <row r="103" spans="1:60" outlineLevel="3" x14ac:dyDescent="0.35">
      <c r="A103" s="462"/>
      <c r="B103" s="471"/>
      <c r="C103" s="464">
        <f t="shared" si="3"/>
        <v>4</v>
      </c>
      <c r="D103" s="493"/>
      <c r="E103" s="489"/>
      <c r="F103" s="489"/>
      <c r="G103" s="493"/>
      <c r="H103" s="515" t="s">
        <v>634</v>
      </c>
      <c r="I103" s="515"/>
      <c r="J103" s="516">
        <v>2</v>
      </c>
      <c r="K103" s="516">
        <v>0.4</v>
      </c>
      <c r="L103" s="516">
        <v>0.4</v>
      </c>
      <c r="M103" s="516">
        <v>0.3</v>
      </c>
      <c r="N103" s="498"/>
      <c r="O103" s="516">
        <v>6.7</v>
      </c>
      <c r="P103" s="516">
        <v>15.2</v>
      </c>
      <c r="Q103" s="498">
        <f t="shared" si="2"/>
        <v>10.95</v>
      </c>
      <c r="R103" s="516">
        <v>1</v>
      </c>
      <c r="S103" s="516">
        <v>87.5</v>
      </c>
      <c r="T103" s="540">
        <v>16.399999999999999</v>
      </c>
      <c r="U103" s="536">
        <v>0.75</v>
      </c>
      <c r="V103" s="536">
        <v>0.15</v>
      </c>
      <c r="W103" s="536">
        <v>0.05</v>
      </c>
      <c r="X103" s="536">
        <v>0.05</v>
      </c>
      <c r="Y103" s="536">
        <v>0</v>
      </c>
      <c r="Z103" s="536">
        <v>0</v>
      </c>
      <c r="AA103" s="536">
        <v>0</v>
      </c>
      <c r="AB103" s="498"/>
      <c r="AC103" s="498"/>
      <c r="AD103" s="498"/>
      <c r="AE103" s="498"/>
      <c r="AF103" s="498"/>
      <c r="AG103" s="498"/>
      <c r="AH103" s="498"/>
      <c r="AI103" s="498"/>
      <c r="AJ103" s="498"/>
      <c r="AK103" s="498"/>
      <c r="AL103" s="498"/>
      <c r="AM103" s="498"/>
      <c r="AN103" s="498"/>
      <c r="AO103" s="498"/>
      <c r="AP103" s="498"/>
      <c r="AQ103" s="498"/>
      <c r="AR103" s="498"/>
      <c r="AS103" s="498"/>
      <c r="AT103" s="498"/>
      <c r="AU103" s="498"/>
      <c r="AV103" s="498"/>
      <c r="AW103" s="498"/>
      <c r="AX103" s="498"/>
      <c r="AY103" s="498"/>
      <c r="AZ103" s="498"/>
      <c r="BA103" s="498"/>
      <c r="BB103" s="498"/>
      <c r="BC103" s="498"/>
      <c r="BD103" s="493"/>
      <c r="BE103" s="474"/>
      <c r="BF103" s="462"/>
      <c r="BG103" s="462"/>
      <c r="BH103" s="462"/>
    </row>
    <row r="104" spans="1:60" outlineLevel="3" x14ac:dyDescent="0.35">
      <c r="A104" s="462"/>
      <c r="B104" s="471"/>
      <c r="C104" s="464">
        <f t="shared" si="3"/>
        <v>4</v>
      </c>
      <c r="D104" s="493"/>
      <c r="E104" s="489"/>
      <c r="F104" s="489"/>
      <c r="G104" s="493"/>
      <c r="H104" s="515" t="s">
        <v>635</v>
      </c>
      <c r="I104" s="515"/>
      <c r="J104" s="516">
        <v>1.9</v>
      </c>
      <c r="K104" s="516">
        <v>0.4</v>
      </c>
      <c r="L104" s="516">
        <v>0.4</v>
      </c>
      <c r="M104" s="516">
        <v>0.5</v>
      </c>
      <c r="N104" s="498"/>
      <c r="O104" s="516">
        <v>5.8</v>
      </c>
      <c r="P104" s="516">
        <v>14.4</v>
      </c>
      <c r="Q104" s="498">
        <f t="shared" si="2"/>
        <v>10.1</v>
      </c>
      <c r="R104" s="516">
        <v>1</v>
      </c>
      <c r="S104" s="516">
        <v>88.4</v>
      </c>
      <c r="T104" s="540">
        <v>17.8</v>
      </c>
      <c r="U104" s="536">
        <v>0.75</v>
      </c>
      <c r="V104" s="536">
        <v>0.15</v>
      </c>
      <c r="W104" s="536">
        <v>0.05</v>
      </c>
      <c r="X104" s="536">
        <v>0.05</v>
      </c>
      <c r="Y104" s="536">
        <v>0</v>
      </c>
      <c r="Z104" s="536">
        <v>0</v>
      </c>
      <c r="AA104" s="536">
        <v>0</v>
      </c>
      <c r="AB104" s="498"/>
      <c r="AC104" s="498"/>
      <c r="AD104" s="498"/>
      <c r="AE104" s="498"/>
      <c r="AF104" s="498"/>
      <c r="AG104" s="498"/>
      <c r="AH104" s="498"/>
      <c r="AI104" s="498"/>
      <c r="AJ104" s="498"/>
      <c r="AK104" s="498"/>
      <c r="AL104" s="498"/>
      <c r="AM104" s="498"/>
      <c r="AN104" s="498"/>
      <c r="AO104" s="498"/>
      <c r="AP104" s="498"/>
      <c r="AQ104" s="498"/>
      <c r="AR104" s="498"/>
      <c r="AS104" s="498"/>
      <c r="AT104" s="498"/>
      <c r="AU104" s="498"/>
      <c r="AV104" s="498"/>
      <c r="AW104" s="498"/>
      <c r="AX104" s="498"/>
      <c r="AY104" s="498"/>
      <c r="AZ104" s="498"/>
      <c r="BA104" s="498"/>
      <c r="BB104" s="498"/>
      <c r="BC104" s="498"/>
      <c r="BD104" s="493"/>
      <c r="BE104" s="474"/>
      <c r="BF104" s="462"/>
      <c r="BG104" s="462"/>
      <c r="BH104" s="462"/>
    </row>
    <row r="105" spans="1:60" outlineLevel="3" x14ac:dyDescent="0.35">
      <c r="A105" s="462"/>
      <c r="B105" s="471"/>
      <c r="C105" s="464">
        <f t="shared" si="3"/>
        <v>4</v>
      </c>
      <c r="D105" s="493"/>
      <c r="E105" s="489"/>
      <c r="F105" s="489"/>
      <c r="G105" s="493"/>
      <c r="H105" s="515" t="s">
        <v>636</v>
      </c>
      <c r="I105" s="515"/>
      <c r="J105" s="516">
        <v>1.8</v>
      </c>
      <c r="K105" s="516">
        <v>0.4</v>
      </c>
      <c r="L105" s="516">
        <v>0.4</v>
      </c>
      <c r="M105" s="516">
        <v>0.65</v>
      </c>
      <c r="N105" s="498"/>
      <c r="O105" s="516">
        <v>5.6</v>
      </c>
      <c r="P105" s="516">
        <v>14.9</v>
      </c>
      <c r="Q105" s="498">
        <f t="shared" si="2"/>
        <v>10.25</v>
      </c>
      <c r="R105" s="516">
        <v>1</v>
      </c>
      <c r="S105" s="516">
        <v>73.7</v>
      </c>
      <c r="T105" s="540">
        <v>16.2</v>
      </c>
      <c r="U105" s="536">
        <v>0.75</v>
      </c>
      <c r="V105" s="536">
        <v>0.15</v>
      </c>
      <c r="W105" s="536">
        <v>0.05</v>
      </c>
      <c r="X105" s="536">
        <v>0.05</v>
      </c>
      <c r="Y105" s="536">
        <v>0</v>
      </c>
      <c r="Z105" s="536">
        <v>0</v>
      </c>
      <c r="AA105" s="536">
        <v>0</v>
      </c>
      <c r="AB105" s="498"/>
      <c r="AC105" s="498"/>
      <c r="AD105" s="498"/>
      <c r="AE105" s="498"/>
      <c r="AF105" s="498"/>
      <c r="AG105" s="498"/>
      <c r="AH105" s="498"/>
      <c r="AI105" s="498"/>
      <c r="AJ105" s="498"/>
      <c r="AK105" s="498"/>
      <c r="AL105" s="498"/>
      <c r="AM105" s="498"/>
      <c r="AN105" s="498"/>
      <c r="AO105" s="498"/>
      <c r="AP105" s="498"/>
      <c r="AQ105" s="498"/>
      <c r="AR105" s="498"/>
      <c r="AS105" s="498"/>
      <c r="AT105" s="498"/>
      <c r="AU105" s="498"/>
      <c r="AV105" s="498"/>
      <c r="AW105" s="498"/>
      <c r="AX105" s="498"/>
      <c r="AY105" s="498"/>
      <c r="AZ105" s="498"/>
      <c r="BA105" s="498"/>
      <c r="BB105" s="498"/>
      <c r="BC105" s="498"/>
      <c r="BD105" s="493"/>
      <c r="BE105" s="474"/>
      <c r="BF105" s="462"/>
      <c r="BG105" s="462"/>
      <c r="BH105" s="462"/>
    </row>
    <row r="106" spans="1:60" outlineLevel="3" x14ac:dyDescent="0.35">
      <c r="A106" s="462"/>
      <c r="B106" s="471"/>
      <c r="C106" s="464">
        <f t="shared" si="3"/>
        <v>4</v>
      </c>
      <c r="D106" s="493"/>
      <c r="E106" s="489"/>
      <c r="F106" s="489"/>
      <c r="G106" s="493"/>
      <c r="H106" s="515" t="s">
        <v>637</v>
      </c>
      <c r="I106" s="515"/>
      <c r="J106" s="516">
        <v>1.6</v>
      </c>
      <c r="K106" s="516">
        <v>0.4</v>
      </c>
      <c r="L106" s="516">
        <v>0.4</v>
      </c>
      <c r="M106" s="516">
        <v>0.8</v>
      </c>
      <c r="N106" s="498"/>
      <c r="O106" s="516">
        <v>6.3</v>
      </c>
      <c r="P106" s="516">
        <v>17</v>
      </c>
      <c r="Q106" s="498">
        <f t="shared" si="2"/>
        <v>11.65</v>
      </c>
      <c r="R106" s="516">
        <v>1</v>
      </c>
      <c r="S106" s="516">
        <v>50.2</v>
      </c>
      <c r="T106" s="540">
        <v>13.5</v>
      </c>
      <c r="U106" s="536">
        <v>0.75</v>
      </c>
      <c r="V106" s="536">
        <v>0.2</v>
      </c>
      <c r="W106" s="536">
        <v>0.05</v>
      </c>
      <c r="X106" s="536">
        <v>0</v>
      </c>
      <c r="Y106" s="536">
        <v>0</v>
      </c>
      <c r="Z106" s="536">
        <v>0</v>
      </c>
      <c r="AA106" s="536">
        <v>0</v>
      </c>
      <c r="AB106" s="498"/>
      <c r="AC106" s="498"/>
      <c r="AD106" s="498"/>
      <c r="AE106" s="498"/>
      <c r="AF106" s="498"/>
      <c r="AG106" s="498"/>
      <c r="AH106" s="498"/>
      <c r="AI106" s="498"/>
      <c r="AJ106" s="498"/>
      <c r="AK106" s="498"/>
      <c r="AL106" s="498"/>
      <c r="AM106" s="498"/>
      <c r="AN106" s="498"/>
      <c r="AO106" s="498"/>
      <c r="AP106" s="498"/>
      <c r="AQ106" s="498"/>
      <c r="AR106" s="498"/>
      <c r="AS106" s="498"/>
      <c r="AT106" s="498"/>
      <c r="AU106" s="498"/>
      <c r="AV106" s="498"/>
      <c r="AW106" s="498"/>
      <c r="AX106" s="498"/>
      <c r="AY106" s="498"/>
      <c r="AZ106" s="498"/>
      <c r="BA106" s="498"/>
      <c r="BB106" s="498"/>
      <c r="BC106" s="498"/>
      <c r="BD106" s="493"/>
      <c r="BE106" s="474"/>
      <c r="BF106" s="462"/>
      <c r="BG106" s="462"/>
      <c r="BH106" s="462"/>
    </row>
    <row r="107" spans="1:60" outlineLevel="3" x14ac:dyDescent="0.35">
      <c r="A107" s="462"/>
      <c r="B107" s="471"/>
      <c r="C107" s="464">
        <f t="shared" si="3"/>
        <v>4</v>
      </c>
      <c r="D107" s="493"/>
      <c r="E107" s="489"/>
      <c r="F107" s="489"/>
      <c r="G107" s="493"/>
      <c r="H107" s="515" t="s">
        <v>638</v>
      </c>
      <c r="I107" s="515"/>
      <c r="J107" s="516">
        <v>1.3</v>
      </c>
      <c r="K107" s="516">
        <v>0.4</v>
      </c>
      <c r="L107" s="516">
        <v>0.4</v>
      </c>
      <c r="M107" s="516">
        <v>0.8</v>
      </c>
      <c r="N107" s="498"/>
      <c r="O107" s="516">
        <v>7.5</v>
      </c>
      <c r="P107" s="516">
        <v>19.899999999999999</v>
      </c>
      <c r="Q107" s="498">
        <f t="shared" si="2"/>
        <v>13.7</v>
      </c>
      <c r="R107" s="516">
        <v>1</v>
      </c>
      <c r="S107" s="516">
        <v>37.4</v>
      </c>
      <c r="T107" s="540">
        <v>10.5</v>
      </c>
      <c r="U107" s="536">
        <v>0.75</v>
      </c>
      <c r="V107" s="536">
        <v>0.25</v>
      </c>
      <c r="W107" s="536">
        <v>0</v>
      </c>
      <c r="X107" s="536">
        <v>0</v>
      </c>
      <c r="Y107" s="536">
        <v>0</v>
      </c>
      <c r="Z107" s="536">
        <v>0</v>
      </c>
      <c r="AA107" s="536">
        <v>0</v>
      </c>
      <c r="AB107" s="498"/>
      <c r="AC107" s="498"/>
      <c r="AD107" s="498"/>
      <c r="AE107" s="498"/>
      <c r="AF107" s="498"/>
      <c r="AG107" s="498"/>
      <c r="AH107" s="498"/>
      <c r="AI107" s="498"/>
      <c r="AJ107" s="498"/>
      <c r="AK107" s="498"/>
      <c r="AL107" s="498"/>
      <c r="AM107" s="498"/>
      <c r="AN107" s="498"/>
      <c r="AO107" s="498"/>
      <c r="AP107" s="498"/>
      <c r="AQ107" s="498"/>
      <c r="AR107" s="498"/>
      <c r="AS107" s="498"/>
      <c r="AT107" s="498"/>
      <c r="AU107" s="498"/>
      <c r="AV107" s="498"/>
      <c r="AW107" s="498"/>
      <c r="AX107" s="498"/>
      <c r="AY107" s="498"/>
      <c r="AZ107" s="498"/>
      <c r="BA107" s="498"/>
      <c r="BB107" s="498"/>
      <c r="BC107" s="498"/>
      <c r="BD107" s="493"/>
      <c r="BE107" s="474"/>
      <c r="BF107" s="462"/>
      <c r="BG107" s="462"/>
      <c r="BH107" s="462"/>
    </row>
    <row r="108" spans="1:60" outlineLevel="3" x14ac:dyDescent="0.35">
      <c r="A108" s="462"/>
      <c r="B108" s="471"/>
      <c r="C108" s="464">
        <f t="shared" si="3"/>
        <v>4</v>
      </c>
      <c r="D108" s="493"/>
      <c r="E108" s="489"/>
      <c r="F108" s="489"/>
      <c r="G108" s="493"/>
      <c r="H108" s="515" t="s">
        <v>639</v>
      </c>
      <c r="I108" s="515"/>
      <c r="J108" s="516">
        <v>1.3</v>
      </c>
      <c r="K108" s="516">
        <v>0.4</v>
      </c>
      <c r="L108" s="516">
        <v>0.4</v>
      </c>
      <c r="M108" s="516">
        <v>0.7</v>
      </c>
      <c r="N108" s="498"/>
      <c r="O108" s="516">
        <v>9.6999999999999993</v>
      </c>
      <c r="P108" s="516">
        <v>23.7</v>
      </c>
      <c r="Q108" s="498">
        <f t="shared" si="2"/>
        <v>16.7</v>
      </c>
      <c r="R108" s="516">
        <v>1</v>
      </c>
      <c r="S108" s="516">
        <v>23.7</v>
      </c>
      <c r="T108" s="540">
        <v>6.6</v>
      </c>
      <c r="U108" s="536">
        <v>0.75</v>
      </c>
      <c r="V108" s="536">
        <v>0.25</v>
      </c>
      <c r="W108" s="536">
        <v>0</v>
      </c>
      <c r="X108" s="536">
        <v>0</v>
      </c>
      <c r="Y108" s="536">
        <v>0</v>
      </c>
      <c r="Z108" s="536">
        <v>0</v>
      </c>
      <c r="AA108" s="536">
        <v>0</v>
      </c>
      <c r="AB108" s="498"/>
      <c r="AC108" s="498"/>
      <c r="AD108" s="498"/>
      <c r="AE108" s="498"/>
      <c r="AF108" s="498"/>
      <c r="AG108" s="498"/>
      <c r="AH108" s="498"/>
      <c r="AI108" s="498"/>
      <c r="AJ108" s="498"/>
      <c r="AK108" s="498"/>
      <c r="AL108" s="498"/>
      <c r="AM108" s="498"/>
      <c r="AN108" s="498"/>
      <c r="AO108" s="498"/>
      <c r="AP108" s="498"/>
      <c r="AQ108" s="498"/>
      <c r="AR108" s="498"/>
      <c r="AS108" s="498"/>
      <c r="AT108" s="498"/>
      <c r="AU108" s="498"/>
      <c r="AV108" s="498"/>
      <c r="AW108" s="498"/>
      <c r="AX108" s="498"/>
      <c r="AY108" s="498"/>
      <c r="AZ108" s="498"/>
      <c r="BA108" s="498"/>
      <c r="BB108" s="498"/>
      <c r="BC108" s="498"/>
      <c r="BD108" s="493"/>
      <c r="BE108" s="474"/>
      <c r="BF108" s="462"/>
      <c r="BG108" s="462"/>
      <c r="BH108" s="462"/>
    </row>
    <row r="109" spans="1:60" outlineLevel="3" x14ac:dyDescent="0.35">
      <c r="A109" s="462"/>
      <c r="B109" s="471"/>
      <c r="C109" s="464">
        <f t="shared" si="3"/>
        <v>4</v>
      </c>
      <c r="D109" s="493"/>
      <c r="E109" s="489"/>
      <c r="F109" s="489"/>
      <c r="G109" s="493"/>
      <c r="H109" s="515" t="s">
        <v>640</v>
      </c>
      <c r="I109" s="515"/>
      <c r="J109" s="516">
        <v>1.4</v>
      </c>
      <c r="K109" s="516">
        <v>0.4</v>
      </c>
      <c r="L109" s="516">
        <v>0.4</v>
      </c>
      <c r="M109" s="516">
        <v>0.65</v>
      </c>
      <c r="N109" s="498"/>
      <c r="O109" s="516">
        <v>11.8</v>
      </c>
      <c r="P109" s="516">
        <v>27.6</v>
      </c>
      <c r="Q109" s="498">
        <f t="shared" si="2"/>
        <v>19.700000000000003</v>
      </c>
      <c r="R109" s="516">
        <v>1</v>
      </c>
      <c r="S109" s="516">
        <v>15.4</v>
      </c>
      <c r="T109" s="540">
        <v>4</v>
      </c>
      <c r="U109" s="536">
        <v>1</v>
      </c>
      <c r="V109" s="536">
        <v>0</v>
      </c>
      <c r="W109" s="536">
        <v>0</v>
      </c>
      <c r="X109" s="536">
        <v>0</v>
      </c>
      <c r="Y109" s="536">
        <v>0</v>
      </c>
      <c r="Z109" s="536">
        <v>0</v>
      </c>
      <c r="AA109" s="536">
        <v>0</v>
      </c>
      <c r="AB109" s="498"/>
      <c r="AC109" s="498"/>
      <c r="AD109" s="498"/>
      <c r="AE109" s="498"/>
      <c r="AF109" s="498"/>
      <c r="AG109" s="498"/>
      <c r="AH109" s="498"/>
      <c r="AI109" s="498"/>
      <c r="AJ109" s="498"/>
      <c r="AK109" s="498"/>
      <c r="AL109" s="498"/>
      <c r="AM109" s="498"/>
      <c r="AN109" s="498"/>
      <c r="AO109" s="498"/>
      <c r="AP109" s="498"/>
      <c r="AQ109" s="498"/>
      <c r="AR109" s="498"/>
      <c r="AS109" s="498"/>
      <c r="AT109" s="498"/>
      <c r="AU109" s="498"/>
      <c r="AV109" s="498"/>
      <c r="AW109" s="498"/>
      <c r="AX109" s="498"/>
      <c r="AY109" s="498"/>
      <c r="AZ109" s="498"/>
      <c r="BA109" s="498"/>
      <c r="BB109" s="498"/>
      <c r="BC109" s="498"/>
      <c r="BD109" s="493"/>
      <c r="BE109" s="474"/>
      <c r="BF109" s="462"/>
      <c r="BG109" s="462"/>
      <c r="BH109" s="462"/>
    </row>
    <row r="110" spans="1:60" ht="5.15" customHeight="1" outlineLevel="2" x14ac:dyDescent="0.35">
      <c r="A110" s="462"/>
      <c r="B110" s="471"/>
      <c r="C110" s="464">
        <f>INT($C$40)+2.005</f>
        <v>3.0049999999999999</v>
      </c>
      <c r="D110" s="493"/>
      <c r="E110" s="493"/>
      <c r="F110" s="493"/>
      <c r="G110" s="493"/>
      <c r="H110" s="493"/>
      <c r="I110" s="493"/>
      <c r="J110" s="493"/>
      <c r="K110" s="493"/>
      <c r="L110" s="493"/>
      <c r="M110" s="493"/>
      <c r="N110" s="493"/>
      <c r="O110" s="493"/>
      <c r="P110" s="493"/>
      <c r="Q110" s="493"/>
      <c r="R110" s="493"/>
      <c r="S110" s="493"/>
      <c r="T110" s="493"/>
      <c r="U110" s="493"/>
      <c r="V110" s="493"/>
      <c r="W110" s="493"/>
      <c r="X110" s="493"/>
      <c r="Y110" s="493"/>
      <c r="Z110" s="493"/>
      <c r="AA110" s="493"/>
      <c r="AB110" s="493"/>
      <c r="AC110" s="493"/>
      <c r="AD110" s="493"/>
      <c r="AE110" s="493"/>
      <c r="AF110" s="493"/>
      <c r="AG110" s="493"/>
      <c r="AH110" s="493"/>
      <c r="AI110" s="493"/>
      <c r="AJ110" s="493"/>
      <c r="AK110" s="493"/>
      <c r="AL110" s="493"/>
      <c r="AM110" s="493"/>
      <c r="AN110" s="493"/>
      <c r="AO110" s="493"/>
      <c r="AP110" s="493"/>
      <c r="AQ110" s="493"/>
      <c r="AR110" s="493"/>
      <c r="AS110" s="493"/>
      <c r="AT110" s="493"/>
      <c r="AU110" s="493"/>
      <c r="AV110" s="493"/>
      <c r="AW110" s="493"/>
      <c r="AX110" s="493"/>
      <c r="AY110" s="493"/>
      <c r="AZ110" s="493"/>
      <c r="BA110" s="493"/>
      <c r="BB110" s="493"/>
      <c r="BC110" s="493"/>
      <c r="BD110" s="493" t="s">
        <v>554</v>
      </c>
      <c r="BE110" s="474"/>
      <c r="BF110" s="462"/>
      <c r="BG110" s="462"/>
      <c r="BH110" s="462"/>
    </row>
    <row r="111" spans="1:60" ht="5.15" customHeight="1" outlineLevel="3" x14ac:dyDescent="0.35">
      <c r="A111" s="462"/>
      <c r="B111" s="471"/>
      <c r="C111" s="464">
        <f>INT($C$40)+3.005</f>
        <v>4.0049999999999999</v>
      </c>
      <c r="D111" s="493" t="s">
        <v>548</v>
      </c>
      <c r="E111" s="493"/>
      <c r="F111" s="493"/>
      <c r="G111" s="493"/>
      <c r="H111" s="493"/>
      <c r="I111" s="493"/>
      <c r="J111" s="493"/>
      <c r="K111" s="493"/>
      <c r="L111" s="493"/>
      <c r="M111" s="493"/>
      <c r="N111" s="493"/>
      <c r="O111" s="493"/>
      <c r="P111" s="493"/>
      <c r="Q111" s="493"/>
      <c r="R111" s="493"/>
      <c r="S111" s="493"/>
      <c r="T111" s="493"/>
      <c r="U111" s="493"/>
      <c r="V111" s="493"/>
      <c r="W111" s="493"/>
      <c r="X111" s="493"/>
      <c r="Y111" s="493"/>
      <c r="Z111" s="493"/>
      <c r="AA111" s="493"/>
      <c r="AB111" s="493"/>
      <c r="AC111" s="493"/>
      <c r="AD111" s="493"/>
      <c r="AE111" s="493"/>
      <c r="AF111" s="493"/>
      <c r="AG111" s="493"/>
      <c r="AH111" s="493"/>
      <c r="AI111" s="493"/>
      <c r="AJ111" s="493"/>
      <c r="AK111" s="493"/>
      <c r="AL111" s="493"/>
      <c r="AM111" s="493"/>
      <c r="AN111" s="493"/>
      <c r="AO111" s="493"/>
      <c r="AP111" s="493"/>
      <c r="AQ111" s="493"/>
      <c r="AR111" s="493"/>
      <c r="AS111" s="493"/>
      <c r="AT111" s="493"/>
      <c r="AU111" s="493"/>
      <c r="AV111" s="493"/>
      <c r="AW111" s="493"/>
      <c r="AX111" s="493"/>
      <c r="AY111" s="493"/>
      <c r="AZ111" s="493"/>
      <c r="BA111" s="493"/>
      <c r="BB111" s="493"/>
      <c r="BC111" s="493"/>
      <c r="BD111" s="493"/>
      <c r="BE111" s="474"/>
      <c r="BF111" s="462"/>
      <c r="BG111" s="462"/>
      <c r="BH111" s="462"/>
    </row>
    <row r="112" spans="1:60" outlineLevel="2" x14ac:dyDescent="0.35">
      <c r="A112" s="462"/>
      <c r="B112" s="471"/>
      <c r="C112" s="464">
        <f>INT($C$40)+2</f>
        <v>3</v>
      </c>
      <c r="D112" s="493"/>
      <c r="E112" s="489"/>
      <c r="F112" s="489"/>
      <c r="G112" s="493"/>
      <c r="H112" s="515" t="s">
        <v>369</v>
      </c>
      <c r="I112" s="515"/>
      <c r="J112" s="498"/>
      <c r="K112" s="498"/>
      <c r="L112" s="498"/>
      <c r="M112" s="498"/>
      <c r="N112" s="498"/>
      <c r="O112" s="541">
        <f>IFERROR(AVERAGE(O97:O110),0)</f>
        <v>9.3083333333333318</v>
      </c>
      <c r="P112" s="541">
        <f>IFERROR(AVERAGE(P97:P110),0)</f>
        <v>21.450000000000003</v>
      </c>
      <c r="Q112" s="541">
        <f>IFERROR(AVERAGE(Q97:Q110),0)</f>
        <v>15.379166666666663</v>
      </c>
      <c r="R112" s="541">
        <f>IFERROR(AVERAGE(R97:R110),0)</f>
        <v>1</v>
      </c>
      <c r="S112" s="541">
        <f>SUM(S97:S110)</f>
        <v>526.5</v>
      </c>
      <c r="T112" s="541">
        <f>SUM(T97:T110)</f>
        <v>116.5</v>
      </c>
      <c r="U112" s="498"/>
      <c r="V112" s="498"/>
      <c r="W112" s="498"/>
      <c r="X112" s="498"/>
      <c r="Y112" s="498"/>
      <c r="Z112" s="498"/>
      <c r="AA112" s="498"/>
      <c r="AB112" s="498"/>
      <c r="AC112" s="498"/>
      <c r="AD112" s="498"/>
      <c r="AE112" s="498"/>
      <c r="AF112" s="498"/>
      <c r="AG112" s="498"/>
      <c r="AH112" s="498"/>
      <c r="AI112" s="498"/>
      <c r="AJ112" s="498"/>
      <c r="AK112" s="498"/>
      <c r="AL112" s="498"/>
      <c r="AM112" s="498"/>
      <c r="AN112" s="498"/>
      <c r="AO112" s="498"/>
      <c r="AP112" s="498"/>
      <c r="AQ112" s="498"/>
      <c r="AR112" s="498"/>
      <c r="AS112" s="498"/>
      <c r="AT112" s="498"/>
      <c r="AU112" s="498"/>
      <c r="AV112" s="498"/>
      <c r="AW112" s="498"/>
      <c r="AX112" s="498"/>
      <c r="AY112" s="498"/>
      <c r="AZ112" s="498"/>
      <c r="BA112" s="498"/>
      <c r="BB112" s="498"/>
      <c r="BC112" s="498"/>
      <c r="BD112" s="493"/>
      <c r="BE112" s="474"/>
      <c r="BF112" s="462"/>
      <c r="BG112" s="462"/>
      <c r="BH112" s="462"/>
    </row>
    <row r="113" spans="1:60" ht="5.15" customHeight="1" outlineLevel="2" x14ac:dyDescent="0.35">
      <c r="A113" s="462"/>
      <c r="B113" s="471"/>
      <c r="C113" s="464">
        <f>INT($C$40)+2.005</f>
        <v>3.0049999999999999</v>
      </c>
      <c r="D113" s="493"/>
      <c r="E113" s="493"/>
      <c r="F113" s="493"/>
      <c r="G113" s="493"/>
      <c r="H113" s="493"/>
      <c r="I113" s="493"/>
      <c r="J113" s="493"/>
      <c r="K113" s="493"/>
      <c r="L113" s="493"/>
      <c r="M113" s="493"/>
      <c r="N113" s="493"/>
      <c r="O113" s="493"/>
      <c r="P113" s="493"/>
      <c r="Q113" s="493"/>
      <c r="R113" s="493"/>
      <c r="S113" s="493"/>
      <c r="T113" s="493"/>
      <c r="U113" s="493"/>
      <c r="V113" s="493"/>
      <c r="W113" s="493"/>
      <c r="X113" s="493"/>
      <c r="Y113" s="493"/>
      <c r="Z113" s="493"/>
      <c r="AA113" s="493"/>
      <c r="AB113" s="493"/>
      <c r="AC113" s="493"/>
      <c r="AD113" s="493"/>
      <c r="AE113" s="493"/>
      <c r="AF113" s="493"/>
      <c r="AG113" s="493"/>
      <c r="AH113" s="493"/>
      <c r="AI113" s="493"/>
      <c r="AJ113" s="493"/>
      <c r="AK113" s="493"/>
      <c r="AL113" s="493"/>
      <c r="AM113" s="493"/>
      <c r="AN113" s="493"/>
      <c r="AO113" s="493"/>
      <c r="AP113" s="493"/>
      <c r="AQ113" s="493"/>
      <c r="AR113" s="493"/>
      <c r="AS113" s="493"/>
      <c r="AT113" s="493"/>
      <c r="AU113" s="493"/>
      <c r="AV113" s="493"/>
      <c r="AW113" s="493"/>
      <c r="AX113" s="493"/>
      <c r="AY113" s="493"/>
      <c r="AZ113" s="493"/>
      <c r="BA113" s="493"/>
      <c r="BB113" s="493"/>
      <c r="BC113" s="493"/>
      <c r="BD113" s="493" t="s">
        <v>554</v>
      </c>
      <c r="BE113" s="474"/>
      <c r="BF113" s="462"/>
      <c r="BG113" s="462"/>
      <c r="BH113" s="462"/>
    </row>
    <row r="114" spans="1:60" outlineLevel="1" x14ac:dyDescent="0.35">
      <c r="A114" s="462"/>
      <c r="B114" s="471"/>
      <c r="C114" s="464">
        <f>INT($C$40)+1</f>
        <v>2</v>
      </c>
      <c r="D114" s="493"/>
      <c r="E114" s="489"/>
      <c r="F114" s="489"/>
      <c r="G114" s="493"/>
      <c r="H114" s="511" t="s">
        <v>641</v>
      </c>
      <c r="I114" s="512"/>
      <c r="J114" s="542" t="s">
        <v>165</v>
      </c>
      <c r="K114" s="542" t="s">
        <v>166</v>
      </c>
      <c r="L114" s="542" t="s">
        <v>167</v>
      </c>
      <c r="M114" s="542" t="s">
        <v>168</v>
      </c>
      <c r="N114" s="542" t="s">
        <v>169</v>
      </c>
      <c r="O114" s="542" t="s">
        <v>170</v>
      </c>
      <c r="P114" s="542" t="s">
        <v>171</v>
      </c>
      <c r="Q114" s="542" t="s">
        <v>172</v>
      </c>
      <c r="R114" s="542" t="s">
        <v>173</v>
      </c>
      <c r="S114" s="542" t="s">
        <v>642</v>
      </c>
      <c r="T114" s="480"/>
      <c r="U114" s="480"/>
      <c r="V114" s="480"/>
      <c r="W114" s="480"/>
      <c r="X114" s="480"/>
      <c r="Y114" s="513"/>
      <c r="Z114" s="513"/>
      <c r="AA114" s="513"/>
      <c r="AB114" s="513"/>
      <c r="AC114" s="513"/>
      <c r="AD114" s="513"/>
      <c r="AE114" s="513"/>
      <c r="AF114" s="513"/>
      <c r="AG114" s="513"/>
      <c r="AH114" s="513"/>
      <c r="AI114" s="513"/>
      <c r="AJ114" s="513"/>
      <c r="AK114" s="513"/>
      <c r="AL114" s="513"/>
      <c r="AM114" s="513"/>
      <c r="AN114" s="513"/>
      <c r="AO114" s="513"/>
      <c r="AP114" s="513"/>
      <c r="AQ114" s="513"/>
      <c r="AR114" s="513"/>
      <c r="AS114" s="513"/>
      <c r="AT114" s="513"/>
      <c r="AU114" s="513"/>
      <c r="AV114" s="513"/>
      <c r="AW114" s="513"/>
      <c r="AX114" s="513"/>
      <c r="AY114" s="513"/>
      <c r="AZ114" s="513"/>
      <c r="BA114" s="513"/>
      <c r="BB114" s="513"/>
      <c r="BC114" s="513"/>
      <c r="BD114" s="493"/>
      <c r="BE114" s="474"/>
      <c r="BF114" s="462"/>
      <c r="BG114" s="462"/>
      <c r="BH114" s="462"/>
    </row>
    <row r="115" spans="1:60" ht="5.15" customHeight="1" outlineLevel="3" x14ac:dyDescent="0.35">
      <c r="A115" s="462"/>
      <c r="B115" s="471"/>
      <c r="C115" s="464">
        <f>INT($C$40)+3.005</f>
        <v>4.0049999999999999</v>
      </c>
      <c r="D115" s="493" t="s">
        <v>548</v>
      </c>
      <c r="E115" s="493"/>
      <c r="F115" s="493"/>
      <c r="G115" s="493"/>
      <c r="H115" s="493"/>
      <c r="I115" s="493"/>
      <c r="J115" s="493"/>
      <c r="K115" s="493"/>
      <c r="L115" s="493"/>
      <c r="M115" s="493"/>
      <c r="N115" s="493"/>
      <c r="O115" s="493"/>
      <c r="P115" s="493"/>
      <c r="Q115" s="493"/>
      <c r="R115" s="493"/>
      <c r="S115" s="493"/>
      <c r="T115" s="493"/>
      <c r="U115" s="493"/>
      <c r="V115" s="493"/>
      <c r="W115" s="493"/>
      <c r="X115" s="493"/>
      <c r="Y115" s="493"/>
      <c r="Z115" s="493"/>
      <c r="AA115" s="493"/>
      <c r="AB115" s="493"/>
      <c r="AC115" s="493"/>
      <c r="AD115" s="493"/>
      <c r="AE115" s="493"/>
      <c r="AF115" s="493"/>
      <c r="AG115" s="493"/>
      <c r="AH115" s="493"/>
      <c r="AI115" s="493"/>
      <c r="AJ115" s="493"/>
      <c r="AK115" s="493"/>
      <c r="AL115" s="493"/>
      <c r="AM115" s="493"/>
      <c r="AN115" s="493"/>
      <c r="AO115" s="493"/>
      <c r="AP115" s="493"/>
      <c r="AQ115" s="493"/>
      <c r="AR115" s="493"/>
      <c r="AS115" s="493"/>
      <c r="AT115" s="493"/>
      <c r="AU115" s="493"/>
      <c r="AV115" s="493"/>
      <c r="AW115" s="493"/>
      <c r="AX115" s="493"/>
      <c r="AY115" s="493"/>
      <c r="AZ115" s="493"/>
      <c r="BA115" s="493"/>
      <c r="BB115" s="493"/>
      <c r="BC115" s="493"/>
      <c r="BD115" s="493"/>
      <c r="BE115" s="474"/>
      <c r="BF115" s="462"/>
      <c r="BG115" s="462"/>
      <c r="BH115" s="462"/>
    </row>
    <row r="116" spans="1:60" ht="16" outlineLevel="2" x14ac:dyDescent="0.35">
      <c r="A116" s="462"/>
      <c r="B116" s="471"/>
      <c r="C116" s="464">
        <f>INT($C$40)+2</f>
        <v>3</v>
      </c>
      <c r="D116" s="493"/>
      <c r="E116" s="489"/>
      <c r="F116" s="489"/>
      <c r="G116" s="493"/>
      <c r="H116" s="498" t="s">
        <v>643</v>
      </c>
      <c r="I116" s="515"/>
      <c r="J116" s="543">
        <v>50</v>
      </c>
      <c r="K116" s="498"/>
      <c r="L116" s="498"/>
      <c r="M116" s="498" t="s">
        <v>644</v>
      </c>
      <c r="N116" s="498"/>
      <c r="O116" s="498"/>
      <c r="P116" s="498"/>
      <c r="Q116" s="498"/>
      <c r="R116" s="498"/>
      <c r="S116" s="498"/>
      <c r="T116" s="498"/>
      <c r="U116" s="498"/>
      <c r="V116" s="498"/>
      <c r="W116" s="498"/>
      <c r="X116" s="498"/>
      <c r="Y116" s="498"/>
      <c r="Z116" s="498"/>
      <c r="AA116" s="498"/>
      <c r="AB116" s="498"/>
      <c r="AC116" s="498"/>
      <c r="AD116" s="498"/>
      <c r="AE116" s="498"/>
      <c r="AF116" s="498"/>
      <c r="AG116" s="498"/>
      <c r="AH116" s="498"/>
      <c r="AI116" s="498"/>
      <c r="AJ116" s="498"/>
      <c r="AK116" s="498"/>
      <c r="AL116" s="498"/>
      <c r="AM116" s="498"/>
      <c r="AN116" s="498"/>
      <c r="AO116" s="498"/>
      <c r="AP116" s="498"/>
      <c r="AQ116" s="498"/>
      <c r="AR116" s="498"/>
      <c r="AS116" s="498"/>
      <c r="AT116" s="498"/>
      <c r="AU116" s="498"/>
      <c r="AV116" s="498"/>
      <c r="AW116" s="498"/>
      <c r="AX116" s="498"/>
      <c r="AY116" s="498"/>
      <c r="AZ116" s="498"/>
      <c r="BA116" s="498"/>
      <c r="BB116" s="498"/>
      <c r="BC116" s="498"/>
      <c r="BD116" s="493"/>
      <c r="BE116" s="474"/>
      <c r="BF116" s="462"/>
      <c r="BG116" s="462"/>
      <c r="BH116" s="462"/>
    </row>
    <row r="117" spans="1:60" outlineLevel="2" x14ac:dyDescent="0.35">
      <c r="A117" s="462"/>
      <c r="B117" s="471"/>
      <c r="C117" s="464">
        <f>INT($C$40)+2</f>
        <v>3</v>
      </c>
      <c r="D117" s="493"/>
      <c r="E117" s="489"/>
      <c r="F117" s="489"/>
      <c r="G117" s="493"/>
      <c r="H117" s="498" t="s">
        <v>645</v>
      </c>
      <c r="I117" s="515"/>
      <c r="J117" s="498"/>
      <c r="K117" s="498"/>
      <c r="L117" s="498"/>
      <c r="M117" s="498"/>
      <c r="N117" s="498"/>
      <c r="O117" s="498"/>
      <c r="P117" s="498"/>
      <c r="Q117" s="498"/>
      <c r="R117" s="498"/>
      <c r="S117" s="498"/>
      <c r="T117" s="498"/>
      <c r="U117" s="498"/>
      <c r="V117" s="498"/>
      <c r="W117" s="498"/>
      <c r="X117" s="498"/>
      <c r="Y117" s="498"/>
      <c r="Z117" s="498"/>
      <c r="AA117" s="498"/>
      <c r="AB117" s="498"/>
      <c r="AC117" s="498"/>
      <c r="AD117" s="498"/>
      <c r="AE117" s="498"/>
      <c r="AF117" s="498"/>
      <c r="AG117" s="498"/>
      <c r="AH117" s="498"/>
      <c r="AI117" s="498"/>
      <c r="AJ117" s="498"/>
      <c r="AK117" s="498"/>
      <c r="AL117" s="498"/>
      <c r="AM117" s="498"/>
      <c r="AN117" s="498"/>
      <c r="AO117" s="498"/>
      <c r="AP117" s="498"/>
      <c r="AQ117" s="498"/>
      <c r="AR117" s="498"/>
      <c r="AS117" s="498"/>
      <c r="AT117" s="498"/>
      <c r="AU117" s="498"/>
      <c r="AV117" s="498"/>
      <c r="AW117" s="498"/>
      <c r="AX117" s="498"/>
      <c r="AY117" s="498"/>
      <c r="AZ117" s="498"/>
      <c r="BA117" s="498"/>
      <c r="BB117" s="498"/>
      <c r="BC117" s="498"/>
      <c r="BD117" s="493"/>
      <c r="BE117" s="474"/>
      <c r="BF117" s="462"/>
      <c r="BG117" s="462"/>
      <c r="BH117" s="462"/>
    </row>
    <row r="118" spans="1:60" outlineLevel="2" x14ac:dyDescent="0.35">
      <c r="A118" s="462"/>
      <c r="B118" s="471"/>
      <c r="C118" s="464">
        <f>INT($C$40)+2</f>
        <v>3</v>
      </c>
      <c r="D118" s="493"/>
      <c r="E118" s="489"/>
      <c r="F118" s="489"/>
      <c r="G118" s="493"/>
      <c r="H118" s="498"/>
      <c r="I118" s="515"/>
      <c r="J118" s="498" t="s">
        <v>646</v>
      </c>
      <c r="K118" s="498"/>
      <c r="L118" s="498"/>
      <c r="M118" s="498"/>
      <c r="N118" s="498"/>
      <c r="O118" s="498"/>
      <c r="P118" s="498"/>
      <c r="Q118" s="498"/>
      <c r="R118" s="498"/>
      <c r="S118" s="498"/>
      <c r="T118" s="498"/>
      <c r="U118" s="498"/>
      <c r="V118" s="498"/>
      <c r="W118" s="498"/>
      <c r="X118" s="498"/>
      <c r="Y118" s="498"/>
      <c r="Z118" s="498"/>
      <c r="AA118" s="498"/>
      <c r="AB118" s="498"/>
      <c r="AC118" s="498"/>
      <c r="AD118" s="498"/>
      <c r="AE118" s="498"/>
      <c r="AF118" s="498"/>
      <c r="AG118" s="498"/>
      <c r="AH118" s="498"/>
      <c r="AI118" s="498"/>
      <c r="AJ118" s="498"/>
      <c r="AK118" s="498"/>
      <c r="AL118" s="498"/>
      <c r="AM118" s="498"/>
      <c r="AN118" s="498"/>
      <c r="AO118" s="498"/>
      <c r="AP118" s="498"/>
      <c r="AQ118" s="498"/>
      <c r="AR118" s="498"/>
      <c r="AS118" s="498"/>
      <c r="AT118" s="498"/>
      <c r="AU118" s="498"/>
      <c r="AV118" s="498"/>
      <c r="AW118" s="498"/>
      <c r="AX118" s="498"/>
      <c r="AY118" s="498"/>
      <c r="AZ118" s="498"/>
      <c r="BA118" s="498"/>
      <c r="BB118" s="498"/>
      <c r="BC118" s="498"/>
      <c r="BD118" s="493"/>
      <c r="BE118" s="474"/>
      <c r="BF118" s="462"/>
      <c r="BG118" s="462"/>
      <c r="BH118" s="462"/>
    </row>
    <row r="119" spans="1:60" outlineLevel="3" x14ac:dyDescent="0.35">
      <c r="A119" s="462"/>
      <c r="B119" s="471"/>
      <c r="C119" s="464">
        <f t="shared" ref="C119:C127" si="4">INT($C$40)+3</f>
        <v>4</v>
      </c>
      <c r="D119" s="493"/>
      <c r="E119" s="489"/>
      <c r="F119" s="489"/>
      <c r="G119" s="493"/>
      <c r="H119" s="501" t="s">
        <v>647</v>
      </c>
      <c r="I119" s="515">
        <v>0</v>
      </c>
      <c r="J119" s="544">
        <v>1</v>
      </c>
      <c r="K119" s="544">
        <v>1</v>
      </c>
      <c r="L119" s="544">
        <v>1</v>
      </c>
      <c r="M119" s="544">
        <v>1</v>
      </c>
      <c r="N119" s="544">
        <v>1</v>
      </c>
      <c r="O119" s="544">
        <v>1</v>
      </c>
      <c r="P119" s="544">
        <v>1</v>
      </c>
      <c r="Q119" s="544">
        <v>1</v>
      </c>
      <c r="R119" s="544">
        <v>1</v>
      </c>
      <c r="S119" s="544">
        <v>1</v>
      </c>
      <c r="T119" s="498"/>
      <c r="U119" s="498"/>
      <c r="V119" s="498"/>
      <c r="W119" s="498"/>
      <c r="X119" s="498"/>
      <c r="Y119" s="498"/>
      <c r="Z119" s="498"/>
      <c r="AA119" s="498"/>
      <c r="AB119" s="498"/>
      <c r="AC119" s="498"/>
      <c r="AD119" s="498"/>
      <c r="AE119" s="498"/>
      <c r="AF119" s="498"/>
      <c r="AG119" s="498"/>
      <c r="AH119" s="498"/>
      <c r="AI119" s="498"/>
      <c r="AJ119" s="498"/>
      <c r="AK119" s="498"/>
      <c r="AL119" s="498"/>
      <c r="AM119" s="498"/>
      <c r="AN119" s="498"/>
      <c r="AO119" s="498"/>
      <c r="AP119" s="498"/>
      <c r="AQ119" s="498"/>
      <c r="AR119" s="498"/>
      <c r="AS119" s="498"/>
      <c r="AT119" s="498"/>
      <c r="AU119" s="498"/>
      <c r="AV119" s="498"/>
      <c r="AW119" s="498"/>
      <c r="AX119" s="498"/>
      <c r="AY119" s="498"/>
      <c r="AZ119" s="498"/>
      <c r="BA119" s="498"/>
      <c r="BB119" s="498"/>
      <c r="BC119" s="498"/>
      <c r="BD119" s="493"/>
      <c r="BE119" s="474"/>
      <c r="BF119" s="462"/>
      <c r="BG119" s="462"/>
      <c r="BH119" s="462"/>
    </row>
    <row r="120" spans="1:60" outlineLevel="3" x14ac:dyDescent="0.35">
      <c r="A120" s="462"/>
      <c r="B120" s="471"/>
      <c r="C120" s="464">
        <f t="shared" si="4"/>
        <v>4</v>
      </c>
      <c r="D120" s="493"/>
      <c r="E120" s="489"/>
      <c r="F120" s="489"/>
      <c r="G120" s="493"/>
      <c r="H120" s="501" t="s">
        <v>648</v>
      </c>
      <c r="I120" s="515">
        <v>1</v>
      </c>
      <c r="J120" s="544">
        <v>1.5</v>
      </c>
      <c r="K120" s="544">
        <v>1.5</v>
      </c>
      <c r="L120" s="544">
        <v>1.5</v>
      </c>
      <c r="M120" s="544">
        <v>1.5</v>
      </c>
      <c r="N120" s="544">
        <v>1.5</v>
      </c>
      <c r="O120" s="544">
        <v>1</v>
      </c>
      <c r="P120" s="544">
        <v>1</v>
      </c>
      <c r="Q120" s="544">
        <v>1</v>
      </c>
      <c r="R120" s="544">
        <v>1</v>
      </c>
      <c r="S120" s="544">
        <v>1</v>
      </c>
      <c r="T120" s="498"/>
      <c r="U120" s="498"/>
      <c r="V120" s="498"/>
      <c r="W120" s="498"/>
      <c r="X120" s="498"/>
      <c r="Y120" s="498"/>
      <c r="Z120" s="498"/>
      <c r="AA120" s="498"/>
      <c r="AB120" s="498"/>
      <c r="AC120" s="498"/>
      <c r="AD120" s="498"/>
      <c r="AE120" s="498"/>
      <c r="AF120" s="498"/>
      <c r="AG120" s="498"/>
      <c r="AH120" s="498"/>
      <c r="AI120" s="498"/>
      <c r="AJ120" s="498"/>
      <c r="AK120" s="498"/>
      <c r="AL120" s="498"/>
      <c r="AM120" s="498"/>
      <c r="AN120" s="498"/>
      <c r="AO120" s="498"/>
      <c r="AP120" s="498"/>
      <c r="AQ120" s="498"/>
      <c r="AR120" s="498"/>
      <c r="AS120" s="498"/>
      <c r="AT120" s="498"/>
      <c r="AU120" s="498"/>
      <c r="AV120" s="498"/>
      <c r="AW120" s="498"/>
      <c r="AX120" s="498"/>
      <c r="AY120" s="498"/>
      <c r="AZ120" s="498"/>
      <c r="BA120" s="498"/>
      <c r="BB120" s="498"/>
      <c r="BC120" s="498"/>
      <c r="BD120" s="493"/>
      <c r="BE120" s="474"/>
      <c r="BF120" s="462"/>
      <c r="BG120" s="462"/>
      <c r="BH120" s="462"/>
    </row>
    <row r="121" spans="1:60" outlineLevel="3" x14ac:dyDescent="0.35">
      <c r="A121" s="462"/>
      <c r="B121" s="471"/>
      <c r="C121" s="464">
        <f t="shared" si="4"/>
        <v>4</v>
      </c>
      <c r="D121" s="493"/>
      <c r="E121" s="489"/>
      <c r="F121" s="489"/>
      <c r="G121" s="493"/>
      <c r="H121" s="501" t="s">
        <v>649</v>
      </c>
      <c r="I121" s="515">
        <v>2</v>
      </c>
      <c r="J121" s="544">
        <v>1.8</v>
      </c>
      <c r="K121" s="544">
        <v>1.8</v>
      </c>
      <c r="L121" s="544">
        <v>1.8</v>
      </c>
      <c r="M121" s="544">
        <v>1.8</v>
      </c>
      <c r="N121" s="544">
        <v>1.8</v>
      </c>
      <c r="O121" s="544">
        <v>1</v>
      </c>
      <c r="P121" s="544">
        <v>1</v>
      </c>
      <c r="Q121" s="544">
        <v>1</v>
      </c>
      <c r="R121" s="544">
        <v>1</v>
      </c>
      <c r="S121" s="544">
        <v>1</v>
      </c>
      <c r="T121" s="498"/>
      <c r="U121" s="498"/>
      <c r="V121" s="498"/>
      <c r="W121" s="498"/>
      <c r="X121" s="498"/>
      <c r="Y121" s="498"/>
      <c r="Z121" s="498"/>
      <c r="AA121" s="498"/>
      <c r="AB121" s="498"/>
      <c r="AC121" s="498"/>
      <c r="AD121" s="498"/>
      <c r="AE121" s="498"/>
      <c r="AF121" s="498"/>
      <c r="AG121" s="498"/>
      <c r="AH121" s="498"/>
      <c r="AI121" s="498"/>
      <c r="AJ121" s="498"/>
      <c r="AK121" s="498"/>
      <c r="AL121" s="498"/>
      <c r="AM121" s="498"/>
      <c r="AN121" s="498"/>
      <c r="AO121" s="498"/>
      <c r="AP121" s="498"/>
      <c r="AQ121" s="498"/>
      <c r="AR121" s="498"/>
      <c r="AS121" s="498"/>
      <c r="AT121" s="498"/>
      <c r="AU121" s="498"/>
      <c r="AV121" s="498"/>
      <c r="AW121" s="498"/>
      <c r="AX121" s="498"/>
      <c r="AY121" s="498"/>
      <c r="AZ121" s="498"/>
      <c r="BA121" s="498"/>
      <c r="BB121" s="498"/>
      <c r="BC121" s="498"/>
      <c r="BD121" s="493"/>
      <c r="BE121" s="474"/>
      <c r="BF121" s="462"/>
      <c r="BG121" s="462"/>
      <c r="BH121" s="462"/>
    </row>
    <row r="122" spans="1:60" outlineLevel="3" x14ac:dyDescent="0.35">
      <c r="A122" s="462"/>
      <c r="B122" s="471"/>
      <c r="C122" s="464">
        <f t="shared" si="4"/>
        <v>4</v>
      </c>
      <c r="D122" s="493"/>
      <c r="E122" s="489"/>
      <c r="F122" s="489"/>
      <c r="G122" s="493"/>
      <c r="H122" s="501" t="s">
        <v>650</v>
      </c>
      <c r="I122" s="515">
        <v>3</v>
      </c>
      <c r="J122" s="544">
        <v>2.1</v>
      </c>
      <c r="K122" s="544">
        <v>2.1</v>
      </c>
      <c r="L122" s="544">
        <v>2.1</v>
      </c>
      <c r="M122" s="544">
        <v>2.1</v>
      </c>
      <c r="N122" s="544">
        <v>2.1</v>
      </c>
      <c r="O122" s="544">
        <v>1</v>
      </c>
      <c r="P122" s="544">
        <v>1</v>
      </c>
      <c r="Q122" s="544">
        <v>1</v>
      </c>
      <c r="R122" s="544">
        <v>1</v>
      </c>
      <c r="S122" s="544">
        <v>1</v>
      </c>
      <c r="T122" s="498"/>
      <c r="U122" s="498"/>
      <c r="V122" s="498"/>
      <c r="W122" s="498"/>
      <c r="X122" s="498"/>
      <c r="Y122" s="498"/>
      <c r="Z122" s="498"/>
      <c r="AA122" s="498"/>
      <c r="AB122" s="498"/>
      <c r="AC122" s="498"/>
      <c r="AD122" s="498"/>
      <c r="AE122" s="498"/>
      <c r="AF122" s="498"/>
      <c r="AG122" s="498"/>
      <c r="AH122" s="498"/>
      <c r="AI122" s="498"/>
      <c r="AJ122" s="498"/>
      <c r="AK122" s="498"/>
      <c r="AL122" s="498"/>
      <c r="AM122" s="498"/>
      <c r="AN122" s="498"/>
      <c r="AO122" s="498"/>
      <c r="AP122" s="498"/>
      <c r="AQ122" s="498"/>
      <c r="AR122" s="498"/>
      <c r="AS122" s="498"/>
      <c r="AT122" s="498"/>
      <c r="AU122" s="498"/>
      <c r="AV122" s="498"/>
      <c r="AW122" s="498"/>
      <c r="AX122" s="498"/>
      <c r="AY122" s="498"/>
      <c r="AZ122" s="498"/>
      <c r="BA122" s="498"/>
      <c r="BB122" s="498"/>
      <c r="BC122" s="498"/>
      <c r="BD122" s="493"/>
      <c r="BE122" s="474"/>
      <c r="BF122" s="462"/>
      <c r="BG122" s="462"/>
      <c r="BH122" s="462"/>
    </row>
    <row r="123" spans="1:60" outlineLevel="3" x14ac:dyDescent="0.35">
      <c r="A123" s="462"/>
      <c r="B123" s="471"/>
      <c r="C123" s="464">
        <f t="shared" si="4"/>
        <v>4</v>
      </c>
      <c r="D123" s="493"/>
      <c r="E123" s="489"/>
      <c r="F123" s="489"/>
      <c r="G123" s="493"/>
      <c r="H123" s="501" t="s">
        <v>651</v>
      </c>
      <c r="I123" s="515">
        <v>4</v>
      </c>
      <c r="J123" s="544">
        <v>1</v>
      </c>
      <c r="K123" s="544">
        <v>1</v>
      </c>
      <c r="L123" s="544">
        <v>1</v>
      </c>
      <c r="M123" s="544">
        <v>1</v>
      </c>
      <c r="N123" s="544">
        <v>1</v>
      </c>
      <c r="O123" s="544">
        <v>1</v>
      </c>
      <c r="P123" s="544">
        <v>1</v>
      </c>
      <c r="Q123" s="544">
        <v>1</v>
      </c>
      <c r="R123" s="544">
        <v>1</v>
      </c>
      <c r="S123" s="544">
        <v>1</v>
      </c>
      <c r="T123" s="498"/>
      <c r="U123" s="498"/>
      <c r="V123" s="498"/>
      <c r="W123" s="498"/>
      <c r="X123" s="498"/>
      <c r="Y123" s="498"/>
      <c r="Z123" s="498"/>
      <c r="AA123" s="498"/>
      <c r="AB123" s="498"/>
      <c r="AC123" s="498"/>
      <c r="AD123" s="498"/>
      <c r="AE123" s="498"/>
      <c r="AF123" s="498"/>
      <c r="AG123" s="498"/>
      <c r="AH123" s="498"/>
      <c r="AI123" s="498"/>
      <c r="AJ123" s="498"/>
      <c r="AK123" s="498"/>
      <c r="AL123" s="498"/>
      <c r="AM123" s="498"/>
      <c r="AN123" s="498"/>
      <c r="AO123" s="498"/>
      <c r="AP123" s="498"/>
      <c r="AQ123" s="498"/>
      <c r="AR123" s="498"/>
      <c r="AS123" s="498"/>
      <c r="AT123" s="498"/>
      <c r="AU123" s="498"/>
      <c r="AV123" s="498"/>
      <c r="AW123" s="498"/>
      <c r="AX123" s="498"/>
      <c r="AY123" s="498"/>
      <c r="AZ123" s="498"/>
      <c r="BA123" s="498"/>
      <c r="BB123" s="498"/>
      <c r="BC123" s="498"/>
      <c r="BD123" s="493"/>
      <c r="BE123" s="474"/>
      <c r="BF123" s="462"/>
      <c r="BG123" s="462"/>
      <c r="BH123" s="462"/>
    </row>
    <row r="124" spans="1:60" outlineLevel="3" x14ac:dyDescent="0.35">
      <c r="A124" s="462"/>
      <c r="B124" s="471"/>
      <c r="C124" s="464">
        <f t="shared" si="4"/>
        <v>4</v>
      </c>
      <c r="D124" s="493"/>
      <c r="E124" s="489"/>
      <c r="F124" s="489"/>
      <c r="G124" s="493"/>
      <c r="H124" s="501" t="s">
        <v>652</v>
      </c>
      <c r="I124" s="515">
        <v>5</v>
      </c>
      <c r="J124" s="544">
        <v>2</v>
      </c>
      <c r="K124" s="544">
        <v>2</v>
      </c>
      <c r="L124" s="544">
        <v>2</v>
      </c>
      <c r="M124" s="544">
        <v>2</v>
      </c>
      <c r="N124" s="544">
        <v>2</v>
      </c>
      <c r="O124" s="544">
        <v>2</v>
      </c>
      <c r="P124" s="544">
        <v>2</v>
      </c>
      <c r="Q124" s="544">
        <v>2</v>
      </c>
      <c r="R124" s="544">
        <v>2</v>
      </c>
      <c r="S124" s="544">
        <v>2</v>
      </c>
      <c r="T124" s="498"/>
      <c r="U124" s="498"/>
      <c r="V124" s="498"/>
      <c r="W124" s="498"/>
      <c r="X124" s="498"/>
      <c r="Y124" s="498"/>
      <c r="Z124" s="498"/>
      <c r="AA124" s="498"/>
      <c r="AB124" s="498"/>
      <c r="AC124" s="498"/>
      <c r="AD124" s="498"/>
      <c r="AE124" s="498"/>
      <c r="AF124" s="498"/>
      <c r="AG124" s="498"/>
      <c r="AH124" s="498"/>
      <c r="AI124" s="498"/>
      <c r="AJ124" s="498"/>
      <c r="AK124" s="498"/>
      <c r="AL124" s="498"/>
      <c r="AM124" s="498"/>
      <c r="AN124" s="498"/>
      <c r="AO124" s="498"/>
      <c r="AP124" s="498"/>
      <c r="AQ124" s="498"/>
      <c r="AR124" s="498"/>
      <c r="AS124" s="498"/>
      <c r="AT124" s="498"/>
      <c r="AU124" s="498"/>
      <c r="AV124" s="498"/>
      <c r="AW124" s="498"/>
      <c r="AX124" s="498"/>
      <c r="AY124" s="498"/>
      <c r="AZ124" s="498"/>
      <c r="BA124" s="498"/>
      <c r="BB124" s="498"/>
      <c r="BC124" s="498"/>
      <c r="BD124" s="493"/>
      <c r="BE124" s="474"/>
      <c r="BF124" s="462"/>
      <c r="BG124" s="462"/>
      <c r="BH124" s="462"/>
    </row>
    <row r="125" spans="1:60" outlineLevel="3" x14ac:dyDescent="0.35">
      <c r="A125" s="462"/>
      <c r="B125" s="471"/>
      <c r="C125" s="464">
        <f t="shared" si="4"/>
        <v>4</v>
      </c>
      <c r="D125" s="493"/>
      <c r="E125" s="489"/>
      <c r="F125" s="489"/>
      <c r="G125" s="493"/>
      <c r="H125" s="501" t="s">
        <v>653</v>
      </c>
      <c r="I125" s="515">
        <v>6</v>
      </c>
      <c r="J125" s="544">
        <v>0</v>
      </c>
      <c r="K125" s="544">
        <v>0</v>
      </c>
      <c r="L125" s="544">
        <v>0</v>
      </c>
      <c r="M125" s="544">
        <v>0</v>
      </c>
      <c r="N125" s="544">
        <v>0</v>
      </c>
      <c r="O125" s="544">
        <v>0</v>
      </c>
      <c r="P125" s="544">
        <v>0</v>
      </c>
      <c r="Q125" s="544">
        <v>0</v>
      </c>
      <c r="R125" s="544">
        <v>0</v>
      </c>
      <c r="S125" s="544">
        <v>0</v>
      </c>
      <c r="T125" s="498"/>
      <c r="U125" s="498"/>
      <c r="V125" s="498"/>
      <c r="W125" s="498"/>
      <c r="X125" s="498"/>
      <c r="Y125" s="498"/>
      <c r="Z125" s="498"/>
      <c r="AA125" s="498"/>
      <c r="AB125" s="498"/>
      <c r="AC125" s="498"/>
      <c r="AD125" s="498"/>
      <c r="AE125" s="498"/>
      <c r="AF125" s="498"/>
      <c r="AG125" s="498"/>
      <c r="AH125" s="498"/>
      <c r="AI125" s="498"/>
      <c r="AJ125" s="498"/>
      <c r="AK125" s="498"/>
      <c r="AL125" s="498"/>
      <c r="AM125" s="498"/>
      <c r="AN125" s="498"/>
      <c r="AO125" s="498"/>
      <c r="AP125" s="498"/>
      <c r="AQ125" s="498"/>
      <c r="AR125" s="498"/>
      <c r="AS125" s="498"/>
      <c r="AT125" s="498"/>
      <c r="AU125" s="498"/>
      <c r="AV125" s="498"/>
      <c r="AW125" s="498"/>
      <c r="AX125" s="498"/>
      <c r="AY125" s="498"/>
      <c r="AZ125" s="498"/>
      <c r="BA125" s="498"/>
      <c r="BB125" s="498"/>
      <c r="BC125" s="498"/>
      <c r="BD125" s="493"/>
      <c r="BE125" s="474"/>
      <c r="BF125" s="462"/>
      <c r="BG125" s="462"/>
      <c r="BH125" s="462"/>
    </row>
    <row r="126" spans="1:60" outlineLevel="3" x14ac:dyDescent="0.35">
      <c r="A126" s="462"/>
      <c r="B126" s="471"/>
      <c r="C126" s="464">
        <f t="shared" si="4"/>
        <v>4</v>
      </c>
      <c r="D126" s="493"/>
      <c r="E126" s="489"/>
      <c r="F126" s="489"/>
      <c r="G126" s="493"/>
      <c r="H126" s="498"/>
      <c r="I126" s="498"/>
      <c r="J126" s="498"/>
      <c r="K126" s="498"/>
      <c r="L126" s="498"/>
      <c r="M126" s="498"/>
      <c r="N126" s="498"/>
      <c r="O126" s="498"/>
      <c r="P126" s="498"/>
      <c r="Q126" s="498"/>
      <c r="R126" s="498"/>
      <c r="S126" s="498"/>
      <c r="T126" s="498"/>
      <c r="U126" s="498"/>
      <c r="V126" s="498"/>
      <c r="W126" s="498"/>
      <c r="X126" s="498"/>
      <c r="Y126" s="498"/>
      <c r="Z126" s="498"/>
      <c r="AA126" s="498"/>
      <c r="AB126" s="498"/>
      <c r="AC126" s="498"/>
      <c r="AD126" s="498"/>
      <c r="AE126" s="498"/>
      <c r="AF126" s="498"/>
      <c r="AG126" s="498"/>
      <c r="AH126" s="498"/>
      <c r="AI126" s="498"/>
      <c r="AJ126" s="498"/>
      <c r="AK126" s="498"/>
      <c r="AL126" s="498"/>
      <c r="AM126" s="498"/>
      <c r="AN126" s="498"/>
      <c r="AO126" s="498"/>
      <c r="AP126" s="498"/>
      <c r="AQ126" s="498"/>
      <c r="AR126" s="498"/>
      <c r="AS126" s="498"/>
      <c r="AT126" s="498"/>
      <c r="AU126" s="498"/>
      <c r="AV126" s="498"/>
      <c r="AW126" s="498"/>
      <c r="AX126" s="498"/>
      <c r="AY126" s="498"/>
      <c r="AZ126" s="498"/>
      <c r="BA126" s="498"/>
      <c r="BB126" s="498"/>
      <c r="BC126" s="498"/>
      <c r="BD126" s="493"/>
      <c r="BE126" s="474"/>
      <c r="BF126" s="462"/>
      <c r="BG126" s="462"/>
      <c r="BH126" s="462"/>
    </row>
    <row r="127" spans="1:60" outlineLevel="3" x14ac:dyDescent="0.35">
      <c r="A127" s="462"/>
      <c r="B127" s="471"/>
      <c r="C127" s="464">
        <f t="shared" si="4"/>
        <v>4</v>
      </c>
      <c r="D127" s="493"/>
      <c r="E127" s="489"/>
      <c r="F127" s="489"/>
      <c r="G127" s="493"/>
      <c r="H127" s="501" t="s">
        <v>654</v>
      </c>
      <c r="I127" s="515"/>
      <c r="J127" s="545">
        <v>0.5</v>
      </c>
      <c r="K127" s="545">
        <v>0.5</v>
      </c>
      <c r="L127" s="545">
        <v>0</v>
      </c>
      <c r="M127" s="545">
        <v>0</v>
      </c>
      <c r="N127" s="545">
        <v>0</v>
      </c>
      <c r="O127" s="545">
        <v>0</v>
      </c>
      <c r="P127" s="545">
        <v>0</v>
      </c>
      <c r="Q127" s="545">
        <v>0</v>
      </c>
      <c r="R127" s="545">
        <v>0</v>
      </c>
      <c r="S127" s="545">
        <v>0</v>
      </c>
      <c r="T127" s="498"/>
      <c r="U127" s="498"/>
      <c r="V127" s="498"/>
      <c r="W127" s="498"/>
      <c r="X127" s="498"/>
      <c r="Y127" s="498"/>
      <c r="Z127" s="498"/>
      <c r="AA127" s="498"/>
      <c r="AB127" s="498"/>
      <c r="AC127" s="498"/>
      <c r="AD127" s="498"/>
      <c r="AE127" s="498"/>
      <c r="AF127" s="498"/>
      <c r="AG127" s="498"/>
      <c r="AH127" s="498"/>
      <c r="AI127" s="498"/>
      <c r="AJ127" s="498"/>
      <c r="AK127" s="498"/>
      <c r="AL127" s="498"/>
      <c r="AM127" s="498"/>
      <c r="AN127" s="498"/>
      <c r="AO127" s="498"/>
      <c r="AP127" s="498"/>
      <c r="AQ127" s="498"/>
      <c r="AR127" s="498"/>
      <c r="AS127" s="498"/>
      <c r="AT127" s="498"/>
      <c r="AU127" s="498"/>
      <c r="AV127" s="498"/>
      <c r="AW127" s="498"/>
      <c r="AX127" s="498"/>
      <c r="AY127" s="498"/>
      <c r="AZ127" s="498"/>
      <c r="BA127" s="498"/>
      <c r="BB127" s="498"/>
      <c r="BC127" s="498"/>
      <c r="BD127" s="493"/>
      <c r="BE127" s="474"/>
      <c r="BF127" s="462"/>
      <c r="BG127" s="462"/>
      <c r="BH127" s="462"/>
    </row>
    <row r="128" spans="1:60" ht="5.15" customHeight="1" outlineLevel="2" x14ac:dyDescent="0.35">
      <c r="A128" s="462"/>
      <c r="B128" s="471"/>
      <c r="C128" s="464">
        <f>INT($C$40)+2.005</f>
        <v>3.0049999999999999</v>
      </c>
      <c r="D128" s="493"/>
      <c r="E128" s="493"/>
      <c r="F128" s="493"/>
      <c r="G128" s="493"/>
      <c r="H128" s="493"/>
      <c r="I128" s="493"/>
      <c r="J128" s="493"/>
      <c r="K128" s="493"/>
      <c r="L128" s="493"/>
      <c r="M128" s="493"/>
      <c r="N128" s="493"/>
      <c r="O128" s="493"/>
      <c r="P128" s="493"/>
      <c r="Q128" s="493"/>
      <c r="R128" s="493"/>
      <c r="S128" s="493"/>
      <c r="T128" s="493"/>
      <c r="U128" s="493"/>
      <c r="V128" s="493"/>
      <c r="W128" s="493"/>
      <c r="X128" s="493"/>
      <c r="Y128" s="493"/>
      <c r="Z128" s="493"/>
      <c r="AA128" s="493"/>
      <c r="AB128" s="493"/>
      <c r="AC128" s="493"/>
      <c r="AD128" s="493"/>
      <c r="AE128" s="493"/>
      <c r="AF128" s="493"/>
      <c r="AG128" s="493"/>
      <c r="AH128" s="493"/>
      <c r="AI128" s="493"/>
      <c r="AJ128" s="493"/>
      <c r="AK128" s="493"/>
      <c r="AL128" s="493"/>
      <c r="AM128" s="493"/>
      <c r="AN128" s="493"/>
      <c r="AO128" s="493"/>
      <c r="AP128" s="493"/>
      <c r="AQ128" s="493"/>
      <c r="AR128" s="493"/>
      <c r="AS128" s="493"/>
      <c r="AT128" s="493"/>
      <c r="AU128" s="493"/>
      <c r="AV128" s="493"/>
      <c r="AW128" s="493"/>
      <c r="AX128" s="493"/>
      <c r="AY128" s="493"/>
      <c r="AZ128" s="493"/>
      <c r="BA128" s="493"/>
      <c r="BB128" s="493"/>
      <c r="BC128" s="493"/>
      <c r="BD128" s="493" t="s">
        <v>554</v>
      </c>
      <c r="BE128" s="474"/>
      <c r="BF128" s="462"/>
      <c r="BG128" s="462"/>
      <c r="BH128" s="462"/>
    </row>
    <row r="129" spans="1:60" outlineLevel="1" x14ac:dyDescent="0.35">
      <c r="A129" s="462"/>
      <c r="B129" s="471"/>
      <c r="C129" s="464">
        <f>INT($C$40)+1</f>
        <v>2</v>
      </c>
      <c r="D129" s="493"/>
      <c r="E129" s="489"/>
      <c r="F129" s="489"/>
      <c r="G129" s="493"/>
      <c r="H129" s="511" t="s">
        <v>655</v>
      </c>
      <c r="I129" s="512"/>
      <c r="J129" s="542"/>
      <c r="K129" s="542"/>
      <c r="L129" s="480"/>
      <c r="M129" s="480"/>
      <c r="N129" s="480"/>
      <c r="O129" s="480"/>
      <c r="P129" s="480"/>
      <c r="Q129" s="480"/>
      <c r="R129" s="480"/>
      <c r="S129" s="480"/>
      <c r="T129" s="480"/>
      <c r="U129" s="480"/>
      <c r="V129" s="480"/>
      <c r="W129" s="480"/>
      <c r="X129" s="480"/>
      <c r="Y129" s="513"/>
      <c r="Z129" s="513"/>
      <c r="AA129" s="513"/>
      <c r="AB129" s="513"/>
      <c r="AC129" s="513"/>
      <c r="AD129" s="513"/>
      <c r="AE129" s="513"/>
      <c r="AF129" s="513"/>
      <c r="AG129" s="513"/>
      <c r="AH129" s="513"/>
      <c r="AI129" s="513"/>
      <c r="AJ129" s="513"/>
      <c r="AK129" s="513"/>
      <c r="AL129" s="513"/>
      <c r="AM129" s="513"/>
      <c r="AN129" s="513"/>
      <c r="AO129" s="513"/>
      <c r="AP129" s="513"/>
      <c r="AQ129" s="513"/>
      <c r="AR129" s="513"/>
      <c r="AS129" s="513"/>
      <c r="AT129" s="513"/>
      <c r="AU129" s="513"/>
      <c r="AV129" s="513"/>
      <c r="AW129" s="513"/>
      <c r="AX129" s="513"/>
      <c r="AY129" s="513"/>
      <c r="AZ129" s="513"/>
      <c r="BA129" s="513"/>
      <c r="BB129" s="513"/>
      <c r="BC129" s="513"/>
      <c r="BD129" s="493"/>
      <c r="BE129" s="474"/>
      <c r="BF129" s="462"/>
      <c r="BG129" s="462"/>
      <c r="BH129" s="462"/>
    </row>
    <row r="130" spans="1:60" ht="5.15" customHeight="1" outlineLevel="3" x14ac:dyDescent="0.35">
      <c r="A130" s="462"/>
      <c r="B130" s="471"/>
      <c r="C130" s="464">
        <f>INT($C$40)+3.005</f>
        <v>4.0049999999999999</v>
      </c>
      <c r="D130" s="493" t="s">
        <v>548</v>
      </c>
      <c r="E130" s="493"/>
      <c r="F130" s="493"/>
      <c r="G130" s="493"/>
      <c r="H130" s="493"/>
      <c r="I130" s="493"/>
      <c r="J130" s="493"/>
      <c r="K130" s="493"/>
      <c r="L130" s="493"/>
      <c r="M130" s="493"/>
      <c r="N130" s="493"/>
      <c r="O130" s="493"/>
      <c r="P130" s="493"/>
      <c r="Q130" s="493"/>
      <c r="R130" s="493"/>
      <c r="S130" s="493"/>
      <c r="T130" s="493"/>
      <c r="U130" s="493"/>
      <c r="V130" s="493"/>
      <c r="W130" s="493"/>
      <c r="X130" s="493"/>
      <c r="Y130" s="493"/>
      <c r="Z130" s="493"/>
      <c r="AA130" s="493"/>
      <c r="AB130" s="493"/>
      <c r="AC130" s="493"/>
      <c r="AD130" s="493"/>
      <c r="AE130" s="493"/>
      <c r="AF130" s="493"/>
      <c r="AG130" s="493"/>
      <c r="AH130" s="493"/>
      <c r="AI130" s="493"/>
      <c r="AJ130" s="493"/>
      <c r="AK130" s="493"/>
      <c r="AL130" s="493"/>
      <c r="AM130" s="493"/>
      <c r="AN130" s="493"/>
      <c r="AO130" s="493"/>
      <c r="AP130" s="493"/>
      <c r="AQ130" s="493"/>
      <c r="AR130" s="493"/>
      <c r="AS130" s="493"/>
      <c r="AT130" s="493"/>
      <c r="AU130" s="493"/>
      <c r="AV130" s="493"/>
      <c r="AW130" s="493"/>
      <c r="AX130" s="493"/>
      <c r="AY130" s="493"/>
      <c r="AZ130" s="493"/>
      <c r="BA130" s="493"/>
      <c r="BB130" s="493"/>
      <c r="BC130" s="493"/>
      <c r="BD130" s="493"/>
      <c r="BE130" s="474"/>
      <c r="BF130" s="462"/>
      <c r="BG130" s="462"/>
      <c r="BH130" s="462"/>
    </row>
    <row r="131" spans="1:60" outlineLevel="2" x14ac:dyDescent="0.35">
      <c r="A131" s="462"/>
      <c r="B131" s="471"/>
      <c r="C131" s="464">
        <f>INT($C$40)+2</f>
        <v>3</v>
      </c>
      <c r="D131" s="493"/>
      <c r="E131" s="489"/>
      <c r="F131" s="489"/>
      <c r="G131" s="493"/>
      <c r="H131" s="498" t="s">
        <v>656</v>
      </c>
      <c r="I131" s="515"/>
      <c r="J131" s="544">
        <v>8</v>
      </c>
      <c r="K131" s="498"/>
      <c r="L131" s="498"/>
      <c r="M131" s="498"/>
      <c r="N131" s="498"/>
      <c r="O131" s="498"/>
      <c r="P131" s="498"/>
      <c r="Q131" s="498"/>
      <c r="R131" s="498"/>
      <c r="S131" s="498"/>
      <c r="T131" s="498"/>
      <c r="U131" s="498"/>
      <c r="V131" s="498"/>
      <c r="W131" s="498"/>
      <c r="X131" s="498"/>
      <c r="Y131" s="498"/>
      <c r="Z131" s="498"/>
      <c r="AA131" s="498"/>
      <c r="AB131" s="498"/>
      <c r="AC131" s="498"/>
      <c r="AD131" s="498"/>
      <c r="AE131" s="498"/>
      <c r="AF131" s="498"/>
      <c r="AG131" s="498"/>
      <c r="AH131" s="498"/>
      <c r="AI131" s="498"/>
      <c r="AJ131" s="498"/>
      <c r="AK131" s="498"/>
      <c r="AL131" s="498"/>
      <c r="AM131" s="498"/>
      <c r="AN131" s="498"/>
      <c r="AO131" s="498"/>
      <c r="AP131" s="498"/>
      <c r="AQ131" s="498"/>
      <c r="AR131" s="498"/>
      <c r="AS131" s="498"/>
      <c r="AT131" s="498"/>
      <c r="AU131" s="498"/>
      <c r="AV131" s="498"/>
      <c r="AW131" s="498"/>
      <c r="AX131" s="498"/>
      <c r="AY131" s="498"/>
      <c r="AZ131" s="498"/>
      <c r="BA131" s="498"/>
      <c r="BB131" s="498"/>
      <c r="BC131" s="498"/>
      <c r="BD131" s="493"/>
      <c r="BE131" s="474"/>
      <c r="BF131" s="462"/>
      <c r="BG131" s="462"/>
      <c r="BH131" s="462"/>
    </row>
    <row r="132" spans="1:60" ht="5.15" customHeight="1" outlineLevel="2" x14ac:dyDescent="0.35">
      <c r="A132" s="462"/>
      <c r="B132" s="471"/>
      <c r="C132" s="464">
        <f>INT($C$40)+2.005</f>
        <v>3.0049999999999999</v>
      </c>
      <c r="D132" s="493"/>
      <c r="E132" s="493"/>
      <c r="F132" s="493"/>
      <c r="G132" s="493"/>
      <c r="H132" s="493"/>
      <c r="I132" s="493"/>
      <c r="J132" s="493"/>
      <c r="K132" s="493"/>
      <c r="L132" s="493"/>
      <c r="M132" s="493"/>
      <c r="N132" s="493"/>
      <c r="O132" s="493"/>
      <c r="P132" s="493"/>
      <c r="Q132" s="493"/>
      <c r="R132" s="493"/>
      <c r="S132" s="493"/>
      <c r="T132" s="493"/>
      <c r="U132" s="493"/>
      <c r="V132" s="493"/>
      <c r="W132" s="493"/>
      <c r="X132" s="493"/>
      <c r="Y132" s="493"/>
      <c r="Z132" s="493"/>
      <c r="AA132" s="493"/>
      <c r="AB132" s="493"/>
      <c r="AC132" s="493"/>
      <c r="AD132" s="493"/>
      <c r="AE132" s="493"/>
      <c r="AF132" s="493"/>
      <c r="AG132" s="493"/>
      <c r="AH132" s="493"/>
      <c r="AI132" s="493"/>
      <c r="AJ132" s="493"/>
      <c r="AK132" s="493"/>
      <c r="AL132" s="493"/>
      <c r="AM132" s="493"/>
      <c r="AN132" s="493"/>
      <c r="AO132" s="493"/>
      <c r="AP132" s="493"/>
      <c r="AQ132" s="493"/>
      <c r="AR132" s="493"/>
      <c r="AS132" s="493"/>
      <c r="AT132" s="493"/>
      <c r="AU132" s="493"/>
      <c r="AV132" s="493"/>
      <c r="AW132" s="493"/>
      <c r="AX132" s="493"/>
      <c r="AY132" s="493"/>
      <c r="AZ132" s="493"/>
      <c r="BA132" s="493"/>
      <c r="BB132" s="493"/>
      <c r="BC132" s="493"/>
      <c r="BD132" s="493" t="s">
        <v>554</v>
      </c>
      <c r="BE132" s="474"/>
      <c r="BF132" s="462"/>
      <c r="BG132" s="462"/>
      <c r="BH132" s="462"/>
    </row>
    <row r="133" spans="1:60" outlineLevel="1" x14ac:dyDescent="0.35">
      <c r="A133" s="462"/>
      <c r="B133" s="471"/>
      <c r="C133" s="464">
        <f>INT($C$40)+1</f>
        <v>2</v>
      </c>
      <c r="D133" s="493"/>
      <c r="E133" s="489"/>
      <c r="F133" s="489"/>
      <c r="G133" s="493"/>
      <c r="H133" s="511" t="s">
        <v>657</v>
      </c>
      <c r="I133" s="512"/>
      <c r="J133" s="542"/>
      <c r="K133" s="542"/>
      <c r="L133" s="480"/>
      <c r="M133" s="480"/>
      <c r="N133" s="480"/>
      <c r="O133" s="480"/>
      <c r="P133" s="480"/>
      <c r="Q133" s="480"/>
      <c r="R133" s="480"/>
      <c r="S133" s="480"/>
      <c r="T133" s="480"/>
      <c r="U133" s="480"/>
      <c r="V133" s="480"/>
      <c r="W133" s="480"/>
      <c r="X133" s="480"/>
      <c r="Y133" s="513"/>
      <c r="Z133" s="513"/>
      <c r="AA133" s="513"/>
      <c r="AB133" s="513"/>
      <c r="AC133" s="513"/>
      <c r="AD133" s="513"/>
      <c r="AE133" s="513"/>
      <c r="AF133" s="513"/>
      <c r="AG133" s="513"/>
      <c r="AH133" s="513"/>
      <c r="AI133" s="513"/>
      <c r="AJ133" s="513"/>
      <c r="AK133" s="513"/>
      <c r="AL133" s="513"/>
      <c r="AM133" s="513"/>
      <c r="AN133" s="513"/>
      <c r="AO133" s="513"/>
      <c r="AP133" s="513"/>
      <c r="AQ133" s="513"/>
      <c r="AR133" s="513"/>
      <c r="AS133" s="513"/>
      <c r="AT133" s="513"/>
      <c r="AU133" s="513"/>
      <c r="AV133" s="513"/>
      <c r="AW133" s="513"/>
      <c r="AX133" s="513"/>
      <c r="AY133" s="513"/>
      <c r="AZ133" s="513"/>
      <c r="BA133" s="513"/>
      <c r="BB133" s="513"/>
      <c r="BC133" s="513"/>
      <c r="BD133" s="493"/>
      <c r="BE133" s="474"/>
      <c r="BF133" s="462"/>
      <c r="BG133" s="462"/>
      <c r="BH133" s="462"/>
    </row>
    <row r="134" spans="1:60" ht="5.15" customHeight="1" outlineLevel="3" x14ac:dyDescent="0.35">
      <c r="A134" s="462"/>
      <c r="B134" s="471"/>
      <c r="C134" s="464">
        <f>INT($C$40)+3.005</f>
        <v>4.0049999999999999</v>
      </c>
      <c r="D134" s="493" t="s">
        <v>548</v>
      </c>
      <c r="E134" s="493"/>
      <c r="F134" s="493"/>
      <c r="G134" s="493"/>
      <c r="H134" s="493"/>
      <c r="I134" s="493"/>
      <c r="J134" s="493"/>
      <c r="K134" s="493"/>
      <c r="L134" s="493"/>
      <c r="M134" s="493"/>
      <c r="N134" s="493"/>
      <c r="O134" s="493"/>
      <c r="P134" s="493"/>
      <c r="Q134" s="493"/>
      <c r="R134" s="493"/>
      <c r="S134" s="493"/>
      <c r="T134" s="493"/>
      <c r="U134" s="493"/>
      <c r="V134" s="493"/>
      <c r="W134" s="493"/>
      <c r="X134" s="493"/>
      <c r="Y134" s="493"/>
      <c r="Z134" s="493"/>
      <c r="AA134" s="493"/>
      <c r="AB134" s="493"/>
      <c r="AC134" s="493"/>
      <c r="AD134" s="493"/>
      <c r="AE134" s="493"/>
      <c r="AF134" s="493"/>
      <c r="AG134" s="493"/>
      <c r="AH134" s="493"/>
      <c r="AI134" s="493"/>
      <c r="AJ134" s="493"/>
      <c r="AK134" s="493"/>
      <c r="AL134" s="493"/>
      <c r="AM134" s="493"/>
      <c r="AN134" s="493"/>
      <c r="AO134" s="493"/>
      <c r="AP134" s="493"/>
      <c r="AQ134" s="493"/>
      <c r="AR134" s="493"/>
      <c r="AS134" s="493"/>
      <c r="AT134" s="493"/>
      <c r="AU134" s="493"/>
      <c r="AV134" s="493"/>
      <c r="AW134" s="493"/>
      <c r="AX134" s="493"/>
      <c r="AY134" s="493"/>
      <c r="AZ134" s="493"/>
      <c r="BA134" s="493"/>
      <c r="BB134" s="493"/>
      <c r="BC134" s="493"/>
      <c r="BD134" s="493"/>
      <c r="BE134" s="474"/>
      <c r="BF134" s="462"/>
      <c r="BG134" s="462"/>
      <c r="BH134" s="462"/>
    </row>
    <row r="135" spans="1:60" outlineLevel="2" x14ac:dyDescent="0.35">
      <c r="A135" s="462"/>
      <c r="B135" s="471"/>
      <c r="C135" s="464">
        <f>INT($C$40)+2</f>
        <v>3</v>
      </c>
      <c r="D135" s="493"/>
      <c r="E135" s="489"/>
      <c r="F135" s="489"/>
      <c r="G135" s="493"/>
      <c r="H135" s="498" t="s">
        <v>658</v>
      </c>
      <c r="I135" s="515"/>
      <c r="J135" s="544">
        <v>1</v>
      </c>
      <c r="K135" s="498"/>
      <c r="L135" s="498"/>
      <c r="M135" s="498"/>
      <c r="N135" s="498"/>
      <c r="O135" s="498"/>
      <c r="P135" s="498"/>
      <c r="Q135" s="498"/>
      <c r="R135" s="498"/>
      <c r="S135" s="498"/>
      <c r="T135" s="498"/>
      <c r="U135" s="498"/>
      <c r="V135" s="498"/>
      <c r="W135" s="498"/>
      <c r="X135" s="498"/>
      <c r="Y135" s="498"/>
      <c r="Z135" s="498"/>
      <c r="AA135" s="498"/>
      <c r="AB135" s="498"/>
      <c r="AC135" s="498"/>
      <c r="AD135" s="498"/>
      <c r="AE135" s="498"/>
      <c r="AF135" s="498"/>
      <c r="AG135" s="498"/>
      <c r="AH135" s="498"/>
      <c r="AI135" s="498"/>
      <c r="AJ135" s="498"/>
      <c r="AK135" s="498"/>
      <c r="AL135" s="498"/>
      <c r="AM135" s="498"/>
      <c r="AN135" s="498"/>
      <c r="AO135" s="498"/>
      <c r="AP135" s="498"/>
      <c r="AQ135" s="498"/>
      <c r="AR135" s="498"/>
      <c r="AS135" s="498"/>
      <c r="AT135" s="498"/>
      <c r="AU135" s="498"/>
      <c r="AV135" s="498"/>
      <c r="AW135" s="498"/>
      <c r="AX135" s="498"/>
      <c r="AY135" s="498"/>
      <c r="AZ135" s="498"/>
      <c r="BA135" s="498"/>
      <c r="BB135" s="498"/>
      <c r="BC135" s="498"/>
      <c r="BD135" s="493"/>
      <c r="BE135" s="474"/>
      <c r="BF135" s="462"/>
      <c r="BG135" s="462"/>
      <c r="BH135" s="462"/>
    </row>
    <row r="136" spans="1:60" outlineLevel="3" x14ac:dyDescent="0.35">
      <c r="A136" s="462"/>
      <c r="B136" s="471"/>
      <c r="C136" s="464">
        <f>INT($C$40)+3</f>
        <v>4</v>
      </c>
      <c r="D136" s="493"/>
      <c r="E136" s="489"/>
      <c r="F136" s="489"/>
      <c r="G136" s="493"/>
      <c r="H136" s="498"/>
      <c r="I136" s="515"/>
      <c r="J136" s="498"/>
      <c r="K136" s="498"/>
      <c r="L136" s="498"/>
      <c r="M136" s="498"/>
      <c r="N136" s="498"/>
      <c r="O136" s="498"/>
      <c r="P136" s="498"/>
      <c r="Q136" s="498"/>
      <c r="R136" s="498"/>
      <c r="S136" s="498"/>
      <c r="T136" s="498"/>
      <c r="U136" s="498"/>
      <c r="V136" s="498"/>
      <c r="W136" s="498"/>
      <c r="X136" s="498"/>
      <c r="Y136" s="498"/>
      <c r="Z136" s="498"/>
      <c r="AA136" s="498"/>
      <c r="AB136" s="498"/>
      <c r="AC136" s="498"/>
      <c r="AD136" s="498"/>
      <c r="AE136" s="498"/>
      <c r="AF136" s="498"/>
      <c r="AG136" s="498"/>
      <c r="AH136" s="498"/>
      <c r="AI136" s="498"/>
      <c r="AJ136" s="498"/>
      <c r="AK136" s="498"/>
      <c r="AL136" s="498"/>
      <c r="AM136" s="498"/>
      <c r="AN136" s="498"/>
      <c r="AO136" s="498"/>
      <c r="AP136" s="498"/>
      <c r="AQ136" s="498"/>
      <c r="AR136" s="498"/>
      <c r="AS136" s="498"/>
      <c r="AT136" s="498"/>
      <c r="AU136" s="498"/>
      <c r="AV136" s="498"/>
      <c r="AW136" s="498"/>
      <c r="AX136" s="498"/>
      <c r="AY136" s="498"/>
      <c r="AZ136" s="498"/>
      <c r="BA136" s="498"/>
      <c r="BB136" s="498"/>
      <c r="BC136" s="498"/>
      <c r="BD136" s="493"/>
      <c r="BE136" s="474"/>
      <c r="BF136" s="462"/>
      <c r="BG136" s="462"/>
      <c r="BH136" s="462"/>
    </row>
    <row r="137" spans="1:60" outlineLevel="3" x14ac:dyDescent="0.35">
      <c r="A137" s="462"/>
      <c r="B137" s="471"/>
      <c r="C137" s="464">
        <f>INT($C$40)+3</f>
        <v>4</v>
      </c>
      <c r="D137" s="493"/>
      <c r="E137" s="489"/>
      <c r="F137" s="489"/>
      <c r="G137" s="493"/>
      <c r="H137" s="498" t="s">
        <v>659</v>
      </c>
      <c r="I137" s="515"/>
      <c r="J137" s="498"/>
      <c r="K137" s="498"/>
      <c r="L137" s="498"/>
      <c r="M137" s="498"/>
      <c r="N137" s="498"/>
      <c r="O137" s="498"/>
      <c r="P137" s="498"/>
      <c r="Q137" s="498"/>
      <c r="R137" s="498"/>
      <c r="S137" s="498"/>
      <c r="T137" s="498"/>
      <c r="U137" s="498"/>
      <c r="V137" s="498"/>
      <c r="W137" s="498"/>
      <c r="X137" s="498"/>
      <c r="Y137" s="498"/>
      <c r="Z137" s="498"/>
      <c r="AA137" s="498"/>
      <c r="AB137" s="498"/>
      <c r="AC137" s="498"/>
      <c r="AD137" s="498"/>
      <c r="AE137" s="498"/>
      <c r="AF137" s="498"/>
      <c r="AG137" s="498"/>
      <c r="AH137" s="498"/>
      <c r="AI137" s="498"/>
      <c r="AJ137" s="498"/>
      <c r="AK137" s="498"/>
      <c r="AL137" s="498"/>
      <c r="AM137" s="498"/>
      <c r="AN137" s="498"/>
      <c r="AO137" s="498"/>
      <c r="AP137" s="498"/>
      <c r="AQ137" s="498"/>
      <c r="AR137" s="498"/>
      <c r="AS137" s="498"/>
      <c r="AT137" s="498"/>
      <c r="AU137" s="498"/>
      <c r="AV137" s="498"/>
      <c r="AW137" s="498"/>
      <c r="AX137" s="498"/>
      <c r="AY137" s="498"/>
      <c r="AZ137" s="498"/>
      <c r="BA137" s="498"/>
      <c r="BB137" s="498"/>
      <c r="BC137" s="498"/>
      <c r="BD137" s="493"/>
      <c r="BE137" s="474"/>
      <c r="BF137" s="462"/>
      <c r="BG137" s="462"/>
      <c r="BH137" s="462"/>
    </row>
    <row r="138" spans="1:60" outlineLevel="3" x14ac:dyDescent="0.35">
      <c r="A138" s="462"/>
      <c r="B138" s="471"/>
      <c r="C138" s="464">
        <f>INT($C$40)+3</f>
        <v>4</v>
      </c>
      <c r="D138" s="493"/>
      <c r="E138" s="489"/>
      <c r="F138" s="489"/>
      <c r="G138" s="493"/>
      <c r="H138" s="498"/>
      <c r="I138" s="515" t="s">
        <v>660</v>
      </c>
      <c r="J138" s="515" t="s">
        <v>661</v>
      </c>
      <c r="K138" s="515" t="s">
        <v>995</v>
      </c>
      <c r="L138" s="498"/>
      <c r="M138" s="498"/>
      <c r="N138" s="498"/>
      <c r="O138" s="498"/>
      <c r="P138" s="498"/>
      <c r="Q138" s="498"/>
      <c r="R138" s="498"/>
      <c r="S138" s="498"/>
      <c r="T138" s="498"/>
      <c r="U138" s="498"/>
      <c r="V138" s="498"/>
      <c r="W138" s="498"/>
      <c r="X138" s="498"/>
      <c r="Y138" s="498"/>
      <c r="Z138" s="498"/>
      <c r="AA138" s="498"/>
      <c r="AB138" s="498"/>
      <c r="AC138" s="498"/>
      <c r="AD138" s="498"/>
      <c r="AE138" s="498"/>
      <c r="AF138" s="498"/>
      <c r="AG138" s="498"/>
      <c r="AH138" s="498"/>
      <c r="AI138" s="498"/>
      <c r="AJ138" s="498"/>
      <c r="AK138" s="498"/>
      <c r="AL138" s="498"/>
      <c r="AM138" s="498"/>
      <c r="AN138" s="498"/>
      <c r="AO138" s="498"/>
      <c r="AP138" s="498"/>
      <c r="AQ138" s="498"/>
      <c r="AR138" s="498"/>
      <c r="AS138" s="498"/>
      <c r="AT138" s="498"/>
      <c r="AU138" s="498"/>
      <c r="AV138" s="498"/>
      <c r="AW138" s="498"/>
      <c r="AX138" s="498"/>
      <c r="AY138" s="498"/>
      <c r="AZ138" s="498"/>
      <c r="BA138" s="498"/>
      <c r="BB138" s="498"/>
      <c r="BC138" s="498"/>
      <c r="BD138" s="493"/>
      <c r="BE138" s="474"/>
      <c r="BF138" s="462"/>
      <c r="BG138" s="462"/>
      <c r="BH138" s="462"/>
    </row>
    <row r="139" spans="1:60" outlineLevel="3" x14ac:dyDescent="0.35">
      <c r="A139" s="462"/>
      <c r="B139" s="471"/>
      <c r="C139" s="464">
        <f>INT($C$40)+3</f>
        <v>4</v>
      </c>
      <c r="D139" s="493"/>
      <c r="E139" s="489"/>
      <c r="F139" s="489"/>
      <c r="G139" s="493"/>
      <c r="H139" s="498"/>
      <c r="I139" s="544">
        <v>10</v>
      </c>
      <c r="J139" s="544">
        <v>12</v>
      </c>
      <c r="K139" s="544">
        <v>8</v>
      </c>
      <c r="L139" s="498"/>
      <c r="M139" s="498"/>
      <c r="N139" s="498"/>
      <c r="O139" s="498"/>
      <c r="P139" s="498"/>
      <c r="Q139" s="498"/>
      <c r="R139" s="498"/>
      <c r="S139" s="498"/>
      <c r="T139" s="498"/>
      <c r="U139" s="498"/>
      <c r="V139" s="498"/>
      <c r="W139" s="498"/>
      <c r="X139" s="498"/>
      <c r="Y139" s="498"/>
      <c r="Z139" s="498"/>
      <c r="AA139" s="498"/>
      <c r="AB139" s="498"/>
      <c r="AC139" s="498"/>
      <c r="AD139" s="498"/>
      <c r="AE139" s="498"/>
      <c r="AF139" s="498"/>
      <c r="AG139" s="498"/>
      <c r="AH139" s="498"/>
      <c r="AI139" s="498"/>
      <c r="AJ139" s="498"/>
      <c r="AK139" s="498"/>
      <c r="AL139" s="498"/>
      <c r="AM139" s="498"/>
      <c r="AN139" s="498"/>
      <c r="AO139" s="498"/>
      <c r="AP139" s="498"/>
      <c r="AQ139" s="498"/>
      <c r="AR139" s="498"/>
      <c r="AS139" s="498"/>
      <c r="AT139" s="498"/>
      <c r="AU139" s="498"/>
      <c r="AV139" s="498"/>
      <c r="AW139" s="498"/>
      <c r="AX139" s="498"/>
      <c r="AY139" s="498"/>
      <c r="AZ139" s="498"/>
      <c r="BA139" s="498"/>
      <c r="BB139" s="498"/>
      <c r="BC139" s="498"/>
      <c r="BD139" s="493"/>
      <c r="BE139" s="474"/>
      <c r="BF139" s="462"/>
      <c r="BG139" s="462"/>
      <c r="BH139" s="462"/>
    </row>
    <row r="140" spans="1:60" ht="5.15" customHeight="1" outlineLevel="2" x14ac:dyDescent="0.35">
      <c r="A140" s="462"/>
      <c r="B140" s="471"/>
      <c r="C140" s="464">
        <f>INT($C$40)+2.005</f>
        <v>3.0049999999999999</v>
      </c>
      <c r="D140" s="493"/>
      <c r="E140" s="493"/>
      <c r="F140" s="493"/>
      <c r="G140" s="493"/>
      <c r="H140" s="493"/>
      <c r="I140" s="493"/>
      <c r="J140" s="493"/>
      <c r="K140" s="493"/>
      <c r="L140" s="493"/>
      <c r="M140" s="493"/>
      <c r="N140" s="493"/>
      <c r="O140" s="493"/>
      <c r="P140" s="493"/>
      <c r="Q140" s="493"/>
      <c r="R140" s="493"/>
      <c r="S140" s="493"/>
      <c r="T140" s="493"/>
      <c r="U140" s="493"/>
      <c r="V140" s="493"/>
      <c r="W140" s="493"/>
      <c r="X140" s="493"/>
      <c r="Y140" s="493"/>
      <c r="Z140" s="493"/>
      <c r="AA140" s="493"/>
      <c r="AB140" s="493"/>
      <c r="AC140" s="493"/>
      <c r="AD140" s="493"/>
      <c r="AE140" s="493"/>
      <c r="AF140" s="493"/>
      <c r="AG140" s="493"/>
      <c r="AH140" s="493"/>
      <c r="AI140" s="493"/>
      <c r="AJ140" s="493"/>
      <c r="AK140" s="493"/>
      <c r="AL140" s="493"/>
      <c r="AM140" s="493"/>
      <c r="AN140" s="493"/>
      <c r="AO140" s="493"/>
      <c r="AP140" s="493"/>
      <c r="AQ140" s="493"/>
      <c r="AR140" s="493"/>
      <c r="AS140" s="493"/>
      <c r="AT140" s="493"/>
      <c r="AU140" s="493"/>
      <c r="AV140" s="493"/>
      <c r="AW140" s="493"/>
      <c r="AX140" s="493"/>
      <c r="AY140" s="493"/>
      <c r="AZ140" s="493"/>
      <c r="BA140" s="493"/>
      <c r="BB140" s="493"/>
      <c r="BC140" s="493"/>
      <c r="BD140" s="493" t="s">
        <v>554</v>
      </c>
      <c r="BE140" s="474"/>
      <c r="BF140" s="462"/>
      <c r="BG140" s="462"/>
      <c r="BH140" s="462"/>
    </row>
    <row r="141" spans="1:60" ht="29" outlineLevel="1" x14ac:dyDescent="0.35">
      <c r="A141" s="462"/>
      <c r="B141" s="471"/>
      <c r="C141" s="464">
        <f>INT($C$40)+1</f>
        <v>2</v>
      </c>
      <c r="D141" s="493"/>
      <c r="E141" s="489"/>
      <c r="F141" s="489"/>
      <c r="G141" s="493"/>
      <c r="H141" s="511" t="s">
        <v>662</v>
      </c>
      <c r="I141" s="512"/>
      <c r="J141" s="542" t="s">
        <v>544</v>
      </c>
      <c r="K141" s="542"/>
      <c r="L141" s="528"/>
      <c r="M141" s="546" t="s">
        <v>663</v>
      </c>
      <c r="N141" s="547" t="s">
        <v>664</v>
      </c>
      <c r="O141" s="546" t="s">
        <v>665</v>
      </c>
      <c r="P141" s="548"/>
      <c r="Q141" s="548"/>
      <c r="R141" s="548"/>
      <c r="S141" s="548"/>
      <c r="T141" s="548"/>
      <c r="U141" s="548"/>
      <c r="V141" s="548"/>
      <c r="W141" s="548"/>
      <c r="X141" s="548"/>
      <c r="Y141" s="539"/>
      <c r="Z141" s="539"/>
      <c r="AA141" s="539"/>
      <c r="AB141" s="539"/>
      <c r="AC141" s="539"/>
      <c r="AD141" s="539"/>
      <c r="AE141" s="539"/>
      <c r="AF141" s="539"/>
      <c r="AG141" s="539"/>
      <c r="AH141" s="539"/>
      <c r="AI141" s="539"/>
      <c r="AJ141" s="539"/>
      <c r="AK141" s="539"/>
      <c r="AL141" s="539"/>
      <c r="AM141" s="539"/>
      <c r="AN141" s="539"/>
      <c r="AO141" s="539"/>
      <c r="AP141" s="539"/>
      <c r="AQ141" s="539"/>
      <c r="AR141" s="539"/>
      <c r="AS141" s="539"/>
      <c r="AT141" s="539"/>
      <c r="AU141" s="539"/>
      <c r="AV141" s="539"/>
      <c r="AW141" s="539"/>
      <c r="AX141" s="539"/>
      <c r="AY141" s="539"/>
      <c r="AZ141" s="539"/>
      <c r="BA141" s="539"/>
      <c r="BB141" s="539"/>
      <c r="BC141" s="539"/>
      <c r="BD141" s="493"/>
      <c r="BE141" s="474"/>
      <c r="BF141" s="462"/>
      <c r="BG141" s="462"/>
      <c r="BH141" s="462"/>
    </row>
    <row r="142" spans="1:60" ht="5.15" customHeight="1" outlineLevel="3" x14ac:dyDescent="0.35">
      <c r="A142" s="462"/>
      <c r="B142" s="471"/>
      <c r="C142" s="464">
        <f>INT($C$40)+3.005</f>
        <v>4.0049999999999999</v>
      </c>
      <c r="D142" s="493" t="s">
        <v>548</v>
      </c>
      <c r="E142" s="493"/>
      <c r="F142" s="493"/>
      <c r="G142" s="493"/>
      <c r="H142" s="493"/>
      <c r="I142" s="493"/>
      <c r="J142" s="493"/>
      <c r="K142" s="493"/>
      <c r="L142" s="493"/>
      <c r="M142" s="493"/>
      <c r="N142" s="493"/>
      <c r="O142" s="493"/>
      <c r="P142" s="493"/>
      <c r="Q142" s="493"/>
      <c r="R142" s="493"/>
      <c r="S142" s="493"/>
      <c r="T142" s="493"/>
      <c r="U142" s="493"/>
      <c r="V142" s="493"/>
      <c r="W142" s="493"/>
      <c r="X142" s="493"/>
      <c r="Y142" s="493"/>
      <c r="Z142" s="493"/>
      <c r="AA142" s="493"/>
      <c r="AB142" s="493"/>
      <c r="AC142" s="493"/>
      <c r="AD142" s="493"/>
      <c r="AE142" s="493"/>
      <c r="AF142" s="493"/>
      <c r="AG142" s="493"/>
      <c r="AH142" s="493"/>
      <c r="AI142" s="493"/>
      <c r="AJ142" s="493"/>
      <c r="AK142" s="493"/>
      <c r="AL142" s="493"/>
      <c r="AM142" s="493"/>
      <c r="AN142" s="493"/>
      <c r="AO142" s="493"/>
      <c r="AP142" s="493"/>
      <c r="AQ142" s="493"/>
      <c r="AR142" s="493"/>
      <c r="AS142" s="493"/>
      <c r="AT142" s="493"/>
      <c r="AU142" s="493"/>
      <c r="AV142" s="493"/>
      <c r="AW142" s="493"/>
      <c r="AX142" s="493"/>
      <c r="AY142" s="493"/>
      <c r="AZ142" s="493"/>
      <c r="BA142" s="493"/>
      <c r="BB142" s="493"/>
      <c r="BC142" s="493"/>
      <c r="BD142" s="493"/>
      <c r="BE142" s="474"/>
      <c r="BF142" s="462"/>
      <c r="BG142" s="462"/>
      <c r="BH142" s="462"/>
    </row>
    <row r="143" spans="1:60" outlineLevel="2" x14ac:dyDescent="0.35">
      <c r="A143" s="462"/>
      <c r="B143" s="471"/>
      <c r="C143" s="464">
        <f>INT($C$40)+2</f>
        <v>3</v>
      </c>
      <c r="D143" s="493"/>
      <c r="E143" s="489"/>
      <c r="F143" s="489"/>
      <c r="G143" s="493"/>
      <c r="H143" s="498"/>
      <c r="I143" s="498"/>
      <c r="J143" s="516" t="s">
        <v>666</v>
      </c>
      <c r="K143" s="516"/>
      <c r="L143" s="516"/>
      <c r="M143" s="535">
        <v>1</v>
      </c>
      <c r="N143" s="516" t="b">
        <v>1</v>
      </c>
      <c r="O143" s="534">
        <f>(M143*N143)/$N$145</f>
        <v>1</v>
      </c>
      <c r="P143" s="498"/>
      <c r="Q143" s="498"/>
      <c r="R143" s="498"/>
      <c r="S143" s="498"/>
      <c r="T143" s="498"/>
      <c r="U143" s="498"/>
      <c r="V143" s="498"/>
      <c r="W143" s="498"/>
      <c r="X143" s="498"/>
      <c r="Y143" s="498"/>
      <c r="Z143" s="498"/>
      <c r="AA143" s="498"/>
      <c r="AB143" s="498"/>
      <c r="AC143" s="498"/>
      <c r="AD143" s="498"/>
      <c r="AE143" s="498"/>
      <c r="AF143" s="498"/>
      <c r="AG143" s="498"/>
      <c r="AH143" s="498"/>
      <c r="AI143" s="498"/>
      <c r="AJ143" s="498"/>
      <c r="AK143" s="498"/>
      <c r="AL143" s="498"/>
      <c r="AM143" s="498"/>
      <c r="AN143" s="498"/>
      <c r="AO143" s="498"/>
      <c r="AP143" s="498"/>
      <c r="AQ143" s="498"/>
      <c r="AR143" s="498"/>
      <c r="AS143" s="498"/>
      <c r="AT143" s="498"/>
      <c r="AU143" s="498"/>
      <c r="AV143" s="498"/>
      <c r="AW143" s="498"/>
      <c r="AX143" s="498"/>
      <c r="AY143" s="498"/>
      <c r="AZ143" s="498"/>
      <c r="BA143" s="498"/>
      <c r="BB143" s="498"/>
      <c r="BC143" s="498"/>
      <c r="BD143" s="493"/>
      <c r="BE143" s="474"/>
      <c r="BF143" s="462"/>
      <c r="BG143" s="462"/>
      <c r="BH143" s="462"/>
    </row>
    <row r="144" spans="1:60" ht="5.15" customHeight="1" outlineLevel="2" x14ac:dyDescent="0.35">
      <c r="A144" s="462"/>
      <c r="B144" s="471"/>
      <c r="C144" s="464">
        <f>INT($C$40)+2.005</f>
        <v>3.0049999999999999</v>
      </c>
      <c r="D144" s="493"/>
      <c r="E144" s="493"/>
      <c r="F144" s="493"/>
      <c r="G144" s="493"/>
      <c r="H144" s="493"/>
      <c r="I144" s="493"/>
      <c r="J144" s="493"/>
      <c r="K144" s="493"/>
      <c r="L144" s="493"/>
      <c r="M144" s="493"/>
      <c r="N144" s="493"/>
      <c r="O144" s="493"/>
      <c r="P144" s="493"/>
      <c r="Q144" s="493"/>
      <c r="R144" s="493"/>
      <c r="S144" s="493"/>
      <c r="T144" s="493"/>
      <c r="U144" s="493"/>
      <c r="V144" s="493"/>
      <c r="W144" s="493"/>
      <c r="X144" s="493"/>
      <c r="Y144" s="493"/>
      <c r="Z144" s="493"/>
      <c r="AA144" s="493"/>
      <c r="AB144" s="493"/>
      <c r="AC144" s="493"/>
      <c r="AD144" s="493"/>
      <c r="AE144" s="493"/>
      <c r="AF144" s="493"/>
      <c r="AG144" s="493"/>
      <c r="AH144" s="493"/>
      <c r="AI144" s="493"/>
      <c r="AJ144" s="493"/>
      <c r="AK144" s="493"/>
      <c r="AL144" s="493"/>
      <c r="AM144" s="493"/>
      <c r="AN144" s="493"/>
      <c r="AO144" s="493"/>
      <c r="AP144" s="493"/>
      <c r="AQ144" s="493"/>
      <c r="AR144" s="493"/>
      <c r="AS144" s="493"/>
      <c r="AT144" s="493"/>
      <c r="AU144" s="493"/>
      <c r="AV144" s="493"/>
      <c r="AW144" s="493"/>
      <c r="AX144" s="493"/>
      <c r="AY144" s="493"/>
      <c r="AZ144" s="493"/>
      <c r="BA144" s="493"/>
      <c r="BB144" s="493"/>
      <c r="BC144" s="493"/>
      <c r="BD144" s="493" t="s">
        <v>554</v>
      </c>
      <c r="BE144" s="474"/>
      <c r="BF144" s="462"/>
      <c r="BG144" s="462"/>
      <c r="BH144" s="462"/>
    </row>
    <row r="145" spans="1:60" outlineLevel="2" x14ac:dyDescent="0.35">
      <c r="A145" s="462"/>
      <c r="B145" s="471"/>
      <c r="C145" s="464">
        <f>INT($C$40)+2</f>
        <v>3</v>
      </c>
      <c r="D145" s="493"/>
      <c r="E145" s="489"/>
      <c r="F145" s="489"/>
      <c r="G145" s="493"/>
      <c r="H145" s="498"/>
      <c r="I145" s="498"/>
      <c r="J145" s="498" t="s">
        <v>369</v>
      </c>
      <c r="K145" s="498"/>
      <c r="L145" s="498"/>
      <c r="M145" s="549">
        <f>SUM(M143:M144)</f>
        <v>1</v>
      </c>
      <c r="N145" s="549">
        <f>SUMPRODUCT($M$143:$M$144,--N$143:N$144)</f>
        <v>1</v>
      </c>
      <c r="O145" s="498"/>
      <c r="P145" s="498"/>
      <c r="Q145" s="498"/>
      <c r="R145" s="498"/>
      <c r="S145" s="498"/>
      <c r="T145" s="498"/>
      <c r="U145" s="498"/>
      <c r="V145" s="498"/>
      <c r="W145" s="498"/>
      <c r="X145" s="498"/>
      <c r="Y145" s="498"/>
      <c r="Z145" s="498"/>
      <c r="AA145" s="498"/>
      <c r="AB145" s="498"/>
      <c r="AC145" s="498"/>
      <c r="AD145" s="498"/>
      <c r="AE145" s="498"/>
      <c r="AF145" s="498"/>
      <c r="AG145" s="498"/>
      <c r="AH145" s="498"/>
      <c r="AI145" s="498"/>
      <c r="AJ145" s="498"/>
      <c r="AK145" s="498"/>
      <c r="AL145" s="498"/>
      <c r="AM145" s="498"/>
      <c r="AN145" s="498"/>
      <c r="AO145" s="498"/>
      <c r="AP145" s="498"/>
      <c r="AQ145" s="498"/>
      <c r="AR145" s="498"/>
      <c r="AS145" s="498"/>
      <c r="AT145" s="498"/>
      <c r="AU145" s="498"/>
      <c r="AV145" s="498"/>
      <c r="AW145" s="498"/>
      <c r="AX145" s="498"/>
      <c r="AY145" s="498"/>
      <c r="AZ145" s="498"/>
      <c r="BA145" s="498"/>
      <c r="BB145" s="498"/>
      <c r="BC145" s="498"/>
      <c r="BD145" s="493"/>
      <c r="BE145" s="474"/>
      <c r="BF145" s="462"/>
      <c r="BG145" s="462"/>
      <c r="BH145" s="462"/>
    </row>
    <row r="146" spans="1:60" ht="5.15" customHeight="1" outlineLevel="2" x14ac:dyDescent="0.35">
      <c r="A146" s="462"/>
      <c r="B146" s="471"/>
      <c r="C146" s="464">
        <f>INT($C$40)+2.005</f>
        <v>3.0049999999999999</v>
      </c>
      <c r="D146" s="493"/>
      <c r="E146" s="493"/>
      <c r="F146" s="493"/>
      <c r="G146" s="493"/>
      <c r="H146" s="493"/>
      <c r="I146" s="493"/>
      <c r="J146" s="493"/>
      <c r="K146" s="493"/>
      <c r="L146" s="493"/>
      <c r="M146" s="493"/>
      <c r="N146" s="493"/>
      <c r="O146" s="493"/>
      <c r="P146" s="493"/>
      <c r="Q146" s="493"/>
      <c r="R146" s="493"/>
      <c r="S146" s="493"/>
      <c r="T146" s="493"/>
      <c r="U146" s="493"/>
      <c r="V146" s="493"/>
      <c r="W146" s="493"/>
      <c r="X146" s="493"/>
      <c r="Y146" s="493"/>
      <c r="Z146" s="493"/>
      <c r="AA146" s="493"/>
      <c r="AB146" s="493"/>
      <c r="AC146" s="493"/>
      <c r="AD146" s="493"/>
      <c r="AE146" s="493"/>
      <c r="AF146" s="493"/>
      <c r="AG146" s="493"/>
      <c r="AH146" s="493"/>
      <c r="AI146" s="493"/>
      <c r="AJ146" s="493"/>
      <c r="AK146" s="493"/>
      <c r="AL146" s="493"/>
      <c r="AM146" s="493"/>
      <c r="AN146" s="493"/>
      <c r="AO146" s="493"/>
      <c r="AP146" s="493"/>
      <c r="AQ146" s="493"/>
      <c r="AR146" s="493"/>
      <c r="AS146" s="493"/>
      <c r="AT146" s="493"/>
      <c r="AU146" s="493"/>
      <c r="AV146" s="493"/>
      <c r="AW146" s="493"/>
      <c r="AX146" s="493"/>
      <c r="AY146" s="493"/>
      <c r="AZ146" s="493"/>
      <c r="BA146" s="493"/>
      <c r="BB146" s="493"/>
      <c r="BC146" s="493"/>
      <c r="BD146" s="493" t="s">
        <v>554</v>
      </c>
      <c r="BE146" s="474"/>
      <c r="BF146" s="462"/>
      <c r="BG146" s="462"/>
      <c r="BH146" s="462"/>
    </row>
    <row r="147" spans="1:60" ht="5.15" customHeight="1" outlineLevel="2" x14ac:dyDescent="0.35">
      <c r="A147" s="462"/>
      <c r="B147" s="471"/>
      <c r="C147" s="464">
        <f>INT($C$40)+2.005</f>
        <v>3.0049999999999999</v>
      </c>
      <c r="D147" s="493"/>
      <c r="E147" s="493"/>
      <c r="F147" s="493"/>
      <c r="G147" s="493"/>
      <c r="H147" s="493"/>
      <c r="I147" s="493"/>
      <c r="J147" s="493"/>
      <c r="K147" s="493"/>
      <c r="L147" s="493"/>
      <c r="M147" s="493"/>
      <c r="N147" s="493"/>
      <c r="O147" s="493"/>
      <c r="P147" s="493"/>
      <c r="Q147" s="493"/>
      <c r="R147" s="493"/>
      <c r="S147" s="493"/>
      <c r="T147" s="493"/>
      <c r="U147" s="493"/>
      <c r="V147" s="493"/>
      <c r="W147" s="493"/>
      <c r="X147" s="493"/>
      <c r="Y147" s="493"/>
      <c r="Z147" s="493"/>
      <c r="AA147" s="493"/>
      <c r="AB147" s="493"/>
      <c r="AC147" s="493"/>
      <c r="AD147" s="493"/>
      <c r="AE147" s="493"/>
      <c r="AF147" s="493"/>
      <c r="AG147" s="493"/>
      <c r="AH147" s="493"/>
      <c r="AI147" s="493"/>
      <c r="AJ147" s="493"/>
      <c r="AK147" s="493"/>
      <c r="AL147" s="493"/>
      <c r="AM147" s="493"/>
      <c r="AN147" s="493"/>
      <c r="AO147" s="493"/>
      <c r="AP147" s="493"/>
      <c r="AQ147" s="493"/>
      <c r="AR147" s="493"/>
      <c r="AS147" s="493"/>
      <c r="AT147" s="493"/>
      <c r="AU147" s="493"/>
      <c r="AV147" s="493"/>
      <c r="AW147" s="493"/>
      <c r="AX147" s="493"/>
      <c r="AY147" s="493"/>
      <c r="AZ147" s="493"/>
      <c r="BA147" s="493"/>
      <c r="BB147" s="493"/>
      <c r="BC147" s="493"/>
      <c r="BD147" s="493"/>
      <c r="BE147" s="474"/>
      <c r="BF147" s="462"/>
      <c r="BG147" s="462"/>
      <c r="BH147" s="462"/>
    </row>
    <row r="148" spans="1:60" ht="5.15" customHeight="1" outlineLevel="1" x14ac:dyDescent="0.35">
      <c r="A148" s="462"/>
      <c r="B148" s="504"/>
      <c r="C148" s="505">
        <f>INT($C$40)+1.005</f>
        <v>2.0049999999999999</v>
      </c>
      <c r="D148" s="506"/>
      <c r="E148" s="506"/>
      <c r="F148" s="506"/>
      <c r="G148" s="506"/>
      <c r="H148" s="506"/>
      <c r="I148" s="506"/>
      <c r="J148" s="506"/>
      <c r="K148" s="506"/>
      <c r="L148" s="506"/>
      <c r="M148" s="506"/>
      <c r="N148" s="506"/>
      <c r="O148" s="506"/>
      <c r="P148" s="506"/>
      <c r="Q148" s="506"/>
      <c r="R148" s="506"/>
      <c r="S148" s="506"/>
      <c r="T148" s="506"/>
      <c r="U148" s="506"/>
      <c r="V148" s="506"/>
      <c r="W148" s="506"/>
      <c r="X148" s="506"/>
      <c r="Y148" s="506"/>
      <c r="Z148" s="506"/>
      <c r="AA148" s="506"/>
      <c r="AB148" s="506"/>
      <c r="AC148" s="506"/>
      <c r="AD148" s="506"/>
      <c r="AE148" s="506"/>
      <c r="AF148" s="506"/>
      <c r="AG148" s="506"/>
      <c r="AH148" s="506"/>
      <c r="AI148" s="506"/>
      <c r="AJ148" s="506"/>
      <c r="AK148" s="506"/>
      <c r="AL148" s="506"/>
      <c r="AM148" s="506"/>
      <c r="AN148" s="506"/>
      <c r="AO148" s="506"/>
      <c r="AP148" s="506"/>
      <c r="AQ148" s="506"/>
      <c r="AR148" s="506"/>
      <c r="AS148" s="506"/>
      <c r="AT148" s="506"/>
      <c r="AU148" s="506"/>
      <c r="AV148" s="506"/>
      <c r="AW148" s="506"/>
      <c r="AX148" s="506"/>
      <c r="AY148" s="506"/>
      <c r="AZ148" s="506"/>
      <c r="BA148" s="506"/>
      <c r="BB148" s="506"/>
      <c r="BC148" s="506"/>
      <c r="BD148" s="506"/>
      <c r="BE148" s="507" t="s">
        <v>144</v>
      </c>
      <c r="BF148" s="462"/>
      <c r="BG148" s="462"/>
      <c r="BH148" s="462"/>
    </row>
    <row r="149" spans="1:60" ht="5.15" customHeight="1" collapsed="1" x14ac:dyDescent="0.35">
      <c r="A149" s="462"/>
      <c r="B149" s="508"/>
      <c r="C149" s="509">
        <f>INT($C$40)+0.005</f>
        <v>1.0049999999999999</v>
      </c>
      <c r="D149" s="508"/>
      <c r="E149" s="508"/>
      <c r="F149" s="508"/>
      <c r="G149" s="508"/>
      <c r="H149" s="508"/>
      <c r="I149" s="508"/>
      <c r="J149" s="508"/>
      <c r="K149" s="508"/>
      <c r="L149" s="508"/>
      <c r="M149" s="508"/>
      <c r="N149" s="508"/>
      <c r="O149" s="508"/>
      <c r="P149" s="508"/>
      <c r="Q149" s="508"/>
      <c r="R149" s="508"/>
      <c r="S149" s="508"/>
      <c r="T149" s="508"/>
      <c r="U149" s="508"/>
      <c r="V149" s="508"/>
      <c r="W149" s="508"/>
      <c r="X149" s="508"/>
      <c r="Y149" s="508"/>
      <c r="Z149" s="508"/>
      <c r="AA149" s="508"/>
      <c r="AB149" s="508"/>
      <c r="AC149" s="508"/>
      <c r="AD149" s="508"/>
      <c r="AE149" s="508"/>
      <c r="AF149" s="508"/>
      <c r="AG149" s="508"/>
      <c r="AH149" s="508"/>
      <c r="AI149" s="508"/>
      <c r="AJ149" s="508"/>
      <c r="AK149" s="508"/>
      <c r="AL149" s="508"/>
      <c r="AM149" s="508"/>
      <c r="AN149" s="508"/>
      <c r="AO149" s="508"/>
      <c r="AP149" s="508"/>
      <c r="AQ149" s="508"/>
      <c r="AR149" s="508"/>
      <c r="AS149" s="508"/>
      <c r="AT149" s="508"/>
      <c r="AU149" s="508"/>
      <c r="AV149" s="508"/>
      <c r="AW149" s="508"/>
      <c r="AX149" s="508"/>
      <c r="AY149" s="508"/>
      <c r="AZ149" s="508"/>
      <c r="BA149" s="508"/>
      <c r="BB149" s="508"/>
      <c r="BC149" s="508"/>
      <c r="BD149" s="508"/>
      <c r="BE149" s="508"/>
      <c r="BF149" s="462"/>
      <c r="BG149" s="462"/>
      <c r="BH149" s="462"/>
    </row>
    <row r="150" spans="1:60" hidden="1" outlineLevel="2" x14ac:dyDescent="0.35">
      <c r="A150" s="462"/>
      <c r="B150" s="462"/>
      <c r="C150" s="464">
        <f>INT($C$40)+2</f>
        <v>3</v>
      </c>
      <c r="D150" s="462"/>
      <c r="E150" s="462"/>
      <c r="F150" s="462"/>
      <c r="G150" s="462"/>
      <c r="H150" s="462"/>
      <c r="I150" s="462"/>
      <c r="J150" s="462"/>
      <c r="K150" s="462"/>
      <c r="L150" s="462"/>
      <c r="M150" s="462"/>
      <c r="N150" s="462"/>
      <c r="O150" s="462"/>
      <c r="P150" s="462"/>
      <c r="Q150" s="462"/>
      <c r="R150" s="462"/>
      <c r="S150" s="462"/>
      <c r="T150" s="462"/>
      <c r="U150" s="462"/>
      <c r="V150" s="462"/>
      <c r="W150" s="462"/>
      <c r="X150" s="462"/>
      <c r="Y150" s="462"/>
      <c r="Z150" s="462"/>
      <c r="AA150" s="462"/>
      <c r="AB150" s="462"/>
      <c r="AC150" s="462"/>
      <c r="AD150" s="462"/>
      <c r="AE150" s="462"/>
      <c r="AF150" s="462"/>
      <c r="AG150" s="462"/>
      <c r="AH150" s="462"/>
      <c r="AI150" s="462"/>
      <c r="AJ150" s="462"/>
      <c r="AK150" s="462"/>
      <c r="AL150" s="462"/>
      <c r="AM150" s="462"/>
      <c r="AN150" s="462"/>
      <c r="AO150" s="462"/>
      <c r="AP150" s="462"/>
      <c r="AQ150" s="462"/>
      <c r="AR150" s="462"/>
      <c r="AS150" s="462"/>
      <c r="AT150" s="462"/>
      <c r="AU150" s="462"/>
      <c r="AV150" s="462"/>
      <c r="AW150" s="462"/>
      <c r="AX150" s="462"/>
      <c r="AY150" s="462"/>
      <c r="AZ150" s="462"/>
      <c r="BA150" s="462"/>
      <c r="BB150" s="462"/>
      <c r="BC150" s="462"/>
      <c r="BD150" s="462"/>
      <c r="BE150" s="462"/>
      <c r="BF150" s="462"/>
      <c r="BG150" s="462"/>
      <c r="BH150" s="462"/>
    </row>
    <row r="151" spans="1:60" hidden="1" outlineLevel="2" x14ac:dyDescent="0.35">
      <c r="A151" s="462"/>
      <c r="B151" s="462"/>
      <c r="C151" s="464">
        <f>INT($C$155)+2</f>
        <v>3</v>
      </c>
      <c r="D151" s="462"/>
      <c r="E151" s="462"/>
      <c r="F151" s="462"/>
      <c r="G151" s="462"/>
      <c r="H151" s="462"/>
      <c r="I151" s="462"/>
      <c r="J151" s="462"/>
      <c r="K151" s="462"/>
      <c r="L151" s="462"/>
      <c r="M151" s="462"/>
      <c r="N151" s="462"/>
      <c r="O151" s="462"/>
      <c r="P151" s="462"/>
      <c r="Q151" s="462"/>
      <c r="R151" s="462"/>
      <c r="S151" s="462"/>
      <c r="T151" s="462"/>
      <c r="U151" s="462"/>
      <c r="V151" s="462"/>
      <c r="W151" s="462"/>
      <c r="X151" s="462"/>
      <c r="Y151" s="462"/>
      <c r="Z151" s="462"/>
      <c r="AA151" s="462"/>
      <c r="AB151" s="462"/>
      <c r="AC151" s="462"/>
      <c r="AD151" s="462"/>
      <c r="AE151" s="462"/>
      <c r="AF151" s="462"/>
      <c r="AG151" s="462"/>
      <c r="AH151" s="462"/>
      <c r="AI151" s="462"/>
      <c r="AJ151" s="462"/>
      <c r="AK151" s="462"/>
      <c r="AL151" s="462"/>
      <c r="AM151" s="462"/>
      <c r="AN151" s="462"/>
      <c r="AO151" s="462"/>
      <c r="AP151" s="462"/>
      <c r="AQ151" s="462"/>
      <c r="AR151" s="462"/>
      <c r="AS151" s="462"/>
      <c r="AT151" s="462"/>
      <c r="AU151" s="462"/>
      <c r="AV151" s="462"/>
      <c r="AW151" s="462"/>
      <c r="AX151" s="462"/>
      <c r="AY151" s="462"/>
      <c r="AZ151" s="462"/>
      <c r="BA151" s="462"/>
      <c r="BB151" s="462"/>
      <c r="BC151" s="462"/>
      <c r="BD151" s="462"/>
      <c r="BE151" s="462"/>
      <c r="BF151" s="462"/>
      <c r="BG151" s="462"/>
      <c r="BH151" s="462"/>
    </row>
    <row r="152" spans="1:60" ht="5.15" customHeight="1" collapsed="1" thickBot="1" x14ac:dyDescent="0.4">
      <c r="A152" s="462"/>
      <c r="B152" s="465"/>
      <c r="C152" s="466">
        <f>INT($C$155)+0.005</f>
        <v>1.0049999999999999</v>
      </c>
      <c r="D152" s="465"/>
      <c r="E152" s="465"/>
      <c r="F152" s="465"/>
      <c r="G152" s="465"/>
      <c r="H152" s="465"/>
      <c r="I152" s="465"/>
      <c r="J152" s="465"/>
      <c r="K152" s="465"/>
      <c r="L152" s="465"/>
      <c r="M152" s="465"/>
      <c r="N152" s="465"/>
      <c r="O152" s="465"/>
      <c r="P152" s="465"/>
      <c r="Q152" s="465"/>
      <c r="R152" s="465"/>
      <c r="S152" s="465"/>
      <c r="T152" s="465"/>
      <c r="U152" s="465"/>
      <c r="V152" s="465"/>
      <c r="W152" s="465"/>
      <c r="X152" s="465"/>
      <c r="Y152" s="465"/>
      <c r="Z152" s="465"/>
      <c r="AA152" s="465"/>
      <c r="AB152" s="465"/>
      <c r="AC152" s="465"/>
      <c r="AD152" s="465"/>
      <c r="AE152" s="465"/>
      <c r="AF152" s="465"/>
      <c r="AG152" s="465"/>
      <c r="AH152" s="465"/>
      <c r="AI152" s="465"/>
      <c r="AJ152" s="465"/>
      <c r="AK152" s="465"/>
      <c r="AL152" s="465"/>
      <c r="AM152" s="465"/>
      <c r="AN152" s="465"/>
      <c r="AO152" s="465"/>
      <c r="AP152" s="465"/>
      <c r="AQ152" s="465"/>
      <c r="AR152" s="465"/>
      <c r="AS152" s="465"/>
      <c r="AT152" s="465"/>
      <c r="AU152" s="465"/>
      <c r="AV152" s="465"/>
      <c r="AW152" s="465"/>
      <c r="AX152" s="465"/>
      <c r="AY152" s="465"/>
      <c r="AZ152" s="465"/>
      <c r="BA152" s="465"/>
      <c r="BB152" s="465"/>
      <c r="BC152" s="465"/>
      <c r="BD152" s="465"/>
      <c r="BE152" s="465"/>
      <c r="BF152" s="462"/>
      <c r="BG152" s="462"/>
      <c r="BH152" s="462"/>
    </row>
    <row r="153" spans="1:60" ht="5.15" hidden="1" customHeight="1" outlineLevel="1" x14ac:dyDescent="0.35">
      <c r="A153" s="462"/>
      <c r="B153" s="467" t="s">
        <v>0</v>
      </c>
      <c r="C153" s="468">
        <f>INT($C$155)+1.005</f>
        <v>2.0049999999999999</v>
      </c>
      <c r="D153" s="469"/>
      <c r="E153" s="469"/>
      <c r="F153" s="469"/>
      <c r="G153" s="469"/>
      <c r="H153" s="469"/>
      <c r="I153" s="469"/>
      <c r="J153" s="469"/>
      <c r="K153" s="469"/>
      <c r="L153" s="469"/>
      <c r="M153" s="469"/>
      <c r="N153" s="469"/>
      <c r="O153" s="469"/>
      <c r="P153" s="469"/>
      <c r="Q153" s="469"/>
      <c r="R153" s="469"/>
      <c r="S153" s="469"/>
      <c r="T153" s="469"/>
      <c r="U153" s="469"/>
      <c r="V153" s="469"/>
      <c r="W153" s="469"/>
      <c r="X153" s="469"/>
      <c r="Y153" s="469"/>
      <c r="Z153" s="469"/>
      <c r="AA153" s="469"/>
      <c r="AB153" s="469"/>
      <c r="AC153" s="469"/>
      <c r="AD153" s="469"/>
      <c r="AE153" s="469"/>
      <c r="AF153" s="469"/>
      <c r="AG153" s="469"/>
      <c r="AH153" s="469"/>
      <c r="AI153" s="469"/>
      <c r="AJ153" s="469"/>
      <c r="AK153" s="469"/>
      <c r="AL153" s="469"/>
      <c r="AM153" s="469"/>
      <c r="AN153" s="469"/>
      <c r="AO153" s="469"/>
      <c r="AP153" s="469"/>
      <c r="AQ153" s="469"/>
      <c r="AR153" s="469"/>
      <c r="AS153" s="469"/>
      <c r="AT153" s="469"/>
      <c r="AU153" s="469"/>
      <c r="AV153" s="469"/>
      <c r="AW153" s="469"/>
      <c r="AX153" s="469"/>
      <c r="AY153" s="469"/>
      <c r="AZ153" s="469"/>
      <c r="BA153" s="469"/>
      <c r="BB153" s="469"/>
      <c r="BC153" s="469"/>
      <c r="BD153" s="469"/>
      <c r="BE153" s="470"/>
      <c r="BF153" s="462"/>
      <c r="BG153" s="462"/>
      <c r="BH153" s="462"/>
    </row>
    <row r="154" spans="1:60" hidden="1" outlineLevel="4" x14ac:dyDescent="0.35">
      <c r="A154" s="462"/>
      <c r="B154" s="471"/>
      <c r="C154" s="464">
        <f>INT(MAX($C$167:$C$227))+1</f>
        <v>5</v>
      </c>
      <c r="D154" s="472"/>
      <c r="E154" s="472"/>
      <c r="F154" s="472"/>
      <c r="G154" s="472"/>
      <c r="H154" s="473"/>
      <c r="I154" s="473"/>
      <c r="J154" s="473"/>
      <c r="K154" s="473"/>
      <c r="L154" s="473"/>
      <c r="M154" s="473"/>
      <c r="N154" s="473"/>
      <c r="O154" s="473"/>
      <c r="P154" s="473"/>
      <c r="Q154" s="473"/>
      <c r="R154" s="473"/>
      <c r="S154" s="473"/>
      <c r="T154" s="473"/>
      <c r="U154" s="473"/>
      <c r="V154" s="473"/>
      <c r="W154" s="473"/>
      <c r="X154" s="473"/>
      <c r="Y154" s="473"/>
      <c r="Z154" s="473"/>
      <c r="AA154" s="473"/>
      <c r="AB154" s="473"/>
      <c r="AC154" s="473"/>
      <c r="AD154" s="473"/>
      <c r="AE154" s="473"/>
      <c r="AF154" s="473"/>
      <c r="AG154" s="473"/>
      <c r="AH154" s="473"/>
      <c r="AI154" s="473"/>
      <c r="AJ154" s="473"/>
      <c r="AK154" s="473"/>
      <c r="AL154" s="473"/>
      <c r="AM154" s="473"/>
      <c r="AN154" s="473"/>
      <c r="AO154" s="473"/>
      <c r="AP154" s="473"/>
      <c r="AQ154" s="473"/>
      <c r="AR154" s="473"/>
      <c r="AS154" s="473"/>
      <c r="AT154" s="473"/>
      <c r="AU154" s="473"/>
      <c r="AV154" s="473"/>
      <c r="AW154" s="473"/>
      <c r="AX154" s="473"/>
      <c r="AY154" s="473"/>
      <c r="AZ154" s="473"/>
      <c r="BA154" s="473"/>
      <c r="BB154" s="473"/>
      <c r="BC154" s="473"/>
      <c r="BD154" s="472"/>
      <c r="BE154" s="474"/>
      <c r="BF154" s="462"/>
      <c r="BG154" s="462"/>
      <c r="BH154" s="462"/>
    </row>
    <row r="155" spans="1:60" ht="20.149999999999999" customHeight="1" x14ac:dyDescent="0.35">
      <c r="A155" s="462"/>
      <c r="B155" s="471"/>
      <c r="C155" s="464">
        <v>1.02</v>
      </c>
      <c r="D155" s="475"/>
      <c r="E155" s="550" t="s">
        <v>539</v>
      </c>
      <c r="F155" s="551"/>
      <c r="G155" s="478"/>
      <c r="H155" s="479" t="str">
        <f>COUNTIFS($B$1:$B155, "«")&amp;" Property: Livestock Management table - Reproduction Feeding &amp; Shearing"</f>
        <v>3 Property: Livestock Management table - Reproduction Feeding &amp; Shearing</v>
      </c>
      <c r="I155" s="510"/>
      <c r="J155" s="510"/>
      <c r="K155" s="510"/>
      <c r="L155" s="510"/>
      <c r="M155" s="510"/>
      <c r="N155" s="510"/>
      <c r="O155" s="510"/>
      <c r="P155" s="510"/>
      <c r="Q155" s="510"/>
      <c r="R155" s="510"/>
      <c r="S155" s="510"/>
      <c r="T155" s="510"/>
      <c r="U155" s="510"/>
      <c r="V155" s="510"/>
      <c r="W155" s="510"/>
      <c r="X155" s="510"/>
      <c r="Y155" s="552"/>
      <c r="Z155" s="552"/>
      <c r="AA155" s="552"/>
      <c r="AB155" s="552"/>
      <c r="AC155" s="552"/>
      <c r="AD155" s="552"/>
      <c r="AE155" s="552"/>
      <c r="AF155" s="552"/>
      <c r="AG155" s="552"/>
      <c r="AH155" s="552"/>
      <c r="AI155" s="552"/>
      <c r="AJ155" s="552"/>
      <c r="AK155" s="552"/>
      <c r="AL155" s="552"/>
      <c r="AM155" s="552"/>
      <c r="AN155" s="552"/>
      <c r="AO155" s="552"/>
      <c r="AP155" s="552"/>
      <c r="AQ155" s="552"/>
      <c r="AR155" s="552"/>
      <c r="AS155" s="552"/>
      <c r="AT155" s="552"/>
      <c r="AU155" s="552"/>
      <c r="AV155" s="552"/>
      <c r="AW155" s="552"/>
      <c r="AX155" s="552"/>
      <c r="AY155" s="552"/>
      <c r="AZ155" s="552"/>
      <c r="BA155" s="552"/>
      <c r="BB155" s="552"/>
      <c r="BC155" s="552"/>
      <c r="BD155" s="553"/>
      <c r="BE155" s="474"/>
      <c r="BF155" s="462"/>
      <c r="BG155" s="462"/>
      <c r="BH155" s="462"/>
    </row>
    <row r="156" spans="1:60" ht="20.149999999999999" customHeight="1" outlineLevel="1" x14ac:dyDescent="0.35">
      <c r="A156" s="462"/>
      <c r="B156" s="471"/>
      <c r="C156" s="464">
        <f>INT($C$155)+1.02</f>
        <v>2.02</v>
      </c>
      <c r="D156" s="475"/>
      <c r="E156" s="550" t="s">
        <v>541</v>
      </c>
      <c r="F156" s="554">
        <v>1</v>
      </c>
      <c r="G156" s="484"/>
      <c r="H156" s="485" t="s">
        <v>667</v>
      </c>
      <c r="I156" s="486"/>
      <c r="J156" s="486"/>
      <c r="K156" s="486"/>
      <c r="L156" s="486"/>
      <c r="M156" s="486"/>
      <c r="N156" s="486"/>
      <c r="O156" s="486"/>
      <c r="P156" s="486"/>
      <c r="Q156" s="486"/>
      <c r="R156" s="486"/>
      <c r="S156" s="486"/>
      <c r="T156" s="486"/>
      <c r="U156" s="486"/>
      <c r="V156" s="486"/>
      <c r="W156" s="486"/>
      <c r="X156" s="486"/>
      <c r="Y156" s="555"/>
      <c r="Z156" s="555"/>
      <c r="AA156" s="555"/>
      <c r="AB156" s="555"/>
      <c r="AC156" s="555"/>
      <c r="AD156" s="555"/>
      <c r="AE156" s="555"/>
      <c r="AF156" s="555"/>
      <c r="AG156" s="555"/>
      <c r="AH156" s="555"/>
      <c r="AI156" s="555"/>
      <c r="AJ156" s="555"/>
      <c r="AK156" s="555"/>
      <c r="AL156" s="555"/>
      <c r="AM156" s="555"/>
      <c r="AN156" s="555"/>
      <c r="AO156" s="555"/>
      <c r="AP156" s="555"/>
      <c r="AQ156" s="555"/>
      <c r="AR156" s="555"/>
      <c r="AS156" s="555"/>
      <c r="AT156" s="555"/>
      <c r="AU156" s="555"/>
      <c r="AV156" s="555"/>
      <c r="AW156" s="555"/>
      <c r="AX156" s="555"/>
      <c r="AY156" s="555"/>
      <c r="AZ156" s="555"/>
      <c r="BA156" s="555"/>
      <c r="BB156" s="555"/>
      <c r="BC156" s="555"/>
      <c r="BD156" s="556"/>
      <c r="BE156" s="474"/>
      <c r="BF156" s="462"/>
      <c r="BG156" s="462"/>
      <c r="BH156" s="462"/>
    </row>
    <row r="157" spans="1:60" ht="5.15" customHeight="1" outlineLevel="2" x14ac:dyDescent="0.35">
      <c r="A157" s="462"/>
      <c r="B157" s="471"/>
      <c r="C157" s="464">
        <f>INT($C$155)+2.005</f>
        <v>3.0049999999999999</v>
      </c>
      <c r="D157" s="472"/>
      <c r="E157" s="472"/>
      <c r="F157" s="472"/>
      <c r="G157" s="472"/>
      <c r="H157" s="472"/>
      <c r="I157" s="472"/>
      <c r="J157" s="472"/>
      <c r="K157" s="472"/>
      <c r="L157" s="472"/>
      <c r="M157" s="472"/>
      <c r="N157" s="472"/>
      <c r="O157" s="472"/>
      <c r="P157" s="472"/>
      <c r="Q157" s="472"/>
      <c r="R157" s="472"/>
      <c r="S157" s="472"/>
      <c r="T157" s="472"/>
      <c r="U157" s="472"/>
      <c r="V157" s="472"/>
      <c r="W157" s="472"/>
      <c r="X157" s="472"/>
      <c r="Y157" s="472"/>
      <c r="Z157" s="472"/>
      <c r="AA157" s="472"/>
      <c r="AB157" s="472"/>
      <c r="AC157" s="472"/>
      <c r="AD157" s="472"/>
      <c r="AE157" s="472"/>
      <c r="AF157" s="472"/>
      <c r="AG157" s="472"/>
      <c r="AH157" s="472"/>
      <c r="AI157" s="472"/>
      <c r="AJ157" s="472"/>
      <c r="AK157" s="472"/>
      <c r="AL157" s="472"/>
      <c r="AM157" s="472"/>
      <c r="AN157" s="472"/>
      <c r="AO157" s="472"/>
      <c r="AP157" s="472"/>
      <c r="AQ157" s="472"/>
      <c r="AR157" s="472"/>
      <c r="AS157" s="472"/>
      <c r="AT157" s="472"/>
      <c r="AU157" s="472"/>
      <c r="AV157" s="472"/>
      <c r="AW157" s="472"/>
      <c r="AX157" s="472"/>
      <c r="AY157" s="472"/>
      <c r="AZ157" s="472"/>
      <c r="BA157" s="472"/>
      <c r="BB157" s="472"/>
      <c r="BC157" s="472"/>
      <c r="BD157" s="472"/>
      <c r="BE157" s="474"/>
      <c r="BF157" s="462"/>
      <c r="BG157" s="462"/>
      <c r="BH157" s="462"/>
    </row>
    <row r="158" spans="1:60" outlineLevel="2" x14ac:dyDescent="0.35">
      <c r="A158" s="462"/>
      <c r="B158" s="471"/>
      <c r="C158" s="464">
        <f>INT($C$155)+2</f>
        <v>3</v>
      </c>
      <c r="D158" s="472"/>
      <c r="E158" s="557"/>
      <c r="F158" s="557"/>
      <c r="G158" s="472"/>
      <c r="H158" s="490"/>
      <c r="I158" s="490"/>
      <c r="J158" s="490"/>
      <c r="K158" s="490"/>
      <c r="L158" s="490"/>
      <c r="M158" s="490"/>
      <c r="N158" s="490"/>
      <c r="O158" s="490"/>
      <c r="P158" s="490"/>
      <c r="Q158" s="490"/>
      <c r="R158" s="490"/>
      <c r="S158" s="490"/>
      <c r="T158" s="490"/>
      <c r="U158" s="490"/>
      <c r="V158" s="490"/>
      <c r="W158" s="490"/>
      <c r="X158" s="490"/>
      <c r="Y158" s="490"/>
      <c r="Z158" s="490"/>
      <c r="AA158" s="490"/>
      <c r="AB158" s="490"/>
      <c r="AC158" s="490"/>
      <c r="AD158" s="490"/>
      <c r="AE158" s="490"/>
      <c r="AF158" s="490"/>
      <c r="AG158" s="490"/>
      <c r="AH158" s="490"/>
      <c r="AI158" s="490"/>
      <c r="AJ158" s="490"/>
      <c r="AK158" s="490"/>
      <c r="AL158" s="490"/>
      <c r="AM158" s="490"/>
      <c r="AN158" s="490"/>
      <c r="AO158" s="490"/>
      <c r="AP158" s="490"/>
      <c r="AQ158" s="490"/>
      <c r="AR158" s="490"/>
      <c r="AS158" s="490"/>
      <c r="AT158" s="490"/>
      <c r="AU158" s="490"/>
      <c r="AV158" s="490"/>
      <c r="AW158" s="490"/>
      <c r="AX158" s="490"/>
      <c r="AY158" s="490"/>
      <c r="AZ158" s="490"/>
      <c r="BA158" s="490"/>
      <c r="BB158" s="490"/>
      <c r="BC158" s="490"/>
      <c r="BD158" s="472"/>
      <c r="BE158" s="474"/>
      <c r="BF158" s="462"/>
      <c r="BG158" s="462"/>
      <c r="BH158" s="462"/>
    </row>
    <row r="159" spans="1:60" outlineLevel="2" x14ac:dyDescent="0.35">
      <c r="A159" s="462"/>
      <c r="B159" s="471"/>
      <c r="C159" s="464">
        <f>INT($C$155)+2</f>
        <v>3</v>
      </c>
      <c r="D159" s="472"/>
      <c r="E159" s="557"/>
      <c r="F159" s="557"/>
      <c r="G159" s="472"/>
      <c r="H159" s="490"/>
      <c r="I159" s="490"/>
      <c r="J159" s="490"/>
      <c r="K159" s="490"/>
      <c r="L159" s="490"/>
      <c r="M159" s="490"/>
      <c r="N159" s="490"/>
      <c r="O159" s="490"/>
      <c r="P159" s="490"/>
      <c r="Q159" s="490"/>
      <c r="R159" s="490"/>
      <c r="S159" s="490"/>
      <c r="T159" s="490"/>
      <c r="U159" s="490"/>
      <c r="V159" s="490"/>
      <c r="W159" s="490"/>
      <c r="X159" s="490"/>
      <c r="Y159" s="490"/>
      <c r="Z159" s="490"/>
      <c r="AA159" s="490"/>
      <c r="AB159" s="490"/>
      <c r="AC159" s="490"/>
      <c r="AD159" s="490"/>
      <c r="AE159" s="490"/>
      <c r="AF159" s="490"/>
      <c r="AG159" s="490"/>
      <c r="AH159" s="490"/>
      <c r="AI159" s="490"/>
      <c r="AJ159" s="490"/>
      <c r="AK159" s="490"/>
      <c r="AL159" s="490"/>
      <c r="AM159" s="490"/>
      <c r="AN159" s="490"/>
      <c r="AO159" s="490"/>
      <c r="AP159" s="490"/>
      <c r="AQ159" s="490"/>
      <c r="AR159" s="490"/>
      <c r="AS159" s="490"/>
      <c r="AT159" s="490"/>
      <c r="AU159" s="490"/>
      <c r="AV159" s="490"/>
      <c r="AW159" s="490"/>
      <c r="AX159" s="490"/>
      <c r="AY159" s="490"/>
      <c r="AZ159" s="490"/>
      <c r="BA159" s="490"/>
      <c r="BB159" s="490"/>
      <c r="BC159" s="490"/>
      <c r="BD159" s="472"/>
      <c r="BE159" s="474"/>
      <c r="BF159" s="462"/>
      <c r="BG159" s="462"/>
      <c r="BH159" s="462"/>
    </row>
    <row r="160" spans="1:60" outlineLevel="2" x14ac:dyDescent="0.35">
      <c r="A160" s="462"/>
      <c r="B160" s="471"/>
      <c r="C160" s="464">
        <f>INT($C$155)+2</f>
        <v>3</v>
      </c>
      <c r="D160" s="472"/>
      <c r="E160" s="557"/>
      <c r="F160" s="557"/>
      <c r="G160" s="472"/>
      <c r="H160" s="491"/>
      <c r="I160" s="491"/>
      <c r="J160" s="491"/>
      <c r="K160" s="558" t="s">
        <v>586</v>
      </c>
      <c r="L160" s="558"/>
      <c r="M160" s="558"/>
      <c r="N160" s="558" t="s">
        <v>587</v>
      </c>
      <c r="O160" s="558"/>
      <c r="P160" s="558"/>
      <c r="Q160" s="558"/>
      <c r="R160" s="558" t="s">
        <v>589</v>
      </c>
      <c r="S160" s="558"/>
      <c r="T160" s="558"/>
      <c r="U160" s="558"/>
      <c r="V160" s="559"/>
      <c r="W160" s="559"/>
      <c r="X160" s="559"/>
      <c r="Y160" s="559"/>
      <c r="Z160" s="559"/>
      <c r="AA160" s="559"/>
      <c r="AB160" s="559"/>
      <c r="AC160" s="559"/>
      <c r="AD160" s="559"/>
      <c r="AE160" s="559"/>
      <c r="AF160" s="559"/>
      <c r="AG160" s="559"/>
      <c r="AH160" s="559"/>
      <c r="AI160" s="559"/>
      <c r="AJ160" s="559"/>
      <c r="AK160" s="559"/>
      <c r="AL160" s="559"/>
      <c r="AM160" s="559"/>
      <c r="AN160" s="559"/>
      <c r="AO160" s="559"/>
      <c r="AP160" s="559"/>
      <c r="AQ160" s="559"/>
      <c r="AR160" s="559"/>
      <c r="AS160" s="559"/>
      <c r="AT160" s="559"/>
      <c r="AU160" s="559"/>
      <c r="AV160" s="559"/>
      <c r="AW160" s="559"/>
      <c r="AX160" s="559"/>
      <c r="AY160" s="559"/>
      <c r="AZ160" s="559"/>
      <c r="BA160" s="559"/>
      <c r="BB160" s="559"/>
      <c r="BC160" s="559"/>
      <c r="BD160" s="472"/>
      <c r="BE160" s="474"/>
      <c r="BF160" s="462"/>
      <c r="BG160" s="462"/>
      <c r="BH160" s="462"/>
    </row>
    <row r="161" spans="1:60" outlineLevel="2" x14ac:dyDescent="0.35">
      <c r="A161" s="462"/>
      <c r="B161" s="471"/>
      <c r="C161" s="464">
        <f>INT($C$155)+2</f>
        <v>3</v>
      </c>
      <c r="D161" s="472"/>
      <c r="E161" s="557"/>
      <c r="F161" s="557"/>
      <c r="G161" s="472"/>
      <c r="H161" s="491"/>
      <c r="I161" s="491"/>
      <c r="J161" s="491"/>
      <c r="K161" s="544" t="s">
        <v>14</v>
      </c>
      <c r="L161" s="544" t="s">
        <v>668</v>
      </c>
      <c r="M161" s="544" t="s">
        <v>4</v>
      </c>
      <c r="N161" s="544" t="s">
        <v>669</v>
      </c>
      <c r="O161" s="544" t="s">
        <v>670</v>
      </c>
      <c r="P161" s="544" t="s">
        <v>671</v>
      </c>
      <c r="Q161" s="544" t="s">
        <v>672</v>
      </c>
      <c r="R161" s="544" t="s">
        <v>669</v>
      </c>
      <c r="S161" s="544" t="s">
        <v>670</v>
      </c>
      <c r="T161" s="544" t="s">
        <v>671</v>
      </c>
      <c r="U161" s="544" t="s">
        <v>672</v>
      </c>
      <c r="V161" s="491"/>
      <c r="W161" s="491"/>
      <c r="X161" s="491"/>
      <c r="Y161" s="491"/>
      <c r="Z161" s="491"/>
      <c r="AA161" s="491"/>
      <c r="AB161" s="491"/>
      <c r="AC161" s="491"/>
      <c r="AD161" s="491"/>
      <c r="AE161" s="491"/>
      <c r="AF161" s="491"/>
      <c r="AG161" s="491"/>
      <c r="AH161" s="491"/>
      <c r="AI161" s="491"/>
      <c r="AJ161" s="491"/>
      <c r="AK161" s="491"/>
      <c r="AL161" s="491"/>
      <c r="AM161" s="491"/>
      <c r="AN161" s="491"/>
      <c r="AO161" s="491"/>
      <c r="AP161" s="491"/>
      <c r="AQ161" s="491"/>
      <c r="AR161" s="491"/>
      <c r="AS161" s="491"/>
      <c r="AT161" s="491"/>
      <c r="AU161" s="491"/>
      <c r="AV161" s="491"/>
      <c r="AW161" s="491"/>
      <c r="AX161" s="491"/>
      <c r="AY161" s="491"/>
      <c r="AZ161" s="491"/>
      <c r="BA161" s="491"/>
      <c r="BB161" s="491"/>
      <c r="BC161" s="491"/>
      <c r="BD161" s="472"/>
      <c r="BE161" s="474"/>
      <c r="BF161" s="462"/>
      <c r="BG161" s="462"/>
      <c r="BH161" s="462"/>
    </row>
    <row r="162" spans="1:60" ht="11.5" customHeight="1" outlineLevel="2" x14ac:dyDescent="0.35">
      <c r="A162" s="462"/>
      <c r="B162" s="471" t="s">
        <v>545</v>
      </c>
      <c r="C162" s="464">
        <f>INT($C$155)+2.01</f>
        <v>3.01</v>
      </c>
      <c r="D162" s="472"/>
      <c r="E162" s="472"/>
      <c r="F162" s="472"/>
      <c r="G162" s="472"/>
      <c r="H162" s="491"/>
      <c r="I162" s="491"/>
      <c r="J162" s="491"/>
      <c r="K162" s="491"/>
      <c r="L162" s="491"/>
      <c r="M162" s="491"/>
      <c r="N162" s="491"/>
      <c r="O162" s="491"/>
      <c r="P162" s="491"/>
      <c r="Q162" s="491"/>
      <c r="R162" s="491"/>
      <c r="S162" s="491"/>
      <c r="T162" s="491"/>
      <c r="U162" s="491"/>
      <c r="V162" s="491"/>
      <c r="W162" s="491"/>
      <c r="X162" s="491"/>
      <c r="Y162" s="491"/>
      <c r="Z162" s="491"/>
      <c r="AA162" s="491"/>
      <c r="AB162" s="491"/>
      <c r="AC162" s="491"/>
      <c r="AD162" s="491"/>
      <c r="AE162" s="491"/>
      <c r="AF162" s="491"/>
      <c r="AG162" s="491"/>
      <c r="AH162" s="491"/>
      <c r="AI162" s="491"/>
      <c r="AJ162" s="491"/>
      <c r="AK162" s="491"/>
      <c r="AL162" s="491"/>
      <c r="AM162" s="491"/>
      <c r="AN162" s="491"/>
      <c r="AO162" s="491"/>
      <c r="AP162" s="491"/>
      <c r="AQ162" s="491"/>
      <c r="AR162" s="491"/>
      <c r="AS162" s="491"/>
      <c r="AT162" s="491"/>
      <c r="AU162" s="491"/>
      <c r="AV162" s="491"/>
      <c r="AW162" s="491"/>
      <c r="AX162" s="491"/>
      <c r="AY162" s="491"/>
      <c r="AZ162" s="491"/>
      <c r="BA162" s="491"/>
      <c r="BB162" s="491"/>
      <c r="BC162" s="491"/>
      <c r="BD162" s="472"/>
      <c r="BE162" s="474"/>
      <c r="BF162" s="462"/>
      <c r="BG162" s="462"/>
      <c r="BH162" s="462"/>
    </row>
    <row r="163" spans="1:60" outlineLevel="3" x14ac:dyDescent="0.35">
      <c r="A163" s="462"/>
      <c r="B163" s="471"/>
      <c r="C163" s="464">
        <f>INT(MAX($C$167:$C$227))</f>
        <v>4</v>
      </c>
      <c r="D163" s="493"/>
      <c r="E163" s="557"/>
      <c r="F163" s="557"/>
      <c r="G163" s="493"/>
      <c r="H163" s="557" t="s">
        <v>673</v>
      </c>
      <c r="I163" s="557"/>
      <c r="J163" s="557"/>
      <c r="K163" s="502">
        <v>0</v>
      </c>
      <c r="L163" s="502">
        <v>0</v>
      </c>
      <c r="M163" s="502">
        <v>0</v>
      </c>
      <c r="N163" s="502">
        <v>0</v>
      </c>
      <c r="O163" s="502">
        <v>0</v>
      </c>
      <c r="P163" s="502">
        <v>0</v>
      </c>
      <c r="Q163" s="502">
        <v>1</v>
      </c>
      <c r="R163" s="502">
        <v>0</v>
      </c>
      <c r="S163" s="502">
        <v>1</v>
      </c>
      <c r="T163" s="502">
        <v>2</v>
      </c>
      <c r="U163" s="502">
        <v>3</v>
      </c>
      <c r="V163" s="557"/>
      <c r="W163" s="557"/>
      <c r="X163" s="557"/>
      <c r="Y163" s="557"/>
      <c r="Z163" s="557"/>
      <c r="AA163" s="557"/>
      <c r="AB163" s="557"/>
      <c r="AC163" s="557"/>
      <c r="AD163" s="557"/>
      <c r="AE163" s="557"/>
      <c r="AF163" s="557"/>
      <c r="AG163" s="557"/>
      <c r="AH163" s="557"/>
      <c r="AI163" s="557"/>
      <c r="AJ163" s="557"/>
      <c r="AK163" s="557"/>
      <c r="AL163" s="557"/>
      <c r="AM163" s="557"/>
      <c r="AN163" s="557"/>
      <c r="AO163" s="557"/>
      <c r="AP163" s="557"/>
      <c r="AQ163" s="557"/>
      <c r="AR163" s="557"/>
      <c r="AS163" s="557"/>
      <c r="AT163" s="557"/>
      <c r="AU163" s="557"/>
      <c r="AV163" s="557"/>
      <c r="AW163" s="557"/>
      <c r="AX163" s="557"/>
      <c r="AY163" s="557"/>
      <c r="AZ163" s="557"/>
      <c r="BA163" s="557"/>
      <c r="BB163" s="557"/>
      <c r="BC163" s="557"/>
      <c r="BD163" s="493"/>
      <c r="BE163" s="474"/>
      <c r="BF163" s="462"/>
      <c r="BG163" s="462"/>
      <c r="BH163" s="462"/>
    </row>
    <row r="164" spans="1:60" outlineLevel="4" x14ac:dyDescent="0.35">
      <c r="A164" s="462"/>
      <c r="B164" s="471" t="s">
        <v>546</v>
      </c>
      <c r="C164" s="464">
        <f>INT(MAX($C$167:$C$227))+1</f>
        <v>5</v>
      </c>
      <c r="D164" s="493" t="s">
        <v>547</v>
      </c>
      <c r="E164" s="557"/>
      <c r="F164" s="557"/>
      <c r="G164" s="493"/>
      <c r="H164" s="557" t="s">
        <v>674</v>
      </c>
      <c r="I164" s="557"/>
      <c r="J164" s="557"/>
      <c r="K164" s="557"/>
      <c r="L164" s="557"/>
      <c r="M164" s="557"/>
      <c r="N164" s="502">
        <v>0</v>
      </c>
      <c r="O164" s="502">
        <v>1</v>
      </c>
      <c r="P164" s="502">
        <v>2</v>
      </c>
      <c r="Q164" s="502">
        <v>2</v>
      </c>
      <c r="R164" s="557"/>
      <c r="S164" s="557"/>
      <c r="T164" s="557"/>
      <c r="U164" s="557"/>
      <c r="V164" s="557"/>
      <c r="W164" s="557"/>
      <c r="X164" s="557"/>
      <c r="Y164" s="557"/>
      <c r="Z164" s="557"/>
      <c r="AA164" s="557"/>
      <c r="AB164" s="557"/>
      <c r="AC164" s="557"/>
      <c r="AD164" s="557"/>
      <c r="AE164" s="557"/>
      <c r="AF164" s="557"/>
      <c r="AG164" s="557"/>
      <c r="AH164" s="557"/>
      <c r="AI164" s="557"/>
      <c r="AJ164" s="557"/>
      <c r="AK164" s="557"/>
      <c r="AL164" s="557"/>
      <c r="AM164" s="557"/>
      <c r="AN164" s="557"/>
      <c r="AO164" s="557"/>
      <c r="AP164" s="557"/>
      <c r="AQ164" s="557"/>
      <c r="AR164" s="557"/>
      <c r="AS164" s="557"/>
      <c r="AT164" s="557"/>
      <c r="AU164" s="557"/>
      <c r="AV164" s="557"/>
      <c r="AW164" s="557"/>
      <c r="AX164" s="557"/>
      <c r="AY164" s="557"/>
      <c r="AZ164" s="557"/>
      <c r="BA164" s="557"/>
      <c r="BB164" s="557"/>
      <c r="BC164" s="557"/>
      <c r="BD164" s="493"/>
      <c r="BE164" s="474"/>
      <c r="BF164" s="462"/>
      <c r="BG164" s="462"/>
      <c r="BH164" s="462"/>
    </row>
    <row r="165" spans="1:60" outlineLevel="4" x14ac:dyDescent="0.35">
      <c r="A165" s="462"/>
      <c r="B165" s="471" t="s">
        <v>546</v>
      </c>
      <c r="C165" s="464">
        <f>INT(MAX($C$167:$C$227))+1</f>
        <v>5</v>
      </c>
      <c r="D165" s="493" t="s">
        <v>547</v>
      </c>
      <c r="E165" s="557"/>
      <c r="F165" s="557"/>
      <c r="G165" s="493"/>
      <c r="H165" s="557" t="s">
        <v>674</v>
      </c>
      <c r="I165" s="557"/>
      <c r="J165" s="557"/>
      <c r="K165" s="557"/>
      <c r="L165" s="557"/>
      <c r="M165" s="557"/>
      <c r="N165" s="557"/>
      <c r="O165" s="557"/>
      <c r="P165" s="557"/>
      <c r="Q165" s="557"/>
      <c r="R165" s="502">
        <v>0</v>
      </c>
      <c r="S165" s="502">
        <v>3</v>
      </c>
      <c r="T165" s="502">
        <v>4</v>
      </c>
      <c r="U165" s="502">
        <v>4</v>
      </c>
      <c r="V165" s="557"/>
      <c r="W165" s="557"/>
      <c r="X165" s="557"/>
      <c r="Y165" s="557"/>
      <c r="Z165" s="557"/>
      <c r="AA165" s="557"/>
      <c r="AB165" s="557"/>
      <c r="AC165" s="557"/>
      <c r="AD165" s="557"/>
      <c r="AE165" s="557"/>
      <c r="AF165" s="557"/>
      <c r="AG165" s="557"/>
      <c r="AH165" s="557"/>
      <c r="AI165" s="557"/>
      <c r="AJ165" s="557"/>
      <c r="AK165" s="557"/>
      <c r="AL165" s="557"/>
      <c r="AM165" s="557"/>
      <c r="AN165" s="557"/>
      <c r="AO165" s="557"/>
      <c r="AP165" s="557"/>
      <c r="AQ165" s="557"/>
      <c r="AR165" s="557"/>
      <c r="AS165" s="557"/>
      <c r="AT165" s="557"/>
      <c r="AU165" s="557"/>
      <c r="AV165" s="557"/>
      <c r="AW165" s="557"/>
      <c r="AX165" s="557"/>
      <c r="AY165" s="557"/>
      <c r="AZ165" s="557"/>
      <c r="BA165" s="557"/>
      <c r="BB165" s="557"/>
      <c r="BC165" s="557"/>
      <c r="BD165" s="493"/>
      <c r="BE165" s="474"/>
      <c r="BF165" s="462"/>
      <c r="BG165" s="462"/>
      <c r="BH165" s="462"/>
    </row>
    <row r="166" spans="1:60" outlineLevel="1" x14ac:dyDescent="0.35">
      <c r="A166" s="462"/>
      <c r="B166" s="471"/>
      <c r="C166" s="464">
        <f>INT($C$155)+1</f>
        <v>2</v>
      </c>
      <c r="D166" s="493"/>
      <c r="E166" s="557"/>
      <c r="F166" s="557"/>
      <c r="G166" s="493"/>
      <c r="H166" s="560" t="s">
        <v>675</v>
      </c>
      <c r="I166" s="512"/>
      <c r="J166" s="512"/>
      <c r="K166" s="480"/>
      <c r="L166" s="480"/>
      <c r="M166" s="480"/>
      <c r="N166" s="480"/>
      <c r="O166" s="480"/>
      <c r="P166" s="480"/>
      <c r="Q166" s="480"/>
      <c r="R166" s="480"/>
      <c r="S166" s="480"/>
      <c r="T166" s="480"/>
      <c r="U166" s="480"/>
      <c r="V166" s="480"/>
      <c r="W166" s="480"/>
      <c r="X166" s="480"/>
      <c r="Y166" s="480"/>
      <c r="Z166" s="548"/>
      <c r="AA166" s="548"/>
      <c r="AB166" s="548"/>
      <c r="AC166" s="548"/>
      <c r="AD166" s="548"/>
      <c r="AE166" s="548"/>
      <c r="AF166" s="548"/>
      <c r="AG166" s="548"/>
      <c r="AH166" s="548"/>
      <c r="AI166" s="548"/>
      <c r="AJ166" s="548"/>
      <c r="AK166" s="548"/>
      <c r="AL166" s="548"/>
      <c r="AM166" s="548"/>
      <c r="AN166" s="548"/>
      <c r="AO166" s="548"/>
      <c r="AP166" s="548"/>
      <c r="AQ166" s="548"/>
      <c r="AR166" s="548"/>
      <c r="AS166" s="548"/>
      <c r="AT166" s="548"/>
      <c r="AU166" s="548"/>
      <c r="AV166" s="548"/>
      <c r="AW166" s="548"/>
      <c r="AX166" s="548"/>
      <c r="AY166" s="548"/>
      <c r="AZ166" s="548"/>
      <c r="BA166" s="548"/>
      <c r="BB166" s="548"/>
      <c r="BC166" s="548"/>
      <c r="BD166" s="493"/>
      <c r="BE166" s="474"/>
      <c r="BF166" s="462"/>
      <c r="BG166" s="462"/>
      <c r="BH166" s="462"/>
    </row>
    <row r="167" spans="1:60" ht="5.15" customHeight="1" outlineLevel="3" x14ac:dyDescent="0.35">
      <c r="A167" s="462"/>
      <c r="B167" s="471"/>
      <c r="C167" s="464">
        <f>INT($C$155)+3.005</f>
        <v>4.0049999999999999</v>
      </c>
      <c r="D167" s="493" t="s">
        <v>548</v>
      </c>
      <c r="E167" s="493"/>
      <c r="F167" s="493"/>
      <c r="G167" s="493"/>
      <c r="H167" s="561"/>
      <c r="I167" s="561"/>
      <c r="J167" s="561"/>
      <c r="K167" s="561"/>
      <c r="L167" s="561"/>
      <c r="M167" s="561"/>
      <c r="N167" s="561"/>
      <c r="O167" s="561"/>
      <c r="P167" s="561"/>
      <c r="Q167" s="561"/>
      <c r="R167" s="561"/>
      <c r="S167" s="561"/>
      <c r="T167" s="561"/>
      <c r="U167" s="561"/>
      <c r="V167" s="561"/>
      <c r="W167" s="561"/>
      <c r="X167" s="561"/>
      <c r="Y167" s="561"/>
      <c r="Z167" s="561"/>
      <c r="AA167" s="561"/>
      <c r="AB167" s="495"/>
      <c r="AC167" s="495"/>
      <c r="AD167" s="495"/>
      <c r="AE167" s="495"/>
      <c r="AF167" s="495"/>
      <c r="AG167" s="495"/>
      <c r="AH167" s="495"/>
      <c r="AI167" s="495"/>
      <c r="AJ167" s="495"/>
      <c r="AK167" s="495"/>
      <c r="AL167" s="495"/>
      <c r="AM167" s="495"/>
      <c r="AN167" s="495"/>
      <c r="AO167" s="495"/>
      <c r="AP167" s="495"/>
      <c r="AQ167" s="495"/>
      <c r="AR167" s="495"/>
      <c r="AS167" s="495"/>
      <c r="AT167" s="495"/>
      <c r="AU167" s="495"/>
      <c r="AV167" s="495"/>
      <c r="AW167" s="495"/>
      <c r="AX167" s="495"/>
      <c r="AY167" s="495"/>
      <c r="AZ167" s="495"/>
      <c r="BA167" s="495"/>
      <c r="BB167" s="495"/>
      <c r="BC167" s="495"/>
      <c r="BD167" s="493"/>
      <c r="BE167" s="474"/>
      <c r="BF167" s="462"/>
      <c r="BG167" s="462"/>
      <c r="BH167" s="462"/>
    </row>
    <row r="168" spans="1:60" outlineLevel="2" x14ac:dyDescent="0.35">
      <c r="A168" s="462"/>
      <c r="B168" s="471"/>
      <c r="C168" s="464">
        <f>INT($C$155)+2</f>
        <v>3</v>
      </c>
      <c r="D168" s="493"/>
      <c r="E168" s="557"/>
      <c r="F168" s="557"/>
      <c r="G168" s="493"/>
      <c r="H168" s="497" t="s">
        <v>676</v>
      </c>
      <c r="I168" s="497"/>
      <c r="J168" s="497"/>
      <c r="K168" s="544">
        <v>1</v>
      </c>
      <c r="L168" s="544">
        <v>6</v>
      </c>
      <c r="M168" s="544">
        <v>7</v>
      </c>
      <c r="N168" s="497"/>
      <c r="O168" s="497"/>
      <c r="P168" s="497"/>
      <c r="Q168" s="497"/>
      <c r="R168" s="497"/>
      <c r="S168" s="497"/>
      <c r="T168" s="497"/>
      <c r="U168" s="497"/>
      <c r="V168" s="497"/>
      <c r="W168" s="497"/>
      <c r="X168" s="497"/>
      <c r="Y168" s="497"/>
      <c r="Z168" s="497"/>
      <c r="AA168" s="497"/>
      <c r="AB168" s="562"/>
      <c r="AC168" s="562"/>
      <c r="AD168" s="562"/>
      <c r="AE168" s="562"/>
      <c r="AF168" s="562"/>
      <c r="AG168" s="562"/>
      <c r="AH168" s="562"/>
      <c r="AI168" s="562"/>
      <c r="AJ168" s="562"/>
      <c r="AK168" s="562"/>
      <c r="AL168" s="562"/>
      <c r="AM168" s="562"/>
      <c r="AN168" s="562"/>
      <c r="AO168" s="562"/>
      <c r="AP168" s="562"/>
      <c r="AQ168" s="562"/>
      <c r="AR168" s="562"/>
      <c r="AS168" s="562"/>
      <c r="AT168" s="562"/>
      <c r="AU168" s="562"/>
      <c r="AV168" s="562"/>
      <c r="AW168" s="562"/>
      <c r="AX168" s="562"/>
      <c r="AY168" s="562"/>
      <c r="AZ168" s="562"/>
      <c r="BA168" s="562"/>
      <c r="BB168" s="562"/>
      <c r="BC168" s="562"/>
      <c r="BD168" s="493"/>
      <c r="BE168" s="474"/>
      <c r="BF168" s="462"/>
      <c r="BG168" s="462"/>
      <c r="BH168" s="462"/>
    </row>
    <row r="169" spans="1:60" outlineLevel="2" x14ac:dyDescent="0.35">
      <c r="A169" s="462"/>
      <c r="B169" s="471"/>
      <c r="C169" s="464">
        <f>INT($C$155)+2</f>
        <v>3</v>
      </c>
      <c r="D169" s="493"/>
      <c r="E169" s="557"/>
      <c r="F169" s="557"/>
      <c r="G169" s="493"/>
      <c r="H169" s="498" t="s">
        <v>677</v>
      </c>
      <c r="I169" s="498"/>
      <c r="J169" s="498"/>
      <c r="K169" s="498"/>
      <c r="L169" s="498"/>
      <c r="M169" s="498"/>
      <c r="N169" s="498"/>
      <c r="O169" s="498"/>
      <c r="P169" s="498"/>
      <c r="Q169" s="498"/>
      <c r="R169" s="544" t="b">
        <v>1</v>
      </c>
      <c r="S169" s="544" t="b">
        <v>0</v>
      </c>
      <c r="T169" s="544" t="b">
        <v>0</v>
      </c>
      <c r="U169" s="544" t="b">
        <v>0</v>
      </c>
      <c r="V169" s="498"/>
      <c r="W169" s="498"/>
      <c r="X169" s="498"/>
      <c r="Y169" s="498"/>
      <c r="Z169" s="498"/>
      <c r="AA169" s="498"/>
      <c r="AB169" s="498"/>
      <c r="AC169" s="498"/>
      <c r="AD169" s="498"/>
      <c r="AE169" s="498"/>
      <c r="AF169" s="498"/>
      <c r="AG169" s="498"/>
      <c r="AH169" s="498"/>
      <c r="AI169" s="498"/>
      <c r="AJ169" s="498"/>
      <c r="AK169" s="498"/>
      <c r="AL169" s="498"/>
      <c r="AM169" s="498"/>
      <c r="AN169" s="498"/>
      <c r="AO169" s="498"/>
      <c r="AP169" s="498"/>
      <c r="AQ169" s="498"/>
      <c r="AR169" s="498"/>
      <c r="AS169" s="498"/>
      <c r="AT169" s="498"/>
      <c r="AU169" s="498"/>
      <c r="AV169" s="498"/>
      <c r="AW169" s="498"/>
      <c r="AX169" s="498"/>
      <c r="AY169" s="498"/>
      <c r="AZ169" s="498"/>
      <c r="BA169" s="498"/>
      <c r="BB169" s="498"/>
      <c r="BC169" s="498"/>
      <c r="BD169" s="493"/>
      <c r="BE169" s="474"/>
      <c r="BF169" s="462"/>
      <c r="BG169" s="462"/>
      <c r="BH169" s="462"/>
    </row>
    <row r="170" spans="1:60" outlineLevel="3" x14ac:dyDescent="0.35">
      <c r="A170" s="462"/>
      <c r="B170" s="471"/>
      <c r="C170" s="464">
        <f>INT($C$155)+3</f>
        <v>4</v>
      </c>
      <c r="D170" s="493"/>
      <c r="E170" s="557"/>
      <c r="F170" s="557"/>
      <c r="G170" s="493"/>
      <c r="H170" s="498"/>
      <c r="I170" s="498"/>
      <c r="J170" s="498"/>
      <c r="K170" s="498"/>
      <c r="L170" s="498"/>
      <c r="M170" s="498"/>
      <c r="N170" s="498"/>
      <c r="O170" s="498"/>
      <c r="P170" s="498"/>
      <c r="Q170" s="498"/>
      <c r="R170" s="498"/>
      <c r="S170" s="498"/>
      <c r="T170" s="498"/>
      <c r="U170" s="498"/>
      <c r="V170" s="498"/>
      <c r="W170" s="498"/>
      <c r="X170" s="498"/>
      <c r="Y170" s="498"/>
      <c r="Z170" s="498"/>
      <c r="AA170" s="498"/>
      <c r="AB170" s="498"/>
      <c r="AC170" s="498"/>
      <c r="AD170" s="498"/>
      <c r="AE170" s="498"/>
      <c r="AF170" s="498"/>
      <c r="AG170" s="498"/>
      <c r="AH170" s="498"/>
      <c r="AI170" s="498"/>
      <c r="AJ170" s="498"/>
      <c r="AK170" s="498"/>
      <c r="AL170" s="498"/>
      <c r="AM170" s="498"/>
      <c r="AN170" s="498"/>
      <c r="AO170" s="498"/>
      <c r="AP170" s="498"/>
      <c r="AQ170" s="498"/>
      <c r="AR170" s="498"/>
      <c r="AS170" s="498"/>
      <c r="AT170" s="498"/>
      <c r="AU170" s="498"/>
      <c r="AV170" s="498"/>
      <c r="AW170" s="498"/>
      <c r="AX170" s="498"/>
      <c r="AY170" s="498"/>
      <c r="AZ170" s="498"/>
      <c r="BA170" s="498"/>
      <c r="BB170" s="498"/>
      <c r="BC170" s="498"/>
      <c r="BD170" s="493"/>
      <c r="BE170" s="474"/>
      <c r="BF170" s="462"/>
      <c r="BG170" s="462"/>
      <c r="BH170" s="462"/>
    </row>
    <row r="171" spans="1:60" ht="5.15" customHeight="1" outlineLevel="2" x14ac:dyDescent="0.35">
      <c r="A171" s="462"/>
      <c r="B171" s="471"/>
      <c r="C171" s="464">
        <f>INT($C$155)+2.005</f>
        <v>3.0049999999999999</v>
      </c>
      <c r="D171" s="493"/>
      <c r="E171" s="493"/>
      <c r="F171" s="493"/>
      <c r="G171" s="493"/>
      <c r="H171" s="493"/>
      <c r="I171" s="493"/>
      <c r="J171" s="493"/>
      <c r="K171" s="493"/>
      <c r="L171" s="493"/>
      <c r="M171" s="493"/>
      <c r="N171" s="493"/>
      <c r="O171" s="493"/>
      <c r="P171" s="493"/>
      <c r="Q171" s="493"/>
      <c r="R171" s="493"/>
      <c r="S171" s="493"/>
      <c r="T171" s="493"/>
      <c r="U171" s="493"/>
      <c r="V171" s="493"/>
      <c r="W171" s="493"/>
      <c r="X171" s="493"/>
      <c r="Y171" s="493"/>
      <c r="Z171" s="493"/>
      <c r="AA171" s="493"/>
      <c r="AB171" s="493"/>
      <c r="AC171" s="493"/>
      <c r="AD171" s="493"/>
      <c r="AE171" s="493"/>
      <c r="AF171" s="493"/>
      <c r="AG171" s="493"/>
      <c r="AH171" s="493"/>
      <c r="AI171" s="493"/>
      <c r="AJ171" s="493"/>
      <c r="AK171" s="493"/>
      <c r="AL171" s="493"/>
      <c r="AM171" s="493"/>
      <c r="AN171" s="493"/>
      <c r="AO171" s="493"/>
      <c r="AP171" s="493"/>
      <c r="AQ171" s="493"/>
      <c r="AR171" s="493"/>
      <c r="AS171" s="493"/>
      <c r="AT171" s="493"/>
      <c r="AU171" s="493"/>
      <c r="AV171" s="493"/>
      <c r="AW171" s="493"/>
      <c r="AX171" s="493"/>
      <c r="AY171" s="493"/>
      <c r="AZ171" s="493"/>
      <c r="BA171" s="493"/>
      <c r="BB171" s="493"/>
      <c r="BC171" s="493"/>
      <c r="BD171" s="493" t="s">
        <v>554</v>
      </c>
      <c r="BE171" s="474"/>
      <c r="BF171" s="462"/>
      <c r="BG171" s="462"/>
      <c r="BH171" s="462"/>
    </row>
    <row r="172" spans="1:60" outlineLevel="1" x14ac:dyDescent="0.35">
      <c r="A172" s="462"/>
      <c r="B172" s="471"/>
      <c r="C172" s="464">
        <f>INT($C$155)+1</f>
        <v>2</v>
      </c>
      <c r="D172" s="493"/>
      <c r="E172" s="557"/>
      <c r="F172" s="557"/>
      <c r="G172" s="493"/>
      <c r="H172" s="560" t="s">
        <v>678</v>
      </c>
      <c r="I172" s="480" t="s">
        <v>679</v>
      </c>
      <c r="J172" s="563"/>
      <c r="K172" s="480" t="s">
        <v>680</v>
      </c>
      <c r="L172" s="480"/>
      <c r="M172" s="480"/>
      <c r="N172" s="480"/>
      <c r="O172" s="480"/>
      <c r="P172" s="480"/>
      <c r="Q172" s="480"/>
      <c r="R172" s="548"/>
      <c r="S172" s="480"/>
      <c r="T172" s="480"/>
      <c r="U172" s="480"/>
      <c r="V172" s="480"/>
      <c r="W172" s="480"/>
      <c r="X172" s="480"/>
      <c r="Y172" s="480"/>
      <c r="Z172" s="548"/>
      <c r="AA172" s="548"/>
      <c r="AB172" s="548"/>
      <c r="AC172" s="548"/>
      <c r="AD172" s="548"/>
      <c r="AE172" s="548"/>
      <c r="AF172" s="548"/>
      <c r="AG172" s="548"/>
      <c r="AH172" s="548"/>
      <c r="AI172" s="548"/>
      <c r="AJ172" s="548"/>
      <c r="AK172" s="548"/>
      <c r="AL172" s="548"/>
      <c r="AM172" s="548"/>
      <c r="AN172" s="548"/>
      <c r="AO172" s="548"/>
      <c r="AP172" s="548"/>
      <c r="AQ172" s="548"/>
      <c r="AR172" s="548"/>
      <c r="AS172" s="548"/>
      <c r="AT172" s="548"/>
      <c r="AU172" s="548"/>
      <c r="AV172" s="548"/>
      <c r="AW172" s="548"/>
      <c r="AX172" s="548"/>
      <c r="AY172" s="548"/>
      <c r="AZ172" s="548"/>
      <c r="BA172" s="548"/>
      <c r="BB172" s="548"/>
      <c r="BC172" s="548"/>
      <c r="BD172" s="493"/>
      <c r="BE172" s="474"/>
      <c r="BF172" s="462"/>
      <c r="BG172" s="462"/>
      <c r="BH172" s="462"/>
    </row>
    <row r="173" spans="1:60" ht="5.15" customHeight="1" outlineLevel="3" x14ac:dyDescent="0.35">
      <c r="A173" s="462"/>
      <c r="B173" s="471"/>
      <c r="C173" s="464">
        <f>INT($C$155)+3.005</f>
        <v>4.0049999999999999</v>
      </c>
      <c r="D173" s="493" t="s">
        <v>548</v>
      </c>
      <c r="E173" s="493"/>
      <c r="F173" s="493"/>
      <c r="G173" s="493"/>
      <c r="H173" s="493"/>
      <c r="I173" s="493"/>
      <c r="J173" s="493"/>
      <c r="K173" s="493"/>
      <c r="L173" s="493"/>
      <c r="M173" s="493"/>
      <c r="N173" s="493"/>
      <c r="O173" s="493"/>
      <c r="P173" s="493"/>
      <c r="Q173" s="493"/>
      <c r="R173" s="493"/>
      <c r="S173" s="493"/>
      <c r="T173" s="493"/>
      <c r="U173" s="493"/>
      <c r="V173" s="493"/>
      <c r="W173" s="493"/>
      <c r="X173" s="493"/>
      <c r="Y173" s="493"/>
      <c r="Z173" s="493"/>
      <c r="AA173" s="493"/>
      <c r="AB173" s="493"/>
      <c r="AC173" s="493"/>
      <c r="AD173" s="493"/>
      <c r="AE173" s="493"/>
      <c r="AF173" s="493"/>
      <c r="AG173" s="493"/>
      <c r="AH173" s="493"/>
      <c r="AI173" s="493"/>
      <c r="AJ173" s="493"/>
      <c r="AK173" s="493"/>
      <c r="AL173" s="493"/>
      <c r="AM173" s="493"/>
      <c r="AN173" s="493"/>
      <c r="AO173" s="493"/>
      <c r="AP173" s="493"/>
      <c r="AQ173" s="493"/>
      <c r="AR173" s="493"/>
      <c r="AS173" s="493"/>
      <c r="AT173" s="493"/>
      <c r="AU173" s="493"/>
      <c r="AV173" s="493"/>
      <c r="AW173" s="493"/>
      <c r="AX173" s="493"/>
      <c r="AY173" s="493"/>
      <c r="AZ173" s="493"/>
      <c r="BA173" s="493"/>
      <c r="BB173" s="493"/>
      <c r="BC173" s="493"/>
      <c r="BD173" s="493"/>
      <c r="BE173" s="474"/>
      <c r="BF173" s="462"/>
      <c r="BG173" s="462"/>
      <c r="BH173" s="462"/>
    </row>
    <row r="174" spans="1:60" outlineLevel="2" x14ac:dyDescent="0.35">
      <c r="A174" s="462"/>
      <c r="B174" s="471"/>
      <c r="C174" s="464">
        <f>INT($C$155)+2</f>
        <v>3</v>
      </c>
      <c r="D174" s="493"/>
      <c r="E174" s="557"/>
      <c r="F174" s="557"/>
      <c r="G174" s="493"/>
      <c r="H174" s="564" t="s">
        <v>633</v>
      </c>
      <c r="I174" s="565" t="b">
        <v>0</v>
      </c>
      <c r="J174" s="516" t="b">
        <v>0</v>
      </c>
      <c r="K174" s="566">
        <f t="shared" ref="K174:Q174" si="5">DATE($I$176,MONTH(INDEX($N$182:$Q$182,1,K$163+1)),DAY(INDEX($N$182:$Q$182,1,K$163+1)))</f>
        <v>43600</v>
      </c>
      <c r="L174" s="566">
        <f t="shared" si="5"/>
        <v>43600</v>
      </c>
      <c r="M174" s="566">
        <f t="shared" si="5"/>
        <v>43600</v>
      </c>
      <c r="N174" s="566">
        <f t="shared" si="5"/>
        <v>43600</v>
      </c>
      <c r="O174" s="566">
        <f t="shared" si="5"/>
        <v>43600</v>
      </c>
      <c r="P174" s="566">
        <f t="shared" si="5"/>
        <v>43600</v>
      </c>
      <c r="Q174" s="566">
        <f t="shared" si="5"/>
        <v>43570</v>
      </c>
      <c r="R174" s="498"/>
      <c r="S174" s="498"/>
      <c r="T174" s="498"/>
      <c r="U174" s="498"/>
      <c r="V174" s="498"/>
      <c r="W174" s="521" t="s">
        <v>681</v>
      </c>
      <c r="X174" s="521"/>
      <c r="Y174" s="521"/>
      <c r="Z174" s="521"/>
      <c r="AA174" s="521"/>
      <c r="AB174" s="498"/>
      <c r="AC174" s="776" t="s">
        <v>682</v>
      </c>
      <c r="AD174" s="777"/>
      <c r="AE174" s="777"/>
      <c r="AF174" s="778"/>
      <c r="AG174" s="498"/>
      <c r="AH174" s="567" t="s">
        <v>683</v>
      </c>
      <c r="AI174" s="567"/>
      <c r="AJ174" s="567"/>
      <c r="AK174" s="567"/>
      <c r="AL174" s="498"/>
      <c r="AM174" s="498"/>
      <c r="AN174" s="498"/>
      <c r="AO174" s="498"/>
      <c r="AP174" s="498"/>
      <c r="AQ174" s="498"/>
      <c r="AR174" s="498"/>
      <c r="AS174" s="498"/>
      <c r="AT174" s="498"/>
      <c r="AU174" s="498"/>
      <c r="AV174" s="498"/>
      <c r="AW174" s="498"/>
      <c r="AX174" s="498"/>
      <c r="AY174" s="498"/>
      <c r="AZ174" s="498"/>
      <c r="BA174" s="498"/>
      <c r="BB174" s="498"/>
      <c r="BC174" s="498"/>
      <c r="BD174" s="493"/>
      <c r="BE174" s="474"/>
      <c r="BF174" s="462"/>
      <c r="BG174" s="462"/>
      <c r="BH174" s="462"/>
    </row>
    <row r="175" spans="1:60" outlineLevel="2" x14ac:dyDescent="0.35">
      <c r="A175" s="462"/>
      <c r="B175" s="471"/>
      <c r="C175" s="464">
        <f>INT($C$155)+2</f>
        <v>3</v>
      </c>
      <c r="D175" s="493"/>
      <c r="E175" s="557"/>
      <c r="F175" s="557"/>
      <c r="G175" s="493"/>
      <c r="H175" s="568" t="s">
        <v>684</v>
      </c>
      <c r="I175" s="569" t="b">
        <f>NOT(I174)</f>
        <v>1</v>
      </c>
      <c r="J175" s="516" t="b">
        <v>1</v>
      </c>
      <c r="K175" s="570">
        <f t="shared" ref="K175:Q175" si="6">DATE($I$176,MONTH(INDEX($N$190:$Q$190,1,K$163+1)),DAY(INDEX($N$190:$Q$190,1,K$163+1)))</f>
        <v>43669</v>
      </c>
      <c r="L175" s="570">
        <f t="shared" si="6"/>
        <v>43669</v>
      </c>
      <c r="M175" s="570">
        <f t="shared" si="6"/>
        <v>43669</v>
      </c>
      <c r="N175" s="570">
        <f t="shared" si="6"/>
        <v>43669</v>
      </c>
      <c r="O175" s="570">
        <f t="shared" si="6"/>
        <v>43669</v>
      </c>
      <c r="P175" s="570">
        <f t="shared" si="6"/>
        <v>43669</v>
      </c>
      <c r="Q175" s="570">
        <f t="shared" si="6"/>
        <v>43617</v>
      </c>
      <c r="R175" s="498"/>
      <c r="S175" s="498"/>
      <c r="T175" s="498"/>
      <c r="U175" s="498"/>
      <c r="V175" s="498"/>
      <c r="W175" s="515"/>
      <c r="X175" s="515"/>
      <c r="Y175" s="515"/>
      <c r="Z175" s="515"/>
      <c r="AA175" s="515"/>
      <c r="AB175" s="515"/>
      <c r="AC175" s="779"/>
      <c r="AD175" s="780"/>
      <c r="AE175" s="780"/>
      <c r="AF175" s="781"/>
      <c r="AG175" s="515"/>
      <c r="AH175" s="571"/>
      <c r="AI175" s="571"/>
      <c r="AJ175" s="571"/>
      <c r="AK175" s="571"/>
      <c r="AL175" s="515"/>
      <c r="AM175" s="515"/>
      <c r="AN175" s="515"/>
      <c r="AO175" s="515"/>
      <c r="AP175" s="515"/>
      <c r="AQ175" s="515"/>
      <c r="AR175" s="515"/>
      <c r="AS175" s="515"/>
      <c r="AT175" s="515"/>
      <c r="AU175" s="515"/>
      <c r="AV175" s="515"/>
      <c r="AW175" s="515"/>
      <c r="AX175" s="515"/>
      <c r="AY175" s="515"/>
      <c r="AZ175" s="515"/>
      <c r="BA175" s="515"/>
      <c r="BB175" s="515"/>
      <c r="BC175" s="515"/>
      <c r="BD175" s="493"/>
      <c r="BE175" s="474"/>
      <c r="BF175" s="462"/>
      <c r="BG175" s="462"/>
      <c r="BH175" s="462"/>
    </row>
    <row r="176" spans="1:60" outlineLevel="2" x14ac:dyDescent="0.35">
      <c r="A176" s="462"/>
      <c r="B176" s="471"/>
      <c r="C176" s="464">
        <f>INT($C$155)+3</f>
        <v>4</v>
      </c>
      <c r="D176" s="493"/>
      <c r="E176" s="557"/>
      <c r="F176" s="557"/>
      <c r="G176" s="493"/>
      <c r="H176" s="497" t="s">
        <v>685</v>
      </c>
      <c r="I176" s="498">
        <f>YEAR(MIN(i_date_born1st_oig2))-1</f>
        <v>2019</v>
      </c>
      <c r="J176" s="498"/>
      <c r="K176" s="498"/>
      <c r="L176" s="498"/>
      <c r="M176" s="498"/>
      <c r="N176" s="498"/>
      <c r="O176" s="498"/>
      <c r="P176" s="498"/>
      <c r="Q176" s="498"/>
      <c r="R176" s="498"/>
      <c r="S176" s="498"/>
      <c r="T176" s="498"/>
      <c r="U176" s="498"/>
      <c r="V176" s="498"/>
      <c r="W176" s="498"/>
      <c r="X176" s="498"/>
      <c r="Y176" s="498"/>
      <c r="Z176" s="498"/>
      <c r="AA176" s="498"/>
      <c r="AB176" s="498"/>
      <c r="AC176" s="776" t="s">
        <v>686</v>
      </c>
      <c r="AD176" s="777"/>
      <c r="AE176" s="777"/>
      <c r="AF176" s="778"/>
      <c r="AG176" s="498"/>
      <c r="AH176" s="572" t="s">
        <v>687</v>
      </c>
      <c r="AI176" s="567"/>
      <c r="AJ176" s="567"/>
      <c r="AK176" s="567"/>
      <c r="AL176" s="498"/>
      <c r="AM176" s="498"/>
      <c r="AN176" s="498"/>
      <c r="AO176" s="498"/>
      <c r="AP176" s="498"/>
      <c r="AQ176" s="498"/>
      <c r="AR176" s="498"/>
      <c r="AS176" s="498"/>
      <c r="AT176" s="498"/>
      <c r="AU176" s="498"/>
      <c r="AV176" s="498"/>
      <c r="AW176" s="498"/>
      <c r="AX176" s="498"/>
      <c r="AY176" s="498"/>
      <c r="AZ176" s="498"/>
      <c r="BA176" s="498"/>
      <c r="BB176" s="498"/>
      <c r="BC176" s="498"/>
      <c r="BD176" s="493"/>
      <c r="BE176" s="474"/>
      <c r="BF176" s="462"/>
      <c r="BG176" s="462"/>
      <c r="BH176" s="462"/>
    </row>
    <row r="177" spans="1:60" outlineLevel="2" x14ac:dyDescent="0.35">
      <c r="A177" s="462"/>
      <c r="B177" s="471"/>
      <c r="C177" s="464">
        <f>INT($C$155)+3</f>
        <v>4</v>
      </c>
      <c r="D177" s="493"/>
      <c r="E177" s="557"/>
      <c r="F177" s="557"/>
      <c r="G177" s="493"/>
      <c r="H177" s="498" t="s">
        <v>688</v>
      </c>
      <c r="I177" s="498">
        <f>YEAR(MIN(i_date_born1st_ig1)+150+MIN(i_age_wean_a0g3))</f>
        <v>2019</v>
      </c>
      <c r="J177" s="498"/>
      <c r="K177" s="498"/>
      <c r="L177" s="498"/>
      <c r="M177" s="498"/>
      <c r="N177" s="498"/>
      <c r="O177" s="498"/>
      <c r="P177" s="498"/>
      <c r="Q177" s="498"/>
      <c r="R177" s="498"/>
      <c r="S177" s="498"/>
      <c r="T177" s="498"/>
      <c r="U177" s="498"/>
      <c r="V177" s="498"/>
      <c r="W177" s="498"/>
      <c r="X177" s="498"/>
      <c r="Y177" s="498"/>
      <c r="Z177" s="498"/>
      <c r="AA177" s="498"/>
      <c r="AB177" s="498"/>
      <c r="AC177" s="779"/>
      <c r="AD177" s="780"/>
      <c r="AE177" s="780"/>
      <c r="AF177" s="781"/>
      <c r="AG177" s="498"/>
      <c r="AH177" s="567"/>
      <c r="AI177" s="567"/>
      <c r="AJ177" s="567"/>
      <c r="AK177" s="567"/>
      <c r="AL177" s="498"/>
      <c r="AM177" s="498"/>
      <c r="AN177" s="498"/>
      <c r="AO177" s="498"/>
      <c r="AP177" s="498"/>
      <c r="AQ177" s="498"/>
      <c r="AR177" s="498"/>
      <c r="AS177" s="498"/>
      <c r="AT177" s="498"/>
      <c r="AU177" s="498"/>
      <c r="AV177" s="498"/>
      <c r="AW177" s="498"/>
      <c r="AX177" s="498"/>
      <c r="AY177" s="498"/>
      <c r="AZ177" s="498"/>
      <c r="BA177" s="498"/>
      <c r="BB177" s="498"/>
      <c r="BC177" s="498"/>
      <c r="BD177" s="493"/>
      <c r="BE177" s="474"/>
      <c r="BF177" s="462"/>
      <c r="BG177" s="462"/>
      <c r="BH177" s="462"/>
    </row>
    <row r="178" spans="1:60" outlineLevel="2" x14ac:dyDescent="0.35">
      <c r="A178" s="462"/>
      <c r="B178" s="471"/>
      <c r="C178" s="464">
        <f>INT($C$155)+2</f>
        <v>3</v>
      </c>
      <c r="D178" s="493"/>
      <c r="E178" s="557" t="s">
        <v>689</v>
      </c>
      <c r="F178" s="557"/>
      <c r="G178" s="493"/>
      <c r="H178" s="573" t="s">
        <v>690</v>
      </c>
      <c r="I178" s="522" t="s">
        <v>691</v>
      </c>
      <c r="J178" s="574"/>
      <c r="K178" s="502">
        <f>COUNTA($H$179:$H$195)</f>
        <v>2</v>
      </c>
      <c r="L178" s="502">
        <f>COUNTA($I$179:$I$195)/K178</f>
        <v>8</v>
      </c>
      <c r="M178" s="575">
        <v>-8</v>
      </c>
      <c r="N178" s="522" t="s">
        <v>692</v>
      </c>
      <c r="O178" s="522"/>
      <c r="P178" s="522"/>
      <c r="Q178" s="522"/>
      <c r="R178" s="522" t="s">
        <v>693</v>
      </c>
      <c r="S178" s="522"/>
      <c r="T178" s="522"/>
      <c r="U178" s="522"/>
      <c r="V178" s="498"/>
      <c r="W178" s="576" t="s">
        <v>694</v>
      </c>
      <c r="X178" s="576" t="s">
        <v>695</v>
      </c>
      <c r="Y178" s="576" t="s">
        <v>696</v>
      </c>
      <c r="Z178" s="576" t="s">
        <v>697</v>
      </c>
      <c r="AA178" s="577"/>
      <c r="AB178" s="498"/>
      <c r="AC178" s="576" t="s">
        <v>694</v>
      </c>
      <c r="AD178" s="576" t="s">
        <v>695</v>
      </c>
      <c r="AE178" s="576" t="s">
        <v>696</v>
      </c>
      <c r="AF178" s="576" t="s">
        <v>697</v>
      </c>
      <c r="AG178" s="498"/>
      <c r="AH178" s="578" t="s">
        <v>694</v>
      </c>
      <c r="AI178" s="578" t="s">
        <v>695</v>
      </c>
      <c r="AJ178" s="578" t="s">
        <v>696</v>
      </c>
      <c r="AK178" s="578" t="s">
        <v>697</v>
      </c>
      <c r="AL178" s="498"/>
      <c r="AM178" s="498"/>
      <c r="AN178" s="498"/>
      <c r="AO178" s="498"/>
      <c r="AP178" s="498"/>
      <c r="AQ178" s="498"/>
      <c r="AR178" s="498"/>
      <c r="AS178" s="498"/>
      <c r="AT178" s="498"/>
      <c r="AU178" s="498"/>
      <c r="AV178" s="498"/>
      <c r="AW178" s="498"/>
      <c r="AX178" s="498"/>
      <c r="AY178" s="498"/>
      <c r="AZ178" s="498"/>
      <c r="BA178" s="498"/>
      <c r="BB178" s="498"/>
      <c r="BC178" s="498"/>
      <c r="BD178" s="493"/>
      <c r="BE178" s="474"/>
      <c r="BF178" s="462"/>
      <c r="BG178" s="462"/>
      <c r="BH178" s="462"/>
    </row>
    <row r="179" spans="1:60" outlineLevel="2" x14ac:dyDescent="0.35">
      <c r="A179" s="462"/>
      <c r="B179" s="471"/>
      <c r="C179" s="464">
        <f>INT($C$155)+2</f>
        <v>3</v>
      </c>
      <c r="D179" s="493"/>
      <c r="E179" s="557">
        <v>1</v>
      </c>
      <c r="F179" s="557"/>
      <c r="G179" s="493"/>
      <c r="H179" s="515" t="str">
        <f>H$174</f>
        <v>May</v>
      </c>
      <c r="I179" s="579">
        <v>0</v>
      </c>
      <c r="J179" s="580" t="s">
        <v>698</v>
      </c>
      <c r="K179" s="581">
        <f>N179-150</f>
        <v>43863</v>
      </c>
      <c r="L179" s="581">
        <f>K179+17/2</f>
        <v>43871.5</v>
      </c>
      <c r="M179" s="498"/>
      <c r="N179" s="582">
        <v>44013</v>
      </c>
      <c r="O179" s="582">
        <v>44013</v>
      </c>
      <c r="P179" s="582">
        <v>44013</v>
      </c>
      <c r="Q179" s="582">
        <v>43982</v>
      </c>
      <c r="R179" s="583">
        <f t="shared" ref="R179:U194" si="7">DATE($I$176,MONTH(INDEX($N179:$Q179,1,R$163+1)),DAY(INDEX($N179:$Q179,1,R$163+1)))</f>
        <v>43647</v>
      </c>
      <c r="S179" s="583">
        <f t="shared" si="7"/>
        <v>43647</v>
      </c>
      <c r="T179" s="583">
        <f t="shared" si="7"/>
        <v>43647</v>
      </c>
      <c r="U179" s="583">
        <f t="shared" si="7"/>
        <v>43616</v>
      </c>
      <c r="V179" s="498"/>
      <c r="W179" s="584">
        <f t="shared" ref="W179:Z194" si="8">((N179-150)-INDEX(N$174:N$175,$E179,1))/30.5</f>
        <v>8.6229508196721305</v>
      </c>
      <c r="X179" s="584">
        <f t="shared" si="8"/>
        <v>8.6229508196721305</v>
      </c>
      <c r="Y179" s="584">
        <f t="shared" si="8"/>
        <v>8.6229508196721305</v>
      </c>
      <c r="Z179" s="584">
        <f t="shared" si="8"/>
        <v>8.5901639344262293</v>
      </c>
      <c r="AA179" s="585"/>
      <c r="AB179" s="498"/>
      <c r="AC179" s="586">
        <v>0</v>
      </c>
      <c r="AD179" s="587">
        <v>0</v>
      </c>
      <c r="AE179" s="587">
        <v>0</v>
      </c>
      <c r="AF179" s="588">
        <v>0</v>
      </c>
      <c r="AG179" s="498"/>
      <c r="AH179" s="589" t="b">
        <v>0</v>
      </c>
      <c r="AI179" s="590" t="b">
        <v>0</v>
      </c>
      <c r="AJ179" s="590" t="b">
        <v>0</v>
      </c>
      <c r="AK179" s="591" t="b">
        <v>0</v>
      </c>
      <c r="AL179" s="498"/>
      <c r="AM179" s="498"/>
      <c r="AN179" s="498"/>
      <c r="AO179" s="498"/>
      <c r="AP179" s="498"/>
      <c r="AQ179" s="498"/>
      <c r="AR179" s="498"/>
      <c r="AS179" s="498"/>
      <c r="AT179" s="498"/>
      <c r="AU179" s="498"/>
      <c r="AV179" s="498"/>
      <c r="AW179" s="498"/>
      <c r="AX179" s="498"/>
      <c r="AY179" s="498"/>
      <c r="AZ179" s="498"/>
      <c r="BA179" s="498"/>
      <c r="BB179" s="498"/>
      <c r="BC179" s="498"/>
      <c r="BD179" s="493"/>
      <c r="BE179" s="474"/>
      <c r="BF179" s="462"/>
      <c r="BG179" s="462"/>
      <c r="BH179" s="462"/>
    </row>
    <row r="180" spans="1:60" outlineLevel="3" x14ac:dyDescent="0.35">
      <c r="A180" s="462"/>
      <c r="B180" s="471"/>
      <c r="C180" s="464">
        <f>INT($C$155)+3</f>
        <v>4</v>
      </c>
      <c r="D180" s="493"/>
      <c r="E180" s="557">
        <v>1</v>
      </c>
      <c r="F180" s="557"/>
      <c r="G180" s="493"/>
      <c r="H180" s="498"/>
      <c r="I180" s="579">
        <v>1</v>
      </c>
      <c r="J180" s="592" t="s">
        <v>699</v>
      </c>
      <c r="K180" s="581">
        <f>N180-150</f>
        <v>44181</v>
      </c>
      <c r="L180" s="581">
        <f>K180+17/2</f>
        <v>44189.5</v>
      </c>
      <c r="M180" s="498"/>
      <c r="N180" s="582">
        <v>44331</v>
      </c>
      <c r="O180" s="582">
        <v>44301</v>
      </c>
      <c r="P180" s="582">
        <v>44301</v>
      </c>
      <c r="Q180" s="582">
        <v>44301</v>
      </c>
      <c r="R180" s="583">
        <f t="shared" si="7"/>
        <v>43600</v>
      </c>
      <c r="S180" s="583">
        <f t="shared" si="7"/>
        <v>43570</v>
      </c>
      <c r="T180" s="583">
        <f t="shared" si="7"/>
        <v>43570</v>
      </c>
      <c r="U180" s="583">
        <f t="shared" si="7"/>
        <v>43570</v>
      </c>
      <c r="V180" s="498"/>
      <c r="W180" s="593">
        <f t="shared" si="8"/>
        <v>19.049180327868854</v>
      </c>
      <c r="X180" s="593">
        <f t="shared" si="8"/>
        <v>18.065573770491802</v>
      </c>
      <c r="Y180" s="593">
        <f t="shared" si="8"/>
        <v>18.065573770491802</v>
      </c>
      <c r="Z180" s="593">
        <f t="shared" si="8"/>
        <v>19.049180327868854</v>
      </c>
      <c r="AA180" s="594"/>
      <c r="AB180" s="498"/>
      <c r="AC180" s="595">
        <v>0</v>
      </c>
      <c r="AD180" s="596">
        <v>0</v>
      </c>
      <c r="AE180" s="596">
        <v>0</v>
      </c>
      <c r="AF180" s="597">
        <v>0</v>
      </c>
      <c r="AG180" s="498"/>
      <c r="AH180" s="598" t="b">
        <v>1</v>
      </c>
      <c r="AI180" s="599" t="b">
        <v>1</v>
      </c>
      <c r="AJ180" s="599" t="b">
        <v>1</v>
      </c>
      <c r="AK180" s="600" t="b">
        <v>1</v>
      </c>
      <c r="AL180" s="498"/>
      <c r="AM180" s="498"/>
      <c r="AN180" s="498"/>
      <c r="AO180" s="498"/>
      <c r="AP180" s="498"/>
      <c r="AQ180" s="498"/>
      <c r="AR180" s="498"/>
      <c r="AS180" s="498"/>
      <c r="AT180" s="498"/>
      <c r="AU180" s="498"/>
      <c r="AV180" s="498"/>
      <c r="AW180" s="498"/>
      <c r="AX180" s="498"/>
      <c r="AY180" s="498"/>
      <c r="AZ180" s="498"/>
      <c r="BA180" s="498"/>
      <c r="BB180" s="498"/>
      <c r="BC180" s="498"/>
      <c r="BD180" s="493"/>
      <c r="BE180" s="474"/>
      <c r="BF180" s="462"/>
      <c r="BG180" s="462"/>
      <c r="BH180" s="462"/>
    </row>
    <row r="181" spans="1:60" outlineLevel="3" x14ac:dyDescent="0.35">
      <c r="A181" s="462"/>
      <c r="B181" s="471"/>
      <c r="C181" s="464">
        <f t="shared" ref="C181:C186" si="9">INT($C$155+3)</f>
        <v>4</v>
      </c>
      <c r="D181" s="493"/>
      <c r="E181" s="557">
        <v>1</v>
      </c>
      <c r="F181" s="557"/>
      <c r="G181" s="493"/>
      <c r="H181" s="498"/>
      <c r="I181" s="579">
        <v>2</v>
      </c>
      <c r="J181" s="601" t="s">
        <v>700</v>
      </c>
      <c r="K181" s="602"/>
      <c r="L181" s="498"/>
      <c r="M181" s="498"/>
      <c r="N181" s="603">
        <f t="shared" ref="N181:Q186" si="10">DATEVALUE(DAY(N180)&amp;"/"&amp;MONTH(N180)&amp;"/"&amp;YEAR(N180)+1)</f>
        <v>44696</v>
      </c>
      <c r="O181" s="603">
        <f t="shared" si="10"/>
        <v>44666</v>
      </c>
      <c r="P181" s="603">
        <f t="shared" si="10"/>
        <v>44666</v>
      </c>
      <c r="Q181" s="603">
        <f t="shared" si="10"/>
        <v>44666</v>
      </c>
      <c r="R181" s="583">
        <f t="shared" si="7"/>
        <v>43600</v>
      </c>
      <c r="S181" s="583">
        <f t="shared" si="7"/>
        <v>43570</v>
      </c>
      <c r="T181" s="583">
        <f t="shared" si="7"/>
        <v>43570</v>
      </c>
      <c r="U181" s="583">
        <f t="shared" si="7"/>
        <v>43570</v>
      </c>
      <c r="V181" s="498"/>
      <c r="W181" s="593">
        <f t="shared" si="8"/>
        <v>31.016393442622952</v>
      </c>
      <c r="X181" s="593">
        <f t="shared" si="8"/>
        <v>30.032786885245901</v>
      </c>
      <c r="Y181" s="593">
        <f t="shared" si="8"/>
        <v>30.032786885245901</v>
      </c>
      <c r="Z181" s="593">
        <f t="shared" si="8"/>
        <v>31.016393442622952</v>
      </c>
      <c r="AA181" s="594"/>
      <c r="AB181" s="498"/>
      <c r="AC181" s="595">
        <v>0</v>
      </c>
      <c r="AD181" s="596">
        <v>0</v>
      </c>
      <c r="AE181" s="596">
        <v>0</v>
      </c>
      <c r="AF181" s="597">
        <v>0</v>
      </c>
      <c r="AG181" s="498"/>
      <c r="AH181" s="598" t="b">
        <v>1</v>
      </c>
      <c r="AI181" s="599" t="b">
        <v>1</v>
      </c>
      <c r="AJ181" s="599" t="b">
        <v>1</v>
      </c>
      <c r="AK181" s="600" t="b">
        <v>1</v>
      </c>
      <c r="AL181" s="498"/>
      <c r="AM181" s="498"/>
      <c r="AN181" s="498"/>
      <c r="AO181" s="498"/>
      <c r="AP181" s="498"/>
      <c r="AQ181" s="498"/>
      <c r="AR181" s="498"/>
      <c r="AS181" s="498"/>
      <c r="AT181" s="498"/>
      <c r="AU181" s="498"/>
      <c r="AV181" s="498"/>
      <c r="AW181" s="498"/>
      <c r="AX181" s="498"/>
      <c r="AY181" s="498"/>
      <c r="AZ181" s="498"/>
      <c r="BA181" s="498"/>
      <c r="BB181" s="498"/>
      <c r="BC181" s="498"/>
      <c r="BD181" s="493"/>
      <c r="BE181" s="474"/>
      <c r="BF181" s="462"/>
      <c r="BG181" s="462"/>
      <c r="BH181" s="462"/>
    </row>
    <row r="182" spans="1:60" outlineLevel="3" x14ac:dyDescent="0.35">
      <c r="A182" s="462"/>
      <c r="B182" s="471"/>
      <c r="C182" s="464">
        <f t="shared" si="9"/>
        <v>4</v>
      </c>
      <c r="D182" s="493"/>
      <c r="E182" s="557">
        <v>1</v>
      </c>
      <c r="F182" s="557"/>
      <c r="G182" s="493"/>
      <c r="H182" s="498"/>
      <c r="I182" s="498">
        <v>3</v>
      </c>
      <c r="J182" s="497" t="s">
        <v>701</v>
      </c>
      <c r="K182" s="498"/>
      <c r="L182" s="498"/>
      <c r="M182" s="498"/>
      <c r="N182" s="603">
        <f t="shared" si="10"/>
        <v>45061</v>
      </c>
      <c r="O182" s="603">
        <f t="shared" si="10"/>
        <v>45031</v>
      </c>
      <c r="P182" s="603">
        <f t="shared" si="10"/>
        <v>45031</v>
      </c>
      <c r="Q182" s="603">
        <f t="shared" si="10"/>
        <v>45031</v>
      </c>
      <c r="R182" s="583">
        <f t="shared" si="7"/>
        <v>43600</v>
      </c>
      <c r="S182" s="583">
        <f t="shared" si="7"/>
        <v>43570</v>
      </c>
      <c r="T182" s="583">
        <f t="shared" si="7"/>
        <v>43570</v>
      </c>
      <c r="U182" s="583">
        <f t="shared" si="7"/>
        <v>43570</v>
      </c>
      <c r="V182" s="498"/>
      <c r="W182" s="593">
        <f t="shared" si="8"/>
        <v>42.983606557377051</v>
      </c>
      <c r="X182" s="593">
        <f t="shared" si="8"/>
        <v>42</v>
      </c>
      <c r="Y182" s="593">
        <f t="shared" si="8"/>
        <v>42</v>
      </c>
      <c r="Z182" s="593">
        <f t="shared" si="8"/>
        <v>42.983606557377051</v>
      </c>
      <c r="AA182" s="594"/>
      <c r="AB182" s="498"/>
      <c r="AC182" s="595">
        <v>0</v>
      </c>
      <c r="AD182" s="596">
        <v>0</v>
      </c>
      <c r="AE182" s="596">
        <v>0</v>
      </c>
      <c r="AF182" s="597">
        <v>0</v>
      </c>
      <c r="AG182" s="498"/>
      <c r="AH182" s="598" t="b">
        <v>1</v>
      </c>
      <c r="AI182" s="599" t="b">
        <v>1</v>
      </c>
      <c r="AJ182" s="599" t="b">
        <v>1</v>
      </c>
      <c r="AK182" s="600" t="b">
        <v>1</v>
      </c>
      <c r="AL182" s="498"/>
      <c r="AM182" s="498"/>
      <c r="AN182" s="498"/>
      <c r="AO182" s="498"/>
      <c r="AP182" s="498"/>
      <c r="AQ182" s="498"/>
      <c r="AR182" s="498"/>
      <c r="AS182" s="498"/>
      <c r="AT182" s="498"/>
      <c r="AU182" s="498"/>
      <c r="AV182" s="498"/>
      <c r="AW182" s="498"/>
      <c r="AX182" s="498"/>
      <c r="AY182" s="498"/>
      <c r="AZ182" s="498"/>
      <c r="BA182" s="498"/>
      <c r="BB182" s="498"/>
      <c r="BC182" s="498"/>
      <c r="BD182" s="493"/>
      <c r="BE182" s="474"/>
      <c r="BF182" s="462"/>
      <c r="BG182" s="462"/>
      <c r="BH182" s="462"/>
    </row>
    <row r="183" spans="1:60" outlineLevel="3" x14ac:dyDescent="0.35">
      <c r="A183" s="462"/>
      <c r="B183" s="471"/>
      <c r="C183" s="464">
        <f t="shared" si="9"/>
        <v>4</v>
      </c>
      <c r="D183" s="493"/>
      <c r="E183" s="557">
        <v>1</v>
      </c>
      <c r="F183" s="557"/>
      <c r="G183" s="493"/>
      <c r="H183" s="498"/>
      <c r="I183" s="498">
        <v>4</v>
      </c>
      <c r="J183" s="498" t="s">
        <v>702</v>
      </c>
      <c r="K183" s="498"/>
      <c r="L183" s="498"/>
      <c r="M183" s="498"/>
      <c r="N183" s="603">
        <f t="shared" si="10"/>
        <v>45427</v>
      </c>
      <c r="O183" s="603">
        <f t="shared" si="10"/>
        <v>45397</v>
      </c>
      <c r="P183" s="603">
        <f t="shared" si="10"/>
        <v>45397</v>
      </c>
      <c r="Q183" s="603">
        <f t="shared" si="10"/>
        <v>45397</v>
      </c>
      <c r="R183" s="583">
        <f t="shared" si="7"/>
        <v>43600</v>
      </c>
      <c r="S183" s="583">
        <f t="shared" si="7"/>
        <v>43570</v>
      </c>
      <c r="T183" s="583">
        <f t="shared" si="7"/>
        <v>43570</v>
      </c>
      <c r="U183" s="583">
        <f t="shared" si="7"/>
        <v>43570</v>
      </c>
      <c r="V183" s="498"/>
      <c r="W183" s="593">
        <f t="shared" si="8"/>
        <v>54.983606557377051</v>
      </c>
      <c r="X183" s="593">
        <f t="shared" si="8"/>
        <v>54</v>
      </c>
      <c r="Y183" s="593">
        <f t="shared" si="8"/>
        <v>54</v>
      </c>
      <c r="Z183" s="593">
        <f t="shared" si="8"/>
        <v>54.983606557377051</v>
      </c>
      <c r="AA183" s="594"/>
      <c r="AB183" s="498"/>
      <c r="AC183" s="595">
        <v>0</v>
      </c>
      <c r="AD183" s="596">
        <v>0</v>
      </c>
      <c r="AE183" s="596">
        <v>0</v>
      </c>
      <c r="AF183" s="597">
        <v>0</v>
      </c>
      <c r="AG183" s="498"/>
      <c r="AH183" s="598" t="b">
        <v>1</v>
      </c>
      <c r="AI183" s="599" t="b">
        <v>1</v>
      </c>
      <c r="AJ183" s="599" t="b">
        <v>1</v>
      </c>
      <c r="AK183" s="600" t="b">
        <v>1</v>
      </c>
      <c r="AL183" s="498"/>
      <c r="AM183" s="498"/>
      <c r="AN183" s="498"/>
      <c r="AO183" s="498"/>
      <c r="AP183" s="498"/>
      <c r="AQ183" s="498"/>
      <c r="AR183" s="498"/>
      <c r="AS183" s="498"/>
      <c r="AT183" s="498"/>
      <c r="AU183" s="498"/>
      <c r="AV183" s="498"/>
      <c r="AW183" s="498"/>
      <c r="AX183" s="498"/>
      <c r="AY183" s="498"/>
      <c r="AZ183" s="498"/>
      <c r="BA183" s="498"/>
      <c r="BB183" s="498"/>
      <c r="BC183" s="498"/>
      <c r="BD183" s="493"/>
      <c r="BE183" s="474"/>
      <c r="BF183" s="462"/>
      <c r="BG183" s="462"/>
      <c r="BH183" s="462"/>
    </row>
    <row r="184" spans="1:60" outlineLevel="3" x14ac:dyDescent="0.35">
      <c r="A184" s="462"/>
      <c r="B184" s="471"/>
      <c r="C184" s="464">
        <f t="shared" si="9"/>
        <v>4</v>
      </c>
      <c r="D184" s="493"/>
      <c r="E184" s="557">
        <v>1</v>
      </c>
      <c r="F184" s="557"/>
      <c r="G184" s="493"/>
      <c r="H184" s="498"/>
      <c r="I184" s="498">
        <v>5</v>
      </c>
      <c r="J184" s="498" t="s">
        <v>703</v>
      </c>
      <c r="K184" s="498"/>
      <c r="L184" s="498"/>
      <c r="M184" s="498"/>
      <c r="N184" s="603">
        <f t="shared" si="10"/>
        <v>45792</v>
      </c>
      <c r="O184" s="603">
        <f t="shared" si="10"/>
        <v>45762</v>
      </c>
      <c r="P184" s="603">
        <f t="shared" si="10"/>
        <v>45762</v>
      </c>
      <c r="Q184" s="603">
        <f t="shared" si="10"/>
        <v>45762</v>
      </c>
      <c r="R184" s="583">
        <f t="shared" si="7"/>
        <v>43600</v>
      </c>
      <c r="S184" s="583">
        <f t="shared" si="7"/>
        <v>43570</v>
      </c>
      <c r="T184" s="583">
        <f t="shared" si="7"/>
        <v>43570</v>
      </c>
      <c r="U184" s="583">
        <f t="shared" si="7"/>
        <v>43570</v>
      </c>
      <c r="V184" s="498"/>
      <c r="W184" s="593">
        <f t="shared" si="8"/>
        <v>66.950819672131146</v>
      </c>
      <c r="X184" s="593">
        <f t="shared" si="8"/>
        <v>65.967213114754102</v>
      </c>
      <c r="Y184" s="593">
        <f t="shared" si="8"/>
        <v>65.967213114754102</v>
      </c>
      <c r="Z184" s="593">
        <f t="shared" si="8"/>
        <v>66.950819672131146</v>
      </c>
      <c r="AA184" s="594"/>
      <c r="AB184" s="498"/>
      <c r="AC184" s="595">
        <v>0</v>
      </c>
      <c r="AD184" s="596">
        <v>0</v>
      </c>
      <c r="AE184" s="596">
        <v>0</v>
      </c>
      <c r="AF184" s="597">
        <v>0</v>
      </c>
      <c r="AG184" s="498"/>
      <c r="AH184" s="598" t="b">
        <v>1</v>
      </c>
      <c r="AI184" s="599" t="b">
        <v>1</v>
      </c>
      <c r="AJ184" s="599" t="b">
        <v>1</v>
      </c>
      <c r="AK184" s="600" t="b">
        <v>1</v>
      </c>
      <c r="AL184" s="498"/>
      <c r="AM184" s="498"/>
      <c r="AN184" s="498"/>
      <c r="AO184" s="498"/>
      <c r="AP184" s="498"/>
      <c r="AQ184" s="498"/>
      <c r="AR184" s="498"/>
      <c r="AS184" s="498"/>
      <c r="AT184" s="498"/>
      <c r="AU184" s="498"/>
      <c r="AV184" s="498"/>
      <c r="AW184" s="498"/>
      <c r="AX184" s="498"/>
      <c r="AY184" s="498"/>
      <c r="AZ184" s="498"/>
      <c r="BA184" s="498"/>
      <c r="BB184" s="498"/>
      <c r="BC184" s="498"/>
      <c r="BD184" s="493"/>
      <c r="BE184" s="474"/>
      <c r="BF184" s="462"/>
      <c r="BG184" s="462"/>
      <c r="BH184" s="462"/>
    </row>
    <row r="185" spans="1:60" outlineLevel="3" x14ac:dyDescent="0.35">
      <c r="A185" s="462"/>
      <c r="B185" s="471"/>
      <c r="C185" s="464">
        <f t="shared" si="9"/>
        <v>4</v>
      </c>
      <c r="D185" s="493"/>
      <c r="E185" s="557">
        <v>1</v>
      </c>
      <c r="F185" s="557"/>
      <c r="G185" s="493"/>
      <c r="H185" s="498"/>
      <c r="I185" s="498">
        <v>6</v>
      </c>
      <c r="J185" s="498" t="s">
        <v>704</v>
      </c>
      <c r="K185" s="498"/>
      <c r="L185" s="498"/>
      <c r="M185" s="498"/>
      <c r="N185" s="603">
        <f t="shared" si="10"/>
        <v>46157</v>
      </c>
      <c r="O185" s="603">
        <f t="shared" si="10"/>
        <v>46127</v>
      </c>
      <c r="P185" s="603">
        <f t="shared" si="10"/>
        <v>46127</v>
      </c>
      <c r="Q185" s="603">
        <f t="shared" si="10"/>
        <v>46127</v>
      </c>
      <c r="R185" s="583">
        <f t="shared" si="7"/>
        <v>43600</v>
      </c>
      <c r="S185" s="583">
        <f t="shared" si="7"/>
        <v>43570</v>
      </c>
      <c r="T185" s="583">
        <f t="shared" si="7"/>
        <v>43570</v>
      </c>
      <c r="U185" s="583">
        <f t="shared" si="7"/>
        <v>43570</v>
      </c>
      <c r="V185" s="498"/>
      <c r="W185" s="593">
        <f t="shared" si="8"/>
        <v>78.918032786885249</v>
      </c>
      <c r="X185" s="593">
        <f t="shared" si="8"/>
        <v>77.93442622950819</v>
      </c>
      <c r="Y185" s="593">
        <f t="shared" si="8"/>
        <v>77.93442622950819</v>
      </c>
      <c r="Z185" s="593">
        <f t="shared" si="8"/>
        <v>78.918032786885249</v>
      </c>
      <c r="AA185" s="594"/>
      <c r="AB185" s="498"/>
      <c r="AC185" s="595">
        <v>0</v>
      </c>
      <c r="AD185" s="596">
        <v>0</v>
      </c>
      <c r="AE185" s="596">
        <v>0</v>
      </c>
      <c r="AF185" s="597">
        <v>0</v>
      </c>
      <c r="AG185" s="498"/>
      <c r="AH185" s="598" t="b">
        <v>1</v>
      </c>
      <c r="AI185" s="599" t="b">
        <v>1</v>
      </c>
      <c r="AJ185" s="599" t="b">
        <v>1</v>
      </c>
      <c r="AK185" s="600" t="b">
        <v>1</v>
      </c>
      <c r="AL185" s="498"/>
      <c r="AM185" s="498"/>
      <c r="AN185" s="498"/>
      <c r="AO185" s="498"/>
      <c r="AP185" s="498"/>
      <c r="AQ185" s="498"/>
      <c r="AR185" s="498"/>
      <c r="AS185" s="498"/>
      <c r="AT185" s="498"/>
      <c r="AU185" s="498"/>
      <c r="AV185" s="498"/>
      <c r="AW185" s="498"/>
      <c r="AX185" s="498"/>
      <c r="AY185" s="498"/>
      <c r="AZ185" s="498"/>
      <c r="BA185" s="498"/>
      <c r="BB185" s="498"/>
      <c r="BC185" s="498"/>
      <c r="BD185" s="493"/>
      <c r="BE185" s="474"/>
      <c r="BF185" s="462"/>
      <c r="BG185" s="462"/>
      <c r="BH185" s="462"/>
    </row>
    <row r="186" spans="1:60" outlineLevel="3" x14ac:dyDescent="0.35">
      <c r="A186" s="462"/>
      <c r="B186" s="471"/>
      <c r="C186" s="464">
        <f t="shared" si="9"/>
        <v>4</v>
      </c>
      <c r="D186" s="493"/>
      <c r="E186" s="557">
        <v>1</v>
      </c>
      <c r="F186" s="557"/>
      <c r="G186" s="493"/>
      <c r="H186" s="498"/>
      <c r="I186" s="498">
        <v>7</v>
      </c>
      <c r="J186" s="498" t="s">
        <v>705</v>
      </c>
      <c r="K186" s="498"/>
      <c r="L186" s="498"/>
      <c r="M186" s="498"/>
      <c r="N186" s="603">
        <f t="shared" si="10"/>
        <v>46522</v>
      </c>
      <c r="O186" s="603">
        <f t="shared" si="10"/>
        <v>46492</v>
      </c>
      <c r="P186" s="603">
        <f t="shared" si="10"/>
        <v>46492</v>
      </c>
      <c r="Q186" s="603">
        <f t="shared" si="10"/>
        <v>46492</v>
      </c>
      <c r="R186" s="583">
        <f t="shared" si="7"/>
        <v>43600</v>
      </c>
      <c r="S186" s="583">
        <f t="shared" si="7"/>
        <v>43570</v>
      </c>
      <c r="T186" s="583">
        <f t="shared" si="7"/>
        <v>43570</v>
      </c>
      <c r="U186" s="583">
        <f t="shared" si="7"/>
        <v>43570</v>
      </c>
      <c r="V186" s="498"/>
      <c r="W186" s="604">
        <f t="shared" si="8"/>
        <v>90.885245901639351</v>
      </c>
      <c r="X186" s="604">
        <f t="shared" si="8"/>
        <v>89.901639344262293</v>
      </c>
      <c r="Y186" s="604">
        <f t="shared" si="8"/>
        <v>89.901639344262293</v>
      </c>
      <c r="Z186" s="604">
        <f t="shared" si="8"/>
        <v>90.885245901639351</v>
      </c>
      <c r="AA186" s="605"/>
      <c r="AB186" s="498"/>
      <c r="AC186" s="606">
        <v>0</v>
      </c>
      <c r="AD186" s="607">
        <v>0</v>
      </c>
      <c r="AE186" s="607">
        <v>0</v>
      </c>
      <c r="AF186" s="608">
        <v>0</v>
      </c>
      <c r="AG186" s="498"/>
      <c r="AH186" s="609" t="b">
        <v>1</v>
      </c>
      <c r="AI186" s="610" t="b">
        <v>1</v>
      </c>
      <c r="AJ186" s="610" t="b">
        <v>1</v>
      </c>
      <c r="AK186" s="611" t="b">
        <v>1</v>
      </c>
      <c r="AL186" s="498"/>
      <c r="AM186" s="498"/>
      <c r="AN186" s="498"/>
      <c r="AO186" s="498"/>
      <c r="AP186" s="498"/>
      <c r="AQ186" s="498"/>
      <c r="AR186" s="498"/>
      <c r="AS186" s="498"/>
      <c r="AT186" s="498"/>
      <c r="AU186" s="498"/>
      <c r="AV186" s="498"/>
      <c r="AW186" s="498"/>
      <c r="AX186" s="498"/>
      <c r="AY186" s="498"/>
      <c r="AZ186" s="498"/>
      <c r="BA186" s="498"/>
      <c r="BB186" s="498"/>
      <c r="BC186" s="498"/>
      <c r="BD186" s="493"/>
      <c r="BE186" s="474"/>
      <c r="BF186" s="462"/>
      <c r="BG186" s="462"/>
      <c r="BH186" s="462"/>
    </row>
    <row r="187" spans="1:60" outlineLevel="2" x14ac:dyDescent="0.35">
      <c r="A187" s="462"/>
      <c r="B187" s="471"/>
      <c r="C187" s="464">
        <f>INT($C$155)+2</f>
        <v>3</v>
      </c>
      <c r="D187" s="493"/>
      <c r="E187" s="557">
        <v>2</v>
      </c>
      <c r="F187" s="557"/>
      <c r="G187" s="493"/>
      <c r="H187" s="515" t="str">
        <f>H$175</f>
        <v>July</v>
      </c>
      <c r="I187" s="498">
        <v>0</v>
      </c>
      <c r="J187" s="580" t="s">
        <v>698</v>
      </c>
      <c r="K187" s="581">
        <f>N187-150</f>
        <v>43885</v>
      </c>
      <c r="L187" s="581">
        <f>K187+17/2</f>
        <v>43893.5</v>
      </c>
      <c r="M187" s="498"/>
      <c r="N187" s="582">
        <v>44035</v>
      </c>
      <c r="O187" s="582">
        <v>44032</v>
      </c>
      <c r="P187" s="582">
        <v>44032</v>
      </c>
      <c r="Q187" s="582">
        <v>44032</v>
      </c>
      <c r="R187" s="583">
        <f t="shared" si="7"/>
        <v>43669</v>
      </c>
      <c r="S187" s="583">
        <f t="shared" si="7"/>
        <v>43666</v>
      </c>
      <c r="T187" s="583">
        <f t="shared" si="7"/>
        <v>43666</v>
      </c>
      <c r="U187" s="583">
        <f t="shared" si="7"/>
        <v>43666</v>
      </c>
      <c r="V187" s="498"/>
      <c r="W187" s="584">
        <f t="shared" si="8"/>
        <v>7.081967213114754</v>
      </c>
      <c r="X187" s="584">
        <f t="shared" si="8"/>
        <v>6.9836065573770494</v>
      </c>
      <c r="Y187" s="584">
        <f t="shared" si="8"/>
        <v>6.9836065573770494</v>
      </c>
      <c r="Z187" s="584">
        <f t="shared" si="8"/>
        <v>8.6885245901639347</v>
      </c>
      <c r="AA187" s="585"/>
      <c r="AB187" s="498"/>
      <c r="AC187" s="586">
        <v>1</v>
      </c>
      <c r="AD187" s="587">
        <v>1</v>
      </c>
      <c r="AE187" s="587">
        <v>1</v>
      </c>
      <c r="AF187" s="588">
        <v>1</v>
      </c>
      <c r="AG187" s="498"/>
      <c r="AH187" s="589" t="b">
        <v>0</v>
      </c>
      <c r="AI187" s="590" t="b">
        <v>0</v>
      </c>
      <c r="AJ187" s="590" t="b">
        <v>0</v>
      </c>
      <c r="AK187" s="591" t="b">
        <v>0</v>
      </c>
      <c r="AL187" s="498"/>
      <c r="AM187" s="498"/>
      <c r="AN187" s="498"/>
      <c r="AO187" s="498"/>
      <c r="AP187" s="498"/>
      <c r="AQ187" s="498"/>
      <c r="AR187" s="498"/>
      <c r="AS187" s="498"/>
      <c r="AT187" s="498"/>
      <c r="AU187" s="498"/>
      <c r="AV187" s="498"/>
      <c r="AW187" s="498"/>
      <c r="AX187" s="498"/>
      <c r="AY187" s="498"/>
      <c r="AZ187" s="498"/>
      <c r="BA187" s="498"/>
      <c r="BB187" s="498"/>
      <c r="BC187" s="498"/>
      <c r="BD187" s="493"/>
      <c r="BE187" s="474"/>
      <c r="BF187" s="462"/>
      <c r="BG187" s="462"/>
      <c r="BH187" s="462"/>
    </row>
    <row r="188" spans="1:60" outlineLevel="3" x14ac:dyDescent="0.35">
      <c r="A188" s="462"/>
      <c r="B188" s="471"/>
      <c r="C188" s="464">
        <f>INT($C$155)+3</f>
        <v>4</v>
      </c>
      <c r="D188" s="493"/>
      <c r="E188" s="557">
        <v>2</v>
      </c>
      <c r="F188" s="557"/>
      <c r="G188" s="493"/>
      <c r="H188" s="498"/>
      <c r="I188" s="498">
        <v>1</v>
      </c>
      <c r="J188" s="592" t="s">
        <v>699</v>
      </c>
      <c r="K188" s="581">
        <f>N188-150</f>
        <v>44250</v>
      </c>
      <c r="L188" s="581">
        <f>K188+17/2</f>
        <v>44258.5</v>
      </c>
      <c r="M188" s="498"/>
      <c r="N188" s="582">
        <v>44400</v>
      </c>
      <c r="O188" s="582">
        <v>44348</v>
      </c>
      <c r="P188" s="582">
        <v>44348</v>
      </c>
      <c r="Q188" s="582">
        <v>44348</v>
      </c>
      <c r="R188" s="583">
        <f t="shared" si="7"/>
        <v>43669</v>
      </c>
      <c r="S188" s="583">
        <f t="shared" si="7"/>
        <v>43617</v>
      </c>
      <c r="T188" s="583">
        <f t="shared" si="7"/>
        <v>43617</v>
      </c>
      <c r="U188" s="583">
        <f t="shared" si="7"/>
        <v>43617</v>
      </c>
      <c r="V188" s="498"/>
      <c r="W188" s="593">
        <f t="shared" si="8"/>
        <v>19.049180327868854</v>
      </c>
      <c r="X188" s="593">
        <f t="shared" si="8"/>
        <v>17.344262295081968</v>
      </c>
      <c r="Y188" s="593">
        <f t="shared" si="8"/>
        <v>17.344262295081968</v>
      </c>
      <c r="Z188" s="593">
        <f t="shared" si="8"/>
        <v>19.049180327868854</v>
      </c>
      <c r="AA188" s="594"/>
      <c r="AB188" s="498"/>
      <c r="AC188" s="595">
        <v>1</v>
      </c>
      <c r="AD188" s="596">
        <v>1</v>
      </c>
      <c r="AE188" s="596">
        <v>1</v>
      </c>
      <c r="AF188" s="597">
        <v>1</v>
      </c>
      <c r="AG188" s="498"/>
      <c r="AH188" s="598" t="b">
        <v>1</v>
      </c>
      <c r="AI188" s="599" t="b">
        <v>1</v>
      </c>
      <c r="AJ188" s="599" t="b">
        <v>1</v>
      </c>
      <c r="AK188" s="600" t="b">
        <v>1</v>
      </c>
      <c r="AL188" s="498"/>
      <c r="AM188" s="498"/>
      <c r="AN188" s="498"/>
      <c r="AO188" s="498"/>
      <c r="AP188" s="498"/>
      <c r="AQ188" s="498"/>
      <c r="AR188" s="498"/>
      <c r="AS188" s="498"/>
      <c r="AT188" s="498"/>
      <c r="AU188" s="498"/>
      <c r="AV188" s="498"/>
      <c r="AW188" s="498"/>
      <c r="AX188" s="498"/>
      <c r="AY188" s="498"/>
      <c r="AZ188" s="498"/>
      <c r="BA188" s="498"/>
      <c r="BB188" s="498"/>
      <c r="BC188" s="498"/>
      <c r="BD188" s="493"/>
      <c r="BE188" s="474"/>
      <c r="BF188" s="462"/>
      <c r="BG188" s="462"/>
      <c r="BH188" s="462"/>
    </row>
    <row r="189" spans="1:60" outlineLevel="3" x14ac:dyDescent="0.35">
      <c r="A189" s="462"/>
      <c r="B189" s="471"/>
      <c r="C189" s="464">
        <f t="shared" ref="C189:C194" si="11">INT($C$155+3)</f>
        <v>4</v>
      </c>
      <c r="D189" s="493"/>
      <c r="E189" s="557">
        <v>2</v>
      </c>
      <c r="F189" s="557"/>
      <c r="G189" s="493"/>
      <c r="H189" s="498"/>
      <c r="I189" s="498">
        <v>2</v>
      </c>
      <c r="J189" s="592" t="s">
        <v>706</v>
      </c>
      <c r="K189" s="498"/>
      <c r="L189" s="498"/>
      <c r="M189" s="498"/>
      <c r="N189" s="603">
        <f t="shared" ref="N189:Q194" si="12">DATEVALUE(DAY(N188)&amp;"/"&amp;MONTH(N188)&amp;"/"&amp;YEAR(N188)+1)</f>
        <v>44765</v>
      </c>
      <c r="O189" s="603">
        <f t="shared" si="12"/>
        <v>44713</v>
      </c>
      <c r="P189" s="603">
        <f t="shared" si="12"/>
        <v>44713</v>
      </c>
      <c r="Q189" s="603">
        <f t="shared" si="12"/>
        <v>44713</v>
      </c>
      <c r="R189" s="583">
        <f t="shared" si="7"/>
        <v>43669</v>
      </c>
      <c r="S189" s="583">
        <f t="shared" si="7"/>
        <v>43617</v>
      </c>
      <c r="T189" s="583">
        <f t="shared" si="7"/>
        <v>43617</v>
      </c>
      <c r="U189" s="583">
        <f t="shared" si="7"/>
        <v>43617</v>
      </c>
      <c r="V189" s="498"/>
      <c r="W189" s="593">
        <f t="shared" si="8"/>
        <v>31.016393442622952</v>
      </c>
      <c r="X189" s="593">
        <f t="shared" si="8"/>
        <v>29.311475409836067</v>
      </c>
      <c r="Y189" s="593">
        <f t="shared" si="8"/>
        <v>29.311475409836067</v>
      </c>
      <c r="Z189" s="593">
        <f t="shared" si="8"/>
        <v>31.016393442622952</v>
      </c>
      <c r="AA189" s="594"/>
      <c r="AB189" s="498"/>
      <c r="AC189" s="595">
        <v>1</v>
      </c>
      <c r="AD189" s="596">
        <v>1</v>
      </c>
      <c r="AE189" s="596">
        <v>1</v>
      </c>
      <c r="AF189" s="597">
        <v>1</v>
      </c>
      <c r="AG189" s="498"/>
      <c r="AH189" s="598" t="b">
        <v>1</v>
      </c>
      <c r="AI189" s="599" t="b">
        <v>1</v>
      </c>
      <c r="AJ189" s="599" t="b">
        <v>1</v>
      </c>
      <c r="AK189" s="600" t="b">
        <v>1</v>
      </c>
      <c r="AL189" s="498"/>
      <c r="AM189" s="498"/>
      <c r="AN189" s="498"/>
      <c r="AO189" s="498"/>
      <c r="AP189" s="498"/>
      <c r="AQ189" s="498"/>
      <c r="AR189" s="498"/>
      <c r="AS189" s="498"/>
      <c r="AT189" s="498"/>
      <c r="AU189" s="498"/>
      <c r="AV189" s="498"/>
      <c r="AW189" s="498"/>
      <c r="AX189" s="498"/>
      <c r="AY189" s="498"/>
      <c r="AZ189" s="498"/>
      <c r="BA189" s="498"/>
      <c r="BB189" s="498"/>
      <c r="BC189" s="498"/>
      <c r="BD189" s="493"/>
      <c r="BE189" s="474"/>
      <c r="BF189" s="462"/>
      <c r="BG189" s="462"/>
      <c r="BH189" s="462"/>
    </row>
    <row r="190" spans="1:60" outlineLevel="3" x14ac:dyDescent="0.35">
      <c r="A190" s="462"/>
      <c r="B190" s="471"/>
      <c r="C190" s="464">
        <f t="shared" si="11"/>
        <v>4</v>
      </c>
      <c r="D190" s="493"/>
      <c r="E190" s="557">
        <v>2</v>
      </c>
      <c r="F190" s="557"/>
      <c r="G190" s="493"/>
      <c r="H190" s="498"/>
      <c r="I190" s="498">
        <v>3</v>
      </c>
      <c r="J190" s="592" t="s">
        <v>707</v>
      </c>
      <c r="K190" s="498"/>
      <c r="L190" s="498"/>
      <c r="M190" s="498"/>
      <c r="N190" s="603">
        <f t="shared" si="12"/>
        <v>45130</v>
      </c>
      <c r="O190" s="603">
        <f t="shared" si="12"/>
        <v>45078</v>
      </c>
      <c r="P190" s="603">
        <f t="shared" si="12"/>
        <v>45078</v>
      </c>
      <c r="Q190" s="603">
        <f t="shared" si="12"/>
        <v>45078</v>
      </c>
      <c r="R190" s="583">
        <f t="shared" si="7"/>
        <v>43669</v>
      </c>
      <c r="S190" s="583">
        <f t="shared" si="7"/>
        <v>43617</v>
      </c>
      <c r="T190" s="583">
        <f t="shared" si="7"/>
        <v>43617</v>
      </c>
      <c r="U190" s="583">
        <f t="shared" si="7"/>
        <v>43617</v>
      </c>
      <c r="V190" s="498"/>
      <c r="W190" s="593">
        <f t="shared" si="8"/>
        <v>42.983606557377051</v>
      </c>
      <c r="X190" s="593">
        <f t="shared" si="8"/>
        <v>41.278688524590166</v>
      </c>
      <c r="Y190" s="593">
        <f t="shared" si="8"/>
        <v>41.278688524590166</v>
      </c>
      <c r="Z190" s="593">
        <f t="shared" si="8"/>
        <v>42.983606557377051</v>
      </c>
      <c r="AA190" s="594"/>
      <c r="AB190" s="498"/>
      <c r="AC190" s="595">
        <v>1</v>
      </c>
      <c r="AD190" s="596">
        <v>1</v>
      </c>
      <c r="AE190" s="596">
        <v>1</v>
      </c>
      <c r="AF190" s="597">
        <v>1</v>
      </c>
      <c r="AG190" s="498"/>
      <c r="AH190" s="598" t="b">
        <v>1</v>
      </c>
      <c r="AI190" s="599" t="b">
        <v>1</v>
      </c>
      <c r="AJ190" s="599" t="b">
        <v>1</v>
      </c>
      <c r="AK190" s="600" t="b">
        <v>1</v>
      </c>
      <c r="AL190" s="498"/>
      <c r="AM190" s="498"/>
      <c r="AN190" s="498"/>
      <c r="AO190" s="498"/>
      <c r="AP190" s="498"/>
      <c r="AQ190" s="498"/>
      <c r="AR190" s="498"/>
      <c r="AS190" s="498"/>
      <c r="AT190" s="498"/>
      <c r="AU190" s="498"/>
      <c r="AV190" s="498"/>
      <c r="AW190" s="498"/>
      <c r="AX190" s="498"/>
      <c r="AY190" s="498"/>
      <c r="AZ190" s="498"/>
      <c r="BA190" s="498"/>
      <c r="BB190" s="498"/>
      <c r="BC190" s="498"/>
      <c r="BD190" s="493"/>
      <c r="BE190" s="474"/>
      <c r="BF190" s="462"/>
      <c r="BG190" s="462"/>
      <c r="BH190" s="462"/>
    </row>
    <row r="191" spans="1:60" outlineLevel="3" x14ac:dyDescent="0.35">
      <c r="A191" s="462"/>
      <c r="B191" s="471"/>
      <c r="C191" s="464">
        <f t="shared" si="11"/>
        <v>4</v>
      </c>
      <c r="D191" s="493"/>
      <c r="E191" s="557">
        <v>2</v>
      </c>
      <c r="F191" s="557"/>
      <c r="G191" s="493"/>
      <c r="H191" s="498"/>
      <c r="I191" s="498">
        <v>4</v>
      </c>
      <c r="J191" s="592" t="s">
        <v>708</v>
      </c>
      <c r="K191" s="498"/>
      <c r="L191" s="498"/>
      <c r="M191" s="498"/>
      <c r="N191" s="603">
        <f t="shared" si="12"/>
        <v>45496</v>
      </c>
      <c r="O191" s="603">
        <f t="shared" si="12"/>
        <v>45444</v>
      </c>
      <c r="P191" s="603">
        <f t="shared" si="12"/>
        <v>45444</v>
      </c>
      <c r="Q191" s="603">
        <f t="shared" si="12"/>
        <v>45444</v>
      </c>
      <c r="R191" s="583">
        <f t="shared" si="7"/>
        <v>43669</v>
      </c>
      <c r="S191" s="583">
        <f t="shared" si="7"/>
        <v>43617</v>
      </c>
      <c r="T191" s="583">
        <f t="shared" si="7"/>
        <v>43617</v>
      </c>
      <c r="U191" s="583">
        <f t="shared" si="7"/>
        <v>43617</v>
      </c>
      <c r="V191" s="498"/>
      <c r="W191" s="593">
        <f t="shared" si="8"/>
        <v>54.983606557377051</v>
      </c>
      <c r="X191" s="593">
        <f t="shared" si="8"/>
        <v>53.278688524590166</v>
      </c>
      <c r="Y191" s="593">
        <f t="shared" si="8"/>
        <v>53.278688524590166</v>
      </c>
      <c r="Z191" s="593">
        <f t="shared" si="8"/>
        <v>54.983606557377051</v>
      </c>
      <c r="AA191" s="594"/>
      <c r="AB191" s="498"/>
      <c r="AC191" s="595">
        <v>1</v>
      </c>
      <c r="AD191" s="596">
        <v>1</v>
      </c>
      <c r="AE191" s="596">
        <v>1</v>
      </c>
      <c r="AF191" s="597">
        <v>1</v>
      </c>
      <c r="AG191" s="498"/>
      <c r="AH191" s="598" t="b">
        <v>1</v>
      </c>
      <c r="AI191" s="599" t="b">
        <v>1</v>
      </c>
      <c r="AJ191" s="599" t="b">
        <v>1</v>
      </c>
      <c r="AK191" s="600" t="b">
        <v>1</v>
      </c>
      <c r="AL191" s="498"/>
      <c r="AM191" s="498"/>
      <c r="AN191" s="498"/>
      <c r="AO191" s="498"/>
      <c r="AP191" s="498"/>
      <c r="AQ191" s="498"/>
      <c r="AR191" s="498"/>
      <c r="AS191" s="498"/>
      <c r="AT191" s="498"/>
      <c r="AU191" s="498"/>
      <c r="AV191" s="498"/>
      <c r="AW191" s="498"/>
      <c r="AX191" s="498"/>
      <c r="AY191" s="498"/>
      <c r="AZ191" s="498"/>
      <c r="BA191" s="498"/>
      <c r="BB191" s="498"/>
      <c r="BC191" s="498"/>
      <c r="BD191" s="493"/>
      <c r="BE191" s="474"/>
      <c r="BF191" s="462"/>
      <c r="BG191" s="462"/>
      <c r="BH191" s="462"/>
    </row>
    <row r="192" spans="1:60" outlineLevel="3" x14ac:dyDescent="0.35">
      <c r="A192" s="462"/>
      <c r="B192" s="471"/>
      <c r="C192" s="464">
        <f t="shared" si="11"/>
        <v>4</v>
      </c>
      <c r="D192" s="493"/>
      <c r="E192" s="557">
        <v>2</v>
      </c>
      <c r="F192" s="557"/>
      <c r="G192" s="493"/>
      <c r="H192" s="498"/>
      <c r="I192" s="498">
        <v>5</v>
      </c>
      <c r="J192" s="592" t="s">
        <v>709</v>
      </c>
      <c r="K192" s="498"/>
      <c r="L192" s="498"/>
      <c r="M192" s="498"/>
      <c r="N192" s="603">
        <f t="shared" si="12"/>
        <v>45861</v>
      </c>
      <c r="O192" s="603">
        <f t="shared" si="12"/>
        <v>45809</v>
      </c>
      <c r="P192" s="603">
        <f t="shared" si="12"/>
        <v>45809</v>
      </c>
      <c r="Q192" s="603">
        <f t="shared" si="12"/>
        <v>45809</v>
      </c>
      <c r="R192" s="583">
        <f t="shared" si="7"/>
        <v>43669</v>
      </c>
      <c r="S192" s="583">
        <f t="shared" si="7"/>
        <v>43617</v>
      </c>
      <c r="T192" s="583">
        <f t="shared" si="7"/>
        <v>43617</v>
      </c>
      <c r="U192" s="583">
        <f t="shared" si="7"/>
        <v>43617</v>
      </c>
      <c r="V192" s="498"/>
      <c r="W192" s="593">
        <f t="shared" si="8"/>
        <v>66.950819672131146</v>
      </c>
      <c r="X192" s="593">
        <f t="shared" si="8"/>
        <v>65.245901639344268</v>
      </c>
      <c r="Y192" s="593">
        <f t="shared" si="8"/>
        <v>65.245901639344268</v>
      </c>
      <c r="Z192" s="593">
        <f t="shared" si="8"/>
        <v>66.950819672131146</v>
      </c>
      <c r="AA192" s="594"/>
      <c r="AB192" s="498"/>
      <c r="AC192" s="595">
        <v>1</v>
      </c>
      <c r="AD192" s="596">
        <v>1</v>
      </c>
      <c r="AE192" s="596">
        <v>1</v>
      </c>
      <c r="AF192" s="597">
        <v>1</v>
      </c>
      <c r="AG192" s="498"/>
      <c r="AH192" s="598" t="b">
        <v>1</v>
      </c>
      <c r="AI192" s="599" t="b">
        <v>1</v>
      </c>
      <c r="AJ192" s="599" t="b">
        <v>1</v>
      </c>
      <c r="AK192" s="600" t="b">
        <v>1</v>
      </c>
      <c r="AL192" s="498"/>
      <c r="AM192" s="498"/>
      <c r="AN192" s="498"/>
      <c r="AO192" s="498"/>
      <c r="AP192" s="498"/>
      <c r="AQ192" s="498"/>
      <c r="AR192" s="498"/>
      <c r="AS192" s="498"/>
      <c r="AT192" s="498"/>
      <c r="AU192" s="498"/>
      <c r="AV192" s="498"/>
      <c r="AW192" s="498"/>
      <c r="AX192" s="498"/>
      <c r="AY192" s="498"/>
      <c r="AZ192" s="498"/>
      <c r="BA192" s="498"/>
      <c r="BB192" s="498"/>
      <c r="BC192" s="498"/>
      <c r="BD192" s="493"/>
      <c r="BE192" s="474"/>
      <c r="BF192" s="462"/>
      <c r="BG192" s="462"/>
      <c r="BH192" s="462"/>
    </row>
    <row r="193" spans="1:60" outlineLevel="3" x14ac:dyDescent="0.35">
      <c r="A193" s="462"/>
      <c r="B193" s="471"/>
      <c r="C193" s="464">
        <f t="shared" si="11"/>
        <v>4</v>
      </c>
      <c r="D193" s="493"/>
      <c r="E193" s="557">
        <v>2</v>
      </c>
      <c r="F193" s="557"/>
      <c r="G193" s="493"/>
      <c r="H193" s="498"/>
      <c r="I193" s="498">
        <v>6</v>
      </c>
      <c r="J193" s="592" t="s">
        <v>710</v>
      </c>
      <c r="K193" s="498"/>
      <c r="L193" s="498"/>
      <c r="M193" s="498"/>
      <c r="N193" s="603">
        <f t="shared" si="12"/>
        <v>46226</v>
      </c>
      <c r="O193" s="603">
        <f t="shared" si="12"/>
        <v>46174</v>
      </c>
      <c r="P193" s="603">
        <f t="shared" si="12"/>
        <v>46174</v>
      </c>
      <c r="Q193" s="603">
        <f t="shared" si="12"/>
        <v>46174</v>
      </c>
      <c r="R193" s="583">
        <f t="shared" si="7"/>
        <v>43669</v>
      </c>
      <c r="S193" s="583">
        <f t="shared" si="7"/>
        <v>43617</v>
      </c>
      <c r="T193" s="583">
        <f t="shared" si="7"/>
        <v>43617</v>
      </c>
      <c r="U193" s="583">
        <f t="shared" si="7"/>
        <v>43617</v>
      </c>
      <c r="V193" s="498"/>
      <c r="W193" s="593">
        <f t="shared" si="8"/>
        <v>78.918032786885249</v>
      </c>
      <c r="X193" s="593">
        <f t="shared" si="8"/>
        <v>77.213114754098356</v>
      </c>
      <c r="Y193" s="593">
        <f t="shared" si="8"/>
        <v>77.213114754098356</v>
      </c>
      <c r="Z193" s="593">
        <f t="shared" si="8"/>
        <v>78.918032786885249</v>
      </c>
      <c r="AA193" s="594"/>
      <c r="AB193" s="498"/>
      <c r="AC193" s="595">
        <v>1</v>
      </c>
      <c r="AD193" s="596">
        <v>1</v>
      </c>
      <c r="AE193" s="596">
        <v>1</v>
      </c>
      <c r="AF193" s="597">
        <v>1</v>
      </c>
      <c r="AG193" s="498"/>
      <c r="AH193" s="598" t="b">
        <v>1</v>
      </c>
      <c r="AI193" s="599" t="b">
        <v>1</v>
      </c>
      <c r="AJ193" s="599" t="b">
        <v>1</v>
      </c>
      <c r="AK193" s="600" t="b">
        <v>1</v>
      </c>
      <c r="AL193" s="498"/>
      <c r="AM193" s="498"/>
      <c r="AN193" s="498"/>
      <c r="AO193" s="498"/>
      <c r="AP193" s="498"/>
      <c r="AQ193" s="498"/>
      <c r="AR193" s="498"/>
      <c r="AS193" s="498"/>
      <c r="AT193" s="498"/>
      <c r="AU193" s="498"/>
      <c r="AV193" s="498"/>
      <c r="AW193" s="498"/>
      <c r="AX193" s="498"/>
      <c r="AY193" s="498"/>
      <c r="AZ193" s="498"/>
      <c r="BA193" s="498"/>
      <c r="BB193" s="498"/>
      <c r="BC193" s="498"/>
      <c r="BD193" s="493"/>
      <c r="BE193" s="474"/>
      <c r="BF193" s="462"/>
      <c r="BG193" s="462"/>
      <c r="BH193" s="462"/>
    </row>
    <row r="194" spans="1:60" outlineLevel="3" x14ac:dyDescent="0.35">
      <c r="A194" s="462"/>
      <c r="B194" s="471"/>
      <c r="C194" s="464">
        <f t="shared" si="11"/>
        <v>4</v>
      </c>
      <c r="D194" s="493"/>
      <c r="E194" s="557">
        <v>2</v>
      </c>
      <c r="F194" s="557"/>
      <c r="G194" s="493"/>
      <c r="H194" s="498"/>
      <c r="I194" s="498">
        <v>7</v>
      </c>
      <c r="J194" s="601" t="s">
        <v>711</v>
      </c>
      <c r="K194" s="498"/>
      <c r="L194" s="498"/>
      <c r="M194" s="498"/>
      <c r="N194" s="603">
        <f t="shared" si="12"/>
        <v>46591</v>
      </c>
      <c r="O194" s="603">
        <f t="shared" si="12"/>
        <v>46539</v>
      </c>
      <c r="P194" s="603">
        <f t="shared" si="12"/>
        <v>46539</v>
      </c>
      <c r="Q194" s="603">
        <f t="shared" si="12"/>
        <v>46539</v>
      </c>
      <c r="R194" s="583">
        <f t="shared" si="7"/>
        <v>43669</v>
      </c>
      <c r="S194" s="583">
        <f t="shared" si="7"/>
        <v>43617</v>
      </c>
      <c r="T194" s="583">
        <f t="shared" si="7"/>
        <v>43617</v>
      </c>
      <c r="U194" s="583">
        <f t="shared" si="7"/>
        <v>43617</v>
      </c>
      <c r="V194" s="498"/>
      <c r="W194" s="604">
        <f t="shared" si="8"/>
        <v>90.885245901639351</v>
      </c>
      <c r="X194" s="604">
        <f t="shared" si="8"/>
        <v>89.180327868852459</v>
      </c>
      <c r="Y194" s="604">
        <f t="shared" si="8"/>
        <v>89.180327868852459</v>
      </c>
      <c r="Z194" s="604">
        <f t="shared" si="8"/>
        <v>90.885245901639351</v>
      </c>
      <c r="AA194" s="605"/>
      <c r="AB194" s="498"/>
      <c r="AC194" s="606">
        <v>1</v>
      </c>
      <c r="AD194" s="607">
        <v>1</v>
      </c>
      <c r="AE194" s="607">
        <v>1</v>
      </c>
      <c r="AF194" s="608">
        <v>1</v>
      </c>
      <c r="AG194" s="498"/>
      <c r="AH194" s="609" t="b">
        <v>1</v>
      </c>
      <c r="AI194" s="610" t="b">
        <v>1</v>
      </c>
      <c r="AJ194" s="610" t="b">
        <v>1</v>
      </c>
      <c r="AK194" s="611" t="b">
        <v>1</v>
      </c>
      <c r="AL194" s="498"/>
      <c r="AM194" s="498"/>
      <c r="AN194" s="498"/>
      <c r="AO194" s="498"/>
      <c r="AP194" s="498"/>
      <c r="AQ194" s="498"/>
      <c r="AR194" s="498"/>
      <c r="AS194" s="498"/>
      <c r="AT194" s="498"/>
      <c r="AU194" s="498"/>
      <c r="AV194" s="498"/>
      <c r="AW194" s="498"/>
      <c r="AX194" s="498"/>
      <c r="AY194" s="498"/>
      <c r="AZ194" s="498"/>
      <c r="BA194" s="498"/>
      <c r="BB194" s="498"/>
      <c r="BC194" s="498"/>
      <c r="BD194" s="493"/>
      <c r="BE194" s="474"/>
      <c r="BF194" s="462"/>
      <c r="BG194" s="462"/>
      <c r="BH194" s="462"/>
    </row>
    <row r="195" spans="1:60" ht="5.15" customHeight="1" outlineLevel="2" x14ac:dyDescent="0.35">
      <c r="A195" s="462"/>
      <c r="B195" s="471"/>
      <c r="C195" s="464">
        <f>INT($C$155)+2.005</f>
        <v>3.0049999999999999</v>
      </c>
      <c r="D195" s="493"/>
      <c r="E195" s="493"/>
      <c r="F195" s="493"/>
      <c r="G195" s="493"/>
      <c r="H195" s="493"/>
      <c r="I195" s="493"/>
      <c r="J195" s="493"/>
      <c r="K195" s="493"/>
      <c r="L195" s="493"/>
      <c r="M195" s="493"/>
      <c r="N195" s="493"/>
      <c r="O195" s="493"/>
      <c r="P195" s="493"/>
      <c r="Q195" s="493"/>
      <c r="R195" s="493"/>
      <c r="S195" s="493"/>
      <c r="T195" s="493"/>
      <c r="U195" s="493"/>
      <c r="V195" s="493"/>
      <c r="W195" s="493"/>
      <c r="X195" s="493"/>
      <c r="Y195" s="493"/>
      <c r="Z195" s="493"/>
      <c r="AA195" s="493"/>
      <c r="AB195" s="493"/>
      <c r="AC195" s="493"/>
      <c r="AD195" s="493"/>
      <c r="AE195" s="493"/>
      <c r="AF195" s="493"/>
      <c r="AG195" s="493"/>
      <c r="AH195" s="493"/>
      <c r="AI195" s="493"/>
      <c r="AJ195" s="493"/>
      <c r="AK195" s="493"/>
      <c r="AL195" s="493"/>
      <c r="AM195" s="493"/>
      <c r="AN195" s="493"/>
      <c r="AO195" s="493"/>
      <c r="AP195" s="493"/>
      <c r="AQ195" s="493"/>
      <c r="AR195" s="493"/>
      <c r="AS195" s="493"/>
      <c r="AT195" s="493"/>
      <c r="AU195" s="493"/>
      <c r="AV195" s="493"/>
      <c r="AW195" s="493"/>
      <c r="AX195" s="493"/>
      <c r="AY195" s="493"/>
      <c r="AZ195" s="493"/>
      <c r="BA195" s="493"/>
      <c r="BB195" s="493"/>
      <c r="BC195" s="493"/>
      <c r="BD195" s="493" t="s">
        <v>554</v>
      </c>
      <c r="BE195" s="474"/>
      <c r="BF195" s="462"/>
      <c r="BG195" s="462"/>
      <c r="BH195" s="462"/>
    </row>
    <row r="196" spans="1:60" outlineLevel="2" x14ac:dyDescent="0.35">
      <c r="A196" s="462"/>
      <c r="B196" s="471"/>
      <c r="C196" s="464">
        <f>INT($C$155)+2</f>
        <v>3</v>
      </c>
      <c r="D196" s="493"/>
      <c r="E196" s="557" t="s">
        <v>689</v>
      </c>
      <c r="F196" s="557"/>
      <c r="G196" s="493"/>
      <c r="H196" s="573" t="s">
        <v>690</v>
      </c>
      <c r="I196" s="522" t="s">
        <v>691</v>
      </c>
      <c r="J196" s="522"/>
      <c r="K196" s="498"/>
      <c r="L196" s="498"/>
      <c r="M196" s="498"/>
      <c r="N196" s="522" t="s">
        <v>712</v>
      </c>
      <c r="O196" s="522"/>
      <c r="P196" s="522"/>
      <c r="Q196" s="522"/>
      <c r="R196" s="498" t="s">
        <v>713</v>
      </c>
      <c r="S196" s="498"/>
      <c r="T196" s="498"/>
      <c r="U196" s="498"/>
      <c r="V196" s="498"/>
      <c r="W196" s="498"/>
      <c r="X196" s="498"/>
      <c r="Y196" s="498"/>
      <c r="Z196" s="498"/>
      <c r="AA196" s="498"/>
      <c r="AB196" s="501" t="s">
        <v>714</v>
      </c>
      <c r="AC196" s="498" t="s">
        <v>715</v>
      </c>
      <c r="AD196" s="498" t="s">
        <v>716</v>
      </c>
      <c r="AE196" s="498" t="s">
        <v>717</v>
      </c>
      <c r="AF196" s="498" t="s">
        <v>718</v>
      </c>
      <c r="AG196" s="498" t="s">
        <v>719</v>
      </c>
      <c r="AH196" s="498" t="s">
        <v>720</v>
      </c>
      <c r="AI196" s="498" t="s">
        <v>721</v>
      </c>
      <c r="AJ196" s="498" t="s">
        <v>722</v>
      </c>
      <c r="AK196" s="498" t="s">
        <v>723</v>
      </c>
      <c r="AL196" s="498" t="s">
        <v>724</v>
      </c>
      <c r="AM196" s="498" t="s">
        <v>725</v>
      </c>
      <c r="AN196" s="498" t="s">
        <v>726</v>
      </c>
      <c r="AO196" s="498" t="s">
        <v>727</v>
      </c>
      <c r="AP196" s="498" t="s">
        <v>728</v>
      </c>
      <c r="AQ196" s="498" t="s">
        <v>729</v>
      </c>
      <c r="AR196" s="498" t="s">
        <v>730</v>
      </c>
      <c r="AS196" s="498" t="s">
        <v>731</v>
      </c>
      <c r="AT196" s="498" t="s">
        <v>732</v>
      </c>
      <c r="AU196" s="498" t="s">
        <v>733</v>
      </c>
      <c r="AV196" s="498" t="s">
        <v>734</v>
      </c>
      <c r="AW196" s="498" t="s">
        <v>735</v>
      </c>
      <c r="AX196" s="498" t="s">
        <v>736</v>
      </c>
      <c r="AY196" s="498" t="s">
        <v>737</v>
      </c>
      <c r="AZ196" s="498" t="s">
        <v>738</v>
      </c>
      <c r="BA196" s="498" t="s">
        <v>739</v>
      </c>
      <c r="BB196" s="498" t="s">
        <v>740</v>
      </c>
      <c r="BC196" s="498" t="s">
        <v>741</v>
      </c>
      <c r="BD196" s="493"/>
      <c r="BE196" s="474"/>
      <c r="BF196" s="462"/>
      <c r="BG196" s="462"/>
      <c r="BH196" s="462"/>
    </row>
    <row r="197" spans="1:60" outlineLevel="2" x14ac:dyDescent="0.35">
      <c r="A197" s="462"/>
      <c r="B197" s="471"/>
      <c r="C197" s="464">
        <f>INT($C$155)+2</f>
        <v>3</v>
      </c>
      <c r="D197" s="493"/>
      <c r="E197" s="557">
        <v>1</v>
      </c>
      <c r="F197" s="557"/>
      <c r="G197" s="493"/>
      <c r="H197" s="515" t="str">
        <f>H$174</f>
        <v>May</v>
      </c>
      <c r="I197" s="498">
        <v>0</v>
      </c>
      <c r="J197" s="498" t="s">
        <v>742</v>
      </c>
      <c r="K197" s="498"/>
      <c r="L197" s="498"/>
      <c r="M197" s="498"/>
      <c r="N197" s="612">
        <v>2.5000000000000001E-2</v>
      </c>
      <c r="O197" s="612">
        <v>2.5000000000000001E-2</v>
      </c>
      <c r="P197" s="612">
        <v>2.5000000000000001E-2</v>
      </c>
      <c r="Q197" s="612">
        <v>2.5000000000000001E-2</v>
      </c>
      <c r="R197" s="613">
        <f t="shared" ref="R197:U212" si="13">N179-150</f>
        <v>43863</v>
      </c>
      <c r="S197" s="613">
        <f t="shared" si="13"/>
        <v>43863</v>
      </c>
      <c r="T197" s="613">
        <f t="shared" si="13"/>
        <v>43863</v>
      </c>
      <c r="U197" s="613">
        <f t="shared" si="13"/>
        <v>43832</v>
      </c>
      <c r="V197" s="498"/>
      <c r="W197" s="498"/>
      <c r="X197" s="498"/>
      <c r="Y197" s="498"/>
      <c r="Z197" s="498"/>
      <c r="AA197" s="498"/>
      <c r="AB197" s="498"/>
      <c r="AC197" s="516" t="b">
        <v>1</v>
      </c>
      <c r="AD197" s="516" t="b">
        <v>1</v>
      </c>
      <c r="AE197" s="516" t="b">
        <v>1</v>
      </c>
      <c r="AF197" s="516" t="b">
        <v>1</v>
      </c>
      <c r="AG197" s="516" t="b">
        <v>1</v>
      </c>
      <c r="AH197" s="516" t="b">
        <v>1</v>
      </c>
      <c r="AI197" s="516" t="b">
        <v>1</v>
      </c>
      <c r="AJ197" s="516" t="b">
        <v>1</v>
      </c>
      <c r="AK197" s="516" t="b">
        <v>1</v>
      </c>
      <c r="AL197" s="516" t="b">
        <v>1</v>
      </c>
      <c r="AM197" s="516" t="b">
        <v>1</v>
      </c>
      <c r="AN197" s="516" t="b">
        <v>1</v>
      </c>
      <c r="AO197" s="516" t="b">
        <v>1</v>
      </c>
      <c r="AP197" s="516" t="b">
        <v>1</v>
      </c>
      <c r="AQ197" s="516" t="b">
        <v>1</v>
      </c>
      <c r="AR197" s="516" t="b">
        <v>1</v>
      </c>
      <c r="AS197" s="516" t="b">
        <v>1</v>
      </c>
      <c r="AT197" s="516" t="b">
        <v>1</v>
      </c>
      <c r="AU197" s="516" t="b">
        <v>1</v>
      </c>
      <c r="AV197" s="516" t="b">
        <v>1</v>
      </c>
      <c r="AW197" s="516" t="b">
        <v>1</v>
      </c>
      <c r="AX197" s="516" t="b">
        <v>1</v>
      </c>
      <c r="AY197" s="516" t="b">
        <v>1</v>
      </c>
      <c r="AZ197" s="516" t="b">
        <v>1</v>
      </c>
      <c r="BA197" s="516" t="b">
        <v>1</v>
      </c>
      <c r="BB197" s="516" t="b">
        <v>1</v>
      </c>
      <c r="BC197" s="516" t="b">
        <v>1</v>
      </c>
      <c r="BD197" s="493"/>
      <c r="BE197" s="474"/>
      <c r="BF197" s="462"/>
      <c r="BG197" s="462"/>
      <c r="BH197" s="462"/>
    </row>
    <row r="198" spans="1:60" outlineLevel="3" x14ac:dyDescent="0.35">
      <c r="A198" s="462"/>
      <c r="B198" s="471"/>
      <c r="C198" s="464">
        <f>INT($C$155)+3</f>
        <v>4</v>
      </c>
      <c r="D198" s="493"/>
      <c r="E198" s="557">
        <v>1</v>
      </c>
      <c r="F198" s="557"/>
      <c r="G198" s="493"/>
      <c r="H198" s="498"/>
      <c r="I198" s="498">
        <v>1</v>
      </c>
      <c r="J198" s="498" t="s">
        <v>743</v>
      </c>
      <c r="K198" s="498"/>
      <c r="L198" s="498"/>
      <c r="M198" s="498"/>
      <c r="N198" s="612">
        <v>2.5000000000000001E-2</v>
      </c>
      <c r="O198" s="612">
        <v>2.5000000000000001E-2</v>
      </c>
      <c r="P198" s="612">
        <v>2.5000000000000001E-2</v>
      </c>
      <c r="Q198" s="612">
        <v>2.5000000000000001E-2</v>
      </c>
      <c r="R198" s="613">
        <f t="shared" si="13"/>
        <v>44181</v>
      </c>
      <c r="S198" s="613">
        <f t="shared" si="13"/>
        <v>44151</v>
      </c>
      <c r="T198" s="613">
        <f t="shared" si="13"/>
        <v>44151</v>
      </c>
      <c r="U198" s="613">
        <f t="shared" si="13"/>
        <v>44151</v>
      </c>
      <c r="V198" s="498"/>
      <c r="W198" s="498"/>
      <c r="X198" s="498"/>
      <c r="Y198" s="498"/>
      <c r="Z198" s="498"/>
      <c r="AA198" s="498"/>
      <c r="AB198" s="498"/>
      <c r="AC198" s="516" t="b">
        <v>1</v>
      </c>
      <c r="AD198" s="516" t="b">
        <v>1</v>
      </c>
      <c r="AE198" s="516" t="b">
        <v>1</v>
      </c>
      <c r="AF198" s="516" t="b">
        <v>1</v>
      </c>
      <c r="AG198" s="516" t="b">
        <v>1</v>
      </c>
      <c r="AH198" s="516" t="b">
        <v>1</v>
      </c>
      <c r="AI198" s="516" t="b">
        <v>1</v>
      </c>
      <c r="AJ198" s="516" t="b">
        <v>1</v>
      </c>
      <c r="AK198" s="516" t="b">
        <v>1</v>
      </c>
      <c r="AL198" s="516" t="b">
        <v>1</v>
      </c>
      <c r="AM198" s="516" t="b">
        <v>1</v>
      </c>
      <c r="AN198" s="516" t="b">
        <v>1</v>
      </c>
      <c r="AO198" s="516" t="b">
        <v>1</v>
      </c>
      <c r="AP198" s="516" t="b">
        <v>1</v>
      </c>
      <c r="AQ198" s="516" t="b">
        <v>1</v>
      </c>
      <c r="AR198" s="516" t="b">
        <v>1</v>
      </c>
      <c r="AS198" s="516" t="b">
        <v>1</v>
      </c>
      <c r="AT198" s="516" t="b">
        <v>1</v>
      </c>
      <c r="AU198" s="516" t="b">
        <v>1</v>
      </c>
      <c r="AV198" s="516" t="b">
        <v>1</v>
      </c>
      <c r="AW198" s="516" t="b">
        <v>1</v>
      </c>
      <c r="AX198" s="516" t="b">
        <v>1</v>
      </c>
      <c r="AY198" s="516" t="b">
        <v>1</v>
      </c>
      <c r="AZ198" s="516" t="b">
        <v>1</v>
      </c>
      <c r="BA198" s="516" t="b">
        <v>1</v>
      </c>
      <c r="BB198" s="516" t="b">
        <v>1</v>
      </c>
      <c r="BC198" s="516" t="b">
        <v>1</v>
      </c>
      <c r="BD198" s="493"/>
      <c r="BE198" s="474"/>
      <c r="BF198" s="462"/>
      <c r="BG198" s="462"/>
      <c r="BH198" s="462"/>
    </row>
    <row r="199" spans="1:60" outlineLevel="3" x14ac:dyDescent="0.35">
      <c r="A199" s="462"/>
      <c r="B199" s="471"/>
      <c r="C199" s="464">
        <f t="shared" ref="C199:C204" si="14">INT($C$155+3)</f>
        <v>4</v>
      </c>
      <c r="D199" s="493"/>
      <c r="E199" s="557">
        <v>1</v>
      </c>
      <c r="F199" s="557"/>
      <c r="G199" s="493"/>
      <c r="H199" s="498"/>
      <c r="I199" s="498">
        <v>2</v>
      </c>
      <c r="J199" s="498" t="s">
        <v>744</v>
      </c>
      <c r="K199" s="498"/>
      <c r="L199" s="498"/>
      <c r="M199" s="498"/>
      <c r="N199" s="612">
        <v>1.4999999999999999E-2</v>
      </c>
      <c r="O199" s="612">
        <v>1.4999999999999999E-2</v>
      </c>
      <c r="P199" s="612">
        <v>1.4999999999999999E-2</v>
      </c>
      <c r="Q199" s="612">
        <v>1.4999999999999999E-2</v>
      </c>
      <c r="R199" s="613">
        <f t="shared" si="13"/>
        <v>44546</v>
      </c>
      <c r="S199" s="613">
        <f t="shared" si="13"/>
        <v>44516</v>
      </c>
      <c r="T199" s="613">
        <f t="shared" si="13"/>
        <v>44516</v>
      </c>
      <c r="U199" s="613">
        <f t="shared" si="13"/>
        <v>44516</v>
      </c>
      <c r="V199" s="498"/>
      <c r="W199" s="498"/>
      <c r="X199" s="498"/>
      <c r="Y199" s="498"/>
      <c r="Z199" s="498"/>
      <c r="AA199" s="498"/>
      <c r="AB199" s="498"/>
      <c r="AC199" s="516" t="b">
        <v>1</v>
      </c>
      <c r="AD199" s="516" t="b">
        <v>1</v>
      </c>
      <c r="AE199" s="516" t="b">
        <v>1</v>
      </c>
      <c r="AF199" s="516" t="b">
        <v>1</v>
      </c>
      <c r="AG199" s="516" t="b">
        <v>1</v>
      </c>
      <c r="AH199" s="516" t="b">
        <v>1</v>
      </c>
      <c r="AI199" s="516" t="b">
        <v>1</v>
      </c>
      <c r="AJ199" s="516" t="b">
        <v>1</v>
      </c>
      <c r="AK199" s="516" t="b">
        <v>1</v>
      </c>
      <c r="AL199" s="516" t="b">
        <v>1</v>
      </c>
      <c r="AM199" s="516" t="b">
        <v>1</v>
      </c>
      <c r="AN199" s="516" t="b">
        <v>1</v>
      </c>
      <c r="AO199" s="516" t="b">
        <v>1</v>
      </c>
      <c r="AP199" s="516" t="b">
        <v>1</v>
      </c>
      <c r="AQ199" s="516" t="b">
        <v>1</v>
      </c>
      <c r="AR199" s="516" t="b">
        <v>1</v>
      </c>
      <c r="AS199" s="516" t="b">
        <v>1</v>
      </c>
      <c r="AT199" s="516" t="b">
        <v>1</v>
      </c>
      <c r="AU199" s="516" t="b">
        <v>1</v>
      </c>
      <c r="AV199" s="516" t="b">
        <v>1</v>
      </c>
      <c r="AW199" s="516" t="b">
        <v>1</v>
      </c>
      <c r="AX199" s="516" t="b">
        <v>1</v>
      </c>
      <c r="AY199" s="516" t="b">
        <v>1</v>
      </c>
      <c r="AZ199" s="516" t="b">
        <v>1</v>
      </c>
      <c r="BA199" s="516" t="b">
        <v>1</v>
      </c>
      <c r="BB199" s="516" t="b">
        <v>1</v>
      </c>
      <c r="BC199" s="516" t="b">
        <v>1</v>
      </c>
      <c r="BD199" s="493"/>
      <c r="BE199" s="474"/>
      <c r="BF199" s="462"/>
      <c r="BG199" s="462"/>
      <c r="BH199" s="462"/>
    </row>
    <row r="200" spans="1:60" outlineLevel="3" x14ac:dyDescent="0.35">
      <c r="A200" s="462"/>
      <c r="B200" s="471"/>
      <c r="C200" s="464">
        <f t="shared" si="14"/>
        <v>4</v>
      </c>
      <c r="D200" s="493"/>
      <c r="E200" s="557">
        <v>1</v>
      </c>
      <c r="F200" s="557"/>
      <c r="G200" s="493"/>
      <c r="H200" s="498"/>
      <c r="I200" s="498">
        <v>3</v>
      </c>
      <c r="J200" s="498" t="s">
        <v>701</v>
      </c>
      <c r="K200" s="498"/>
      <c r="L200" s="498"/>
      <c r="M200" s="498"/>
      <c r="N200" s="612">
        <v>1.4999999999999999E-2</v>
      </c>
      <c r="O200" s="612">
        <v>1.4999999999999999E-2</v>
      </c>
      <c r="P200" s="612">
        <v>1.4999999999999999E-2</v>
      </c>
      <c r="Q200" s="612">
        <v>1.4999999999999999E-2</v>
      </c>
      <c r="R200" s="613">
        <f t="shared" si="13"/>
        <v>44911</v>
      </c>
      <c r="S200" s="613">
        <f t="shared" si="13"/>
        <v>44881</v>
      </c>
      <c r="T200" s="613">
        <f t="shared" si="13"/>
        <v>44881</v>
      </c>
      <c r="U200" s="613">
        <f t="shared" si="13"/>
        <v>44881</v>
      </c>
      <c r="V200" s="498"/>
      <c r="W200" s="498"/>
      <c r="X200" s="498"/>
      <c r="Y200" s="498"/>
      <c r="Z200" s="498"/>
      <c r="AA200" s="498"/>
      <c r="AB200" s="498"/>
      <c r="AC200" s="516" t="b">
        <v>1</v>
      </c>
      <c r="AD200" s="516" t="b">
        <v>1</v>
      </c>
      <c r="AE200" s="516" t="b">
        <v>1</v>
      </c>
      <c r="AF200" s="516" t="b">
        <v>1</v>
      </c>
      <c r="AG200" s="516" t="b">
        <v>1</v>
      </c>
      <c r="AH200" s="516" t="b">
        <v>1</v>
      </c>
      <c r="AI200" s="516" t="b">
        <v>1</v>
      </c>
      <c r="AJ200" s="516" t="b">
        <v>1</v>
      </c>
      <c r="AK200" s="516" t="b">
        <v>1</v>
      </c>
      <c r="AL200" s="516" t="b">
        <v>1</v>
      </c>
      <c r="AM200" s="516" t="b">
        <v>1</v>
      </c>
      <c r="AN200" s="516" t="b">
        <v>1</v>
      </c>
      <c r="AO200" s="516" t="b">
        <v>1</v>
      </c>
      <c r="AP200" s="516" t="b">
        <v>1</v>
      </c>
      <c r="AQ200" s="516" t="b">
        <v>1</v>
      </c>
      <c r="AR200" s="516" t="b">
        <v>1</v>
      </c>
      <c r="AS200" s="516" t="b">
        <v>1</v>
      </c>
      <c r="AT200" s="516" t="b">
        <v>1</v>
      </c>
      <c r="AU200" s="516" t="b">
        <v>1</v>
      </c>
      <c r="AV200" s="516" t="b">
        <v>1</v>
      </c>
      <c r="AW200" s="516" t="b">
        <v>1</v>
      </c>
      <c r="AX200" s="516" t="b">
        <v>1</v>
      </c>
      <c r="AY200" s="516" t="b">
        <v>1</v>
      </c>
      <c r="AZ200" s="516" t="b">
        <v>1</v>
      </c>
      <c r="BA200" s="516" t="b">
        <v>1</v>
      </c>
      <c r="BB200" s="516" t="b">
        <v>1</v>
      </c>
      <c r="BC200" s="516" t="b">
        <v>1</v>
      </c>
      <c r="BD200" s="493"/>
      <c r="BE200" s="474"/>
      <c r="BF200" s="462"/>
      <c r="BG200" s="462"/>
      <c r="BH200" s="462"/>
    </row>
    <row r="201" spans="1:60" outlineLevel="3" x14ac:dyDescent="0.35">
      <c r="A201" s="462"/>
      <c r="B201" s="471"/>
      <c r="C201" s="464">
        <f t="shared" si="14"/>
        <v>4</v>
      </c>
      <c r="D201" s="493"/>
      <c r="E201" s="557">
        <v>1</v>
      </c>
      <c r="F201" s="557"/>
      <c r="G201" s="493"/>
      <c r="H201" s="498"/>
      <c r="I201" s="498">
        <v>4</v>
      </c>
      <c r="J201" s="498" t="s">
        <v>702</v>
      </c>
      <c r="K201" s="498"/>
      <c r="L201" s="498"/>
      <c r="M201" s="498"/>
      <c r="N201" s="612">
        <v>1.4999999999999999E-2</v>
      </c>
      <c r="O201" s="612">
        <v>1.4999999999999999E-2</v>
      </c>
      <c r="P201" s="612">
        <v>1.4999999999999999E-2</v>
      </c>
      <c r="Q201" s="612">
        <v>1.4999999999999999E-2</v>
      </c>
      <c r="R201" s="613">
        <f t="shared" si="13"/>
        <v>45277</v>
      </c>
      <c r="S201" s="613">
        <f t="shared" si="13"/>
        <v>45247</v>
      </c>
      <c r="T201" s="613">
        <f t="shared" si="13"/>
        <v>45247</v>
      </c>
      <c r="U201" s="613">
        <f t="shared" si="13"/>
        <v>45247</v>
      </c>
      <c r="V201" s="498"/>
      <c r="W201" s="498"/>
      <c r="X201" s="498"/>
      <c r="Y201" s="498"/>
      <c r="Z201" s="498"/>
      <c r="AA201" s="498"/>
      <c r="AB201" s="498"/>
      <c r="AC201" s="516" t="b">
        <v>1</v>
      </c>
      <c r="AD201" s="516" t="b">
        <v>1</v>
      </c>
      <c r="AE201" s="516" t="b">
        <v>1</v>
      </c>
      <c r="AF201" s="516" t="b">
        <v>1</v>
      </c>
      <c r="AG201" s="516" t="b">
        <v>1</v>
      </c>
      <c r="AH201" s="516" t="b">
        <v>1</v>
      </c>
      <c r="AI201" s="516" t="b">
        <v>1</v>
      </c>
      <c r="AJ201" s="516" t="b">
        <v>1</v>
      </c>
      <c r="AK201" s="516" t="b">
        <v>1</v>
      </c>
      <c r="AL201" s="516" t="b">
        <v>1</v>
      </c>
      <c r="AM201" s="516" t="b">
        <v>1</v>
      </c>
      <c r="AN201" s="516" t="b">
        <v>1</v>
      </c>
      <c r="AO201" s="516" t="b">
        <v>1</v>
      </c>
      <c r="AP201" s="516" t="b">
        <v>1</v>
      </c>
      <c r="AQ201" s="516" t="b">
        <v>1</v>
      </c>
      <c r="AR201" s="516" t="b">
        <v>1</v>
      </c>
      <c r="AS201" s="516" t="b">
        <v>1</v>
      </c>
      <c r="AT201" s="516" t="b">
        <v>1</v>
      </c>
      <c r="AU201" s="516" t="b">
        <v>1</v>
      </c>
      <c r="AV201" s="516" t="b">
        <v>1</v>
      </c>
      <c r="AW201" s="516" t="b">
        <v>1</v>
      </c>
      <c r="AX201" s="516" t="b">
        <v>1</v>
      </c>
      <c r="AY201" s="516" t="b">
        <v>1</v>
      </c>
      <c r="AZ201" s="516" t="b">
        <v>1</v>
      </c>
      <c r="BA201" s="516" t="b">
        <v>1</v>
      </c>
      <c r="BB201" s="516" t="b">
        <v>1</v>
      </c>
      <c r="BC201" s="516" t="b">
        <v>1</v>
      </c>
      <c r="BD201" s="493"/>
      <c r="BE201" s="474"/>
      <c r="BF201" s="462"/>
      <c r="BG201" s="462"/>
      <c r="BH201" s="462"/>
    </row>
    <row r="202" spans="1:60" outlineLevel="3" x14ac:dyDescent="0.35">
      <c r="A202" s="462"/>
      <c r="B202" s="471"/>
      <c r="C202" s="464">
        <f t="shared" si="14"/>
        <v>4</v>
      </c>
      <c r="D202" s="493"/>
      <c r="E202" s="557">
        <v>1</v>
      </c>
      <c r="F202" s="557"/>
      <c r="G202" s="493"/>
      <c r="H202" s="498"/>
      <c r="I202" s="498">
        <v>5</v>
      </c>
      <c r="J202" s="498" t="s">
        <v>703</v>
      </c>
      <c r="K202" s="498"/>
      <c r="L202" s="498"/>
      <c r="M202" s="498"/>
      <c r="N202" s="612">
        <v>1.4999999999999999E-2</v>
      </c>
      <c r="O202" s="612">
        <v>1.4999999999999999E-2</v>
      </c>
      <c r="P202" s="612">
        <v>1.4999999999999999E-2</v>
      </c>
      <c r="Q202" s="612">
        <v>1.4999999999999999E-2</v>
      </c>
      <c r="R202" s="613">
        <f t="shared" si="13"/>
        <v>45642</v>
      </c>
      <c r="S202" s="613">
        <f t="shared" si="13"/>
        <v>45612</v>
      </c>
      <c r="T202" s="613">
        <f t="shared" si="13"/>
        <v>45612</v>
      </c>
      <c r="U202" s="613">
        <f t="shared" si="13"/>
        <v>45612</v>
      </c>
      <c r="V202" s="498"/>
      <c r="W202" s="498"/>
      <c r="X202" s="498"/>
      <c r="Y202" s="498"/>
      <c r="Z202" s="498"/>
      <c r="AA202" s="498"/>
      <c r="AB202" s="498"/>
      <c r="AC202" s="516" t="b">
        <v>1</v>
      </c>
      <c r="AD202" s="516" t="b">
        <v>1</v>
      </c>
      <c r="AE202" s="516" t="b">
        <v>1</v>
      </c>
      <c r="AF202" s="516" t="b">
        <v>1</v>
      </c>
      <c r="AG202" s="516" t="b">
        <v>1</v>
      </c>
      <c r="AH202" s="516" t="b">
        <v>1</v>
      </c>
      <c r="AI202" s="516" t="b">
        <v>1</v>
      </c>
      <c r="AJ202" s="516" t="b">
        <v>1</v>
      </c>
      <c r="AK202" s="516" t="b">
        <v>1</v>
      </c>
      <c r="AL202" s="516" t="b">
        <v>1</v>
      </c>
      <c r="AM202" s="516" t="b">
        <v>1</v>
      </c>
      <c r="AN202" s="516" t="b">
        <v>1</v>
      </c>
      <c r="AO202" s="516" t="b">
        <v>1</v>
      </c>
      <c r="AP202" s="516" t="b">
        <v>1</v>
      </c>
      <c r="AQ202" s="516" t="b">
        <v>1</v>
      </c>
      <c r="AR202" s="516" t="b">
        <v>1</v>
      </c>
      <c r="AS202" s="516" t="b">
        <v>1</v>
      </c>
      <c r="AT202" s="516" t="b">
        <v>1</v>
      </c>
      <c r="AU202" s="516" t="b">
        <v>1</v>
      </c>
      <c r="AV202" s="516" t="b">
        <v>1</v>
      </c>
      <c r="AW202" s="516" t="b">
        <v>1</v>
      </c>
      <c r="AX202" s="516" t="b">
        <v>1</v>
      </c>
      <c r="AY202" s="516" t="b">
        <v>1</v>
      </c>
      <c r="AZ202" s="516" t="b">
        <v>1</v>
      </c>
      <c r="BA202" s="516" t="b">
        <v>1</v>
      </c>
      <c r="BB202" s="516" t="b">
        <v>1</v>
      </c>
      <c r="BC202" s="516" t="b">
        <v>1</v>
      </c>
      <c r="BD202" s="493"/>
      <c r="BE202" s="474"/>
      <c r="BF202" s="462"/>
      <c r="BG202" s="462"/>
      <c r="BH202" s="462"/>
    </row>
    <row r="203" spans="1:60" outlineLevel="3" x14ac:dyDescent="0.35">
      <c r="A203" s="462"/>
      <c r="B203" s="471"/>
      <c r="C203" s="464">
        <f t="shared" si="14"/>
        <v>4</v>
      </c>
      <c r="D203" s="493"/>
      <c r="E203" s="557">
        <v>1</v>
      </c>
      <c r="F203" s="557"/>
      <c r="G203" s="493"/>
      <c r="H203" s="498"/>
      <c r="I203" s="498">
        <v>6</v>
      </c>
      <c r="J203" s="498" t="s">
        <v>704</v>
      </c>
      <c r="K203" s="498"/>
      <c r="L203" s="498"/>
      <c r="M203" s="498"/>
      <c r="N203" s="612">
        <v>1.4999999999999999E-2</v>
      </c>
      <c r="O203" s="612">
        <v>1.4999999999999999E-2</v>
      </c>
      <c r="P203" s="612">
        <v>1.4999999999999999E-2</v>
      </c>
      <c r="Q203" s="612">
        <v>1.4999999999999999E-2</v>
      </c>
      <c r="R203" s="613">
        <f t="shared" si="13"/>
        <v>46007</v>
      </c>
      <c r="S203" s="613">
        <f t="shared" si="13"/>
        <v>45977</v>
      </c>
      <c r="T203" s="613">
        <f t="shared" si="13"/>
        <v>45977</v>
      </c>
      <c r="U203" s="613">
        <f t="shared" si="13"/>
        <v>45977</v>
      </c>
      <c r="V203" s="498"/>
      <c r="W203" s="498"/>
      <c r="X203" s="498"/>
      <c r="Y203" s="498"/>
      <c r="Z203" s="498"/>
      <c r="AA203" s="498"/>
      <c r="AB203" s="498"/>
      <c r="AC203" s="516" t="b">
        <v>1</v>
      </c>
      <c r="AD203" s="516" t="b">
        <v>1</v>
      </c>
      <c r="AE203" s="516" t="b">
        <v>1</v>
      </c>
      <c r="AF203" s="516" t="b">
        <v>1</v>
      </c>
      <c r="AG203" s="516" t="b">
        <v>1</v>
      </c>
      <c r="AH203" s="516" t="b">
        <v>1</v>
      </c>
      <c r="AI203" s="516" t="b">
        <v>1</v>
      </c>
      <c r="AJ203" s="516" t="b">
        <v>1</v>
      </c>
      <c r="AK203" s="516" t="b">
        <v>1</v>
      </c>
      <c r="AL203" s="516" t="b">
        <v>1</v>
      </c>
      <c r="AM203" s="516" t="b">
        <v>1</v>
      </c>
      <c r="AN203" s="516" t="b">
        <v>1</v>
      </c>
      <c r="AO203" s="516" t="b">
        <v>1</v>
      </c>
      <c r="AP203" s="516" t="b">
        <v>1</v>
      </c>
      <c r="AQ203" s="516" t="b">
        <v>1</v>
      </c>
      <c r="AR203" s="516" t="b">
        <v>1</v>
      </c>
      <c r="AS203" s="516" t="b">
        <v>1</v>
      </c>
      <c r="AT203" s="516" t="b">
        <v>1</v>
      </c>
      <c r="AU203" s="516" t="b">
        <v>1</v>
      </c>
      <c r="AV203" s="516" t="b">
        <v>1</v>
      </c>
      <c r="AW203" s="516" t="b">
        <v>1</v>
      </c>
      <c r="AX203" s="516" t="b">
        <v>1</v>
      </c>
      <c r="AY203" s="516" t="b">
        <v>1</v>
      </c>
      <c r="AZ203" s="516" t="b">
        <v>1</v>
      </c>
      <c r="BA203" s="516" t="b">
        <v>1</v>
      </c>
      <c r="BB203" s="516" t="b">
        <v>1</v>
      </c>
      <c r="BC203" s="516" t="b">
        <v>1</v>
      </c>
      <c r="BD203" s="493"/>
      <c r="BE203" s="474"/>
      <c r="BF203" s="462"/>
      <c r="BG203" s="462"/>
      <c r="BH203" s="462"/>
    </row>
    <row r="204" spans="1:60" outlineLevel="3" x14ac:dyDescent="0.35">
      <c r="A204" s="462"/>
      <c r="B204" s="471"/>
      <c r="C204" s="464">
        <f t="shared" si="14"/>
        <v>4</v>
      </c>
      <c r="D204" s="493"/>
      <c r="E204" s="557">
        <v>1</v>
      </c>
      <c r="F204" s="557"/>
      <c r="G204" s="493"/>
      <c r="H204" s="498"/>
      <c r="I204" s="498">
        <v>7</v>
      </c>
      <c r="J204" s="498" t="s">
        <v>705</v>
      </c>
      <c r="K204" s="498"/>
      <c r="L204" s="498"/>
      <c r="M204" s="498"/>
      <c r="N204" s="612">
        <v>1.4999999999999999E-2</v>
      </c>
      <c r="O204" s="612">
        <v>1.4999999999999999E-2</v>
      </c>
      <c r="P204" s="612">
        <v>1.4999999999999999E-2</v>
      </c>
      <c r="Q204" s="612">
        <v>1.4999999999999999E-2</v>
      </c>
      <c r="R204" s="613">
        <f t="shared" si="13"/>
        <v>46372</v>
      </c>
      <c r="S204" s="613">
        <f t="shared" si="13"/>
        <v>46342</v>
      </c>
      <c r="T204" s="613">
        <f t="shared" si="13"/>
        <v>46342</v>
      </c>
      <c r="U204" s="613">
        <f t="shared" si="13"/>
        <v>46342</v>
      </c>
      <c r="V204" s="498"/>
      <c r="W204" s="498"/>
      <c r="X204" s="498"/>
      <c r="Y204" s="498"/>
      <c r="Z204" s="498"/>
      <c r="AA204" s="498"/>
      <c r="AB204" s="498"/>
      <c r="AC204" s="516" t="b">
        <v>1</v>
      </c>
      <c r="AD204" s="516" t="b">
        <v>1</v>
      </c>
      <c r="AE204" s="516" t="b">
        <v>1</v>
      </c>
      <c r="AF204" s="516" t="b">
        <v>1</v>
      </c>
      <c r="AG204" s="516" t="b">
        <v>1</v>
      </c>
      <c r="AH204" s="516" t="b">
        <v>1</v>
      </c>
      <c r="AI204" s="516" t="b">
        <v>1</v>
      </c>
      <c r="AJ204" s="516" t="b">
        <v>1</v>
      </c>
      <c r="AK204" s="516" t="b">
        <v>1</v>
      </c>
      <c r="AL204" s="516" t="b">
        <v>1</v>
      </c>
      <c r="AM204" s="516" t="b">
        <v>1</v>
      </c>
      <c r="AN204" s="516" t="b">
        <v>1</v>
      </c>
      <c r="AO204" s="516" t="b">
        <v>1</v>
      </c>
      <c r="AP204" s="516" t="b">
        <v>1</v>
      </c>
      <c r="AQ204" s="516" t="b">
        <v>1</v>
      </c>
      <c r="AR204" s="516" t="b">
        <v>1</v>
      </c>
      <c r="AS204" s="516" t="b">
        <v>1</v>
      </c>
      <c r="AT204" s="516" t="b">
        <v>1</v>
      </c>
      <c r="AU204" s="516" t="b">
        <v>1</v>
      </c>
      <c r="AV204" s="516" t="b">
        <v>1</v>
      </c>
      <c r="AW204" s="516" t="b">
        <v>1</v>
      </c>
      <c r="AX204" s="516" t="b">
        <v>1</v>
      </c>
      <c r="AY204" s="516" t="b">
        <v>1</v>
      </c>
      <c r="AZ204" s="516" t="b">
        <v>1</v>
      </c>
      <c r="BA204" s="516" t="b">
        <v>1</v>
      </c>
      <c r="BB204" s="516" t="b">
        <v>1</v>
      </c>
      <c r="BC204" s="516" t="b">
        <v>1</v>
      </c>
      <c r="BD204" s="493"/>
      <c r="BE204" s="474"/>
      <c r="BF204" s="462"/>
      <c r="BG204" s="462"/>
      <c r="BH204" s="462"/>
    </row>
    <row r="205" spans="1:60" outlineLevel="2" x14ac:dyDescent="0.35">
      <c r="A205" s="462"/>
      <c r="B205" s="471"/>
      <c r="C205" s="464">
        <f>INT($C$155)+2</f>
        <v>3</v>
      </c>
      <c r="D205" s="493"/>
      <c r="E205" s="557">
        <v>2</v>
      </c>
      <c r="F205" s="557"/>
      <c r="G205" s="493"/>
      <c r="H205" s="515" t="str">
        <f>H$175</f>
        <v>July</v>
      </c>
      <c r="I205" s="498">
        <v>0</v>
      </c>
      <c r="J205" s="498" t="s">
        <v>742</v>
      </c>
      <c r="K205" s="498"/>
      <c r="L205" s="498"/>
      <c r="M205" s="498"/>
      <c r="N205" s="612">
        <v>2.5000000000000001E-2</v>
      </c>
      <c r="O205" s="612">
        <v>2.5000000000000001E-2</v>
      </c>
      <c r="P205" s="612">
        <v>2.5000000000000001E-2</v>
      </c>
      <c r="Q205" s="612">
        <v>2.5000000000000001E-2</v>
      </c>
      <c r="R205" s="613">
        <f t="shared" si="13"/>
        <v>43885</v>
      </c>
      <c r="S205" s="613">
        <f t="shared" si="13"/>
        <v>43882</v>
      </c>
      <c r="T205" s="613">
        <f t="shared" si="13"/>
        <v>43882</v>
      </c>
      <c r="U205" s="613">
        <f t="shared" si="13"/>
        <v>43882</v>
      </c>
      <c r="V205" s="498"/>
      <c r="W205" s="498"/>
      <c r="X205" s="498"/>
      <c r="Y205" s="498"/>
      <c r="Z205" s="498"/>
      <c r="AA205" s="498"/>
      <c r="AB205" s="498"/>
      <c r="AC205" s="516" t="b">
        <v>1</v>
      </c>
      <c r="AD205" s="516" t="b">
        <v>1</v>
      </c>
      <c r="AE205" s="516" t="b">
        <v>1</v>
      </c>
      <c r="AF205" s="516" t="b">
        <v>1</v>
      </c>
      <c r="AG205" s="516" t="b">
        <v>1</v>
      </c>
      <c r="AH205" s="516" t="b">
        <v>1</v>
      </c>
      <c r="AI205" s="516" t="b">
        <v>1</v>
      </c>
      <c r="AJ205" s="516" t="b">
        <v>1</v>
      </c>
      <c r="AK205" s="516" t="b">
        <v>1</v>
      </c>
      <c r="AL205" s="516" t="b">
        <v>1</v>
      </c>
      <c r="AM205" s="516" t="b">
        <v>1</v>
      </c>
      <c r="AN205" s="516" t="b">
        <v>1</v>
      </c>
      <c r="AO205" s="516" t="b">
        <v>1</v>
      </c>
      <c r="AP205" s="516" t="b">
        <v>1</v>
      </c>
      <c r="AQ205" s="516" t="b">
        <v>1</v>
      </c>
      <c r="AR205" s="516" t="b">
        <v>1</v>
      </c>
      <c r="AS205" s="516" t="b">
        <v>1</v>
      </c>
      <c r="AT205" s="516" t="b">
        <v>1</v>
      </c>
      <c r="AU205" s="516" t="b">
        <v>1</v>
      </c>
      <c r="AV205" s="516" t="b">
        <v>1</v>
      </c>
      <c r="AW205" s="516" t="b">
        <v>1</v>
      </c>
      <c r="AX205" s="516" t="b">
        <v>1</v>
      </c>
      <c r="AY205" s="516" t="b">
        <v>1</v>
      </c>
      <c r="AZ205" s="516" t="b">
        <v>1</v>
      </c>
      <c r="BA205" s="516" t="b">
        <v>1</v>
      </c>
      <c r="BB205" s="516" t="b">
        <v>1</v>
      </c>
      <c r="BC205" s="516" t="b">
        <v>1</v>
      </c>
      <c r="BD205" s="493"/>
      <c r="BE205" s="474"/>
      <c r="BF205" s="462"/>
      <c r="BG205" s="462"/>
      <c r="BH205" s="462"/>
    </row>
    <row r="206" spans="1:60" outlineLevel="3" x14ac:dyDescent="0.35">
      <c r="A206" s="462"/>
      <c r="B206" s="471"/>
      <c r="C206" s="464">
        <f>INT($C$155)+3</f>
        <v>4</v>
      </c>
      <c r="D206" s="493"/>
      <c r="E206" s="557">
        <v>2</v>
      </c>
      <c r="F206" s="557"/>
      <c r="G206" s="493"/>
      <c r="H206" s="498"/>
      <c r="I206" s="498">
        <v>1</v>
      </c>
      <c r="J206" s="498" t="s">
        <v>743</v>
      </c>
      <c r="K206" s="498"/>
      <c r="L206" s="498"/>
      <c r="M206" s="498"/>
      <c r="N206" s="612">
        <v>2.5000000000000001E-2</v>
      </c>
      <c r="O206" s="612">
        <v>2.5000000000000001E-2</v>
      </c>
      <c r="P206" s="612">
        <v>2.5000000000000001E-2</v>
      </c>
      <c r="Q206" s="612">
        <v>2.5000000000000001E-2</v>
      </c>
      <c r="R206" s="613">
        <f t="shared" si="13"/>
        <v>44250</v>
      </c>
      <c r="S206" s="613">
        <f t="shared" si="13"/>
        <v>44198</v>
      </c>
      <c r="T206" s="613">
        <f t="shared" si="13"/>
        <v>44198</v>
      </c>
      <c r="U206" s="613">
        <f t="shared" si="13"/>
        <v>44198</v>
      </c>
      <c r="V206" s="498"/>
      <c r="W206" s="498"/>
      <c r="X206" s="498"/>
      <c r="Y206" s="498"/>
      <c r="Z206" s="498"/>
      <c r="AA206" s="498"/>
      <c r="AB206" s="498"/>
      <c r="AC206" s="516" t="b">
        <v>1</v>
      </c>
      <c r="AD206" s="516" t="b">
        <v>1</v>
      </c>
      <c r="AE206" s="516" t="b">
        <v>1</v>
      </c>
      <c r="AF206" s="516" t="b">
        <v>1</v>
      </c>
      <c r="AG206" s="516" t="b">
        <v>1</v>
      </c>
      <c r="AH206" s="516" t="b">
        <v>1</v>
      </c>
      <c r="AI206" s="516" t="b">
        <v>1</v>
      </c>
      <c r="AJ206" s="516" t="b">
        <v>1</v>
      </c>
      <c r="AK206" s="516" t="b">
        <v>1</v>
      </c>
      <c r="AL206" s="516" t="b">
        <v>1</v>
      </c>
      <c r="AM206" s="516" t="b">
        <v>1</v>
      </c>
      <c r="AN206" s="516" t="b">
        <v>1</v>
      </c>
      <c r="AO206" s="516" t="b">
        <v>1</v>
      </c>
      <c r="AP206" s="516" t="b">
        <v>1</v>
      </c>
      <c r="AQ206" s="516" t="b">
        <v>1</v>
      </c>
      <c r="AR206" s="516" t="b">
        <v>1</v>
      </c>
      <c r="AS206" s="516" t="b">
        <v>1</v>
      </c>
      <c r="AT206" s="516" t="b">
        <v>1</v>
      </c>
      <c r="AU206" s="516" t="b">
        <v>1</v>
      </c>
      <c r="AV206" s="516" t="b">
        <v>1</v>
      </c>
      <c r="AW206" s="516" t="b">
        <v>1</v>
      </c>
      <c r="AX206" s="516" t="b">
        <v>1</v>
      </c>
      <c r="AY206" s="516" t="b">
        <v>1</v>
      </c>
      <c r="AZ206" s="516" t="b">
        <v>1</v>
      </c>
      <c r="BA206" s="516" t="b">
        <v>1</v>
      </c>
      <c r="BB206" s="516" t="b">
        <v>1</v>
      </c>
      <c r="BC206" s="516" t="b">
        <v>1</v>
      </c>
      <c r="BD206" s="493"/>
      <c r="BE206" s="474"/>
      <c r="BF206" s="462"/>
      <c r="BG206" s="462"/>
      <c r="BH206" s="462"/>
    </row>
    <row r="207" spans="1:60" outlineLevel="3" x14ac:dyDescent="0.35">
      <c r="A207" s="462"/>
      <c r="B207" s="471"/>
      <c r="C207" s="464">
        <f t="shared" ref="C207:C212" si="15">INT($C$155+3)</f>
        <v>4</v>
      </c>
      <c r="D207" s="493"/>
      <c r="E207" s="557">
        <v>2</v>
      </c>
      <c r="F207" s="557"/>
      <c r="G207" s="493"/>
      <c r="H207" s="498"/>
      <c r="I207" s="498">
        <v>2</v>
      </c>
      <c r="J207" s="498" t="s">
        <v>744</v>
      </c>
      <c r="K207" s="498"/>
      <c r="L207" s="498"/>
      <c r="M207" s="498"/>
      <c r="N207" s="612">
        <v>1.4999999999999999E-2</v>
      </c>
      <c r="O207" s="612">
        <v>1.4999999999999999E-2</v>
      </c>
      <c r="P207" s="612">
        <v>1.4999999999999999E-2</v>
      </c>
      <c r="Q207" s="612">
        <v>1.4999999999999999E-2</v>
      </c>
      <c r="R207" s="613">
        <f t="shared" si="13"/>
        <v>44615</v>
      </c>
      <c r="S207" s="613">
        <f t="shared" si="13"/>
        <v>44563</v>
      </c>
      <c r="T207" s="613">
        <f t="shared" si="13"/>
        <v>44563</v>
      </c>
      <c r="U207" s="613">
        <f t="shared" si="13"/>
        <v>44563</v>
      </c>
      <c r="V207" s="498"/>
      <c r="W207" s="498"/>
      <c r="X207" s="498"/>
      <c r="Y207" s="498"/>
      <c r="Z207" s="498"/>
      <c r="AA207" s="498"/>
      <c r="AB207" s="498"/>
      <c r="AC207" s="516" t="b">
        <v>1</v>
      </c>
      <c r="AD207" s="516" t="b">
        <v>1</v>
      </c>
      <c r="AE207" s="516" t="b">
        <v>1</v>
      </c>
      <c r="AF207" s="516" t="b">
        <v>1</v>
      </c>
      <c r="AG207" s="516" t="b">
        <v>1</v>
      </c>
      <c r="AH207" s="516" t="b">
        <v>1</v>
      </c>
      <c r="AI207" s="516" t="b">
        <v>1</v>
      </c>
      <c r="AJ207" s="516" t="b">
        <v>1</v>
      </c>
      <c r="AK207" s="516" t="b">
        <v>1</v>
      </c>
      <c r="AL207" s="516" t="b">
        <v>1</v>
      </c>
      <c r="AM207" s="516" t="b">
        <v>1</v>
      </c>
      <c r="AN207" s="516" t="b">
        <v>1</v>
      </c>
      <c r="AO207" s="516" t="b">
        <v>1</v>
      </c>
      <c r="AP207" s="516" t="b">
        <v>1</v>
      </c>
      <c r="AQ207" s="516" t="b">
        <v>1</v>
      </c>
      <c r="AR207" s="516" t="b">
        <v>1</v>
      </c>
      <c r="AS207" s="516" t="b">
        <v>1</v>
      </c>
      <c r="AT207" s="516" t="b">
        <v>1</v>
      </c>
      <c r="AU207" s="516" t="b">
        <v>1</v>
      </c>
      <c r="AV207" s="516" t="b">
        <v>1</v>
      </c>
      <c r="AW207" s="516" t="b">
        <v>1</v>
      </c>
      <c r="AX207" s="516" t="b">
        <v>1</v>
      </c>
      <c r="AY207" s="516" t="b">
        <v>1</v>
      </c>
      <c r="AZ207" s="516" t="b">
        <v>1</v>
      </c>
      <c r="BA207" s="516" t="b">
        <v>1</v>
      </c>
      <c r="BB207" s="516" t="b">
        <v>1</v>
      </c>
      <c r="BC207" s="516" t="b">
        <v>1</v>
      </c>
      <c r="BD207" s="493"/>
      <c r="BE207" s="474"/>
      <c r="BF207" s="462"/>
      <c r="BG207" s="462"/>
      <c r="BH207" s="462"/>
    </row>
    <row r="208" spans="1:60" outlineLevel="3" x14ac:dyDescent="0.35">
      <c r="A208" s="462"/>
      <c r="B208" s="471"/>
      <c r="C208" s="464">
        <f t="shared" si="15"/>
        <v>4</v>
      </c>
      <c r="D208" s="493"/>
      <c r="E208" s="557">
        <v>2</v>
      </c>
      <c r="F208" s="557"/>
      <c r="G208" s="493"/>
      <c r="H208" s="498"/>
      <c r="I208" s="498">
        <v>3</v>
      </c>
      <c r="J208" s="498" t="s">
        <v>701</v>
      </c>
      <c r="K208" s="498"/>
      <c r="L208" s="498"/>
      <c r="M208" s="498"/>
      <c r="N208" s="612">
        <v>1.4999999999999999E-2</v>
      </c>
      <c r="O208" s="612">
        <v>1.4999999999999999E-2</v>
      </c>
      <c r="P208" s="612">
        <v>1.4999999999999999E-2</v>
      </c>
      <c r="Q208" s="612">
        <v>1.4999999999999999E-2</v>
      </c>
      <c r="R208" s="613">
        <f t="shared" si="13"/>
        <v>44980</v>
      </c>
      <c r="S208" s="613">
        <f t="shared" si="13"/>
        <v>44928</v>
      </c>
      <c r="T208" s="613">
        <f t="shared" si="13"/>
        <v>44928</v>
      </c>
      <c r="U208" s="613">
        <f t="shared" si="13"/>
        <v>44928</v>
      </c>
      <c r="V208" s="498"/>
      <c r="W208" s="498"/>
      <c r="X208" s="498"/>
      <c r="Y208" s="498"/>
      <c r="Z208" s="498"/>
      <c r="AA208" s="498"/>
      <c r="AB208" s="498"/>
      <c r="AC208" s="516" t="b">
        <v>1</v>
      </c>
      <c r="AD208" s="516" t="b">
        <v>1</v>
      </c>
      <c r="AE208" s="516" t="b">
        <v>1</v>
      </c>
      <c r="AF208" s="516" t="b">
        <v>1</v>
      </c>
      <c r="AG208" s="516" t="b">
        <v>1</v>
      </c>
      <c r="AH208" s="516" t="b">
        <v>1</v>
      </c>
      <c r="AI208" s="516" t="b">
        <v>1</v>
      </c>
      <c r="AJ208" s="516" t="b">
        <v>1</v>
      </c>
      <c r="AK208" s="516" t="b">
        <v>1</v>
      </c>
      <c r="AL208" s="516" t="b">
        <v>1</v>
      </c>
      <c r="AM208" s="516" t="b">
        <v>1</v>
      </c>
      <c r="AN208" s="516" t="b">
        <v>1</v>
      </c>
      <c r="AO208" s="516" t="b">
        <v>1</v>
      </c>
      <c r="AP208" s="516" t="b">
        <v>1</v>
      </c>
      <c r="AQ208" s="516" t="b">
        <v>1</v>
      </c>
      <c r="AR208" s="516" t="b">
        <v>1</v>
      </c>
      <c r="AS208" s="516" t="b">
        <v>1</v>
      </c>
      <c r="AT208" s="516" t="b">
        <v>1</v>
      </c>
      <c r="AU208" s="516" t="b">
        <v>1</v>
      </c>
      <c r="AV208" s="516" t="b">
        <v>1</v>
      </c>
      <c r="AW208" s="516" t="b">
        <v>1</v>
      </c>
      <c r="AX208" s="516" t="b">
        <v>1</v>
      </c>
      <c r="AY208" s="516" t="b">
        <v>1</v>
      </c>
      <c r="AZ208" s="516" t="b">
        <v>1</v>
      </c>
      <c r="BA208" s="516" t="b">
        <v>1</v>
      </c>
      <c r="BB208" s="516" t="b">
        <v>1</v>
      </c>
      <c r="BC208" s="516" t="b">
        <v>1</v>
      </c>
      <c r="BD208" s="493"/>
      <c r="BE208" s="474"/>
      <c r="BF208" s="462"/>
      <c r="BG208" s="462"/>
      <c r="BH208" s="462"/>
    </row>
    <row r="209" spans="1:60" outlineLevel="3" x14ac:dyDescent="0.35">
      <c r="A209" s="462"/>
      <c r="B209" s="471"/>
      <c r="C209" s="464">
        <f t="shared" si="15"/>
        <v>4</v>
      </c>
      <c r="D209" s="493"/>
      <c r="E209" s="557">
        <v>2</v>
      </c>
      <c r="F209" s="557"/>
      <c r="G209" s="493"/>
      <c r="H209" s="498"/>
      <c r="I209" s="498">
        <v>4</v>
      </c>
      <c r="J209" s="498" t="s">
        <v>702</v>
      </c>
      <c r="K209" s="498"/>
      <c r="L209" s="498"/>
      <c r="M209" s="498"/>
      <c r="N209" s="612">
        <v>1.4999999999999999E-2</v>
      </c>
      <c r="O209" s="612">
        <v>1.4999999999999999E-2</v>
      </c>
      <c r="P209" s="612">
        <v>1.4999999999999999E-2</v>
      </c>
      <c r="Q209" s="612">
        <v>1.4999999999999999E-2</v>
      </c>
      <c r="R209" s="613">
        <f t="shared" si="13"/>
        <v>45346</v>
      </c>
      <c r="S209" s="613">
        <f t="shared" si="13"/>
        <v>45294</v>
      </c>
      <c r="T209" s="613">
        <f t="shared" si="13"/>
        <v>45294</v>
      </c>
      <c r="U209" s="613">
        <f t="shared" si="13"/>
        <v>45294</v>
      </c>
      <c r="V209" s="498"/>
      <c r="W209" s="498"/>
      <c r="X209" s="498"/>
      <c r="Y209" s="498"/>
      <c r="Z209" s="498"/>
      <c r="AA209" s="498"/>
      <c r="AB209" s="498"/>
      <c r="AC209" s="516" t="b">
        <v>1</v>
      </c>
      <c r="AD209" s="516" t="b">
        <v>1</v>
      </c>
      <c r="AE209" s="516" t="b">
        <v>1</v>
      </c>
      <c r="AF209" s="516" t="b">
        <v>1</v>
      </c>
      <c r="AG209" s="516" t="b">
        <v>1</v>
      </c>
      <c r="AH209" s="516" t="b">
        <v>1</v>
      </c>
      <c r="AI209" s="516" t="b">
        <v>1</v>
      </c>
      <c r="AJ209" s="516" t="b">
        <v>1</v>
      </c>
      <c r="AK209" s="516" t="b">
        <v>1</v>
      </c>
      <c r="AL209" s="516" t="b">
        <v>1</v>
      </c>
      <c r="AM209" s="516" t="b">
        <v>1</v>
      </c>
      <c r="AN209" s="516" t="b">
        <v>1</v>
      </c>
      <c r="AO209" s="516" t="b">
        <v>1</v>
      </c>
      <c r="AP209" s="516" t="b">
        <v>1</v>
      </c>
      <c r="AQ209" s="516" t="b">
        <v>1</v>
      </c>
      <c r="AR209" s="516" t="b">
        <v>1</v>
      </c>
      <c r="AS209" s="516" t="b">
        <v>1</v>
      </c>
      <c r="AT209" s="516" t="b">
        <v>1</v>
      </c>
      <c r="AU209" s="516" t="b">
        <v>1</v>
      </c>
      <c r="AV209" s="516" t="b">
        <v>1</v>
      </c>
      <c r="AW209" s="516" t="b">
        <v>1</v>
      </c>
      <c r="AX209" s="516" t="b">
        <v>1</v>
      </c>
      <c r="AY209" s="516" t="b">
        <v>1</v>
      </c>
      <c r="AZ209" s="516" t="b">
        <v>1</v>
      </c>
      <c r="BA209" s="516" t="b">
        <v>1</v>
      </c>
      <c r="BB209" s="516" t="b">
        <v>1</v>
      </c>
      <c r="BC209" s="516" t="b">
        <v>1</v>
      </c>
      <c r="BD209" s="493"/>
      <c r="BE209" s="474"/>
      <c r="BF209" s="462"/>
      <c r="BG209" s="462"/>
      <c r="BH209" s="462"/>
    </row>
    <row r="210" spans="1:60" outlineLevel="3" x14ac:dyDescent="0.35">
      <c r="A210" s="462"/>
      <c r="B210" s="471"/>
      <c r="C210" s="464">
        <f t="shared" si="15"/>
        <v>4</v>
      </c>
      <c r="D210" s="493"/>
      <c r="E210" s="557">
        <v>2</v>
      </c>
      <c r="F210" s="557"/>
      <c r="G210" s="493"/>
      <c r="H210" s="498"/>
      <c r="I210" s="498">
        <v>5</v>
      </c>
      <c r="J210" s="498" t="s">
        <v>703</v>
      </c>
      <c r="K210" s="498"/>
      <c r="L210" s="498"/>
      <c r="M210" s="498"/>
      <c r="N210" s="612">
        <v>1.4999999999999999E-2</v>
      </c>
      <c r="O210" s="612">
        <v>1.4999999999999999E-2</v>
      </c>
      <c r="P210" s="612">
        <v>1.4999999999999999E-2</v>
      </c>
      <c r="Q210" s="612">
        <v>1.4999999999999999E-2</v>
      </c>
      <c r="R210" s="613">
        <f t="shared" si="13"/>
        <v>45711</v>
      </c>
      <c r="S210" s="613">
        <f t="shared" si="13"/>
        <v>45659</v>
      </c>
      <c r="T210" s="613">
        <f t="shared" si="13"/>
        <v>45659</v>
      </c>
      <c r="U210" s="613">
        <f t="shared" si="13"/>
        <v>45659</v>
      </c>
      <c r="V210" s="498"/>
      <c r="W210" s="498"/>
      <c r="X210" s="498"/>
      <c r="Y210" s="498"/>
      <c r="Z210" s="498"/>
      <c r="AA210" s="498"/>
      <c r="AB210" s="498"/>
      <c r="AC210" s="516" t="b">
        <v>1</v>
      </c>
      <c r="AD210" s="516" t="b">
        <v>1</v>
      </c>
      <c r="AE210" s="516" t="b">
        <v>1</v>
      </c>
      <c r="AF210" s="516" t="b">
        <v>1</v>
      </c>
      <c r="AG210" s="516" t="b">
        <v>1</v>
      </c>
      <c r="AH210" s="516" t="b">
        <v>1</v>
      </c>
      <c r="AI210" s="516" t="b">
        <v>1</v>
      </c>
      <c r="AJ210" s="516" t="b">
        <v>1</v>
      </c>
      <c r="AK210" s="516" t="b">
        <v>1</v>
      </c>
      <c r="AL210" s="516" t="b">
        <v>1</v>
      </c>
      <c r="AM210" s="516" t="b">
        <v>1</v>
      </c>
      <c r="AN210" s="516" t="b">
        <v>1</v>
      </c>
      <c r="AO210" s="516" t="b">
        <v>1</v>
      </c>
      <c r="AP210" s="516" t="b">
        <v>1</v>
      </c>
      <c r="AQ210" s="516" t="b">
        <v>1</v>
      </c>
      <c r="AR210" s="516" t="b">
        <v>1</v>
      </c>
      <c r="AS210" s="516" t="b">
        <v>1</v>
      </c>
      <c r="AT210" s="516" t="b">
        <v>1</v>
      </c>
      <c r="AU210" s="516" t="b">
        <v>1</v>
      </c>
      <c r="AV210" s="516" t="b">
        <v>1</v>
      </c>
      <c r="AW210" s="516" t="b">
        <v>1</v>
      </c>
      <c r="AX210" s="516" t="b">
        <v>1</v>
      </c>
      <c r="AY210" s="516" t="b">
        <v>1</v>
      </c>
      <c r="AZ210" s="516" t="b">
        <v>1</v>
      </c>
      <c r="BA210" s="516" t="b">
        <v>1</v>
      </c>
      <c r="BB210" s="516" t="b">
        <v>1</v>
      </c>
      <c r="BC210" s="516" t="b">
        <v>1</v>
      </c>
      <c r="BD210" s="493"/>
      <c r="BE210" s="474"/>
      <c r="BF210" s="462"/>
      <c r="BG210" s="462"/>
      <c r="BH210" s="462"/>
    </row>
    <row r="211" spans="1:60" outlineLevel="3" x14ac:dyDescent="0.35">
      <c r="A211" s="462"/>
      <c r="B211" s="471"/>
      <c r="C211" s="464">
        <f t="shared" si="15"/>
        <v>4</v>
      </c>
      <c r="D211" s="493"/>
      <c r="E211" s="557">
        <v>2</v>
      </c>
      <c r="F211" s="557"/>
      <c r="G211" s="493"/>
      <c r="H211" s="498"/>
      <c r="I211" s="498">
        <v>6</v>
      </c>
      <c r="J211" s="498" t="s">
        <v>704</v>
      </c>
      <c r="K211" s="498"/>
      <c r="L211" s="498"/>
      <c r="M211" s="498"/>
      <c r="N211" s="612">
        <v>1.4999999999999999E-2</v>
      </c>
      <c r="O211" s="612">
        <v>1.4999999999999999E-2</v>
      </c>
      <c r="P211" s="612">
        <v>1.4999999999999999E-2</v>
      </c>
      <c r="Q211" s="612">
        <v>1.4999999999999999E-2</v>
      </c>
      <c r="R211" s="613">
        <f t="shared" si="13"/>
        <v>46076</v>
      </c>
      <c r="S211" s="613">
        <f t="shared" si="13"/>
        <v>46024</v>
      </c>
      <c r="T211" s="613">
        <f t="shared" si="13"/>
        <v>46024</v>
      </c>
      <c r="U211" s="613">
        <f t="shared" si="13"/>
        <v>46024</v>
      </c>
      <c r="V211" s="498"/>
      <c r="W211" s="498"/>
      <c r="X211" s="498"/>
      <c r="Y211" s="498"/>
      <c r="Z211" s="498"/>
      <c r="AA211" s="498"/>
      <c r="AB211" s="498"/>
      <c r="AC211" s="516" t="b">
        <v>1</v>
      </c>
      <c r="AD211" s="516" t="b">
        <v>1</v>
      </c>
      <c r="AE211" s="516" t="b">
        <v>1</v>
      </c>
      <c r="AF211" s="516" t="b">
        <v>1</v>
      </c>
      <c r="AG211" s="516" t="b">
        <v>1</v>
      </c>
      <c r="AH211" s="516" t="b">
        <v>1</v>
      </c>
      <c r="AI211" s="516" t="b">
        <v>1</v>
      </c>
      <c r="AJ211" s="516" t="b">
        <v>1</v>
      </c>
      <c r="AK211" s="516" t="b">
        <v>1</v>
      </c>
      <c r="AL211" s="516" t="b">
        <v>1</v>
      </c>
      <c r="AM211" s="516" t="b">
        <v>1</v>
      </c>
      <c r="AN211" s="516" t="b">
        <v>1</v>
      </c>
      <c r="AO211" s="516" t="b">
        <v>1</v>
      </c>
      <c r="AP211" s="516" t="b">
        <v>1</v>
      </c>
      <c r="AQ211" s="516" t="b">
        <v>1</v>
      </c>
      <c r="AR211" s="516" t="b">
        <v>1</v>
      </c>
      <c r="AS211" s="516" t="b">
        <v>1</v>
      </c>
      <c r="AT211" s="516" t="b">
        <v>1</v>
      </c>
      <c r="AU211" s="516" t="b">
        <v>1</v>
      </c>
      <c r="AV211" s="516" t="b">
        <v>1</v>
      </c>
      <c r="AW211" s="516" t="b">
        <v>1</v>
      </c>
      <c r="AX211" s="516" t="b">
        <v>1</v>
      </c>
      <c r="AY211" s="516" t="b">
        <v>1</v>
      </c>
      <c r="AZ211" s="516" t="b">
        <v>1</v>
      </c>
      <c r="BA211" s="516" t="b">
        <v>1</v>
      </c>
      <c r="BB211" s="516" t="b">
        <v>1</v>
      </c>
      <c r="BC211" s="516" t="b">
        <v>1</v>
      </c>
      <c r="BD211" s="493"/>
      <c r="BE211" s="474"/>
      <c r="BF211" s="462"/>
      <c r="BG211" s="462"/>
      <c r="BH211" s="462"/>
    </row>
    <row r="212" spans="1:60" outlineLevel="3" x14ac:dyDescent="0.35">
      <c r="A212" s="462"/>
      <c r="B212" s="471"/>
      <c r="C212" s="464">
        <f t="shared" si="15"/>
        <v>4</v>
      </c>
      <c r="D212" s="493"/>
      <c r="E212" s="557">
        <v>2</v>
      </c>
      <c r="F212" s="557"/>
      <c r="G212" s="493"/>
      <c r="H212" s="498"/>
      <c r="I212" s="498">
        <v>7</v>
      </c>
      <c r="J212" s="498" t="s">
        <v>705</v>
      </c>
      <c r="K212" s="498"/>
      <c r="L212" s="498"/>
      <c r="M212" s="498"/>
      <c r="N212" s="612">
        <v>1.4999999999999999E-2</v>
      </c>
      <c r="O212" s="612">
        <v>1.4999999999999999E-2</v>
      </c>
      <c r="P212" s="612">
        <v>1.4999999999999999E-2</v>
      </c>
      <c r="Q212" s="612">
        <v>1.4999999999999999E-2</v>
      </c>
      <c r="R212" s="613">
        <f t="shared" si="13"/>
        <v>46441</v>
      </c>
      <c r="S212" s="613">
        <f t="shared" si="13"/>
        <v>46389</v>
      </c>
      <c r="T212" s="613">
        <f t="shared" si="13"/>
        <v>46389</v>
      </c>
      <c r="U212" s="613">
        <f t="shared" si="13"/>
        <v>46389</v>
      </c>
      <c r="V212" s="498"/>
      <c r="W212" s="498"/>
      <c r="X212" s="498"/>
      <c r="Y212" s="498"/>
      <c r="Z212" s="498"/>
      <c r="AA212" s="498"/>
      <c r="AB212" s="498"/>
      <c r="AC212" s="516" t="b">
        <v>1</v>
      </c>
      <c r="AD212" s="516" t="b">
        <v>1</v>
      </c>
      <c r="AE212" s="516" t="b">
        <v>1</v>
      </c>
      <c r="AF212" s="516" t="b">
        <v>1</v>
      </c>
      <c r="AG212" s="516" t="b">
        <v>1</v>
      </c>
      <c r="AH212" s="516" t="b">
        <v>1</v>
      </c>
      <c r="AI212" s="516" t="b">
        <v>1</v>
      </c>
      <c r="AJ212" s="516" t="b">
        <v>1</v>
      </c>
      <c r="AK212" s="516" t="b">
        <v>1</v>
      </c>
      <c r="AL212" s="516" t="b">
        <v>1</v>
      </c>
      <c r="AM212" s="516" t="b">
        <v>1</v>
      </c>
      <c r="AN212" s="516" t="b">
        <v>1</v>
      </c>
      <c r="AO212" s="516" t="b">
        <v>1</v>
      </c>
      <c r="AP212" s="516" t="b">
        <v>1</v>
      </c>
      <c r="AQ212" s="516" t="b">
        <v>1</v>
      </c>
      <c r="AR212" s="516" t="b">
        <v>1</v>
      </c>
      <c r="AS212" s="516" t="b">
        <v>1</v>
      </c>
      <c r="AT212" s="516" t="b">
        <v>1</v>
      </c>
      <c r="AU212" s="516" t="b">
        <v>1</v>
      </c>
      <c r="AV212" s="516" t="b">
        <v>1</v>
      </c>
      <c r="AW212" s="516" t="b">
        <v>1</v>
      </c>
      <c r="AX212" s="516" t="b">
        <v>1</v>
      </c>
      <c r="AY212" s="516" t="b">
        <v>1</v>
      </c>
      <c r="AZ212" s="516" t="b">
        <v>1</v>
      </c>
      <c r="BA212" s="516" t="b">
        <v>1</v>
      </c>
      <c r="BB212" s="516" t="b">
        <v>1</v>
      </c>
      <c r="BC212" s="516" t="b">
        <v>1</v>
      </c>
      <c r="BD212" s="493"/>
      <c r="BE212" s="474"/>
      <c r="BF212" s="462"/>
      <c r="BG212" s="462"/>
      <c r="BH212" s="462"/>
    </row>
    <row r="213" spans="1:60" ht="5.15" customHeight="1" outlineLevel="2" x14ac:dyDescent="0.35">
      <c r="A213" s="462"/>
      <c r="B213" s="471"/>
      <c r="C213" s="464">
        <f>INT($C$155)+2.005</f>
        <v>3.0049999999999999</v>
      </c>
      <c r="D213" s="493"/>
      <c r="E213" s="493"/>
      <c r="F213" s="493"/>
      <c r="G213" s="493"/>
      <c r="H213" s="493"/>
      <c r="I213" s="493"/>
      <c r="J213" s="493"/>
      <c r="K213" s="493"/>
      <c r="L213" s="493"/>
      <c r="M213" s="493"/>
      <c r="N213" s="493"/>
      <c r="O213" s="493"/>
      <c r="P213" s="493"/>
      <c r="Q213" s="493"/>
      <c r="R213" s="493"/>
      <c r="S213" s="493"/>
      <c r="T213" s="493"/>
      <c r="U213" s="493"/>
      <c r="V213" s="493"/>
      <c r="W213" s="493"/>
      <c r="X213" s="493"/>
      <c r="Y213" s="493"/>
      <c r="Z213" s="493"/>
      <c r="AA213" s="493"/>
      <c r="AB213" s="493"/>
      <c r="AC213" s="493"/>
      <c r="AD213" s="493"/>
      <c r="AE213" s="493"/>
      <c r="AF213" s="493"/>
      <c r="AG213" s="493"/>
      <c r="AH213" s="493"/>
      <c r="AI213" s="493"/>
      <c r="AJ213" s="493"/>
      <c r="AK213" s="493"/>
      <c r="AL213" s="493"/>
      <c r="AM213" s="493"/>
      <c r="AN213" s="493"/>
      <c r="AO213" s="493"/>
      <c r="AP213" s="493"/>
      <c r="AQ213" s="493"/>
      <c r="AR213" s="493"/>
      <c r="AS213" s="493"/>
      <c r="AT213" s="493"/>
      <c r="AU213" s="493"/>
      <c r="AV213" s="493"/>
      <c r="AW213" s="493"/>
      <c r="AX213" s="493"/>
      <c r="AY213" s="493"/>
      <c r="AZ213" s="493"/>
      <c r="BA213" s="493"/>
      <c r="BB213" s="493"/>
      <c r="BC213" s="493"/>
      <c r="BD213" s="493" t="s">
        <v>554</v>
      </c>
      <c r="BE213" s="474"/>
      <c r="BF213" s="462"/>
      <c r="BG213" s="462"/>
      <c r="BH213" s="462"/>
    </row>
    <row r="214" spans="1:60" outlineLevel="2" x14ac:dyDescent="0.35">
      <c r="A214" s="462"/>
      <c r="B214" s="471"/>
      <c r="C214" s="464">
        <f>INT($C$155+3)</f>
        <v>4</v>
      </c>
      <c r="D214" s="493"/>
      <c r="E214" s="557"/>
      <c r="F214" s="557"/>
      <c r="G214" s="493"/>
      <c r="H214" s="573" t="s">
        <v>745</v>
      </c>
      <c r="I214" s="522" t="s">
        <v>746</v>
      </c>
      <c r="J214" s="521"/>
      <c r="K214" s="498"/>
      <c r="L214" s="498"/>
      <c r="M214" s="498"/>
      <c r="N214" s="498"/>
      <c r="O214" s="782" t="s">
        <v>747</v>
      </c>
      <c r="P214" s="783"/>
      <c r="Q214" s="783"/>
      <c r="R214" s="783"/>
      <c r="S214" s="783"/>
      <c r="T214" s="783"/>
      <c r="U214" s="783"/>
      <c r="V214" s="783"/>
      <c r="W214" s="783"/>
      <c r="X214" s="784"/>
      <c r="Y214" s="498"/>
      <c r="Z214" s="498"/>
      <c r="AA214" s="498"/>
      <c r="AB214" s="498"/>
      <c r="AC214" s="498"/>
      <c r="AD214" s="498"/>
      <c r="AE214" s="498"/>
      <c r="AF214" s="498"/>
      <c r="AG214" s="498"/>
      <c r="AH214" s="498"/>
      <c r="AI214" s="498"/>
      <c r="AJ214" s="498"/>
      <c r="AK214" s="498"/>
      <c r="AL214" s="498"/>
      <c r="AM214" s="498"/>
      <c r="AN214" s="498"/>
      <c r="AO214" s="498"/>
      <c r="AP214" s="498"/>
      <c r="AQ214" s="498"/>
      <c r="AR214" s="498"/>
      <c r="AS214" s="498"/>
      <c r="AT214" s="498"/>
      <c r="AU214" s="498"/>
      <c r="AV214" s="498"/>
      <c r="AW214" s="498"/>
      <c r="AX214" s="498"/>
      <c r="AY214" s="498"/>
      <c r="AZ214" s="498"/>
      <c r="BA214" s="498"/>
      <c r="BB214" s="498"/>
      <c r="BC214" s="498"/>
      <c r="BD214" s="493"/>
      <c r="BE214" s="474"/>
      <c r="BF214" s="462"/>
      <c r="BG214" s="462"/>
      <c r="BH214" s="462"/>
    </row>
    <row r="215" spans="1:60" outlineLevel="3" x14ac:dyDescent="0.35">
      <c r="A215" s="462"/>
      <c r="B215" s="471"/>
      <c r="C215" s="464">
        <f>INT($C$155+3)</f>
        <v>4</v>
      </c>
      <c r="D215" s="493"/>
      <c r="E215" s="557"/>
      <c r="F215" s="557"/>
      <c r="G215" s="493"/>
      <c r="H215" s="544">
        <v>365</v>
      </c>
      <c r="I215" s="498">
        <v>0</v>
      </c>
      <c r="J215" s="498" t="b">
        <f>COUNTA(K215:M215)&gt;0</f>
        <v>1</v>
      </c>
      <c r="K215" s="614">
        <f>DATE(i_startyear,1,1)</f>
        <v>43466</v>
      </c>
      <c r="L215" s="614">
        <f>K215</f>
        <v>43466</v>
      </c>
      <c r="M215" s="614">
        <f>K215</f>
        <v>43466</v>
      </c>
      <c r="N215" s="498"/>
      <c r="O215" s="785"/>
      <c r="P215" s="786"/>
      <c r="Q215" s="786"/>
      <c r="R215" s="786"/>
      <c r="S215" s="786"/>
      <c r="T215" s="786"/>
      <c r="U215" s="786"/>
      <c r="V215" s="786"/>
      <c r="W215" s="786"/>
      <c r="X215" s="787"/>
      <c r="Y215" s="498"/>
      <c r="Z215" s="498"/>
      <c r="AA215" s="498"/>
      <c r="AB215" s="498"/>
      <c r="AC215" s="498"/>
      <c r="AD215" s="498"/>
      <c r="AE215" s="498"/>
      <c r="AF215" s="498"/>
      <c r="AG215" s="498"/>
      <c r="AH215" s="498"/>
      <c r="AI215" s="498"/>
      <c r="AJ215" s="498"/>
      <c r="AK215" s="498"/>
      <c r="AL215" s="498"/>
      <c r="AM215" s="498"/>
      <c r="AN215" s="498"/>
      <c r="AO215" s="498"/>
      <c r="AP215" s="498"/>
      <c r="AQ215" s="498"/>
      <c r="AR215" s="498"/>
      <c r="AS215" s="498"/>
      <c r="AT215" s="498"/>
      <c r="AU215" s="498"/>
      <c r="AV215" s="498"/>
      <c r="AW215" s="498"/>
      <c r="AX215" s="498"/>
      <c r="AY215" s="498"/>
      <c r="AZ215" s="498"/>
      <c r="BA215" s="498"/>
      <c r="BB215" s="498"/>
      <c r="BC215" s="498"/>
      <c r="BD215" s="493"/>
      <c r="BE215" s="474"/>
      <c r="BF215" s="462"/>
      <c r="BG215" s="462"/>
      <c r="BH215" s="462"/>
    </row>
    <row r="216" spans="1:60" outlineLevel="3" x14ac:dyDescent="0.35">
      <c r="A216" s="462"/>
      <c r="B216" s="471"/>
      <c r="C216" s="464">
        <f>INT($C$155+3)</f>
        <v>4</v>
      </c>
      <c r="D216" s="493"/>
      <c r="E216" s="557"/>
      <c r="F216" s="557"/>
      <c r="G216" s="493"/>
      <c r="H216" s="615" t="s">
        <v>748</v>
      </c>
      <c r="I216" s="498">
        <v>1</v>
      </c>
      <c r="J216" s="498" t="b">
        <f>COUNTA(K216:M216)&gt;0</f>
        <v>0</v>
      </c>
      <c r="K216" s="516"/>
      <c r="L216" s="516"/>
      <c r="M216" s="516"/>
      <c r="N216" s="498"/>
      <c r="O216" s="785"/>
      <c r="P216" s="786"/>
      <c r="Q216" s="786"/>
      <c r="R216" s="786"/>
      <c r="S216" s="786"/>
      <c r="T216" s="786"/>
      <c r="U216" s="786"/>
      <c r="V216" s="786"/>
      <c r="W216" s="786"/>
      <c r="X216" s="787"/>
      <c r="Y216" s="498"/>
      <c r="Z216" s="498"/>
      <c r="AA216" s="498"/>
      <c r="AB216" s="498"/>
      <c r="AC216" s="498"/>
      <c r="AD216" s="498"/>
      <c r="AE216" s="498"/>
      <c r="AF216" s="498"/>
      <c r="AG216" s="498"/>
      <c r="AH216" s="498"/>
      <c r="AI216" s="498"/>
      <c r="AJ216" s="498"/>
      <c r="AK216" s="498"/>
      <c r="AL216" s="498"/>
      <c r="AM216" s="498"/>
      <c r="AN216" s="498"/>
      <c r="AO216" s="498"/>
      <c r="AP216" s="498"/>
      <c r="AQ216" s="498"/>
      <c r="AR216" s="498"/>
      <c r="AS216" s="498"/>
      <c r="AT216" s="498"/>
      <c r="AU216" s="498"/>
      <c r="AV216" s="498"/>
      <c r="AW216" s="498"/>
      <c r="AX216" s="498"/>
      <c r="AY216" s="498"/>
      <c r="AZ216" s="498"/>
      <c r="BA216" s="498"/>
      <c r="BB216" s="498"/>
      <c r="BC216" s="498"/>
      <c r="BD216" s="493"/>
      <c r="BE216" s="474"/>
      <c r="BF216" s="462"/>
      <c r="BG216" s="462"/>
      <c r="BH216" s="462"/>
    </row>
    <row r="217" spans="1:60" outlineLevel="3" x14ac:dyDescent="0.35">
      <c r="A217" s="462"/>
      <c r="B217" s="471"/>
      <c r="C217" s="464">
        <f>INT($C$155+3)</f>
        <v>4</v>
      </c>
      <c r="D217" s="493"/>
      <c r="E217" s="557"/>
      <c r="F217" s="557"/>
      <c r="G217" s="493"/>
      <c r="H217" s="515"/>
      <c r="I217" s="498">
        <v>2</v>
      </c>
      <c r="J217" s="498" t="b">
        <f>COUNTA(K217:M217)&gt;0</f>
        <v>0</v>
      </c>
      <c r="K217" s="516"/>
      <c r="L217" s="516"/>
      <c r="M217" s="516"/>
      <c r="N217" s="498"/>
      <c r="O217" s="788"/>
      <c r="P217" s="789"/>
      <c r="Q217" s="789"/>
      <c r="R217" s="789"/>
      <c r="S217" s="789"/>
      <c r="T217" s="789"/>
      <c r="U217" s="789"/>
      <c r="V217" s="789"/>
      <c r="W217" s="789"/>
      <c r="X217" s="790"/>
      <c r="Y217" s="498"/>
      <c r="Z217" s="498"/>
      <c r="AA217" s="498"/>
      <c r="AB217" s="498"/>
      <c r="AC217" s="498"/>
      <c r="AD217" s="498"/>
      <c r="AE217" s="498"/>
      <c r="AF217" s="498"/>
      <c r="AG217" s="498"/>
      <c r="AH217" s="498"/>
      <c r="AI217" s="498"/>
      <c r="AJ217" s="498"/>
      <c r="AK217" s="498"/>
      <c r="AL217" s="498"/>
      <c r="AM217" s="498"/>
      <c r="AN217" s="498"/>
      <c r="AO217" s="498"/>
      <c r="AP217" s="498"/>
      <c r="AQ217" s="498"/>
      <c r="AR217" s="498"/>
      <c r="AS217" s="498"/>
      <c r="AT217" s="498"/>
      <c r="AU217" s="498"/>
      <c r="AV217" s="498"/>
      <c r="AW217" s="498"/>
      <c r="AX217" s="498"/>
      <c r="AY217" s="498"/>
      <c r="AZ217" s="498"/>
      <c r="BA217" s="498"/>
      <c r="BB217" s="498"/>
      <c r="BC217" s="498"/>
      <c r="BD217" s="493"/>
      <c r="BE217" s="474"/>
      <c r="BF217" s="462"/>
      <c r="BG217" s="462"/>
      <c r="BH217" s="462"/>
    </row>
    <row r="218" spans="1:60" ht="5.15" customHeight="1" outlineLevel="2" x14ac:dyDescent="0.35">
      <c r="A218" s="462"/>
      <c r="B218" s="471"/>
      <c r="C218" s="464">
        <f>INT($C$155)+2.005</f>
        <v>3.0049999999999999</v>
      </c>
      <c r="D218" s="493"/>
      <c r="E218" s="493"/>
      <c r="F218" s="493"/>
      <c r="G218" s="493"/>
      <c r="H218" s="493"/>
      <c r="I218" s="493"/>
      <c r="J218" s="493"/>
      <c r="K218" s="493"/>
      <c r="L218" s="493"/>
      <c r="M218" s="493"/>
      <c r="N218" s="493"/>
      <c r="O218" s="493"/>
      <c r="P218" s="493"/>
      <c r="Q218" s="493"/>
      <c r="R218" s="493"/>
      <c r="S218" s="493"/>
      <c r="T218" s="493"/>
      <c r="U218" s="493"/>
      <c r="V218" s="493"/>
      <c r="W218" s="493"/>
      <c r="X218" s="493"/>
      <c r="Y218" s="493"/>
      <c r="Z218" s="493"/>
      <c r="AA218" s="493"/>
      <c r="AB218" s="493"/>
      <c r="AC218" s="493"/>
      <c r="AD218" s="493"/>
      <c r="AE218" s="493"/>
      <c r="AF218" s="493"/>
      <c r="AG218" s="493"/>
      <c r="AH218" s="493"/>
      <c r="AI218" s="493"/>
      <c r="AJ218" s="493"/>
      <c r="AK218" s="493"/>
      <c r="AL218" s="493"/>
      <c r="AM218" s="493"/>
      <c r="AN218" s="493"/>
      <c r="AO218" s="493"/>
      <c r="AP218" s="493"/>
      <c r="AQ218" s="493"/>
      <c r="AR218" s="493"/>
      <c r="AS218" s="493"/>
      <c r="AT218" s="493"/>
      <c r="AU218" s="493"/>
      <c r="AV218" s="493"/>
      <c r="AW218" s="493"/>
      <c r="AX218" s="493"/>
      <c r="AY218" s="493"/>
      <c r="AZ218" s="493"/>
      <c r="BA218" s="493"/>
      <c r="BB218" s="493"/>
      <c r="BC218" s="493"/>
      <c r="BD218" s="493" t="s">
        <v>554</v>
      </c>
      <c r="BE218" s="474"/>
      <c r="BF218" s="462"/>
      <c r="BG218" s="462"/>
      <c r="BH218" s="462"/>
    </row>
    <row r="219" spans="1:60" outlineLevel="2" x14ac:dyDescent="0.35">
      <c r="A219" s="462"/>
      <c r="B219" s="471"/>
      <c r="C219" s="464">
        <f>INT($C$155+3)</f>
        <v>4</v>
      </c>
      <c r="D219" s="493"/>
      <c r="E219" s="557"/>
      <c r="F219" s="557"/>
      <c r="G219" s="493"/>
      <c r="H219" s="573" t="s">
        <v>690</v>
      </c>
      <c r="I219" s="498" t="s">
        <v>749</v>
      </c>
      <c r="J219" s="498"/>
      <c r="K219" s="498"/>
      <c r="L219" s="498"/>
      <c r="M219" s="498"/>
      <c r="N219" s="522" t="s">
        <v>750</v>
      </c>
      <c r="O219" s="522"/>
      <c r="P219" s="522"/>
      <c r="Q219" s="522"/>
      <c r="R219" s="498"/>
      <c r="S219" s="498"/>
      <c r="T219" s="498"/>
      <c r="U219" s="498"/>
      <c r="V219" s="498"/>
      <c r="W219" s="498"/>
      <c r="X219" s="498"/>
      <c r="Y219" s="498"/>
      <c r="Z219" s="498"/>
      <c r="AA219" s="498"/>
      <c r="AB219" s="498"/>
      <c r="AC219" s="498"/>
      <c r="AD219" s="498"/>
      <c r="AE219" s="498"/>
      <c r="AF219" s="498"/>
      <c r="AG219" s="498"/>
      <c r="AH219" s="498"/>
      <c r="AI219" s="498"/>
      <c r="AJ219" s="498"/>
      <c r="AK219" s="498"/>
      <c r="AL219" s="498"/>
      <c r="AM219" s="498"/>
      <c r="AN219" s="498"/>
      <c r="AO219" s="498"/>
      <c r="AP219" s="498"/>
      <c r="AQ219" s="498"/>
      <c r="AR219" s="498"/>
      <c r="AS219" s="498"/>
      <c r="AT219" s="498"/>
      <c r="AU219" s="498"/>
      <c r="AV219" s="498"/>
      <c r="AW219" s="498"/>
      <c r="AX219" s="498"/>
      <c r="AY219" s="498"/>
      <c r="AZ219" s="498"/>
      <c r="BA219" s="498"/>
      <c r="BB219" s="498"/>
      <c r="BC219" s="498"/>
      <c r="BD219" s="493"/>
      <c r="BE219" s="474"/>
      <c r="BF219" s="462"/>
      <c r="BG219" s="462"/>
      <c r="BH219" s="462"/>
    </row>
    <row r="220" spans="1:60" outlineLevel="3" x14ac:dyDescent="0.35">
      <c r="A220" s="462"/>
      <c r="B220" s="471"/>
      <c r="C220" s="464">
        <f>INT($C$155+3)</f>
        <v>4</v>
      </c>
      <c r="D220" s="493"/>
      <c r="E220" s="557"/>
      <c r="F220" s="557"/>
      <c r="G220" s="493"/>
      <c r="H220" s="515" t="str">
        <f>H$174</f>
        <v>May</v>
      </c>
      <c r="I220" s="535">
        <v>0.7</v>
      </c>
      <c r="J220" s="498"/>
      <c r="K220" s="498"/>
      <c r="L220" s="501" t="s">
        <v>751</v>
      </c>
      <c r="M220" s="515">
        <f>$L$304-1</f>
        <v>3</v>
      </c>
      <c r="N220" s="544">
        <v>2</v>
      </c>
      <c r="O220" s="544">
        <v>2</v>
      </c>
      <c r="P220" s="544">
        <v>2</v>
      </c>
      <c r="Q220" s="544">
        <v>2</v>
      </c>
      <c r="R220" s="498"/>
      <c r="S220" s="498"/>
      <c r="T220" s="498"/>
      <c r="U220" s="498"/>
      <c r="V220" s="498"/>
      <c r="W220" s="498"/>
      <c r="X220" s="498"/>
      <c r="Y220" s="498"/>
      <c r="Z220" s="498"/>
      <c r="AA220" s="498"/>
      <c r="AB220" s="498"/>
      <c r="AC220" s="498"/>
      <c r="AD220" s="498"/>
      <c r="AE220" s="498"/>
      <c r="AF220" s="498"/>
      <c r="AG220" s="498"/>
      <c r="AH220" s="498"/>
      <c r="AI220" s="498"/>
      <c r="AJ220" s="498"/>
      <c r="AK220" s="498"/>
      <c r="AL220" s="498"/>
      <c r="AM220" s="498"/>
      <c r="AN220" s="498"/>
      <c r="AO220" s="498"/>
      <c r="AP220" s="498"/>
      <c r="AQ220" s="498"/>
      <c r="AR220" s="498"/>
      <c r="AS220" s="498"/>
      <c r="AT220" s="498"/>
      <c r="AU220" s="498"/>
      <c r="AV220" s="498"/>
      <c r="AW220" s="498"/>
      <c r="AX220" s="498"/>
      <c r="AY220" s="498"/>
      <c r="AZ220" s="498"/>
      <c r="BA220" s="498"/>
      <c r="BB220" s="498"/>
      <c r="BC220" s="498"/>
      <c r="BD220" s="493"/>
      <c r="BE220" s="474"/>
      <c r="BF220" s="462"/>
      <c r="BG220" s="462"/>
      <c r="BH220" s="462"/>
    </row>
    <row r="221" spans="1:60" outlineLevel="3" x14ac:dyDescent="0.35">
      <c r="A221" s="462"/>
      <c r="B221" s="471"/>
      <c r="C221" s="464">
        <f>INT($C$155+3)</f>
        <v>4</v>
      </c>
      <c r="D221" s="493"/>
      <c r="E221" s="557"/>
      <c r="F221" s="557"/>
      <c r="G221" s="493"/>
      <c r="H221" s="515" t="str">
        <f>H$175</f>
        <v>July</v>
      </c>
      <c r="I221" s="535">
        <v>0.75</v>
      </c>
      <c r="J221" s="498"/>
      <c r="K221" s="498"/>
      <c r="L221" s="498"/>
      <c r="M221" s="498"/>
      <c r="N221" s="544">
        <v>2</v>
      </c>
      <c r="O221" s="544">
        <v>2</v>
      </c>
      <c r="P221" s="544">
        <v>2</v>
      </c>
      <c r="Q221" s="544">
        <v>2</v>
      </c>
      <c r="R221" s="498"/>
      <c r="S221" s="498"/>
      <c r="T221" s="498"/>
      <c r="U221" s="498"/>
      <c r="V221" s="498"/>
      <c r="W221" s="498"/>
      <c r="X221" s="498"/>
      <c r="Y221" s="498"/>
      <c r="Z221" s="498"/>
      <c r="AA221" s="498"/>
      <c r="AB221" s="498"/>
      <c r="AC221" s="498"/>
      <c r="AD221" s="498"/>
      <c r="AE221" s="498"/>
      <c r="AF221" s="498"/>
      <c r="AG221" s="498"/>
      <c r="AH221" s="498"/>
      <c r="AI221" s="498"/>
      <c r="AJ221" s="498"/>
      <c r="AK221" s="498"/>
      <c r="AL221" s="498"/>
      <c r="AM221" s="498"/>
      <c r="AN221" s="498"/>
      <c r="AO221" s="498"/>
      <c r="AP221" s="498"/>
      <c r="AQ221" s="498"/>
      <c r="AR221" s="498"/>
      <c r="AS221" s="498"/>
      <c r="AT221" s="498"/>
      <c r="AU221" s="498"/>
      <c r="AV221" s="498"/>
      <c r="AW221" s="498"/>
      <c r="AX221" s="498"/>
      <c r="AY221" s="498"/>
      <c r="AZ221" s="498"/>
      <c r="BA221" s="498"/>
      <c r="BB221" s="498"/>
      <c r="BC221" s="498"/>
      <c r="BD221" s="493"/>
      <c r="BE221" s="474"/>
      <c r="BF221" s="462"/>
      <c r="BG221" s="462"/>
      <c r="BH221" s="462"/>
    </row>
    <row r="222" spans="1:60" ht="5.15" customHeight="1" outlineLevel="2" x14ac:dyDescent="0.35">
      <c r="A222" s="462"/>
      <c r="B222" s="471"/>
      <c r="C222" s="464">
        <f>INT($C$155)+2.005</f>
        <v>3.0049999999999999</v>
      </c>
      <c r="D222" s="493"/>
      <c r="E222" s="493"/>
      <c r="F222" s="493"/>
      <c r="G222" s="493"/>
      <c r="H222" s="493"/>
      <c r="I222" s="493"/>
      <c r="J222" s="493"/>
      <c r="K222" s="493"/>
      <c r="L222" s="493"/>
      <c r="M222" s="493"/>
      <c r="N222" s="493"/>
      <c r="O222" s="493"/>
      <c r="P222" s="493"/>
      <c r="Q222" s="493"/>
      <c r="R222" s="493"/>
      <c r="S222" s="493"/>
      <c r="T222" s="493"/>
      <c r="U222" s="493"/>
      <c r="V222" s="493"/>
      <c r="W222" s="493"/>
      <c r="X222" s="493"/>
      <c r="Y222" s="493"/>
      <c r="Z222" s="493"/>
      <c r="AA222" s="493"/>
      <c r="AB222" s="493"/>
      <c r="AC222" s="493"/>
      <c r="AD222" s="493"/>
      <c r="AE222" s="493"/>
      <c r="AF222" s="493"/>
      <c r="AG222" s="493"/>
      <c r="AH222" s="493"/>
      <c r="AI222" s="493"/>
      <c r="AJ222" s="493"/>
      <c r="AK222" s="493"/>
      <c r="AL222" s="493"/>
      <c r="AM222" s="493"/>
      <c r="AN222" s="493"/>
      <c r="AO222" s="493"/>
      <c r="AP222" s="493"/>
      <c r="AQ222" s="493"/>
      <c r="AR222" s="493"/>
      <c r="AS222" s="493"/>
      <c r="AT222" s="493"/>
      <c r="AU222" s="493"/>
      <c r="AV222" s="493"/>
      <c r="AW222" s="493"/>
      <c r="AX222" s="493"/>
      <c r="AY222" s="493"/>
      <c r="AZ222" s="493"/>
      <c r="BA222" s="493"/>
      <c r="BB222" s="493"/>
      <c r="BC222" s="493"/>
      <c r="BD222" s="493" t="s">
        <v>554</v>
      </c>
      <c r="BE222" s="474"/>
      <c r="BF222" s="462"/>
      <c r="BG222" s="462"/>
      <c r="BH222" s="462"/>
    </row>
    <row r="223" spans="1:60" outlineLevel="2" x14ac:dyDescent="0.35">
      <c r="A223" s="462"/>
      <c r="B223" s="471"/>
      <c r="C223" s="464">
        <f>INT($C$155+3)</f>
        <v>4</v>
      </c>
      <c r="D223" s="493"/>
      <c r="E223" s="557"/>
      <c r="F223" s="557"/>
      <c r="G223" s="493"/>
      <c r="H223" s="616" t="s">
        <v>752</v>
      </c>
      <c r="I223" s="515" t="s">
        <v>664</v>
      </c>
      <c r="J223" s="498"/>
      <c r="K223" s="501" t="s">
        <v>753</v>
      </c>
      <c r="L223" s="515">
        <f>COUNTA($H$224:$H$227)</f>
        <v>3</v>
      </c>
      <c r="M223" s="502">
        <v>-6</v>
      </c>
      <c r="N223" s="498"/>
      <c r="O223" s="498"/>
      <c r="P223" s="498"/>
      <c r="Q223" s="498"/>
      <c r="R223" s="522" t="s">
        <v>754</v>
      </c>
      <c r="S223" s="521"/>
      <c r="T223" s="521"/>
      <c r="U223" s="521"/>
      <c r="V223" s="498"/>
      <c r="W223" s="498" t="s">
        <v>755</v>
      </c>
      <c r="X223" s="498" t="s">
        <v>756</v>
      </c>
      <c r="Y223" s="498" t="s">
        <v>757</v>
      </c>
      <c r="Z223" s="498" t="s">
        <v>758</v>
      </c>
      <c r="AA223" s="498"/>
      <c r="AB223" s="498"/>
      <c r="AC223" s="498"/>
      <c r="AD223" s="498"/>
      <c r="AE223" s="498"/>
      <c r="AF223" s="498"/>
      <c r="AG223" s="498"/>
      <c r="AH223" s="498"/>
      <c r="AI223" s="498"/>
      <c r="AJ223" s="498"/>
      <c r="AK223" s="498"/>
      <c r="AL223" s="498"/>
      <c r="AM223" s="498"/>
      <c r="AN223" s="498"/>
      <c r="AO223" s="498"/>
      <c r="AP223" s="498"/>
      <c r="AQ223" s="498"/>
      <c r="AR223" s="498"/>
      <c r="AS223" s="498"/>
      <c r="AT223" s="498"/>
      <c r="AU223" s="498"/>
      <c r="AV223" s="498"/>
      <c r="AW223" s="498"/>
      <c r="AX223" s="498"/>
      <c r="AY223" s="498"/>
      <c r="AZ223" s="498"/>
      <c r="BA223" s="498"/>
      <c r="BB223" s="498"/>
      <c r="BC223" s="498"/>
      <c r="BD223" s="493"/>
      <c r="BE223" s="474"/>
      <c r="BF223" s="462"/>
      <c r="BG223" s="462"/>
      <c r="BH223" s="462"/>
    </row>
    <row r="224" spans="1:60" outlineLevel="3" x14ac:dyDescent="0.35">
      <c r="A224" s="462"/>
      <c r="B224" s="471"/>
      <c r="C224" s="464">
        <f>INT($C$155+3)</f>
        <v>4</v>
      </c>
      <c r="D224" s="493"/>
      <c r="E224" s="557"/>
      <c r="F224" s="557"/>
      <c r="G224" s="493"/>
      <c r="H224" s="617" t="s">
        <v>759</v>
      </c>
      <c r="I224" s="565" t="b">
        <v>1</v>
      </c>
      <c r="J224" s="515">
        <f>MAX(0.0001,IF(COUNTIF(i_mask_a,TRUE)=1,1,1-SUM(J225:J226)))</f>
        <v>1</v>
      </c>
      <c r="K224" s="498"/>
      <c r="L224" s="498"/>
      <c r="M224" s="498"/>
      <c r="N224" s="498"/>
      <c r="O224" s="498"/>
      <c r="P224" s="498"/>
      <c r="Q224" s="581"/>
      <c r="R224" s="544">
        <f>56+35</f>
        <v>91</v>
      </c>
      <c r="S224" s="544">
        <v>100</v>
      </c>
      <c r="T224" s="544">
        <v>110</v>
      </c>
      <c r="U224" s="544">
        <v>120</v>
      </c>
      <c r="V224" s="498"/>
      <c r="W224" s="545">
        <v>0</v>
      </c>
      <c r="X224" s="545">
        <v>0</v>
      </c>
      <c r="Y224" s="545">
        <v>0</v>
      </c>
      <c r="Z224" s="545">
        <v>0</v>
      </c>
      <c r="AA224" s="498"/>
      <c r="AB224" s="498"/>
      <c r="AC224" s="498"/>
      <c r="AD224" s="498"/>
      <c r="AE224" s="498"/>
      <c r="AF224" s="498"/>
      <c r="AG224" s="498"/>
      <c r="AH224" s="498"/>
      <c r="AI224" s="498"/>
      <c r="AJ224" s="498"/>
      <c r="AK224" s="498"/>
      <c r="AL224" s="498"/>
      <c r="AM224" s="498"/>
      <c r="AN224" s="498"/>
      <c r="AO224" s="498"/>
      <c r="AP224" s="498"/>
      <c r="AQ224" s="498"/>
      <c r="AR224" s="498"/>
      <c r="AS224" s="498"/>
      <c r="AT224" s="498"/>
      <c r="AU224" s="498"/>
      <c r="AV224" s="498"/>
      <c r="AW224" s="498"/>
      <c r="AX224" s="498"/>
      <c r="AY224" s="498"/>
      <c r="AZ224" s="498"/>
      <c r="BA224" s="498"/>
      <c r="BB224" s="498"/>
      <c r="BC224" s="498"/>
      <c r="BD224" s="493"/>
      <c r="BE224" s="474"/>
      <c r="BF224" s="462"/>
      <c r="BG224" s="462"/>
      <c r="BH224" s="462"/>
    </row>
    <row r="225" spans="1:60" outlineLevel="3" x14ac:dyDescent="0.35">
      <c r="A225" s="462"/>
      <c r="B225" s="471"/>
      <c r="C225" s="464">
        <f>INT($C$155)+3</f>
        <v>4</v>
      </c>
      <c r="D225" s="493"/>
      <c r="E225" s="557"/>
      <c r="F225" s="557"/>
      <c r="G225" s="493"/>
      <c r="H225" s="618" t="s">
        <v>760</v>
      </c>
      <c r="I225" s="565" t="b">
        <v>0</v>
      </c>
      <c r="J225" s="502">
        <v>1E-3</v>
      </c>
      <c r="K225" s="498"/>
      <c r="L225" s="498">
        <f>SUMPRODUCT(--i_mask_a)</f>
        <v>1</v>
      </c>
      <c r="M225" s="498"/>
      <c r="N225" s="498"/>
      <c r="O225" s="498"/>
      <c r="P225" s="498"/>
      <c r="Q225" s="498"/>
      <c r="R225" s="544">
        <f t="shared" ref="R225:U226" si="16">R224+30</f>
        <v>121</v>
      </c>
      <c r="S225" s="544">
        <f t="shared" si="16"/>
        <v>130</v>
      </c>
      <c r="T225" s="544">
        <f t="shared" si="16"/>
        <v>140</v>
      </c>
      <c r="U225" s="544">
        <f t="shared" si="16"/>
        <v>150</v>
      </c>
      <c r="V225" s="498"/>
      <c r="W225" s="545">
        <v>0</v>
      </c>
      <c r="X225" s="545">
        <v>0</v>
      </c>
      <c r="Y225" s="545">
        <v>0</v>
      </c>
      <c r="Z225" s="545">
        <v>0</v>
      </c>
      <c r="AA225" s="498"/>
      <c r="AB225" s="498"/>
      <c r="AC225" s="498"/>
      <c r="AD225" s="498"/>
      <c r="AE225" s="498"/>
      <c r="AF225" s="498"/>
      <c r="AG225" s="498"/>
      <c r="AH225" s="498"/>
      <c r="AI225" s="498"/>
      <c r="AJ225" s="498"/>
      <c r="AK225" s="498"/>
      <c r="AL225" s="498"/>
      <c r="AM225" s="498"/>
      <c r="AN225" s="498"/>
      <c r="AO225" s="498"/>
      <c r="AP225" s="498"/>
      <c r="AQ225" s="498"/>
      <c r="AR225" s="498"/>
      <c r="AS225" s="498"/>
      <c r="AT225" s="498"/>
      <c r="AU225" s="498"/>
      <c r="AV225" s="498"/>
      <c r="AW225" s="498"/>
      <c r="AX225" s="498"/>
      <c r="AY225" s="498"/>
      <c r="AZ225" s="498"/>
      <c r="BA225" s="498"/>
      <c r="BB225" s="498"/>
      <c r="BC225" s="498"/>
      <c r="BD225" s="493"/>
      <c r="BE225" s="474"/>
      <c r="BF225" s="462"/>
      <c r="BG225" s="462"/>
      <c r="BH225" s="462"/>
    </row>
    <row r="226" spans="1:60" outlineLevel="3" x14ac:dyDescent="0.35">
      <c r="A226" s="462"/>
      <c r="B226" s="471"/>
      <c r="C226" s="464">
        <f>INT($C$155)+3</f>
        <v>4</v>
      </c>
      <c r="D226" s="493"/>
      <c r="E226" s="557"/>
      <c r="F226" s="557"/>
      <c r="G226" s="493"/>
      <c r="H226" s="619" t="s">
        <v>761</v>
      </c>
      <c r="I226" s="565" t="b">
        <v>0</v>
      </c>
      <c r="J226" s="502">
        <v>1E-3</v>
      </c>
      <c r="K226" s="498"/>
      <c r="L226" s="498">
        <f>COUNTIF(i_mask_a,TRUE)</f>
        <v>1</v>
      </c>
      <c r="M226" s="498"/>
      <c r="N226" s="498"/>
      <c r="O226" s="498"/>
      <c r="P226" s="498"/>
      <c r="Q226" s="581"/>
      <c r="R226" s="544">
        <f t="shared" si="16"/>
        <v>151</v>
      </c>
      <c r="S226" s="544">
        <f t="shared" si="16"/>
        <v>160</v>
      </c>
      <c r="T226" s="544">
        <f t="shared" si="16"/>
        <v>170</v>
      </c>
      <c r="U226" s="544">
        <f t="shared" si="16"/>
        <v>180</v>
      </c>
      <c r="V226" s="498"/>
      <c r="W226" s="545">
        <v>0</v>
      </c>
      <c r="X226" s="545">
        <v>0</v>
      </c>
      <c r="Y226" s="545">
        <v>0</v>
      </c>
      <c r="Z226" s="545">
        <v>0</v>
      </c>
      <c r="AA226" s="498"/>
      <c r="AB226" s="498"/>
      <c r="AC226" s="498"/>
      <c r="AD226" s="498"/>
      <c r="AE226" s="498"/>
      <c r="AF226" s="498"/>
      <c r="AG226" s="498"/>
      <c r="AH226" s="498"/>
      <c r="AI226" s="498"/>
      <c r="AJ226" s="498"/>
      <c r="AK226" s="498"/>
      <c r="AL226" s="498"/>
      <c r="AM226" s="498"/>
      <c r="AN226" s="498"/>
      <c r="AO226" s="498"/>
      <c r="AP226" s="498"/>
      <c r="AQ226" s="498"/>
      <c r="AR226" s="498"/>
      <c r="AS226" s="498"/>
      <c r="AT226" s="498"/>
      <c r="AU226" s="498"/>
      <c r="AV226" s="498"/>
      <c r="AW226" s="498"/>
      <c r="AX226" s="498"/>
      <c r="AY226" s="498"/>
      <c r="AZ226" s="498"/>
      <c r="BA226" s="498"/>
      <c r="BB226" s="498"/>
      <c r="BC226" s="498"/>
      <c r="BD226" s="493"/>
      <c r="BE226" s="474"/>
      <c r="BF226" s="462"/>
      <c r="BG226" s="462"/>
      <c r="BH226" s="462"/>
    </row>
    <row r="227" spans="1:60" ht="5.15" customHeight="1" outlineLevel="2" x14ac:dyDescent="0.35">
      <c r="A227" s="462"/>
      <c r="B227" s="471"/>
      <c r="C227" s="464">
        <f>INT($C$155)+2.005</f>
        <v>3.0049999999999999</v>
      </c>
      <c r="D227" s="493"/>
      <c r="E227" s="493"/>
      <c r="F227" s="493"/>
      <c r="G227" s="493"/>
      <c r="H227" s="493"/>
      <c r="I227" s="493"/>
      <c r="J227" s="493"/>
      <c r="K227" s="493"/>
      <c r="L227" s="493"/>
      <c r="M227" s="493"/>
      <c r="N227" s="493"/>
      <c r="O227" s="493"/>
      <c r="P227" s="493"/>
      <c r="Q227" s="493"/>
      <c r="R227" s="493"/>
      <c r="S227" s="493"/>
      <c r="T227" s="493"/>
      <c r="U227" s="493"/>
      <c r="V227" s="493"/>
      <c r="W227" s="493"/>
      <c r="X227" s="493"/>
      <c r="Y227" s="493"/>
      <c r="Z227" s="493"/>
      <c r="AA227" s="493"/>
      <c r="AB227" s="493"/>
      <c r="AC227" s="493"/>
      <c r="AD227" s="493"/>
      <c r="AE227" s="493"/>
      <c r="AF227" s="493"/>
      <c r="AG227" s="493"/>
      <c r="AH227" s="493"/>
      <c r="AI227" s="493"/>
      <c r="AJ227" s="493"/>
      <c r="AK227" s="493"/>
      <c r="AL227" s="493"/>
      <c r="AM227" s="493"/>
      <c r="AN227" s="493"/>
      <c r="AO227" s="493"/>
      <c r="AP227" s="493"/>
      <c r="AQ227" s="493"/>
      <c r="AR227" s="493"/>
      <c r="AS227" s="493"/>
      <c r="AT227" s="493"/>
      <c r="AU227" s="493"/>
      <c r="AV227" s="493"/>
      <c r="AW227" s="493"/>
      <c r="AX227" s="493"/>
      <c r="AY227" s="493"/>
      <c r="AZ227" s="493"/>
      <c r="BA227" s="493"/>
      <c r="BB227" s="493"/>
      <c r="BC227" s="493"/>
      <c r="BD227" s="493" t="s">
        <v>554</v>
      </c>
      <c r="BE227" s="474"/>
      <c r="BF227" s="462"/>
      <c r="BG227" s="462"/>
      <c r="BH227" s="462"/>
    </row>
    <row r="228" spans="1:60" outlineLevel="1" x14ac:dyDescent="0.35">
      <c r="A228" s="462"/>
      <c r="B228" s="471"/>
      <c r="C228" s="464">
        <f>INT($C$155)+1</f>
        <v>2</v>
      </c>
      <c r="D228" s="493"/>
      <c r="E228" s="557"/>
      <c r="F228" s="557"/>
      <c r="G228" s="493"/>
      <c r="H228" s="560" t="s">
        <v>762</v>
      </c>
      <c r="I228" s="512"/>
      <c r="J228" s="512"/>
      <c r="K228" s="480"/>
      <c r="L228" s="480"/>
      <c r="M228" s="480"/>
      <c r="N228" s="480"/>
      <c r="O228" s="480"/>
      <c r="P228" s="480"/>
      <c r="Q228" s="480"/>
      <c r="R228" s="480"/>
      <c r="S228" s="480"/>
      <c r="T228" s="480"/>
      <c r="U228" s="480"/>
      <c r="V228" s="480"/>
      <c r="W228" s="480"/>
      <c r="X228" s="480"/>
      <c r="Y228" s="480"/>
      <c r="Z228" s="548"/>
      <c r="AA228" s="548"/>
      <c r="AB228" s="548"/>
      <c r="AC228" s="548"/>
      <c r="AD228" s="548"/>
      <c r="AE228" s="548"/>
      <c r="AF228" s="548"/>
      <c r="AG228" s="548"/>
      <c r="AH228" s="548"/>
      <c r="AI228" s="548"/>
      <c r="AJ228" s="548"/>
      <c r="AK228" s="548"/>
      <c r="AL228" s="548"/>
      <c r="AM228" s="548"/>
      <c r="AN228" s="548"/>
      <c r="AO228" s="548"/>
      <c r="AP228" s="548"/>
      <c r="AQ228" s="548"/>
      <c r="AR228" s="548"/>
      <c r="AS228" s="548"/>
      <c r="AT228" s="548"/>
      <c r="AU228" s="548"/>
      <c r="AV228" s="548"/>
      <c r="AW228" s="548"/>
      <c r="AX228" s="548"/>
      <c r="AY228" s="548"/>
      <c r="AZ228" s="548"/>
      <c r="BA228" s="548"/>
      <c r="BB228" s="548"/>
      <c r="BC228" s="548"/>
      <c r="BD228" s="493"/>
      <c r="BE228" s="474"/>
      <c r="BF228" s="462"/>
      <c r="BG228" s="462"/>
      <c r="BH228" s="462"/>
    </row>
    <row r="229" spans="1:60" ht="5.15" customHeight="1" outlineLevel="3" x14ac:dyDescent="0.35">
      <c r="A229" s="462"/>
      <c r="B229" s="471"/>
      <c r="C229" s="464">
        <f>INT($C$155)+3.005</f>
        <v>4.0049999999999999</v>
      </c>
      <c r="D229" s="493" t="s">
        <v>548</v>
      </c>
      <c r="E229" s="493"/>
      <c r="F229" s="493"/>
      <c r="G229" s="493"/>
      <c r="H229" s="493"/>
      <c r="I229" s="493"/>
      <c r="J229" s="493"/>
      <c r="K229" s="493"/>
      <c r="L229" s="493"/>
      <c r="M229" s="493"/>
      <c r="N229" s="493"/>
      <c r="O229" s="493"/>
      <c r="P229" s="493"/>
      <c r="Q229" s="493"/>
      <c r="R229" s="493"/>
      <c r="S229" s="493"/>
      <c r="T229" s="493"/>
      <c r="U229" s="493"/>
      <c r="V229" s="493"/>
      <c r="W229" s="493"/>
      <c r="X229" s="493"/>
      <c r="Y229" s="493"/>
      <c r="Z229" s="493"/>
      <c r="AA229" s="493"/>
      <c r="AB229" s="493"/>
      <c r="AC229" s="493"/>
      <c r="AD229" s="493"/>
      <c r="AE229" s="493"/>
      <c r="AF229" s="493"/>
      <c r="AG229" s="493"/>
      <c r="AH229" s="493"/>
      <c r="AI229" s="493"/>
      <c r="AJ229" s="493"/>
      <c r="AK229" s="493"/>
      <c r="AL229" s="493"/>
      <c r="AM229" s="493"/>
      <c r="AN229" s="493"/>
      <c r="AO229" s="493"/>
      <c r="AP229" s="493"/>
      <c r="AQ229" s="493"/>
      <c r="AR229" s="493"/>
      <c r="AS229" s="493"/>
      <c r="AT229" s="493"/>
      <c r="AU229" s="493"/>
      <c r="AV229" s="493"/>
      <c r="AW229" s="493"/>
      <c r="AX229" s="493"/>
      <c r="AY229" s="493"/>
      <c r="AZ229" s="493"/>
      <c r="BA229" s="493"/>
      <c r="BB229" s="493"/>
      <c r="BC229" s="493"/>
      <c r="BD229" s="493"/>
      <c r="BE229" s="474"/>
      <c r="BF229" s="462"/>
      <c r="BG229" s="462"/>
      <c r="BH229" s="462"/>
    </row>
    <row r="230" spans="1:60" outlineLevel="2" x14ac:dyDescent="0.35">
      <c r="A230" s="462"/>
      <c r="B230" s="471"/>
      <c r="C230" s="464">
        <f>INT($C$155+3)</f>
        <v>4</v>
      </c>
      <c r="D230" s="493"/>
      <c r="E230" s="557"/>
      <c r="F230" s="557"/>
      <c r="G230" s="493"/>
      <c r="H230" s="573"/>
      <c r="I230" s="522" t="s">
        <v>691</v>
      </c>
      <c r="J230" s="522"/>
      <c r="K230" s="498"/>
      <c r="L230" s="498"/>
      <c r="M230" s="498"/>
      <c r="N230" s="522" t="s">
        <v>763</v>
      </c>
      <c r="O230" s="522"/>
      <c r="P230" s="522"/>
      <c r="Q230" s="522"/>
      <c r="R230" s="498"/>
      <c r="S230" s="498"/>
      <c r="T230" s="498"/>
      <c r="U230" s="498"/>
      <c r="V230" s="498" t="s">
        <v>764</v>
      </c>
      <c r="W230" s="498"/>
      <c r="X230" s="498"/>
      <c r="Y230" s="498"/>
      <c r="Z230" s="498"/>
      <c r="AA230" s="498"/>
      <c r="AB230" s="498"/>
      <c r="AC230" s="498"/>
      <c r="AD230" s="498"/>
      <c r="AE230" s="498"/>
      <c r="AF230" s="498"/>
      <c r="AG230" s="498"/>
      <c r="AH230" s="498"/>
      <c r="AI230" s="498"/>
      <c r="AJ230" s="498"/>
      <c r="AK230" s="498"/>
      <c r="AL230" s="498"/>
      <c r="AM230" s="498"/>
      <c r="AN230" s="498"/>
      <c r="AO230" s="498"/>
      <c r="AP230" s="498"/>
      <c r="AQ230" s="498"/>
      <c r="AR230" s="498"/>
      <c r="AS230" s="498"/>
      <c r="AT230" s="498"/>
      <c r="AU230" s="498"/>
      <c r="AV230" s="498"/>
      <c r="AW230" s="498"/>
      <c r="AX230" s="498"/>
      <c r="AY230" s="498"/>
      <c r="AZ230" s="498"/>
      <c r="BA230" s="498"/>
      <c r="BB230" s="498"/>
      <c r="BC230" s="498"/>
      <c r="BD230" s="493"/>
      <c r="BE230" s="474"/>
      <c r="BF230" s="462"/>
      <c r="BG230" s="462"/>
      <c r="BH230" s="462"/>
    </row>
    <row r="231" spans="1:60" outlineLevel="3" x14ac:dyDescent="0.35">
      <c r="A231" s="462"/>
      <c r="B231" s="471"/>
      <c r="C231" s="464">
        <f t="shared" ref="C231:C238" si="17">INT($C$155)+3</f>
        <v>4</v>
      </c>
      <c r="D231" s="493"/>
      <c r="E231" s="557"/>
      <c r="F231" s="557"/>
      <c r="G231" s="493"/>
      <c r="H231" s="498"/>
      <c r="I231" s="498">
        <v>0</v>
      </c>
      <c r="J231" s="498" t="s">
        <v>742</v>
      </c>
      <c r="K231" s="498"/>
      <c r="L231" s="498"/>
      <c r="M231" s="498"/>
      <c r="N231" s="516">
        <v>1</v>
      </c>
      <c r="O231" s="516">
        <v>1</v>
      </c>
      <c r="P231" s="516">
        <v>1</v>
      </c>
      <c r="Q231" s="516">
        <v>1</v>
      </c>
      <c r="R231" s="498"/>
      <c r="S231" s="498"/>
      <c r="T231" s="498"/>
      <c r="U231" s="498"/>
      <c r="V231" s="498">
        <f t="shared" ref="V231:Y238" si="18">INDEX(i_scan_day,N231+1,0)+17*N$220</f>
        <v>69</v>
      </c>
      <c r="W231" s="498">
        <f t="shared" si="18"/>
        <v>69</v>
      </c>
      <c r="X231" s="498">
        <f t="shared" si="18"/>
        <v>69</v>
      </c>
      <c r="Y231" s="498">
        <f t="shared" si="18"/>
        <v>69</v>
      </c>
      <c r="Z231" s="581">
        <f>R197+V231</f>
        <v>43932</v>
      </c>
      <c r="AA231" s="498"/>
      <c r="AB231" s="498"/>
      <c r="AC231" s="498"/>
      <c r="AD231" s="498"/>
      <c r="AE231" s="498"/>
      <c r="AF231" s="498"/>
      <c r="AG231" s="498"/>
      <c r="AH231" s="498"/>
      <c r="AI231" s="498"/>
      <c r="AJ231" s="498"/>
      <c r="AK231" s="498"/>
      <c r="AL231" s="498"/>
      <c r="AM231" s="498"/>
      <c r="AN231" s="498"/>
      <c r="AO231" s="498"/>
      <c r="AP231" s="498"/>
      <c r="AQ231" s="498"/>
      <c r="AR231" s="498"/>
      <c r="AS231" s="498"/>
      <c r="AT231" s="498"/>
      <c r="AU231" s="498"/>
      <c r="AV231" s="498"/>
      <c r="AW231" s="498"/>
      <c r="AX231" s="498"/>
      <c r="AY231" s="498"/>
      <c r="AZ231" s="498"/>
      <c r="BA231" s="498"/>
      <c r="BB231" s="498"/>
      <c r="BC231" s="498"/>
      <c r="BD231" s="493"/>
      <c r="BE231" s="474"/>
      <c r="BF231" s="462"/>
      <c r="BG231" s="462"/>
      <c r="BH231" s="462"/>
    </row>
    <row r="232" spans="1:60" outlineLevel="3" x14ac:dyDescent="0.35">
      <c r="A232" s="462"/>
      <c r="B232" s="471"/>
      <c r="C232" s="464">
        <f t="shared" si="17"/>
        <v>4</v>
      </c>
      <c r="D232" s="493"/>
      <c r="E232" s="557"/>
      <c r="F232" s="557"/>
      <c r="G232" s="493"/>
      <c r="H232" s="498"/>
      <c r="I232" s="498">
        <v>1</v>
      </c>
      <c r="J232" s="498" t="s">
        <v>743</v>
      </c>
      <c r="K232" s="498"/>
      <c r="L232" s="498"/>
      <c r="M232" s="498"/>
      <c r="N232" s="516">
        <v>1</v>
      </c>
      <c r="O232" s="516">
        <v>1</v>
      </c>
      <c r="P232" s="516">
        <v>1</v>
      </c>
      <c r="Q232" s="516">
        <v>1</v>
      </c>
      <c r="R232" s="498"/>
      <c r="S232" s="498"/>
      <c r="T232" s="498"/>
      <c r="U232" s="498"/>
      <c r="V232" s="498">
        <f t="shared" si="18"/>
        <v>69</v>
      </c>
      <c r="W232" s="498">
        <f t="shared" si="18"/>
        <v>69</v>
      </c>
      <c r="X232" s="498">
        <f t="shared" si="18"/>
        <v>69</v>
      </c>
      <c r="Y232" s="498">
        <f t="shared" si="18"/>
        <v>69</v>
      </c>
      <c r="Z232" s="498"/>
      <c r="AA232" s="498"/>
      <c r="AB232" s="498"/>
      <c r="AC232" s="498"/>
      <c r="AD232" s="498"/>
      <c r="AE232" s="498"/>
      <c r="AF232" s="498"/>
      <c r="AG232" s="498"/>
      <c r="AH232" s="498"/>
      <c r="AI232" s="498"/>
      <c r="AJ232" s="498"/>
      <c r="AK232" s="498"/>
      <c r="AL232" s="498"/>
      <c r="AM232" s="498"/>
      <c r="AN232" s="498"/>
      <c r="AO232" s="498"/>
      <c r="AP232" s="498"/>
      <c r="AQ232" s="498"/>
      <c r="AR232" s="498"/>
      <c r="AS232" s="498"/>
      <c r="AT232" s="498"/>
      <c r="AU232" s="498"/>
      <c r="AV232" s="498"/>
      <c r="AW232" s="498"/>
      <c r="AX232" s="498"/>
      <c r="AY232" s="498"/>
      <c r="AZ232" s="498"/>
      <c r="BA232" s="498"/>
      <c r="BB232" s="498"/>
      <c r="BC232" s="498"/>
      <c r="BD232" s="493"/>
      <c r="BE232" s="474"/>
      <c r="BF232" s="462"/>
      <c r="BG232" s="462"/>
      <c r="BH232" s="462"/>
    </row>
    <row r="233" spans="1:60" outlineLevel="3" x14ac:dyDescent="0.35">
      <c r="A233" s="462"/>
      <c r="B233" s="471"/>
      <c r="C233" s="464">
        <f t="shared" si="17"/>
        <v>4</v>
      </c>
      <c r="D233" s="493"/>
      <c r="E233" s="557"/>
      <c r="F233" s="557"/>
      <c r="G233" s="493"/>
      <c r="H233" s="498"/>
      <c r="I233" s="498">
        <v>2</v>
      </c>
      <c r="J233" s="498" t="s">
        <v>744</v>
      </c>
      <c r="K233" s="498"/>
      <c r="L233" s="498"/>
      <c r="M233" s="498"/>
      <c r="N233" s="516">
        <v>2</v>
      </c>
      <c r="O233" s="516">
        <v>2</v>
      </c>
      <c r="P233" s="516">
        <v>2</v>
      </c>
      <c r="Q233" s="516">
        <v>2</v>
      </c>
      <c r="R233" s="498"/>
      <c r="S233" s="498"/>
      <c r="T233" s="498"/>
      <c r="U233" s="498"/>
      <c r="V233" s="498">
        <f t="shared" si="18"/>
        <v>84</v>
      </c>
      <c r="W233" s="498">
        <f t="shared" si="18"/>
        <v>84</v>
      </c>
      <c r="X233" s="498">
        <f t="shared" si="18"/>
        <v>84</v>
      </c>
      <c r="Y233" s="498">
        <f t="shared" si="18"/>
        <v>84</v>
      </c>
      <c r="Z233" s="498"/>
      <c r="AA233" s="498"/>
      <c r="AB233" s="498"/>
      <c r="AC233" s="498"/>
      <c r="AD233" s="498"/>
      <c r="AE233" s="498"/>
      <c r="AF233" s="498"/>
      <c r="AG233" s="498"/>
      <c r="AH233" s="498"/>
      <c r="AI233" s="498"/>
      <c r="AJ233" s="498"/>
      <c r="AK233" s="498"/>
      <c r="AL233" s="498"/>
      <c r="AM233" s="498"/>
      <c r="AN233" s="498"/>
      <c r="AO233" s="498"/>
      <c r="AP233" s="498"/>
      <c r="AQ233" s="498"/>
      <c r="AR233" s="498"/>
      <c r="AS233" s="498"/>
      <c r="AT233" s="498"/>
      <c r="AU233" s="498"/>
      <c r="AV233" s="498"/>
      <c r="AW233" s="498"/>
      <c r="AX233" s="498"/>
      <c r="AY233" s="498"/>
      <c r="AZ233" s="498"/>
      <c r="BA233" s="498"/>
      <c r="BB233" s="498"/>
      <c r="BC233" s="498"/>
      <c r="BD233" s="493"/>
      <c r="BE233" s="474"/>
      <c r="BF233" s="462"/>
      <c r="BG233" s="462"/>
      <c r="BH233" s="462"/>
    </row>
    <row r="234" spans="1:60" outlineLevel="3" x14ac:dyDescent="0.35">
      <c r="A234" s="462"/>
      <c r="B234" s="471"/>
      <c r="C234" s="464">
        <f t="shared" si="17"/>
        <v>4</v>
      </c>
      <c r="D234" s="493"/>
      <c r="E234" s="557"/>
      <c r="F234" s="557"/>
      <c r="G234" s="493"/>
      <c r="H234" s="498"/>
      <c r="I234" s="498">
        <v>3</v>
      </c>
      <c r="J234" s="498" t="s">
        <v>701</v>
      </c>
      <c r="K234" s="498"/>
      <c r="L234" s="498"/>
      <c r="M234" s="498"/>
      <c r="N234" s="516">
        <v>2</v>
      </c>
      <c r="O234" s="516">
        <v>2</v>
      </c>
      <c r="P234" s="516">
        <v>2</v>
      </c>
      <c r="Q234" s="516">
        <v>2</v>
      </c>
      <c r="R234" s="498"/>
      <c r="S234" s="498"/>
      <c r="T234" s="498"/>
      <c r="U234" s="498"/>
      <c r="V234" s="498">
        <f t="shared" si="18"/>
        <v>84</v>
      </c>
      <c r="W234" s="498">
        <f t="shared" si="18"/>
        <v>84</v>
      </c>
      <c r="X234" s="498">
        <f t="shared" si="18"/>
        <v>84</v>
      </c>
      <c r="Y234" s="498">
        <f t="shared" si="18"/>
        <v>84</v>
      </c>
      <c r="Z234" s="498"/>
      <c r="AA234" s="498"/>
      <c r="AB234" s="498"/>
      <c r="AC234" s="498"/>
      <c r="AD234" s="498"/>
      <c r="AE234" s="498"/>
      <c r="AF234" s="498"/>
      <c r="AG234" s="498"/>
      <c r="AH234" s="498"/>
      <c r="AI234" s="498"/>
      <c r="AJ234" s="498"/>
      <c r="AK234" s="498"/>
      <c r="AL234" s="498"/>
      <c r="AM234" s="498"/>
      <c r="AN234" s="498"/>
      <c r="AO234" s="498"/>
      <c r="AP234" s="498"/>
      <c r="AQ234" s="498"/>
      <c r="AR234" s="498"/>
      <c r="AS234" s="498"/>
      <c r="AT234" s="498"/>
      <c r="AU234" s="498"/>
      <c r="AV234" s="498"/>
      <c r="AW234" s="498"/>
      <c r="AX234" s="498"/>
      <c r="AY234" s="498"/>
      <c r="AZ234" s="498"/>
      <c r="BA234" s="498"/>
      <c r="BB234" s="498"/>
      <c r="BC234" s="498"/>
      <c r="BD234" s="493"/>
      <c r="BE234" s="474"/>
      <c r="BF234" s="462"/>
      <c r="BG234" s="462"/>
      <c r="BH234" s="462"/>
    </row>
    <row r="235" spans="1:60" outlineLevel="3" x14ac:dyDescent="0.35">
      <c r="A235" s="462"/>
      <c r="B235" s="471"/>
      <c r="C235" s="464">
        <f t="shared" si="17"/>
        <v>4</v>
      </c>
      <c r="D235" s="493"/>
      <c r="E235" s="557"/>
      <c r="F235" s="557"/>
      <c r="G235" s="493"/>
      <c r="H235" s="498"/>
      <c r="I235" s="498">
        <v>4</v>
      </c>
      <c r="J235" s="498" t="s">
        <v>702</v>
      </c>
      <c r="K235" s="498"/>
      <c r="L235" s="498"/>
      <c r="M235" s="498"/>
      <c r="N235" s="516">
        <v>2</v>
      </c>
      <c r="O235" s="516">
        <v>2</v>
      </c>
      <c r="P235" s="516">
        <v>2</v>
      </c>
      <c r="Q235" s="516">
        <v>2</v>
      </c>
      <c r="R235" s="498"/>
      <c r="S235" s="498"/>
      <c r="T235" s="498"/>
      <c r="U235" s="498"/>
      <c r="V235" s="498">
        <f t="shared" si="18"/>
        <v>84</v>
      </c>
      <c r="W235" s="498">
        <f t="shared" si="18"/>
        <v>84</v>
      </c>
      <c r="X235" s="498">
        <f t="shared" si="18"/>
        <v>84</v>
      </c>
      <c r="Y235" s="498">
        <f t="shared" si="18"/>
        <v>84</v>
      </c>
      <c r="Z235" s="498"/>
      <c r="AA235" s="498"/>
      <c r="AB235" s="498"/>
      <c r="AC235" s="498"/>
      <c r="AD235" s="498"/>
      <c r="AE235" s="498"/>
      <c r="AF235" s="498"/>
      <c r="AG235" s="498"/>
      <c r="AH235" s="498"/>
      <c r="AI235" s="498"/>
      <c r="AJ235" s="498"/>
      <c r="AK235" s="498"/>
      <c r="AL235" s="498"/>
      <c r="AM235" s="498"/>
      <c r="AN235" s="498"/>
      <c r="AO235" s="498"/>
      <c r="AP235" s="498"/>
      <c r="AQ235" s="498"/>
      <c r="AR235" s="498"/>
      <c r="AS235" s="498"/>
      <c r="AT235" s="498"/>
      <c r="AU235" s="498"/>
      <c r="AV235" s="498"/>
      <c r="AW235" s="498"/>
      <c r="AX235" s="498"/>
      <c r="AY235" s="498"/>
      <c r="AZ235" s="498"/>
      <c r="BA235" s="498"/>
      <c r="BB235" s="498"/>
      <c r="BC235" s="498"/>
      <c r="BD235" s="493"/>
      <c r="BE235" s="474"/>
      <c r="BF235" s="462"/>
      <c r="BG235" s="462"/>
      <c r="BH235" s="462"/>
    </row>
    <row r="236" spans="1:60" outlineLevel="3" x14ac:dyDescent="0.35">
      <c r="A236" s="462"/>
      <c r="B236" s="471"/>
      <c r="C236" s="464">
        <f t="shared" si="17"/>
        <v>4</v>
      </c>
      <c r="D236" s="493"/>
      <c r="E236" s="557"/>
      <c r="F236" s="557"/>
      <c r="G236" s="493"/>
      <c r="H236" s="498"/>
      <c r="I236" s="498">
        <v>5</v>
      </c>
      <c r="J236" s="498" t="s">
        <v>703</v>
      </c>
      <c r="K236" s="498"/>
      <c r="L236" s="498"/>
      <c r="M236" s="498"/>
      <c r="N236" s="516">
        <v>2</v>
      </c>
      <c r="O236" s="516">
        <v>2</v>
      </c>
      <c r="P236" s="516">
        <v>2</v>
      </c>
      <c r="Q236" s="516">
        <v>2</v>
      </c>
      <c r="R236" s="498"/>
      <c r="S236" s="498"/>
      <c r="T236" s="498"/>
      <c r="U236" s="498"/>
      <c r="V236" s="498">
        <f t="shared" si="18"/>
        <v>84</v>
      </c>
      <c r="W236" s="498">
        <f t="shared" si="18"/>
        <v>84</v>
      </c>
      <c r="X236" s="498">
        <f t="shared" si="18"/>
        <v>84</v>
      </c>
      <c r="Y236" s="498">
        <f t="shared" si="18"/>
        <v>84</v>
      </c>
      <c r="Z236" s="498"/>
      <c r="AA236" s="498"/>
      <c r="AB236" s="498"/>
      <c r="AC236" s="498"/>
      <c r="AD236" s="498"/>
      <c r="AE236" s="498"/>
      <c r="AF236" s="498"/>
      <c r="AG236" s="498"/>
      <c r="AH236" s="498"/>
      <c r="AI236" s="498"/>
      <c r="AJ236" s="498"/>
      <c r="AK236" s="498"/>
      <c r="AL236" s="498"/>
      <c r="AM236" s="498"/>
      <c r="AN236" s="498"/>
      <c r="AO236" s="498"/>
      <c r="AP236" s="498"/>
      <c r="AQ236" s="498"/>
      <c r="AR236" s="498"/>
      <c r="AS236" s="498"/>
      <c r="AT236" s="498"/>
      <c r="AU236" s="498"/>
      <c r="AV236" s="498"/>
      <c r="AW236" s="498"/>
      <c r="AX236" s="498"/>
      <c r="AY236" s="498"/>
      <c r="AZ236" s="498"/>
      <c r="BA236" s="498"/>
      <c r="BB236" s="498"/>
      <c r="BC236" s="498"/>
      <c r="BD236" s="493"/>
      <c r="BE236" s="474"/>
      <c r="BF236" s="462"/>
      <c r="BG236" s="462"/>
      <c r="BH236" s="462"/>
    </row>
    <row r="237" spans="1:60" outlineLevel="3" x14ac:dyDescent="0.35">
      <c r="A237" s="462"/>
      <c r="B237" s="471"/>
      <c r="C237" s="464">
        <f t="shared" si="17"/>
        <v>4</v>
      </c>
      <c r="D237" s="493"/>
      <c r="E237" s="557"/>
      <c r="F237" s="557"/>
      <c r="G237" s="493"/>
      <c r="H237" s="498"/>
      <c r="I237" s="498">
        <v>6</v>
      </c>
      <c r="J237" s="498" t="s">
        <v>704</v>
      </c>
      <c r="K237" s="498"/>
      <c r="L237" s="498"/>
      <c r="M237" s="498"/>
      <c r="N237" s="516">
        <v>2</v>
      </c>
      <c r="O237" s="516">
        <v>2</v>
      </c>
      <c r="P237" s="516">
        <v>2</v>
      </c>
      <c r="Q237" s="516">
        <v>2</v>
      </c>
      <c r="R237" s="498"/>
      <c r="S237" s="498"/>
      <c r="T237" s="498"/>
      <c r="U237" s="498"/>
      <c r="V237" s="498">
        <f t="shared" si="18"/>
        <v>84</v>
      </c>
      <c r="W237" s="498">
        <f t="shared" si="18"/>
        <v>84</v>
      </c>
      <c r="X237" s="498">
        <f t="shared" si="18"/>
        <v>84</v>
      </c>
      <c r="Y237" s="498">
        <f t="shared" si="18"/>
        <v>84</v>
      </c>
      <c r="Z237" s="498"/>
      <c r="AA237" s="498"/>
      <c r="AB237" s="498"/>
      <c r="AC237" s="498"/>
      <c r="AD237" s="498"/>
      <c r="AE237" s="498"/>
      <c r="AF237" s="498"/>
      <c r="AG237" s="498"/>
      <c r="AH237" s="498"/>
      <c r="AI237" s="498"/>
      <c r="AJ237" s="498"/>
      <c r="AK237" s="498"/>
      <c r="AL237" s="498"/>
      <c r="AM237" s="498"/>
      <c r="AN237" s="498"/>
      <c r="AO237" s="498"/>
      <c r="AP237" s="498"/>
      <c r="AQ237" s="498"/>
      <c r="AR237" s="498"/>
      <c r="AS237" s="498"/>
      <c r="AT237" s="498"/>
      <c r="AU237" s="498"/>
      <c r="AV237" s="498"/>
      <c r="AW237" s="498"/>
      <c r="AX237" s="498"/>
      <c r="AY237" s="498"/>
      <c r="AZ237" s="498"/>
      <c r="BA237" s="498"/>
      <c r="BB237" s="498"/>
      <c r="BC237" s="498"/>
      <c r="BD237" s="493"/>
      <c r="BE237" s="474"/>
      <c r="BF237" s="462"/>
      <c r="BG237" s="462"/>
      <c r="BH237" s="462"/>
    </row>
    <row r="238" spans="1:60" outlineLevel="3" x14ac:dyDescent="0.35">
      <c r="A238" s="462"/>
      <c r="B238" s="471"/>
      <c r="C238" s="464">
        <f t="shared" si="17"/>
        <v>4</v>
      </c>
      <c r="D238" s="493"/>
      <c r="E238" s="557"/>
      <c r="F238" s="557"/>
      <c r="G238" s="493"/>
      <c r="H238" s="498"/>
      <c r="I238" s="498">
        <v>7</v>
      </c>
      <c r="J238" s="498" t="s">
        <v>705</v>
      </c>
      <c r="K238" s="498"/>
      <c r="L238" s="498"/>
      <c r="M238" s="498"/>
      <c r="N238" s="516">
        <v>2</v>
      </c>
      <c r="O238" s="516">
        <v>2</v>
      </c>
      <c r="P238" s="516">
        <v>2</v>
      </c>
      <c r="Q238" s="516">
        <v>2</v>
      </c>
      <c r="R238" s="498"/>
      <c r="S238" s="498"/>
      <c r="T238" s="498"/>
      <c r="U238" s="498"/>
      <c r="V238" s="498">
        <f t="shared" si="18"/>
        <v>84</v>
      </c>
      <c r="W238" s="498">
        <f t="shared" si="18"/>
        <v>84</v>
      </c>
      <c r="X238" s="498">
        <f t="shared" si="18"/>
        <v>84</v>
      </c>
      <c r="Y238" s="498">
        <f t="shared" si="18"/>
        <v>84</v>
      </c>
      <c r="Z238" s="498"/>
      <c r="AA238" s="498"/>
      <c r="AB238" s="498"/>
      <c r="AC238" s="498"/>
      <c r="AD238" s="498"/>
      <c r="AE238" s="498"/>
      <c r="AF238" s="498"/>
      <c r="AG238" s="498"/>
      <c r="AH238" s="498"/>
      <c r="AI238" s="498"/>
      <c r="AJ238" s="498"/>
      <c r="AK238" s="498"/>
      <c r="AL238" s="498"/>
      <c r="AM238" s="498"/>
      <c r="AN238" s="498"/>
      <c r="AO238" s="498"/>
      <c r="AP238" s="498"/>
      <c r="AQ238" s="498"/>
      <c r="AR238" s="498"/>
      <c r="AS238" s="498"/>
      <c r="AT238" s="498"/>
      <c r="AU238" s="498"/>
      <c r="AV238" s="498"/>
      <c r="AW238" s="498"/>
      <c r="AX238" s="498"/>
      <c r="AY238" s="498"/>
      <c r="AZ238" s="498"/>
      <c r="BA238" s="498"/>
      <c r="BB238" s="498"/>
      <c r="BC238" s="498"/>
      <c r="BD238" s="493"/>
      <c r="BE238" s="474"/>
      <c r="BF238" s="462"/>
      <c r="BG238" s="462"/>
      <c r="BH238" s="462"/>
    </row>
    <row r="239" spans="1:60" ht="5.15" customHeight="1" outlineLevel="2" x14ac:dyDescent="0.35">
      <c r="A239" s="462"/>
      <c r="B239" s="471"/>
      <c r="C239" s="464">
        <f>INT($C$155)+2.005</f>
        <v>3.0049999999999999</v>
      </c>
      <c r="D239" s="493"/>
      <c r="E239" s="493"/>
      <c r="F239" s="493"/>
      <c r="G239" s="493"/>
      <c r="H239" s="493"/>
      <c r="I239" s="493"/>
      <c r="J239" s="493"/>
      <c r="K239" s="493"/>
      <c r="L239" s="493"/>
      <c r="M239" s="493"/>
      <c r="N239" s="493"/>
      <c r="O239" s="493"/>
      <c r="P239" s="493"/>
      <c r="Q239" s="493"/>
      <c r="R239" s="493"/>
      <c r="S239" s="493"/>
      <c r="T239" s="493"/>
      <c r="U239" s="493"/>
      <c r="V239" s="493"/>
      <c r="W239" s="493"/>
      <c r="X239" s="493"/>
      <c r="Y239" s="493"/>
      <c r="Z239" s="493"/>
      <c r="AA239" s="493"/>
      <c r="AB239" s="493"/>
      <c r="AC239" s="493"/>
      <c r="AD239" s="493"/>
      <c r="AE239" s="493"/>
      <c r="AF239" s="493"/>
      <c r="AG239" s="493"/>
      <c r="AH239" s="493"/>
      <c r="AI239" s="493"/>
      <c r="AJ239" s="493"/>
      <c r="AK239" s="493"/>
      <c r="AL239" s="493"/>
      <c r="AM239" s="493"/>
      <c r="AN239" s="493"/>
      <c r="AO239" s="493"/>
      <c r="AP239" s="493"/>
      <c r="AQ239" s="493"/>
      <c r="AR239" s="493"/>
      <c r="AS239" s="493"/>
      <c r="AT239" s="493"/>
      <c r="AU239" s="493"/>
      <c r="AV239" s="493"/>
      <c r="AW239" s="493"/>
      <c r="AX239" s="493"/>
      <c r="AY239" s="493"/>
      <c r="AZ239" s="493"/>
      <c r="BA239" s="493"/>
      <c r="BB239" s="493"/>
      <c r="BC239" s="493"/>
      <c r="BD239" s="493" t="s">
        <v>554</v>
      </c>
      <c r="BE239" s="474"/>
      <c r="BF239" s="462"/>
      <c r="BG239" s="462"/>
      <c r="BH239" s="462"/>
    </row>
    <row r="240" spans="1:60" outlineLevel="2" x14ac:dyDescent="0.35">
      <c r="A240" s="462"/>
      <c r="B240" s="471"/>
      <c r="C240" s="464">
        <f>INT($C$155+3)</f>
        <v>4</v>
      </c>
      <c r="D240" s="493"/>
      <c r="E240" s="557"/>
      <c r="F240" s="557"/>
      <c r="G240" s="493"/>
      <c r="H240" s="573"/>
      <c r="I240" s="522" t="s">
        <v>691</v>
      </c>
      <c r="J240" s="522"/>
      <c r="K240" s="498"/>
      <c r="L240" s="498"/>
      <c r="M240" s="498"/>
      <c r="N240" s="522" t="s">
        <v>765</v>
      </c>
      <c r="O240" s="522"/>
      <c r="P240" s="522"/>
      <c r="Q240" s="522"/>
      <c r="R240" s="498"/>
      <c r="S240" s="498"/>
      <c r="T240" s="498"/>
      <c r="U240" s="498"/>
      <c r="V240" s="498"/>
      <c r="W240" s="498"/>
      <c r="X240" s="498"/>
      <c r="Y240" s="498"/>
      <c r="Z240" s="498"/>
      <c r="AA240" s="498"/>
      <c r="AB240" s="498"/>
      <c r="AC240" s="498"/>
      <c r="AD240" s="498"/>
      <c r="AE240" s="498"/>
      <c r="AF240" s="498"/>
      <c r="AG240" s="498"/>
      <c r="AH240" s="498"/>
      <c r="AI240" s="498"/>
      <c r="AJ240" s="498"/>
      <c r="AK240" s="498"/>
      <c r="AL240" s="498"/>
      <c r="AM240" s="498"/>
      <c r="AN240" s="498"/>
      <c r="AO240" s="498"/>
      <c r="AP240" s="498"/>
      <c r="AQ240" s="498"/>
      <c r="AR240" s="498"/>
      <c r="AS240" s="498"/>
      <c r="AT240" s="498"/>
      <c r="AU240" s="498"/>
      <c r="AV240" s="498"/>
      <c r="AW240" s="498"/>
      <c r="AX240" s="498"/>
      <c r="AY240" s="498"/>
      <c r="AZ240" s="498"/>
      <c r="BA240" s="498"/>
      <c r="BB240" s="498"/>
      <c r="BC240" s="498"/>
      <c r="BD240" s="493"/>
      <c r="BE240" s="474"/>
      <c r="BF240" s="462"/>
      <c r="BG240" s="462"/>
      <c r="BH240" s="462"/>
    </row>
    <row r="241" spans="1:60" outlineLevel="3" x14ac:dyDescent="0.35">
      <c r="A241" s="462"/>
      <c r="B241" s="471"/>
      <c r="C241" s="464">
        <f t="shared" ref="C241:C248" si="19">INT($C$155)+3</f>
        <v>4</v>
      </c>
      <c r="D241" s="493"/>
      <c r="E241" s="557"/>
      <c r="F241" s="557"/>
      <c r="G241" s="493"/>
      <c r="H241" s="498"/>
      <c r="I241" s="498">
        <v>0</v>
      </c>
      <c r="J241" s="498" t="s">
        <v>742</v>
      </c>
      <c r="K241" s="498"/>
      <c r="L241" s="498"/>
      <c r="M241" s="498"/>
      <c r="N241" s="516">
        <v>1</v>
      </c>
      <c r="O241" s="516">
        <v>1</v>
      </c>
      <c r="P241" s="516">
        <v>1</v>
      </c>
      <c r="Q241" s="516">
        <v>1</v>
      </c>
      <c r="R241" s="498"/>
      <c r="S241" s="498"/>
      <c r="T241" s="498"/>
      <c r="U241" s="498"/>
      <c r="V241" s="498"/>
      <c r="W241" s="498"/>
      <c r="X241" s="498"/>
      <c r="Y241" s="498"/>
      <c r="Z241" s="498"/>
      <c r="AA241" s="498"/>
      <c r="AB241" s="498"/>
      <c r="AC241" s="498"/>
      <c r="AD241" s="498"/>
      <c r="AE241" s="498"/>
      <c r="AF241" s="498"/>
      <c r="AG241" s="498"/>
      <c r="AH241" s="498"/>
      <c r="AI241" s="498"/>
      <c r="AJ241" s="498"/>
      <c r="AK241" s="498"/>
      <c r="AL241" s="498"/>
      <c r="AM241" s="498"/>
      <c r="AN241" s="498"/>
      <c r="AO241" s="498"/>
      <c r="AP241" s="498"/>
      <c r="AQ241" s="498"/>
      <c r="AR241" s="498"/>
      <c r="AS241" s="498"/>
      <c r="AT241" s="498"/>
      <c r="AU241" s="498"/>
      <c r="AV241" s="498"/>
      <c r="AW241" s="498"/>
      <c r="AX241" s="498"/>
      <c r="AY241" s="498"/>
      <c r="AZ241" s="498"/>
      <c r="BA241" s="498"/>
      <c r="BB241" s="498"/>
      <c r="BC241" s="498"/>
      <c r="BD241" s="493"/>
      <c r="BE241" s="474"/>
      <c r="BF241" s="462"/>
      <c r="BG241" s="462"/>
      <c r="BH241" s="462"/>
    </row>
    <row r="242" spans="1:60" outlineLevel="3" x14ac:dyDescent="0.35">
      <c r="A242" s="462"/>
      <c r="B242" s="471"/>
      <c r="C242" s="464">
        <f t="shared" si="19"/>
        <v>4</v>
      </c>
      <c r="D242" s="493"/>
      <c r="E242" s="557"/>
      <c r="F242" s="557"/>
      <c r="G242" s="493"/>
      <c r="H242" s="498"/>
      <c r="I242" s="498">
        <v>1</v>
      </c>
      <c r="J242" s="498" t="s">
        <v>743</v>
      </c>
      <c r="K242" s="498"/>
      <c r="L242" s="498"/>
      <c r="M242" s="498"/>
      <c r="N242" s="516">
        <v>1</v>
      </c>
      <c r="O242" s="516">
        <v>1</v>
      </c>
      <c r="P242" s="516">
        <v>1</v>
      </c>
      <c r="Q242" s="516">
        <v>1</v>
      </c>
      <c r="R242" s="498"/>
      <c r="S242" s="498"/>
      <c r="T242" s="498"/>
      <c r="U242" s="498"/>
      <c r="V242" s="498"/>
      <c r="W242" s="498"/>
      <c r="X242" s="498"/>
      <c r="Y242" s="498"/>
      <c r="Z242" s="498"/>
      <c r="AA242" s="498"/>
      <c r="AB242" s="498"/>
      <c r="AC242" s="498"/>
      <c r="AD242" s="498"/>
      <c r="AE242" s="498"/>
      <c r="AF242" s="498"/>
      <c r="AG242" s="498"/>
      <c r="AH242" s="498"/>
      <c r="AI242" s="498"/>
      <c r="AJ242" s="498"/>
      <c r="AK242" s="498"/>
      <c r="AL242" s="498"/>
      <c r="AM242" s="498"/>
      <c r="AN242" s="498"/>
      <c r="AO242" s="498"/>
      <c r="AP242" s="498"/>
      <c r="AQ242" s="498"/>
      <c r="AR242" s="498"/>
      <c r="AS242" s="498"/>
      <c r="AT242" s="498"/>
      <c r="AU242" s="498"/>
      <c r="AV242" s="498"/>
      <c r="AW242" s="498"/>
      <c r="AX242" s="498"/>
      <c r="AY242" s="498"/>
      <c r="AZ242" s="498"/>
      <c r="BA242" s="498"/>
      <c r="BB242" s="498"/>
      <c r="BC242" s="498"/>
      <c r="BD242" s="493"/>
      <c r="BE242" s="474"/>
      <c r="BF242" s="462"/>
      <c r="BG242" s="462"/>
      <c r="BH242" s="462"/>
    </row>
    <row r="243" spans="1:60" outlineLevel="3" x14ac:dyDescent="0.35">
      <c r="A243" s="462"/>
      <c r="B243" s="471"/>
      <c r="C243" s="464">
        <f t="shared" si="19"/>
        <v>4</v>
      </c>
      <c r="D243" s="493"/>
      <c r="E243" s="557"/>
      <c r="F243" s="557"/>
      <c r="G243" s="493"/>
      <c r="H243" s="498"/>
      <c r="I243" s="498">
        <v>2</v>
      </c>
      <c r="J243" s="498" t="s">
        <v>744</v>
      </c>
      <c r="K243" s="498"/>
      <c r="L243" s="498"/>
      <c r="M243" s="498"/>
      <c r="N243" s="516">
        <v>1</v>
      </c>
      <c r="O243" s="516">
        <v>1</v>
      </c>
      <c r="P243" s="516">
        <v>1</v>
      </c>
      <c r="Q243" s="516">
        <v>1</v>
      </c>
      <c r="R243" s="498"/>
      <c r="S243" s="498"/>
      <c r="T243" s="498"/>
      <c r="U243" s="498"/>
      <c r="V243" s="498"/>
      <c r="W243" s="498"/>
      <c r="X243" s="498"/>
      <c r="Y243" s="498"/>
      <c r="Z243" s="498"/>
      <c r="AA243" s="498"/>
      <c r="AB243" s="498"/>
      <c r="AC243" s="498"/>
      <c r="AD243" s="498"/>
      <c r="AE243" s="498"/>
      <c r="AF243" s="498"/>
      <c r="AG243" s="498"/>
      <c r="AH243" s="498"/>
      <c r="AI243" s="498"/>
      <c r="AJ243" s="498"/>
      <c r="AK243" s="498"/>
      <c r="AL243" s="498"/>
      <c r="AM243" s="498"/>
      <c r="AN243" s="498"/>
      <c r="AO243" s="498"/>
      <c r="AP243" s="498"/>
      <c r="AQ243" s="498"/>
      <c r="AR243" s="498"/>
      <c r="AS243" s="498"/>
      <c r="AT243" s="498"/>
      <c r="AU243" s="498"/>
      <c r="AV243" s="498"/>
      <c r="AW243" s="498"/>
      <c r="AX243" s="498"/>
      <c r="AY243" s="498"/>
      <c r="AZ243" s="498"/>
      <c r="BA243" s="498"/>
      <c r="BB243" s="498"/>
      <c r="BC243" s="498"/>
      <c r="BD243" s="493"/>
      <c r="BE243" s="474"/>
      <c r="BF243" s="462"/>
      <c r="BG243" s="462"/>
      <c r="BH243" s="462"/>
    </row>
    <row r="244" spans="1:60" outlineLevel="3" x14ac:dyDescent="0.35">
      <c r="A244" s="462"/>
      <c r="B244" s="471"/>
      <c r="C244" s="464">
        <f t="shared" si="19"/>
        <v>4</v>
      </c>
      <c r="D244" s="493"/>
      <c r="E244" s="557"/>
      <c r="F244" s="557"/>
      <c r="G244" s="493"/>
      <c r="H244" s="498"/>
      <c r="I244" s="498">
        <v>3</v>
      </c>
      <c r="J244" s="498" t="s">
        <v>701</v>
      </c>
      <c r="K244" s="498"/>
      <c r="L244" s="498"/>
      <c r="M244" s="498"/>
      <c r="N244" s="516">
        <v>1</v>
      </c>
      <c r="O244" s="516">
        <v>1</v>
      </c>
      <c r="P244" s="516">
        <v>1</v>
      </c>
      <c r="Q244" s="516">
        <v>1</v>
      </c>
      <c r="R244" s="498"/>
      <c r="S244" s="498"/>
      <c r="T244" s="498"/>
      <c r="U244" s="498"/>
      <c r="V244" s="498"/>
      <c r="W244" s="498"/>
      <c r="X244" s="498"/>
      <c r="Y244" s="498"/>
      <c r="Z244" s="498"/>
      <c r="AA244" s="498"/>
      <c r="AB244" s="498"/>
      <c r="AC244" s="498"/>
      <c r="AD244" s="498"/>
      <c r="AE244" s="498"/>
      <c r="AF244" s="498"/>
      <c r="AG244" s="498"/>
      <c r="AH244" s="498"/>
      <c r="AI244" s="498"/>
      <c r="AJ244" s="498"/>
      <c r="AK244" s="498"/>
      <c r="AL244" s="498"/>
      <c r="AM244" s="498"/>
      <c r="AN244" s="498"/>
      <c r="AO244" s="498"/>
      <c r="AP244" s="498"/>
      <c r="AQ244" s="498"/>
      <c r="AR244" s="498"/>
      <c r="AS244" s="498"/>
      <c r="AT244" s="498"/>
      <c r="AU244" s="498"/>
      <c r="AV244" s="498"/>
      <c r="AW244" s="498"/>
      <c r="AX244" s="498"/>
      <c r="AY244" s="498"/>
      <c r="AZ244" s="498"/>
      <c r="BA244" s="498"/>
      <c r="BB244" s="498"/>
      <c r="BC244" s="498"/>
      <c r="BD244" s="493"/>
      <c r="BE244" s="474"/>
      <c r="BF244" s="462"/>
      <c r="BG244" s="462"/>
      <c r="BH244" s="462"/>
    </row>
    <row r="245" spans="1:60" outlineLevel="3" x14ac:dyDescent="0.35">
      <c r="A245" s="462"/>
      <c r="B245" s="471"/>
      <c r="C245" s="464">
        <f t="shared" si="19"/>
        <v>4</v>
      </c>
      <c r="D245" s="493"/>
      <c r="E245" s="557"/>
      <c r="F245" s="557"/>
      <c r="G245" s="493"/>
      <c r="H245" s="498"/>
      <c r="I245" s="498">
        <v>4</v>
      </c>
      <c r="J245" s="498" t="s">
        <v>702</v>
      </c>
      <c r="K245" s="498"/>
      <c r="L245" s="498"/>
      <c r="M245" s="498"/>
      <c r="N245" s="516">
        <v>1</v>
      </c>
      <c r="O245" s="516">
        <v>1</v>
      </c>
      <c r="P245" s="516">
        <v>1</v>
      </c>
      <c r="Q245" s="516">
        <v>1</v>
      </c>
      <c r="R245" s="498"/>
      <c r="S245" s="498"/>
      <c r="T245" s="498"/>
      <c r="U245" s="498"/>
      <c r="V245" s="498"/>
      <c r="W245" s="498"/>
      <c r="X245" s="498"/>
      <c r="Y245" s="498"/>
      <c r="Z245" s="498"/>
      <c r="AA245" s="498"/>
      <c r="AB245" s="498"/>
      <c r="AC245" s="498"/>
      <c r="AD245" s="498"/>
      <c r="AE245" s="498"/>
      <c r="AF245" s="498"/>
      <c r="AG245" s="498"/>
      <c r="AH245" s="498"/>
      <c r="AI245" s="498"/>
      <c r="AJ245" s="498"/>
      <c r="AK245" s="498"/>
      <c r="AL245" s="498"/>
      <c r="AM245" s="498"/>
      <c r="AN245" s="498"/>
      <c r="AO245" s="498"/>
      <c r="AP245" s="498"/>
      <c r="AQ245" s="498"/>
      <c r="AR245" s="498"/>
      <c r="AS245" s="498"/>
      <c r="AT245" s="498"/>
      <c r="AU245" s="498"/>
      <c r="AV245" s="498"/>
      <c r="AW245" s="498"/>
      <c r="AX245" s="498"/>
      <c r="AY245" s="498"/>
      <c r="AZ245" s="498"/>
      <c r="BA245" s="498"/>
      <c r="BB245" s="498"/>
      <c r="BC245" s="498"/>
      <c r="BD245" s="493"/>
      <c r="BE245" s="474"/>
      <c r="BF245" s="462"/>
      <c r="BG245" s="462"/>
      <c r="BH245" s="462"/>
    </row>
    <row r="246" spans="1:60" outlineLevel="3" x14ac:dyDescent="0.35">
      <c r="A246" s="462"/>
      <c r="B246" s="471"/>
      <c r="C246" s="464">
        <f t="shared" si="19"/>
        <v>4</v>
      </c>
      <c r="D246" s="493"/>
      <c r="E246" s="557"/>
      <c r="F246" s="557"/>
      <c r="G246" s="493"/>
      <c r="H246" s="498"/>
      <c r="I246" s="498">
        <v>5</v>
      </c>
      <c r="J246" s="498" t="s">
        <v>703</v>
      </c>
      <c r="K246" s="498"/>
      <c r="L246" s="498"/>
      <c r="M246" s="498"/>
      <c r="N246" s="516">
        <v>1</v>
      </c>
      <c r="O246" s="516">
        <v>1</v>
      </c>
      <c r="P246" s="516">
        <v>1</v>
      </c>
      <c r="Q246" s="516">
        <v>1</v>
      </c>
      <c r="R246" s="498"/>
      <c r="S246" s="498"/>
      <c r="T246" s="498"/>
      <c r="U246" s="498"/>
      <c r="V246" s="498"/>
      <c r="W246" s="498"/>
      <c r="X246" s="498"/>
      <c r="Y246" s="498"/>
      <c r="Z246" s="498"/>
      <c r="AA246" s="498"/>
      <c r="AB246" s="498"/>
      <c r="AC246" s="498"/>
      <c r="AD246" s="498"/>
      <c r="AE246" s="498"/>
      <c r="AF246" s="498"/>
      <c r="AG246" s="498"/>
      <c r="AH246" s="498"/>
      <c r="AI246" s="498"/>
      <c r="AJ246" s="498"/>
      <c r="AK246" s="498"/>
      <c r="AL246" s="498"/>
      <c r="AM246" s="498"/>
      <c r="AN246" s="498"/>
      <c r="AO246" s="498"/>
      <c r="AP246" s="498"/>
      <c r="AQ246" s="498"/>
      <c r="AR246" s="498"/>
      <c r="AS246" s="498"/>
      <c r="AT246" s="498"/>
      <c r="AU246" s="498"/>
      <c r="AV246" s="498"/>
      <c r="AW246" s="498"/>
      <c r="AX246" s="498"/>
      <c r="AY246" s="498"/>
      <c r="AZ246" s="498"/>
      <c r="BA246" s="498"/>
      <c r="BB246" s="498"/>
      <c r="BC246" s="498"/>
      <c r="BD246" s="493"/>
      <c r="BE246" s="474"/>
      <c r="BF246" s="462"/>
      <c r="BG246" s="462"/>
      <c r="BH246" s="462"/>
    </row>
    <row r="247" spans="1:60" outlineLevel="3" x14ac:dyDescent="0.35">
      <c r="A247" s="462"/>
      <c r="B247" s="471"/>
      <c r="C247" s="464">
        <f t="shared" si="19"/>
        <v>4</v>
      </c>
      <c r="D247" s="493"/>
      <c r="E247" s="557"/>
      <c r="F247" s="557"/>
      <c r="G247" s="493"/>
      <c r="H247" s="498"/>
      <c r="I247" s="498">
        <v>6</v>
      </c>
      <c r="J247" s="498" t="s">
        <v>704</v>
      </c>
      <c r="K247" s="498"/>
      <c r="L247" s="498"/>
      <c r="M247" s="498"/>
      <c r="N247" s="516">
        <v>1</v>
      </c>
      <c r="O247" s="516">
        <v>1</v>
      </c>
      <c r="P247" s="516">
        <v>1</v>
      </c>
      <c r="Q247" s="516">
        <v>1</v>
      </c>
      <c r="R247" s="498"/>
      <c r="S247" s="498"/>
      <c r="T247" s="498"/>
      <c r="U247" s="498"/>
      <c r="V247" s="498"/>
      <c r="W247" s="498"/>
      <c r="X247" s="498"/>
      <c r="Y247" s="498"/>
      <c r="Z247" s="498"/>
      <c r="AA247" s="498"/>
      <c r="AB247" s="498"/>
      <c r="AC247" s="498"/>
      <c r="AD247" s="498"/>
      <c r="AE247" s="498"/>
      <c r="AF247" s="498"/>
      <c r="AG247" s="498"/>
      <c r="AH247" s="498"/>
      <c r="AI247" s="498"/>
      <c r="AJ247" s="498"/>
      <c r="AK247" s="498"/>
      <c r="AL247" s="498"/>
      <c r="AM247" s="498"/>
      <c r="AN247" s="498"/>
      <c r="AO247" s="498"/>
      <c r="AP247" s="498"/>
      <c r="AQ247" s="498"/>
      <c r="AR247" s="498"/>
      <c r="AS247" s="498"/>
      <c r="AT247" s="498"/>
      <c r="AU247" s="498"/>
      <c r="AV247" s="498"/>
      <c r="AW247" s="498"/>
      <c r="AX247" s="498"/>
      <c r="AY247" s="498"/>
      <c r="AZ247" s="498"/>
      <c r="BA247" s="498"/>
      <c r="BB247" s="498"/>
      <c r="BC247" s="498"/>
      <c r="BD247" s="493"/>
      <c r="BE247" s="474"/>
      <c r="BF247" s="462"/>
      <c r="BG247" s="462"/>
      <c r="BH247" s="462"/>
    </row>
    <row r="248" spans="1:60" outlineLevel="3" x14ac:dyDescent="0.35">
      <c r="A248" s="462"/>
      <c r="B248" s="471"/>
      <c r="C248" s="464">
        <f t="shared" si="19"/>
        <v>4</v>
      </c>
      <c r="D248" s="493"/>
      <c r="E248" s="557"/>
      <c r="F248" s="557"/>
      <c r="G248" s="493"/>
      <c r="H248" s="498"/>
      <c r="I248" s="498">
        <v>7</v>
      </c>
      <c r="J248" s="498" t="s">
        <v>705</v>
      </c>
      <c r="K248" s="498"/>
      <c r="L248" s="498"/>
      <c r="M248" s="498"/>
      <c r="N248" s="516">
        <v>1</v>
      </c>
      <c r="O248" s="516">
        <v>1</v>
      </c>
      <c r="P248" s="516">
        <v>1</v>
      </c>
      <c r="Q248" s="516">
        <v>1</v>
      </c>
      <c r="R248" s="498"/>
      <c r="S248" s="498"/>
      <c r="T248" s="498"/>
      <c r="U248" s="498"/>
      <c r="V248" s="498"/>
      <c r="W248" s="498"/>
      <c r="X248" s="498"/>
      <c r="Y248" s="498"/>
      <c r="Z248" s="498"/>
      <c r="AA248" s="498"/>
      <c r="AB248" s="498"/>
      <c r="AC248" s="498"/>
      <c r="AD248" s="498"/>
      <c r="AE248" s="498"/>
      <c r="AF248" s="498"/>
      <c r="AG248" s="498"/>
      <c r="AH248" s="498"/>
      <c r="AI248" s="498"/>
      <c r="AJ248" s="498"/>
      <c r="AK248" s="498"/>
      <c r="AL248" s="498"/>
      <c r="AM248" s="498"/>
      <c r="AN248" s="498"/>
      <c r="AO248" s="498"/>
      <c r="AP248" s="498"/>
      <c r="AQ248" s="498"/>
      <c r="AR248" s="498"/>
      <c r="AS248" s="498"/>
      <c r="AT248" s="498"/>
      <c r="AU248" s="498"/>
      <c r="AV248" s="498"/>
      <c r="AW248" s="498"/>
      <c r="AX248" s="498"/>
      <c r="AY248" s="498"/>
      <c r="AZ248" s="498"/>
      <c r="BA248" s="498"/>
      <c r="BB248" s="498"/>
      <c r="BC248" s="498"/>
      <c r="BD248" s="493"/>
      <c r="BE248" s="474"/>
      <c r="BF248" s="462"/>
      <c r="BG248" s="462"/>
      <c r="BH248" s="462"/>
    </row>
    <row r="249" spans="1:60" ht="5.15" customHeight="1" outlineLevel="2" x14ac:dyDescent="0.35">
      <c r="A249" s="462"/>
      <c r="B249" s="471"/>
      <c r="C249" s="464">
        <f>INT($C$155)+2.005</f>
        <v>3.0049999999999999</v>
      </c>
      <c r="D249" s="493"/>
      <c r="E249" s="493"/>
      <c r="F249" s="493"/>
      <c r="G249" s="493"/>
      <c r="H249" s="493"/>
      <c r="I249" s="493"/>
      <c r="J249" s="493"/>
      <c r="K249" s="493"/>
      <c r="L249" s="493"/>
      <c r="M249" s="493"/>
      <c r="N249" s="493"/>
      <c r="O249" s="493"/>
      <c r="P249" s="493"/>
      <c r="Q249" s="493"/>
      <c r="R249" s="493"/>
      <c r="S249" s="493"/>
      <c r="T249" s="493"/>
      <c r="U249" s="493"/>
      <c r="V249" s="493"/>
      <c r="W249" s="493"/>
      <c r="X249" s="493"/>
      <c r="Y249" s="493"/>
      <c r="Z249" s="493"/>
      <c r="AA249" s="493"/>
      <c r="AB249" s="493"/>
      <c r="AC249" s="493"/>
      <c r="AD249" s="493"/>
      <c r="AE249" s="493"/>
      <c r="AF249" s="493"/>
      <c r="AG249" s="493"/>
      <c r="AH249" s="493"/>
      <c r="AI249" s="493"/>
      <c r="AJ249" s="493"/>
      <c r="AK249" s="493"/>
      <c r="AL249" s="493"/>
      <c r="AM249" s="493"/>
      <c r="AN249" s="493"/>
      <c r="AO249" s="493"/>
      <c r="AP249" s="493"/>
      <c r="AQ249" s="493"/>
      <c r="AR249" s="493"/>
      <c r="AS249" s="493"/>
      <c r="AT249" s="493"/>
      <c r="AU249" s="493"/>
      <c r="AV249" s="493"/>
      <c r="AW249" s="493"/>
      <c r="AX249" s="493"/>
      <c r="AY249" s="493"/>
      <c r="AZ249" s="493"/>
      <c r="BA249" s="493"/>
      <c r="BB249" s="493"/>
      <c r="BC249" s="493"/>
      <c r="BD249" s="493" t="s">
        <v>554</v>
      </c>
      <c r="BE249" s="474"/>
      <c r="BF249" s="462"/>
      <c r="BG249" s="462"/>
      <c r="BH249" s="462"/>
    </row>
    <row r="250" spans="1:60" outlineLevel="2" x14ac:dyDescent="0.35">
      <c r="A250" s="462"/>
      <c r="B250" s="471"/>
      <c r="C250" s="464">
        <f>INT($C$155+3)</f>
        <v>4</v>
      </c>
      <c r="D250" s="493"/>
      <c r="E250" s="557"/>
      <c r="F250" s="557"/>
      <c r="G250" s="493"/>
      <c r="H250" s="573"/>
      <c r="I250" s="522" t="s">
        <v>691</v>
      </c>
      <c r="J250" s="522"/>
      <c r="K250" s="498"/>
      <c r="L250" s="498"/>
      <c r="M250" s="498"/>
      <c r="N250" s="522" t="s">
        <v>766</v>
      </c>
      <c r="O250" s="522"/>
      <c r="P250" s="522"/>
      <c r="Q250" s="522"/>
      <c r="R250" s="498"/>
      <c r="S250" s="498"/>
      <c r="T250" s="498"/>
      <c r="U250" s="498"/>
      <c r="V250" s="498"/>
      <c r="W250" s="498"/>
      <c r="X250" s="498"/>
      <c r="Y250" s="498"/>
      <c r="Z250" s="498"/>
      <c r="AA250" s="498"/>
      <c r="AB250" s="498"/>
      <c r="AC250" s="498"/>
      <c r="AD250" s="498"/>
      <c r="AE250" s="498"/>
      <c r="AF250" s="498"/>
      <c r="AG250" s="498"/>
      <c r="AH250" s="498"/>
      <c r="AI250" s="498"/>
      <c r="AJ250" s="498"/>
      <c r="AK250" s="498"/>
      <c r="AL250" s="498"/>
      <c r="AM250" s="498"/>
      <c r="AN250" s="498"/>
      <c r="AO250" s="498"/>
      <c r="AP250" s="498"/>
      <c r="AQ250" s="498"/>
      <c r="AR250" s="498"/>
      <c r="AS250" s="498"/>
      <c r="AT250" s="498"/>
      <c r="AU250" s="498"/>
      <c r="AV250" s="498"/>
      <c r="AW250" s="498"/>
      <c r="AX250" s="498"/>
      <c r="AY250" s="498"/>
      <c r="AZ250" s="498"/>
      <c r="BA250" s="498"/>
      <c r="BB250" s="498"/>
      <c r="BC250" s="498"/>
      <c r="BD250" s="493"/>
      <c r="BE250" s="474"/>
      <c r="BF250" s="462"/>
      <c r="BG250" s="462"/>
      <c r="BH250" s="462"/>
    </row>
    <row r="251" spans="1:60" outlineLevel="3" x14ac:dyDescent="0.35">
      <c r="A251" s="462"/>
      <c r="B251" s="471"/>
      <c r="C251" s="464">
        <f t="shared" ref="C251:C258" si="20">INT($C$155)+3</f>
        <v>4</v>
      </c>
      <c r="D251" s="493"/>
      <c r="E251" s="557"/>
      <c r="F251" s="557"/>
      <c r="G251" s="493"/>
      <c r="H251" s="498"/>
      <c r="I251" s="498">
        <v>0</v>
      </c>
      <c r="J251" s="498" t="s">
        <v>742</v>
      </c>
      <c r="K251" s="498"/>
      <c r="L251" s="498"/>
      <c r="M251" s="498"/>
      <c r="N251" s="516">
        <v>1</v>
      </c>
      <c r="O251" s="516">
        <v>1</v>
      </c>
      <c r="P251" s="516">
        <v>1</v>
      </c>
      <c r="Q251" s="516">
        <v>1</v>
      </c>
      <c r="R251" s="498"/>
      <c r="S251" s="498"/>
      <c r="T251" s="498"/>
      <c r="U251" s="498"/>
      <c r="V251" s="498"/>
      <c r="W251" s="498"/>
      <c r="X251" s="498"/>
      <c r="Y251" s="498"/>
      <c r="Z251" s="498"/>
      <c r="AA251" s="498"/>
      <c r="AB251" s="498"/>
      <c r="AC251" s="498"/>
      <c r="AD251" s="498"/>
      <c r="AE251" s="498"/>
      <c r="AF251" s="498"/>
      <c r="AG251" s="498"/>
      <c r="AH251" s="498"/>
      <c r="AI251" s="498"/>
      <c r="AJ251" s="498"/>
      <c r="AK251" s="498"/>
      <c r="AL251" s="498"/>
      <c r="AM251" s="498"/>
      <c r="AN251" s="498"/>
      <c r="AO251" s="498"/>
      <c r="AP251" s="498"/>
      <c r="AQ251" s="498"/>
      <c r="AR251" s="498"/>
      <c r="AS251" s="498"/>
      <c r="AT251" s="498"/>
      <c r="AU251" s="498"/>
      <c r="AV251" s="498"/>
      <c r="AW251" s="498"/>
      <c r="AX251" s="498"/>
      <c r="AY251" s="498"/>
      <c r="AZ251" s="498"/>
      <c r="BA251" s="498"/>
      <c r="BB251" s="498"/>
      <c r="BC251" s="498"/>
      <c r="BD251" s="493"/>
      <c r="BE251" s="474"/>
      <c r="BF251" s="462"/>
      <c r="BG251" s="462"/>
      <c r="BH251" s="462"/>
    </row>
    <row r="252" spans="1:60" outlineLevel="3" x14ac:dyDescent="0.35">
      <c r="A252" s="462"/>
      <c r="B252" s="471"/>
      <c r="C252" s="464">
        <f t="shared" si="20"/>
        <v>4</v>
      </c>
      <c r="D252" s="493"/>
      <c r="E252" s="557"/>
      <c r="F252" s="557"/>
      <c r="G252" s="493"/>
      <c r="H252" s="498"/>
      <c r="I252" s="498">
        <v>1</v>
      </c>
      <c r="J252" s="498" t="s">
        <v>743</v>
      </c>
      <c r="K252" s="498"/>
      <c r="L252" s="498"/>
      <c r="M252" s="498"/>
      <c r="N252" s="516">
        <v>1</v>
      </c>
      <c r="O252" s="516">
        <v>1</v>
      </c>
      <c r="P252" s="516">
        <v>1</v>
      </c>
      <c r="Q252" s="516">
        <v>1</v>
      </c>
      <c r="R252" s="498"/>
      <c r="S252" s="498"/>
      <c r="T252" s="498"/>
      <c r="U252" s="498"/>
      <c r="V252" s="498"/>
      <c r="W252" s="498"/>
      <c r="X252" s="498"/>
      <c r="Y252" s="498"/>
      <c r="Z252" s="498"/>
      <c r="AA252" s="498"/>
      <c r="AB252" s="498"/>
      <c r="AC252" s="498"/>
      <c r="AD252" s="498"/>
      <c r="AE252" s="498"/>
      <c r="AF252" s="498"/>
      <c r="AG252" s="498"/>
      <c r="AH252" s="498"/>
      <c r="AI252" s="498"/>
      <c r="AJ252" s="498"/>
      <c r="AK252" s="498"/>
      <c r="AL252" s="498"/>
      <c r="AM252" s="498"/>
      <c r="AN252" s="498"/>
      <c r="AO252" s="498"/>
      <c r="AP252" s="498"/>
      <c r="AQ252" s="498"/>
      <c r="AR252" s="498"/>
      <c r="AS252" s="498"/>
      <c r="AT252" s="498"/>
      <c r="AU252" s="498"/>
      <c r="AV252" s="498"/>
      <c r="AW252" s="498"/>
      <c r="AX252" s="498"/>
      <c r="AY252" s="498"/>
      <c r="AZ252" s="498"/>
      <c r="BA252" s="498"/>
      <c r="BB252" s="498"/>
      <c r="BC252" s="498"/>
      <c r="BD252" s="493"/>
      <c r="BE252" s="474"/>
      <c r="BF252" s="462"/>
      <c r="BG252" s="462"/>
      <c r="BH252" s="462"/>
    </row>
    <row r="253" spans="1:60" outlineLevel="3" x14ac:dyDescent="0.35">
      <c r="A253" s="462"/>
      <c r="B253" s="471"/>
      <c r="C253" s="464">
        <f t="shared" si="20"/>
        <v>4</v>
      </c>
      <c r="D253" s="493"/>
      <c r="E253" s="557"/>
      <c r="F253" s="557"/>
      <c r="G253" s="493"/>
      <c r="H253" s="498"/>
      <c r="I253" s="498">
        <v>2</v>
      </c>
      <c r="J253" s="498" t="s">
        <v>744</v>
      </c>
      <c r="K253" s="498"/>
      <c r="L253" s="498"/>
      <c r="M253" s="498"/>
      <c r="N253" s="516">
        <v>1</v>
      </c>
      <c r="O253" s="516">
        <v>1</v>
      </c>
      <c r="P253" s="516">
        <v>1</v>
      </c>
      <c r="Q253" s="516">
        <v>1</v>
      </c>
      <c r="R253" s="498"/>
      <c r="S253" s="498"/>
      <c r="T253" s="498"/>
      <c r="U253" s="498"/>
      <c r="V253" s="498"/>
      <c r="W253" s="498"/>
      <c r="X253" s="498"/>
      <c r="Y253" s="498"/>
      <c r="Z253" s="498"/>
      <c r="AA253" s="498"/>
      <c r="AB253" s="498"/>
      <c r="AC253" s="498"/>
      <c r="AD253" s="498"/>
      <c r="AE253" s="498"/>
      <c r="AF253" s="498"/>
      <c r="AG253" s="498"/>
      <c r="AH253" s="498"/>
      <c r="AI253" s="498"/>
      <c r="AJ253" s="498"/>
      <c r="AK253" s="498"/>
      <c r="AL253" s="498"/>
      <c r="AM253" s="498"/>
      <c r="AN253" s="498"/>
      <c r="AO253" s="498"/>
      <c r="AP253" s="498"/>
      <c r="AQ253" s="498"/>
      <c r="AR253" s="498"/>
      <c r="AS253" s="498"/>
      <c r="AT253" s="498"/>
      <c r="AU253" s="498"/>
      <c r="AV253" s="498"/>
      <c r="AW253" s="498"/>
      <c r="AX253" s="498"/>
      <c r="AY253" s="498"/>
      <c r="AZ253" s="498"/>
      <c r="BA253" s="498"/>
      <c r="BB253" s="498"/>
      <c r="BC253" s="498"/>
      <c r="BD253" s="493"/>
      <c r="BE253" s="474"/>
      <c r="BF253" s="462"/>
      <c r="BG253" s="462"/>
      <c r="BH253" s="462"/>
    </row>
    <row r="254" spans="1:60" outlineLevel="3" x14ac:dyDescent="0.35">
      <c r="A254" s="462"/>
      <c r="B254" s="471"/>
      <c r="C254" s="464">
        <f t="shared" si="20"/>
        <v>4</v>
      </c>
      <c r="D254" s="493"/>
      <c r="E254" s="557"/>
      <c r="F254" s="557"/>
      <c r="G254" s="493"/>
      <c r="H254" s="498"/>
      <c r="I254" s="498">
        <v>3</v>
      </c>
      <c r="J254" s="498" t="s">
        <v>701</v>
      </c>
      <c r="K254" s="498"/>
      <c r="L254" s="498"/>
      <c r="M254" s="498"/>
      <c r="N254" s="516">
        <v>1</v>
      </c>
      <c r="O254" s="516">
        <v>1</v>
      </c>
      <c r="P254" s="516">
        <v>1</v>
      </c>
      <c r="Q254" s="516">
        <v>1</v>
      </c>
      <c r="R254" s="498"/>
      <c r="S254" s="498"/>
      <c r="T254" s="498"/>
      <c r="U254" s="498"/>
      <c r="V254" s="498"/>
      <c r="W254" s="498"/>
      <c r="X254" s="498"/>
      <c r="Y254" s="498"/>
      <c r="Z254" s="498"/>
      <c r="AA254" s="498"/>
      <c r="AB254" s="498"/>
      <c r="AC254" s="498"/>
      <c r="AD254" s="498"/>
      <c r="AE254" s="498"/>
      <c r="AF254" s="498"/>
      <c r="AG254" s="498"/>
      <c r="AH254" s="498"/>
      <c r="AI254" s="498"/>
      <c r="AJ254" s="498"/>
      <c r="AK254" s="498"/>
      <c r="AL254" s="498"/>
      <c r="AM254" s="498"/>
      <c r="AN254" s="498"/>
      <c r="AO254" s="498"/>
      <c r="AP254" s="498"/>
      <c r="AQ254" s="498"/>
      <c r="AR254" s="498"/>
      <c r="AS254" s="498"/>
      <c r="AT254" s="498"/>
      <c r="AU254" s="498"/>
      <c r="AV254" s="498"/>
      <c r="AW254" s="498"/>
      <c r="AX254" s="498"/>
      <c r="AY254" s="498"/>
      <c r="AZ254" s="498"/>
      <c r="BA254" s="498"/>
      <c r="BB254" s="498"/>
      <c r="BC254" s="498"/>
      <c r="BD254" s="493"/>
      <c r="BE254" s="474"/>
      <c r="BF254" s="462"/>
      <c r="BG254" s="462"/>
      <c r="BH254" s="462"/>
    </row>
    <row r="255" spans="1:60" outlineLevel="3" x14ac:dyDescent="0.35">
      <c r="A255" s="462"/>
      <c r="B255" s="471"/>
      <c r="C255" s="464">
        <f t="shared" si="20"/>
        <v>4</v>
      </c>
      <c r="D255" s="493"/>
      <c r="E255" s="557"/>
      <c r="F255" s="557"/>
      <c r="G255" s="493"/>
      <c r="H255" s="498"/>
      <c r="I255" s="498">
        <v>4</v>
      </c>
      <c r="J255" s="498" t="s">
        <v>702</v>
      </c>
      <c r="K255" s="498"/>
      <c r="L255" s="498"/>
      <c r="M255" s="498"/>
      <c r="N255" s="516">
        <v>1</v>
      </c>
      <c r="O255" s="516">
        <v>1</v>
      </c>
      <c r="P255" s="516">
        <v>1</v>
      </c>
      <c r="Q255" s="516">
        <v>1</v>
      </c>
      <c r="R255" s="498"/>
      <c r="S255" s="498"/>
      <c r="T255" s="498"/>
      <c r="U255" s="498"/>
      <c r="V255" s="498"/>
      <c r="W255" s="498"/>
      <c r="X255" s="498"/>
      <c r="Y255" s="498"/>
      <c r="Z255" s="498"/>
      <c r="AA255" s="498"/>
      <c r="AB255" s="498"/>
      <c r="AC255" s="498"/>
      <c r="AD255" s="498"/>
      <c r="AE255" s="498"/>
      <c r="AF255" s="498"/>
      <c r="AG255" s="498"/>
      <c r="AH255" s="498"/>
      <c r="AI255" s="498"/>
      <c r="AJ255" s="498"/>
      <c r="AK255" s="498"/>
      <c r="AL255" s="498"/>
      <c r="AM255" s="498"/>
      <c r="AN255" s="498"/>
      <c r="AO255" s="498"/>
      <c r="AP255" s="498"/>
      <c r="AQ255" s="498"/>
      <c r="AR255" s="498"/>
      <c r="AS255" s="498"/>
      <c r="AT255" s="498"/>
      <c r="AU255" s="498"/>
      <c r="AV255" s="498"/>
      <c r="AW255" s="498"/>
      <c r="AX255" s="498"/>
      <c r="AY255" s="498"/>
      <c r="AZ255" s="498"/>
      <c r="BA255" s="498"/>
      <c r="BB255" s="498"/>
      <c r="BC255" s="498"/>
      <c r="BD255" s="493"/>
      <c r="BE255" s="474"/>
      <c r="BF255" s="462"/>
      <c r="BG255" s="462"/>
      <c r="BH255" s="462"/>
    </row>
    <row r="256" spans="1:60" outlineLevel="3" x14ac:dyDescent="0.35">
      <c r="A256" s="462"/>
      <c r="B256" s="471"/>
      <c r="C256" s="464">
        <f t="shared" si="20"/>
        <v>4</v>
      </c>
      <c r="D256" s="493"/>
      <c r="E256" s="557"/>
      <c r="F256" s="557"/>
      <c r="G256" s="493"/>
      <c r="H256" s="498"/>
      <c r="I256" s="498">
        <v>5</v>
      </c>
      <c r="J256" s="498" t="s">
        <v>703</v>
      </c>
      <c r="K256" s="498"/>
      <c r="L256" s="498"/>
      <c r="M256" s="498"/>
      <c r="N256" s="516">
        <v>1</v>
      </c>
      <c r="O256" s="516">
        <v>1</v>
      </c>
      <c r="P256" s="516">
        <v>1</v>
      </c>
      <c r="Q256" s="516">
        <v>1</v>
      </c>
      <c r="R256" s="498"/>
      <c r="S256" s="498"/>
      <c r="T256" s="498"/>
      <c r="U256" s="498"/>
      <c r="V256" s="498"/>
      <c r="W256" s="498"/>
      <c r="X256" s="498"/>
      <c r="Y256" s="498"/>
      <c r="Z256" s="498"/>
      <c r="AA256" s="498"/>
      <c r="AB256" s="498"/>
      <c r="AC256" s="498"/>
      <c r="AD256" s="498"/>
      <c r="AE256" s="498"/>
      <c r="AF256" s="498"/>
      <c r="AG256" s="498"/>
      <c r="AH256" s="498"/>
      <c r="AI256" s="498"/>
      <c r="AJ256" s="498"/>
      <c r="AK256" s="498"/>
      <c r="AL256" s="498"/>
      <c r="AM256" s="498"/>
      <c r="AN256" s="498"/>
      <c r="AO256" s="498"/>
      <c r="AP256" s="498"/>
      <c r="AQ256" s="498"/>
      <c r="AR256" s="498"/>
      <c r="AS256" s="498"/>
      <c r="AT256" s="498"/>
      <c r="AU256" s="498"/>
      <c r="AV256" s="498"/>
      <c r="AW256" s="498"/>
      <c r="AX256" s="498"/>
      <c r="AY256" s="498"/>
      <c r="AZ256" s="498"/>
      <c r="BA256" s="498"/>
      <c r="BB256" s="498"/>
      <c r="BC256" s="498"/>
      <c r="BD256" s="493"/>
      <c r="BE256" s="474"/>
      <c r="BF256" s="462"/>
      <c r="BG256" s="462"/>
      <c r="BH256" s="462"/>
    </row>
    <row r="257" spans="1:60" outlineLevel="3" x14ac:dyDescent="0.35">
      <c r="A257" s="462"/>
      <c r="B257" s="471"/>
      <c r="C257" s="464">
        <f t="shared" si="20"/>
        <v>4</v>
      </c>
      <c r="D257" s="493"/>
      <c r="E257" s="557"/>
      <c r="F257" s="557"/>
      <c r="G257" s="493"/>
      <c r="H257" s="498"/>
      <c r="I257" s="498">
        <v>6</v>
      </c>
      <c r="J257" s="498" t="s">
        <v>704</v>
      </c>
      <c r="K257" s="498"/>
      <c r="L257" s="498"/>
      <c r="M257" s="498"/>
      <c r="N257" s="516">
        <v>1</v>
      </c>
      <c r="O257" s="516">
        <v>1</v>
      </c>
      <c r="P257" s="516">
        <v>1</v>
      </c>
      <c r="Q257" s="516">
        <v>1</v>
      </c>
      <c r="R257" s="498"/>
      <c r="S257" s="498"/>
      <c r="T257" s="498"/>
      <c r="U257" s="498"/>
      <c r="V257" s="498"/>
      <c r="W257" s="498"/>
      <c r="X257" s="498"/>
      <c r="Y257" s="498"/>
      <c r="Z257" s="498"/>
      <c r="AA257" s="498"/>
      <c r="AB257" s="498"/>
      <c r="AC257" s="498"/>
      <c r="AD257" s="498"/>
      <c r="AE257" s="498"/>
      <c r="AF257" s="498"/>
      <c r="AG257" s="498"/>
      <c r="AH257" s="498"/>
      <c r="AI257" s="498"/>
      <c r="AJ257" s="498"/>
      <c r="AK257" s="498"/>
      <c r="AL257" s="498"/>
      <c r="AM257" s="498"/>
      <c r="AN257" s="498"/>
      <c r="AO257" s="498"/>
      <c r="AP257" s="498"/>
      <c r="AQ257" s="498"/>
      <c r="AR257" s="498"/>
      <c r="AS257" s="498"/>
      <c r="AT257" s="498"/>
      <c r="AU257" s="498"/>
      <c r="AV257" s="498"/>
      <c r="AW257" s="498"/>
      <c r="AX257" s="498"/>
      <c r="AY257" s="498"/>
      <c r="AZ257" s="498"/>
      <c r="BA257" s="498"/>
      <c r="BB257" s="498"/>
      <c r="BC257" s="498"/>
      <c r="BD257" s="493"/>
      <c r="BE257" s="474"/>
      <c r="BF257" s="462"/>
      <c r="BG257" s="462"/>
      <c r="BH257" s="462"/>
    </row>
    <row r="258" spans="1:60" outlineLevel="3" x14ac:dyDescent="0.35">
      <c r="A258" s="462"/>
      <c r="B258" s="471"/>
      <c r="C258" s="464">
        <f t="shared" si="20"/>
        <v>4</v>
      </c>
      <c r="D258" s="493"/>
      <c r="E258" s="557"/>
      <c r="F258" s="557"/>
      <c r="G258" s="493"/>
      <c r="H258" s="498"/>
      <c r="I258" s="498">
        <v>7</v>
      </c>
      <c r="J258" s="498" t="s">
        <v>705</v>
      </c>
      <c r="K258" s="498"/>
      <c r="L258" s="498"/>
      <c r="M258" s="498"/>
      <c r="N258" s="516">
        <v>1</v>
      </c>
      <c r="O258" s="516">
        <v>1</v>
      </c>
      <c r="P258" s="516">
        <v>1</v>
      </c>
      <c r="Q258" s="516">
        <v>1</v>
      </c>
      <c r="R258" s="498"/>
      <c r="S258" s="498"/>
      <c r="T258" s="498"/>
      <c r="U258" s="498"/>
      <c r="V258" s="498"/>
      <c r="W258" s="498"/>
      <c r="X258" s="498"/>
      <c r="Y258" s="498"/>
      <c r="Z258" s="498"/>
      <c r="AA258" s="498"/>
      <c r="AB258" s="498"/>
      <c r="AC258" s="498"/>
      <c r="AD258" s="498"/>
      <c r="AE258" s="498"/>
      <c r="AF258" s="498"/>
      <c r="AG258" s="498"/>
      <c r="AH258" s="498"/>
      <c r="AI258" s="498"/>
      <c r="AJ258" s="498"/>
      <c r="AK258" s="498"/>
      <c r="AL258" s="498"/>
      <c r="AM258" s="498"/>
      <c r="AN258" s="498"/>
      <c r="AO258" s="498"/>
      <c r="AP258" s="498"/>
      <c r="AQ258" s="498"/>
      <c r="AR258" s="498"/>
      <c r="AS258" s="498"/>
      <c r="AT258" s="498"/>
      <c r="AU258" s="498"/>
      <c r="AV258" s="498"/>
      <c r="AW258" s="498"/>
      <c r="AX258" s="498"/>
      <c r="AY258" s="498"/>
      <c r="AZ258" s="498"/>
      <c r="BA258" s="498"/>
      <c r="BB258" s="498"/>
      <c r="BC258" s="498"/>
      <c r="BD258" s="493"/>
      <c r="BE258" s="474"/>
      <c r="BF258" s="462"/>
      <c r="BG258" s="462"/>
      <c r="BH258" s="462"/>
    </row>
    <row r="259" spans="1:60" ht="5.15" customHeight="1" outlineLevel="2" x14ac:dyDescent="0.35">
      <c r="A259" s="462"/>
      <c r="B259" s="471"/>
      <c r="C259" s="464">
        <f>INT($C$155)+2.005</f>
        <v>3.0049999999999999</v>
      </c>
      <c r="D259" s="493"/>
      <c r="E259" s="493"/>
      <c r="F259" s="493"/>
      <c r="G259" s="493"/>
      <c r="H259" s="493"/>
      <c r="I259" s="493"/>
      <c r="J259" s="493"/>
      <c r="K259" s="493"/>
      <c r="L259" s="493"/>
      <c r="M259" s="493"/>
      <c r="N259" s="493"/>
      <c r="O259" s="493"/>
      <c r="P259" s="493"/>
      <c r="Q259" s="493"/>
      <c r="R259" s="493"/>
      <c r="S259" s="493"/>
      <c r="T259" s="493"/>
      <c r="U259" s="493"/>
      <c r="V259" s="493"/>
      <c r="W259" s="493"/>
      <c r="X259" s="493"/>
      <c r="Y259" s="493"/>
      <c r="Z259" s="493"/>
      <c r="AA259" s="493"/>
      <c r="AB259" s="493"/>
      <c r="AC259" s="493"/>
      <c r="AD259" s="493"/>
      <c r="AE259" s="493"/>
      <c r="AF259" s="493"/>
      <c r="AG259" s="493"/>
      <c r="AH259" s="493"/>
      <c r="AI259" s="493"/>
      <c r="AJ259" s="493"/>
      <c r="AK259" s="493"/>
      <c r="AL259" s="493"/>
      <c r="AM259" s="493"/>
      <c r="AN259" s="493"/>
      <c r="AO259" s="493"/>
      <c r="AP259" s="493"/>
      <c r="AQ259" s="493"/>
      <c r="AR259" s="493"/>
      <c r="AS259" s="493"/>
      <c r="AT259" s="493"/>
      <c r="AU259" s="493"/>
      <c r="AV259" s="493"/>
      <c r="AW259" s="493"/>
      <c r="AX259" s="493"/>
      <c r="AY259" s="493"/>
      <c r="AZ259" s="493"/>
      <c r="BA259" s="493"/>
      <c r="BB259" s="493"/>
      <c r="BC259" s="493"/>
      <c r="BD259" s="493" t="s">
        <v>554</v>
      </c>
      <c r="BE259" s="474"/>
      <c r="BF259" s="462"/>
      <c r="BG259" s="462"/>
      <c r="BH259" s="462"/>
    </row>
    <row r="260" spans="1:60" outlineLevel="2" x14ac:dyDescent="0.35">
      <c r="A260" s="462"/>
      <c r="B260" s="471"/>
      <c r="C260" s="464">
        <f t="shared" ref="C260:C265" si="21">INT($C$155)+3</f>
        <v>4</v>
      </c>
      <c r="D260" s="493"/>
      <c r="E260" s="557"/>
      <c r="F260" s="557"/>
      <c r="G260" s="493"/>
      <c r="H260" s="498" t="s">
        <v>767</v>
      </c>
      <c r="I260" s="498"/>
      <c r="J260" s="498"/>
      <c r="K260" s="498"/>
      <c r="L260" s="498"/>
      <c r="M260" s="498"/>
      <c r="N260" s="498"/>
      <c r="O260" s="498"/>
      <c r="P260" s="498"/>
      <c r="Q260" s="498"/>
      <c r="R260" s="498"/>
      <c r="S260" s="498"/>
      <c r="T260" s="498"/>
      <c r="U260" s="498"/>
      <c r="V260" s="498"/>
      <c r="W260" s="498"/>
      <c r="X260" s="498"/>
      <c r="Y260" s="498"/>
      <c r="Z260" s="498"/>
      <c r="AA260" s="498"/>
      <c r="AB260" s="498"/>
      <c r="AC260" s="498"/>
      <c r="AD260" s="498"/>
      <c r="AE260" s="498"/>
      <c r="AF260" s="498"/>
      <c r="AG260" s="498"/>
      <c r="AH260" s="498"/>
      <c r="AI260" s="498"/>
      <c r="AJ260" s="498"/>
      <c r="AK260" s="498"/>
      <c r="AL260" s="498"/>
      <c r="AM260" s="498"/>
      <c r="AN260" s="498"/>
      <c r="AO260" s="498"/>
      <c r="AP260" s="498"/>
      <c r="AQ260" s="498"/>
      <c r="AR260" s="498"/>
      <c r="AS260" s="498"/>
      <c r="AT260" s="498"/>
      <c r="AU260" s="498"/>
      <c r="AV260" s="498"/>
      <c r="AW260" s="498"/>
      <c r="AX260" s="498"/>
      <c r="AY260" s="498"/>
      <c r="AZ260" s="498"/>
      <c r="BA260" s="498"/>
      <c r="BB260" s="498"/>
      <c r="BC260" s="498"/>
      <c r="BD260" s="493"/>
      <c r="BE260" s="474"/>
      <c r="BF260" s="462"/>
      <c r="BG260" s="462"/>
      <c r="BH260" s="462"/>
    </row>
    <row r="261" spans="1:60" outlineLevel="2" x14ac:dyDescent="0.35">
      <c r="A261" s="462"/>
      <c r="B261" s="471"/>
      <c r="C261" s="464">
        <f t="shared" si="21"/>
        <v>4</v>
      </c>
      <c r="D261" s="493"/>
      <c r="E261" s="557"/>
      <c r="F261" s="557"/>
      <c r="G261" s="493"/>
      <c r="H261" s="498" t="s">
        <v>768</v>
      </c>
      <c r="I261" s="498">
        <v>55</v>
      </c>
      <c r="J261" s="498" t="s">
        <v>769</v>
      </c>
      <c r="K261" s="498"/>
      <c r="L261" s="498"/>
      <c r="M261" s="498"/>
      <c r="N261" s="498"/>
      <c r="O261" s="498"/>
      <c r="P261" s="498"/>
      <c r="Q261" s="498"/>
      <c r="R261" s="498"/>
      <c r="S261" s="498"/>
      <c r="T261" s="498"/>
      <c r="U261" s="498"/>
      <c r="V261" s="498"/>
      <c r="W261" s="498"/>
      <c r="X261" s="498"/>
      <c r="Y261" s="498"/>
      <c r="Z261" s="498"/>
      <c r="AA261" s="498"/>
      <c r="AB261" s="498"/>
      <c r="AC261" s="498"/>
      <c r="AD261" s="498"/>
      <c r="AE261" s="498"/>
      <c r="AF261" s="498"/>
      <c r="AG261" s="498"/>
      <c r="AH261" s="498"/>
      <c r="AI261" s="498"/>
      <c r="AJ261" s="498"/>
      <c r="AK261" s="498"/>
      <c r="AL261" s="498"/>
      <c r="AM261" s="498"/>
      <c r="AN261" s="498"/>
      <c r="AO261" s="498"/>
      <c r="AP261" s="498"/>
      <c r="AQ261" s="498"/>
      <c r="AR261" s="498"/>
      <c r="AS261" s="498"/>
      <c r="AT261" s="498"/>
      <c r="AU261" s="498"/>
      <c r="AV261" s="498"/>
      <c r="AW261" s="498"/>
      <c r="AX261" s="498"/>
      <c r="AY261" s="498"/>
      <c r="AZ261" s="498"/>
      <c r="BA261" s="498"/>
      <c r="BB261" s="498"/>
      <c r="BC261" s="498"/>
      <c r="BD261" s="493"/>
      <c r="BE261" s="474"/>
      <c r="BF261" s="462"/>
      <c r="BG261" s="462"/>
      <c r="BH261" s="462"/>
    </row>
    <row r="262" spans="1:60" outlineLevel="3" x14ac:dyDescent="0.35">
      <c r="A262" s="462"/>
      <c r="B262" s="471"/>
      <c r="C262" s="464">
        <f t="shared" si="21"/>
        <v>4</v>
      </c>
      <c r="D262" s="493"/>
      <c r="E262" s="557"/>
      <c r="F262" s="557"/>
      <c r="G262" s="493"/>
      <c r="H262" s="498" t="s">
        <v>770</v>
      </c>
      <c r="I262" s="516">
        <v>35</v>
      </c>
      <c r="J262" s="498"/>
      <c r="K262" s="498"/>
      <c r="L262" s="498"/>
      <c r="M262" s="498"/>
      <c r="N262" s="498"/>
      <c r="O262" s="498"/>
      <c r="P262" s="498"/>
      <c r="Q262" s="498"/>
      <c r="R262" s="498"/>
      <c r="S262" s="498"/>
      <c r="T262" s="498"/>
      <c r="U262" s="498"/>
      <c r="V262" s="498"/>
      <c r="W262" s="498"/>
      <c r="X262" s="498"/>
      <c r="Y262" s="498"/>
      <c r="Z262" s="498"/>
      <c r="AA262" s="498"/>
      <c r="AB262" s="498"/>
      <c r="AC262" s="498"/>
      <c r="AD262" s="498"/>
      <c r="AE262" s="498"/>
      <c r="AF262" s="498"/>
      <c r="AG262" s="498"/>
      <c r="AH262" s="498"/>
      <c r="AI262" s="498"/>
      <c r="AJ262" s="498"/>
      <c r="AK262" s="498"/>
      <c r="AL262" s="498"/>
      <c r="AM262" s="498"/>
      <c r="AN262" s="498"/>
      <c r="AO262" s="498"/>
      <c r="AP262" s="498"/>
      <c r="AQ262" s="498"/>
      <c r="AR262" s="498"/>
      <c r="AS262" s="498"/>
      <c r="AT262" s="498"/>
      <c r="AU262" s="498"/>
      <c r="AV262" s="498"/>
      <c r="AW262" s="498"/>
      <c r="AX262" s="498"/>
      <c r="AY262" s="498"/>
      <c r="AZ262" s="498"/>
      <c r="BA262" s="498"/>
      <c r="BB262" s="498"/>
      <c r="BC262" s="498"/>
      <c r="BD262" s="493"/>
      <c r="BE262" s="474"/>
      <c r="BF262" s="462"/>
      <c r="BG262" s="462"/>
      <c r="BH262" s="462"/>
    </row>
    <row r="263" spans="1:60" outlineLevel="3" x14ac:dyDescent="0.35">
      <c r="A263" s="462"/>
      <c r="B263" s="471"/>
      <c r="C263" s="464">
        <f t="shared" si="21"/>
        <v>4</v>
      </c>
      <c r="D263" s="493"/>
      <c r="E263" s="557"/>
      <c r="F263" s="557"/>
      <c r="G263" s="493"/>
      <c r="H263" s="498" t="s">
        <v>771</v>
      </c>
      <c r="I263" s="516">
        <v>50</v>
      </c>
      <c r="J263" s="498"/>
      <c r="K263" s="498"/>
      <c r="L263" s="498"/>
      <c r="M263" s="498"/>
      <c r="N263" s="498"/>
      <c r="O263" s="498"/>
      <c r="P263" s="498"/>
      <c r="Q263" s="498"/>
      <c r="R263" s="498"/>
      <c r="S263" s="498"/>
      <c r="T263" s="498"/>
      <c r="U263" s="498"/>
      <c r="V263" s="498"/>
      <c r="W263" s="498"/>
      <c r="X263" s="498"/>
      <c r="Y263" s="498"/>
      <c r="Z263" s="498"/>
      <c r="AA263" s="498"/>
      <c r="AB263" s="498"/>
      <c r="AC263" s="498"/>
      <c r="AD263" s="498"/>
      <c r="AE263" s="498"/>
      <c r="AF263" s="498"/>
      <c r="AG263" s="498"/>
      <c r="AH263" s="498"/>
      <c r="AI263" s="498"/>
      <c r="AJ263" s="498"/>
      <c r="AK263" s="498"/>
      <c r="AL263" s="498"/>
      <c r="AM263" s="498"/>
      <c r="AN263" s="498"/>
      <c r="AO263" s="498"/>
      <c r="AP263" s="498"/>
      <c r="AQ263" s="498"/>
      <c r="AR263" s="498"/>
      <c r="AS263" s="498"/>
      <c r="AT263" s="498"/>
      <c r="AU263" s="498"/>
      <c r="AV263" s="498"/>
      <c r="AW263" s="498"/>
      <c r="AX263" s="498"/>
      <c r="AY263" s="498"/>
      <c r="AZ263" s="498"/>
      <c r="BA263" s="498"/>
      <c r="BB263" s="498"/>
      <c r="BC263" s="498"/>
      <c r="BD263" s="493"/>
      <c r="BE263" s="474"/>
      <c r="BF263" s="462"/>
      <c r="BG263" s="462"/>
      <c r="BH263" s="462"/>
    </row>
    <row r="264" spans="1:60" outlineLevel="3" x14ac:dyDescent="0.35">
      <c r="A264" s="462"/>
      <c r="B264" s="471"/>
      <c r="C264" s="464">
        <f t="shared" si="21"/>
        <v>4</v>
      </c>
      <c r="D264" s="493"/>
      <c r="E264" s="557"/>
      <c r="F264" s="557"/>
      <c r="G264" s="493"/>
      <c r="H264" s="498" t="s">
        <v>772</v>
      </c>
      <c r="I264" s="516">
        <v>50</v>
      </c>
      <c r="J264" s="498"/>
      <c r="K264" s="498"/>
      <c r="L264" s="498"/>
      <c r="M264" s="498"/>
      <c r="N264" s="498"/>
      <c r="O264" s="498"/>
      <c r="P264" s="498"/>
      <c r="Q264" s="498"/>
      <c r="R264" s="498"/>
      <c r="S264" s="498"/>
      <c r="T264" s="498"/>
      <c r="U264" s="498"/>
      <c r="V264" s="498"/>
      <c r="W264" s="498"/>
      <c r="X264" s="498"/>
      <c r="Y264" s="498"/>
      <c r="Z264" s="498"/>
      <c r="AA264" s="498"/>
      <c r="AB264" s="498"/>
      <c r="AC264" s="498"/>
      <c r="AD264" s="498"/>
      <c r="AE264" s="498"/>
      <c r="AF264" s="498"/>
      <c r="AG264" s="498"/>
      <c r="AH264" s="498"/>
      <c r="AI264" s="498"/>
      <c r="AJ264" s="498"/>
      <c r="AK264" s="498"/>
      <c r="AL264" s="498"/>
      <c r="AM264" s="498"/>
      <c r="AN264" s="498"/>
      <c r="AO264" s="498"/>
      <c r="AP264" s="498"/>
      <c r="AQ264" s="498"/>
      <c r="AR264" s="498"/>
      <c r="AS264" s="498"/>
      <c r="AT264" s="498"/>
      <c r="AU264" s="498"/>
      <c r="AV264" s="498"/>
      <c r="AW264" s="498"/>
      <c r="AX264" s="498"/>
      <c r="AY264" s="498"/>
      <c r="AZ264" s="498"/>
      <c r="BA264" s="498"/>
      <c r="BB264" s="498"/>
      <c r="BC264" s="498"/>
      <c r="BD264" s="493"/>
      <c r="BE264" s="474"/>
      <c r="BF264" s="462"/>
      <c r="BG264" s="462"/>
      <c r="BH264" s="462"/>
    </row>
    <row r="265" spans="1:60" outlineLevel="3" x14ac:dyDescent="0.35">
      <c r="A265" s="462"/>
      <c r="B265" s="471"/>
      <c r="C265" s="464">
        <f t="shared" si="21"/>
        <v>4</v>
      </c>
      <c r="D265" s="493"/>
      <c r="E265" s="557"/>
      <c r="F265" s="557"/>
      <c r="G265" s="493"/>
      <c r="H265" s="498" t="s">
        <v>773</v>
      </c>
      <c r="I265" s="516">
        <v>50</v>
      </c>
      <c r="J265" s="498"/>
      <c r="K265" s="498"/>
      <c r="L265" s="498"/>
      <c r="M265" s="498"/>
      <c r="N265" s="498"/>
      <c r="O265" s="498"/>
      <c r="P265" s="498"/>
      <c r="Q265" s="498"/>
      <c r="R265" s="498"/>
      <c r="S265" s="498"/>
      <c r="T265" s="498"/>
      <c r="U265" s="498"/>
      <c r="V265" s="498"/>
      <c r="W265" s="498"/>
      <c r="X265" s="498"/>
      <c r="Y265" s="498"/>
      <c r="Z265" s="498"/>
      <c r="AA265" s="498"/>
      <c r="AB265" s="498"/>
      <c r="AC265" s="498"/>
      <c r="AD265" s="498"/>
      <c r="AE265" s="498"/>
      <c r="AF265" s="498"/>
      <c r="AG265" s="498"/>
      <c r="AH265" s="498"/>
      <c r="AI265" s="498"/>
      <c r="AJ265" s="498"/>
      <c r="AK265" s="498"/>
      <c r="AL265" s="498"/>
      <c r="AM265" s="498"/>
      <c r="AN265" s="498"/>
      <c r="AO265" s="498"/>
      <c r="AP265" s="498"/>
      <c r="AQ265" s="498"/>
      <c r="AR265" s="498"/>
      <c r="AS265" s="498"/>
      <c r="AT265" s="498"/>
      <c r="AU265" s="498"/>
      <c r="AV265" s="498"/>
      <c r="AW265" s="498"/>
      <c r="AX265" s="498"/>
      <c r="AY265" s="498"/>
      <c r="AZ265" s="498"/>
      <c r="BA265" s="498"/>
      <c r="BB265" s="498"/>
      <c r="BC265" s="498"/>
      <c r="BD265" s="493"/>
      <c r="BE265" s="474"/>
      <c r="BF265" s="462"/>
      <c r="BG265" s="462"/>
      <c r="BH265" s="462"/>
    </row>
    <row r="266" spans="1:60" outlineLevel="3" x14ac:dyDescent="0.35">
      <c r="A266" s="462"/>
      <c r="B266" s="471"/>
      <c r="C266" s="464">
        <v>4</v>
      </c>
      <c r="D266" s="493"/>
      <c r="E266" s="557"/>
      <c r="F266" s="557"/>
      <c r="G266" s="493"/>
      <c r="H266" s="498"/>
      <c r="I266" s="498"/>
      <c r="J266" s="498"/>
      <c r="K266" s="498"/>
      <c r="L266" s="498"/>
      <c r="M266" s="498"/>
      <c r="N266" s="498"/>
      <c r="O266" s="498"/>
      <c r="P266" s="498"/>
      <c r="Q266" s="498"/>
      <c r="R266" s="498"/>
      <c r="S266" s="498"/>
      <c r="T266" s="498"/>
      <c r="U266" s="498"/>
      <c r="V266" s="498"/>
      <c r="W266" s="498"/>
      <c r="X266" s="498"/>
      <c r="Y266" s="498"/>
      <c r="Z266" s="498"/>
      <c r="AA266" s="498"/>
      <c r="AB266" s="498"/>
      <c r="AC266" s="498"/>
      <c r="AD266" s="498"/>
      <c r="AE266" s="498"/>
      <c r="AF266" s="498"/>
      <c r="AG266" s="498"/>
      <c r="AH266" s="498"/>
      <c r="AI266" s="498"/>
      <c r="AJ266" s="498"/>
      <c r="AK266" s="498"/>
      <c r="AL266" s="498"/>
      <c r="AM266" s="498"/>
      <c r="AN266" s="498"/>
      <c r="AO266" s="498"/>
      <c r="AP266" s="498"/>
      <c r="AQ266" s="498"/>
      <c r="AR266" s="498"/>
      <c r="AS266" s="498"/>
      <c r="AT266" s="498"/>
      <c r="AU266" s="498"/>
      <c r="AV266" s="498"/>
      <c r="AW266" s="498"/>
      <c r="AX266" s="498"/>
      <c r="AY266" s="498"/>
      <c r="AZ266" s="498"/>
      <c r="BA266" s="498"/>
      <c r="BB266" s="498"/>
      <c r="BC266" s="498"/>
      <c r="BD266" s="493"/>
      <c r="BE266" s="474"/>
      <c r="BF266" s="462"/>
      <c r="BG266" s="462"/>
      <c r="BH266" s="462"/>
    </row>
    <row r="267" spans="1:60" outlineLevel="3" x14ac:dyDescent="0.35">
      <c r="A267" s="462"/>
      <c r="B267" s="471"/>
      <c r="C267" s="464">
        <v>4</v>
      </c>
      <c r="D267" s="493"/>
      <c r="E267" s="557"/>
      <c r="F267" s="557"/>
      <c r="G267" s="493"/>
      <c r="H267" s="498" t="s">
        <v>774</v>
      </c>
      <c r="I267" s="498"/>
      <c r="J267" s="498"/>
      <c r="K267" s="498"/>
      <c r="L267" s="498"/>
      <c r="M267" s="498"/>
      <c r="N267" s="498"/>
      <c r="O267" s="498"/>
      <c r="P267" s="498"/>
      <c r="Q267" s="498"/>
      <c r="R267" s="498"/>
      <c r="S267" s="498"/>
      <c r="T267" s="498"/>
      <c r="U267" s="498"/>
      <c r="V267" s="498"/>
      <c r="W267" s="498"/>
      <c r="X267" s="498"/>
      <c r="Y267" s="498"/>
      <c r="Z267" s="498"/>
      <c r="AA267" s="498"/>
      <c r="AB267" s="498"/>
      <c r="AC267" s="498"/>
      <c r="AD267" s="498"/>
      <c r="AE267" s="498"/>
      <c r="AF267" s="498"/>
      <c r="AG267" s="498"/>
      <c r="AH267" s="498"/>
      <c r="AI267" s="498"/>
      <c r="AJ267" s="498"/>
      <c r="AK267" s="498"/>
      <c r="AL267" s="498"/>
      <c r="AM267" s="498"/>
      <c r="AN267" s="498"/>
      <c r="AO267" s="498"/>
      <c r="AP267" s="498"/>
      <c r="AQ267" s="498"/>
      <c r="AR267" s="498"/>
      <c r="AS267" s="498"/>
      <c r="AT267" s="498"/>
      <c r="AU267" s="498"/>
      <c r="AV267" s="498"/>
      <c r="AW267" s="498"/>
      <c r="AX267" s="498"/>
      <c r="AY267" s="498"/>
      <c r="AZ267" s="498"/>
      <c r="BA267" s="498"/>
      <c r="BB267" s="498"/>
      <c r="BC267" s="498"/>
      <c r="BD267" s="493"/>
      <c r="BE267" s="474"/>
      <c r="BF267" s="462"/>
      <c r="BG267" s="462"/>
      <c r="BH267" s="462"/>
    </row>
    <row r="268" spans="1:60" ht="15" customHeight="1" outlineLevel="3" x14ac:dyDescent="0.35">
      <c r="A268" s="462"/>
      <c r="B268" s="471"/>
      <c r="C268" s="464">
        <v>4</v>
      </c>
      <c r="D268" s="493"/>
      <c r="E268" s="557"/>
      <c r="F268" s="557"/>
      <c r="G268" s="493"/>
      <c r="H268" s="620" t="s">
        <v>775</v>
      </c>
      <c r="I268" s="535">
        <v>1</v>
      </c>
      <c r="J268" s="498"/>
      <c r="K268" s="791" t="s">
        <v>776</v>
      </c>
      <c r="L268" s="792"/>
      <c r="M268" s="793"/>
      <c r="N268" s="498"/>
      <c r="O268" s="498"/>
      <c r="P268" s="498"/>
      <c r="Q268" s="498"/>
      <c r="R268" s="498"/>
      <c r="S268" s="498"/>
      <c r="T268" s="498"/>
      <c r="U268" s="498"/>
      <c r="V268" s="498"/>
      <c r="W268" s="498"/>
      <c r="X268" s="498"/>
      <c r="Y268" s="498"/>
      <c r="Z268" s="498"/>
      <c r="AA268" s="498"/>
      <c r="AB268" s="498"/>
      <c r="AC268" s="498"/>
      <c r="AD268" s="498"/>
      <c r="AE268" s="498"/>
      <c r="AF268" s="498"/>
      <c r="AG268" s="498"/>
      <c r="AH268" s="498"/>
      <c r="AI268" s="498"/>
      <c r="AJ268" s="498"/>
      <c r="AK268" s="498"/>
      <c r="AL268" s="498"/>
      <c r="AM268" s="498"/>
      <c r="AN268" s="498"/>
      <c r="AO268" s="498"/>
      <c r="AP268" s="498"/>
      <c r="AQ268" s="498"/>
      <c r="AR268" s="498"/>
      <c r="AS268" s="498"/>
      <c r="AT268" s="498"/>
      <c r="AU268" s="498"/>
      <c r="AV268" s="498"/>
      <c r="AW268" s="498"/>
      <c r="AX268" s="498"/>
      <c r="AY268" s="498"/>
      <c r="AZ268" s="498"/>
      <c r="BA268" s="498"/>
      <c r="BB268" s="498"/>
      <c r="BC268" s="498"/>
      <c r="BD268" s="493"/>
      <c r="BE268" s="474"/>
      <c r="BF268" s="462"/>
      <c r="BG268" s="462"/>
      <c r="BH268" s="462"/>
    </row>
    <row r="269" spans="1:60" ht="43.5" customHeight="1" outlineLevel="3" x14ac:dyDescent="0.35">
      <c r="A269" s="462"/>
      <c r="B269" s="471"/>
      <c r="C269" s="464">
        <f>INT($C$155)+3</f>
        <v>4</v>
      </c>
      <c r="D269" s="493"/>
      <c r="E269" s="557"/>
      <c r="F269" s="557"/>
      <c r="G269" s="493"/>
      <c r="H269" s="620" t="s">
        <v>777</v>
      </c>
      <c r="I269" s="535">
        <v>1</v>
      </c>
      <c r="J269" s="498"/>
      <c r="K269" s="794"/>
      <c r="L269" s="795"/>
      <c r="M269" s="796"/>
      <c r="N269" s="498"/>
      <c r="O269" s="498"/>
      <c r="P269" s="791" t="s">
        <v>778</v>
      </c>
      <c r="Q269" s="792"/>
      <c r="R269" s="792"/>
      <c r="S269" s="792"/>
      <c r="T269" s="792"/>
      <c r="U269" s="792"/>
      <c r="V269" s="792"/>
      <c r="W269" s="792"/>
      <c r="X269" s="792"/>
      <c r="Y269" s="792"/>
      <c r="Z269" s="793"/>
      <c r="AA269" s="498"/>
      <c r="AB269" s="498"/>
      <c r="AC269" s="498"/>
      <c r="AD269" s="498"/>
      <c r="AE269" s="498"/>
      <c r="AF269" s="498"/>
      <c r="AG269" s="498"/>
      <c r="AH269" s="498"/>
      <c r="AI269" s="498"/>
      <c r="AJ269" s="498"/>
      <c r="AK269" s="498"/>
      <c r="AL269" s="498"/>
      <c r="AM269" s="498"/>
      <c r="AN269" s="498"/>
      <c r="AO269" s="498"/>
      <c r="AP269" s="498"/>
      <c r="AQ269" s="498"/>
      <c r="AR269" s="498"/>
      <c r="AS269" s="498"/>
      <c r="AT269" s="498"/>
      <c r="AU269" s="498"/>
      <c r="AV269" s="498"/>
      <c r="AW269" s="498"/>
      <c r="AX269" s="498"/>
      <c r="AY269" s="498"/>
      <c r="AZ269" s="498"/>
      <c r="BA269" s="498"/>
      <c r="BB269" s="498"/>
      <c r="BC269" s="498"/>
      <c r="BD269" s="493"/>
      <c r="BE269" s="474"/>
      <c r="BF269" s="462"/>
      <c r="BG269" s="462"/>
      <c r="BH269" s="462"/>
    </row>
    <row r="270" spans="1:60" ht="15" customHeight="1" outlineLevel="3" x14ac:dyDescent="0.35">
      <c r="A270" s="462"/>
      <c r="B270" s="471"/>
      <c r="C270" s="464">
        <f>INT($C$155)+3</f>
        <v>4</v>
      </c>
      <c r="D270" s="493"/>
      <c r="E270" s="557"/>
      <c r="F270" s="557"/>
      <c r="G270" s="493"/>
      <c r="H270" s="498" t="s">
        <v>779</v>
      </c>
      <c r="I270" s="498"/>
      <c r="J270" s="498"/>
      <c r="K270" s="498"/>
      <c r="L270" s="498"/>
      <c r="M270" s="498"/>
      <c r="N270" s="498"/>
      <c r="O270" s="498"/>
      <c r="P270" s="797"/>
      <c r="Q270" s="798"/>
      <c r="R270" s="798"/>
      <c r="S270" s="798"/>
      <c r="T270" s="798"/>
      <c r="U270" s="798"/>
      <c r="V270" s="798"/>
      <c r="W270" s="798"/>
      <c r="X270" s="798"/>
      <c r="Y270" s="798"/>
      <c r="Z270" s="799"/>
      <c r="AA270" s="498"/>
      <c r="AB270" s="498"/>
      <c r="AC270" s="498"/>
      <c r="AD270" s="498"/>
      <c r="AE270" s="498"/>
      <c r="AF270" s="498"/>
      <c r="AG270" s="498"/>
      <c r="AH270" s="498"/>
      <c r="AI270" s="498"/>
      <c r="AJ270" s="498"/>
      <c r="AK270" s="498"/>
      <c r="AL270" s="498"/>
      <c r="AM270" s="498"/>
      <c r="AN270" s="498"/>
      <c r="AO270" s="498"/>
      <c r="AP270" s="498"/>
      <c r="AQ270" s="498"/>
      <c r="AR270" s="498"/>
      <c r="AS270" s="498"/>
      <c r="AT270" s="498"/>
      <c r="AU270" s="498"/>
      <c r="AV270" s="498"/>
      <c r="AW270" s="498"/>
      <c r="AX270" s="498"/>
      <c r="AY270" s="498"/>
      <c r="AZ270" s="498"/>
      <c r="BA270" s="498"/>
      <c r="BB270" s="498"/>
      <c r="BC270" s="498"/>
      <c r="BD270" s="493"/>
      <c r="BE270" s="474"/>
      <c r="BF270" s="462"/>
      <c r="BG270" s="462"/>
      <c r="BH270" s="462"/>
    </row>
    <row r="271" spans="1:60" ht="15" customHeight="1" outlineLevel="3" x14ac:dyDescent="0.35">
      <c r="A271" s="462"/>
      <c r="B271" s="471"/>
      <c r="C271" s="464"/>
      <c r="D271" s="493"/>
      <c r="E271" s="557"/>
      <c r="F271" s="557"/>
      <c r="G271" s="493"/>
      <c r="H271" s="498" t="s">
        <v>780</v>
      </c>
      <c r="I271" s="621" t="b">
        <v>0</v>
      </c>
      <c r="J271" s="498" t="s">
        <v>781</v>
      </c>
      <c r="K271" s="498"/>
      <c r="L271" s="498"/>
      <c r="M271" s="498"/>
      <c r="N271" s="498"/>
      <c r="O271" s="498"/>
      <c r="P271" s="797"/>
      <c r="Q271" s="798"/>
      <c r="R271" s="798"/>
      <c r="S271" s="798"/>
      <c r="T271" s="798"/>
      <c r="U271" s="798"/>
      <c r="V271" s="798"/>
      <c r="W271" s="798"/>
      <c r="X271" s="798"/>
      <c r="Y271" s="798"/>
      <c r="Z271" s="799"/>
      <c r="AA271" s="498"/>
      <c r="AB271" s="498"/>
      <c r="AC271" s="498"/>
      <c r="AD271" s="498"/>
      <c r="AE271" s="498"/>
      <c r="AF271" s="498"/>
      <c r="AG271" s="498"/>
      <c r="AH271" s="498"/>
      <c r="AI271" s="498"/>
      <c r="AJ271" s="498"/>
      <c r="AK271" s="498"/>
      <c r="AL271" s="498"/>
      <c r="AM271" s="498"/>
      <c r="AN271" s="498"/>
      <c r="AO271" s="498"/>
      <c r="AP271" s="498"/>
      <c r="AQ271" s="498"/>
      <c r="AR271" s="498"/>
      <c r="AS271" s="498"/>
      <c r="AT271" s="498"/>
      <c r="AU271" s="498"/>
      <c r="AV271" s="498"/>
      <c r="AW271" s="498"/>
      <c r="AX271" s="498"/>
      <c r="AY271" s="498"/>
      <c r="AZ271" s="498"/>
      <c r="BA271" s="498"/>
      <c r="BB271" s="498"/>
      <c r="BC271" s="498"/>
      <c r="BD271" s="493"/>
      <c r="BE271" s="474"/>
      <c r="BF271" s="462"/>
      <c r="BG271" s="462"/>
      <c r="BH271" s="462"/>
    </row>
    <row r="272" spans="1:60" ht="15" customHeight="1" outlineLevel="3" x14ac:dyDescent="0.35">
      <c r="A272" s="462"/>
      <c r="B272" s="471"/>
      <c r="C272" s="464"/>
      <c r="D272" s="493"/>
      <c r="E272" s="557"/>
      <c r="F272" s="557"/>
      <c r="G272" s="493"/>
      <c r="H272" s="498" t="s">
        <v>782</v>
      </c>
      <c r="I272" s="621" t="b">
        <v>0</v>
      </c>
      <c r="J272" s="498" t="s">
        <v>783</v>
      </c>
      <c r="K272" s="498"/>
      <c r="L272" s="498"/>
      <c r="M272" s="498"/>
      <c r="N272" s="498"/>
      <c r="O272" s="498"/>
      <c r="P272" s="797"/>
      <c r="Q272" s="798"/>
      <c r="R272" s="798"/>
      <c r="S272" s="798"/>
      <c r="T272" s="798"/>
      <c r="U272" s="798"/>
      <c r="V272" s="798"/>
      <c r="W272" s="798"/>
      <c r="X272" s="798"/>
      <c r="Y272" s="798"/>
      <c r="Z272" s="799"/>
      <c r="AA272" s="498"/>
      <c r="AB272" s="498"/>
      <c r="AC272" s="498"/>
      <c r="AD272" s="498"/>
      <c r="AE272" s="498"/>
      <c r="AF272" s="498"/>
      <c r="AG272" s="498"/>
      <c r="AH272" s="498"/>
      <c r="AI272" s="498"/>
      <c r="AJ272" s="498"/>
      <c r="AK272" s="498"/>
      <c r="AL272" s="498"/>
      <c r="AM272" s="498"/>
      <c r="AN272" s="498"/>
      <c r="AO272" s="498"/>
      <c r="AP272" s="498"/>
      <c r="AQ272" s="498"/>
      <c r="AR272" s="498"/>
      <c r="AS272" s="498"/>
      <c r="AT272" s="498"/>
      <c r="AU272" s="498"/>
      <c r="AV272" s="498"/>
      <c r="AW272" s="498"/>
      <c r="AX272" s="498"/>
      <c r="AY272" s="498"/>
      <c r="AZ272" s="498"/>
      <c r="BA272" s="498"/>
      <c r="BB272" s="498"/>
      <c r="BC272" s="498"/>
      <c r="BD272" s="493"/>
      <c r="BE272" s="474"/>
      <c r="BF272" s="462"/>
      <c r="BG272" s="462"/>
      <c r="BH272" s="462"/>
    </row>
    <row r="273" spans="1:60" outlineLevel="3" x14ac:dyDescent="0.35">
      <c r="A273" s="462"/>
      <c r="B273" s="471"/>
      <c r="C273" s="464">
        <f>INT($C$155)+3</f>
        <v>4</v>
      </c>
      <c r="D273" s="493"/>
      <c r="E273" s="557"/>
      <c r="F273" s="557"/>
      <c r="G273" s="493"/>
      <c r="H273" s="579"/>
      <c r="I273" s="622"/>
      <c r="J273" s="622"/>
      <c r="K273" s="623" t="s">
        <v>784</v>
      </c>
      <c r="L273" s="521"/>
      <c r="M273" s="521"/>
      <c r="N273" s="624"/>
      <c r="O273" s="602"/>
      <c r="P273" s="797"/>
      <c r="Q273" s="798"/>
      <c r="R273" s="798"/>
      <c r="S273" s="798"/>
      <c r="T273" s="798"/>
      <c r="U273" s="798"/>
      <c r="V273" s="798"/>
      <c r="W273" s="798"/>
      <c r="X273" s="798"/>
      <c r="Y273" s="798"/>
      <c r="Z273" s="799"/>
      <c r="AA273" s="498"/>
      <c r="AB273" s="498"/>
      <c r="AC273" s="498"/>
      <c r="AD273" s="498"/>
      <c r="AE273" s="498"/>
      <c r="AF273" s="498"/>
      <c r="AG273" s="498"/>
      <c r="AH273" s="498"/>
      <c r="AI273" s="498"/>
      <c r="AJ273" s="498"/>
      <c r="AK273" s="498"/>
      <c r="AL273" s="498"/>
      <c r="AM273" s="498"/>
      <c r="AN273" s="498"/>
      <c r="AO273" s="498"/>
      <c r="AP273" s="498"/>
      <c r="AQ273" s="498"/>
      <c r="AR273" s="498"/>
      <c r="AS273" s="498"/>
      <c r="AT273" s="498"/>
      <c r="AU273" s="498"/>
      <c r="AV273" s="498"/>
      <c r="AW273" s="498"/>
      <c r="AX273" s="498"/>
      <c r="AY273" s="498"/>
      <c r="AZ273" s="498"/>
      <c r="BA273" s="498"/>
      <c r="BB273" s="498"/>
      <c r="BC273" s="498"/>
      <c r="BD273" s="493"/>
      <c r="BE273" s="474"/>
      <c r="BF273" s="462"/>
      <c r="BG273" s="462"/>
      <c r="BH273" s="462"/>
    </row>
    <row r="274" spans="1:60" outlineLevel="3" x14ac:dyDescent="0.35">
      <c r="A274" s="462"/>
      <c r="B274" s="471"/>
      <c r="C274" s="464">
        <f>INT($C$155)+3</f>
        <v>4</v>
      </c>
      <c r="D274" s="493"/>
      <c r="E274" s="557"/>
      <c r="F274" s="557"/>
      <c r="G274" s="493"/>
      <c r="H274" s="579"/>
      <c r="I274" s="625" t="s">
        <v>752</v>
      </c>
      <c r="J274" s="625" t="s">
        <v>785</v>
      </c>
      <c r="K274" s="626" t="s">
        <v>786</v>
      </c>
      <c r="L274" s="515" t="s">
        <v>787</v>
      </c>
      <c r="M274" s="515" t="s">
        <v>788</v>
      </c>
      <c r="N274" s="627" t="s">
        <v>752</v>
      </c>
      <c r="O274" s="602"/>
      <c r="P274" s="797"/>
      <c r="Q274" s="798"/>
      <c r="R274" s="798"/>
      <c r="S274" s="798"/>
      <c r="T274" s="798"/>
      <c r="U274" s="798"/>
      <c r="V274" s="798"/>
      <c r="W274" s="798"/>
      <c r="X274" s="798"/>
      <c r="Y274" s="798"/>
      <c r="Z274" s="799"/>
      <c r="AA274" s="498"/>
      <c r="AB274" s="498"/>
      <c r="AC274" s="498"/>
      <c r="AD274" s="498"/>
      <c r="AE274" s="498"/>
      <c r="AF274" s="498"/>
      <c r="AG274" s="498"/>
      <c r="AH274" s="498"/>
      <c r="AI274" s="498"/>
      <c r="AJ274" s="498"/>
      <c r="AK274" s="498"/>
      <c r="AL274" s="498"/>
      <c r="AM274" s="498"/>
      <c r="AN274" s="498"/>
      <c r="AO274" s="498"/>
      <c r="AP274" s="498"/>
      <c r="AQ274" s="498"/>
      <c r="AR274" s="498"/>
      <c r="AS274" s="498"/>
      <c r="AT274" s="498"/>
      <c r="AU274" s="498"/>
      <c r="AV274" s="498"/>
      <c r="AW274" s="498"/>
      <c r="AX274" s="498"/>
      <c r="AY274" s="498"/>
      <c r="AZ274" s="498"/>
      <c r="BA274" s="498"/>
      <c r="BB274" s="498"/>
      <c r="BC274" s="498"/>
      <c r="BD274" s="493"/>
      <c r="BE274" s="474"/>
      <c r="BF274" s="462"/>
      <c r="BG274" s="462"/>
      <c r="BH274" s="462"/>
    </row>
    <row r="275" spans="1:60" outlineLevel="3" x14ac:dyDescent="0.35">
      <c r="A275" s="462"/>
      <c r="B275" s="471"/>
      <c r="C275" s="464">
        <f>INT($C$155)+3</f>
        <v>4</v>
      </c>
      <c r="D275" s="493"/>
      <c r="E275" s="557"/>
      <c r="F275" s="557"/>
      <c r="G275" s="493"/>
      <c r="H275" s="628" t="s">
        <v>587</v>
      </c>
      <c r="I275" s="621" t="b">
        <v>1</v>
      </c>
      <c r="J275" s="621" t="b">
        <v>1</v>
      </c>
      <c r="K275" s="626" t="b">
        <v>0</v>
      </c>
      <c r="L275" s="516" t="b">
        <v>1</v>
      </c>
      <c r="M275" s="516" t="b">
        <v>1</v>
      </c>
      <c r="N275" s="629" t="b">
        <v>1</v>
      </c>
      <c r="O275" s="602"/>
      <c r="P275" s="797"/>
      <c r="Q275" s="798"/>
      <c r="R275" s="798"/>
      <c r="S275" s="798"/>
      <c r="T275" s="798"/>
      <c r="U275" s="798"/>
      <c r="V275" s="798"/>
      <c r="W275" s="798"/>
      <c r="X275" s="798"/>
      <c r="Y275" s="798"/>
      <c r="Z275" s="799"/>
      <c r="AA275" s="498"/>
      <c r="AB275" s="498"/>
      <c r="AC275" s="498"/>
      <c r="AD275" s="498"/>
      <c r="AE275" s="498"/>
      <c r="AF275" s="498"/>
      <c r="AG275" s="498"/>
      <c r="AH275" s="498"/>
      <c r="AI275" s="498"/>
      <c r="AJ275" s="498"/>
      <c r="AK275" s="498"/>
      <c r="AL275" s="498"/>
      <c r="AM275" s="498"/>
      <c r="AN275" s="498"/>
      <c r="AO275" s="498"/>
      <c r="AP275" s="498"/>
      <c r="AQ275" s="498"/>
      <c r="AR275" s="498"/>
      <c r="AS275" s="498"/>
      <c r="AT275" s="498"/>
      <c r="AU275" s="498"/>
      <c r="AV275" s="498"/>
      <c r="AW275" s="498"/>
      <c r="AX275" s="498"/>
      <c r="AY275" s="498"/>
      <c r="AZ275" s="498"/>
      <c r="BA275" s="498"/>
      <c r="BB275" s="498"/>
      <c r="BC275" s="498"/>
      <c r="BD275" s="493"/>
      <c r="BE275" s="474"/>
      <c r="BF275" s="462"/>
      <c r="BG275" s="462"/>
      <c r="BH275" s="462"/>
    </row>
    <row r="276" spans="1:60" outlineLevel="3" x14ac:dyDescent="0.35">
      <c r="A276" s="462"/>
      <c r="B276" s="471"/>
      <c r="C276" s="464">
        <f>INT($C$155)+3</f>
        <v>4</v>
      </c>
      <c r="D276" s="493"/>
      <c r="E276" s="557"/>
      <c r="F276" s="557"/>
      <c r="G276" s="493"/>
      <c r="H276" s="628" t="s">
        <v>589</v>
      </c>
      <c r="I276" s="621" t="b">
        <v>1</v>
      </c>
      <c r="J276" s="621" t="b">
        <v>1</v>
      </c>
      <c r="K276" s="626" t="b">
        <v>0</v>
      </c>
      <c r="L276" s="516" t="b">
        <v>1</v>
      </c>
      <c r="M276" s="516" t="b">
        <v>1</v>
      </c>
      <c r="N276" s="629" t="b">
        <v>1</v>
      </c>
      <c r="O276" s="602"/>
      <c r="P276" s="794"/>
      <c r="Q276" s="795"/>
      <c r="R276" s="795"/>
      <c r="S276" s="795"/>
      <c r="T276" s="795"/>
      <c r="U276" s="795"/>
      <c r="V276" s="795"/>
      <c r="W276" s="795"/>
      <c r="X276" s="795"/>
      <c r="Y276" s="795"/>
      <c r="Z276" s="796"/>
      <c r="AA276" s="498"/>
      <c r="AB276" s="498"/>
      <c r="AC276" s="498"/>
      <c r="AD276" s="498"/>
      <c r="AE276" s="498"/>
      <c r="AF276" s="498"/>
      <c r="AG276" s="498"/>
      <c r="AH276" s="498"/>
      <c r="AI276" s="498"/>
      <c r="AJ276" s="498"/>
      <c r="AK276" s="498"/>
      <c r="AL276" s="498"/>
      <c r="AM276" s="498"/>
      <c r="AN276" s="498"/>
      <c r="AO276" s="498"/>
      <c r="AP276" s="498"/>
      <c r="AQ276" s="498"/>
      <c r="AR276" s="498"/>
      <c r="AS276" s="498"/>
      <c r="AT276" s="498"/>
      <c r="AU276" s="498"/>
      <c r="AV276" s="498"/>
      <c r="AW276" s="498"/>
      <c r="AX276" s="498"/>
      <c r="AY276" s="498"/>
      <c r="AZ276" s="498"/>
      <c r="BA276" s="498"/>
      <c r="BB276" s="498"/>
      <c r="BC276" s="498"/>
      <c r="BD276" s="493"/>
      <c r="BE276" s="474"/>
      <c r="BF276" s="462"/>
      <c r="BG276" s="462"/>
      <c r="BH276" s="462"/>
    </row>
    <row r="277" spans="1:60" ht="5.15" customHeight="1" outlineLevel="2" x14ac:dyDescent="0.35">
      <c r="A277" s="462"/>
      <c r="B277" s="471"/>
      <c r="C277" s="464">
        <f>INT($C$155)+2.005</f>
        <v>3.0049999999999999</v>
      </c>
      <c r="D277" s="493"/>
      <c r="E277" s="493"/>
      <c r="F277" s="493"/>
      <c r="G277" s="493"/>
      <c r="H277" s="493"/>
      <c r="I277" s="493"/>
      <c r="J277" s="493"/>
      <c r="K277" s="493"/>
      <c r="L277" s="493"/>
      <c r="M277" s="493"/>
      <c r="N277" s="493"/>
      <c r="O277" s="493"/>
      <c r="P277" s="493"/>
      <c r="Q277" s="493"/>
      <c r="R277" s="493"/>
      <c r="S277" s="493"/>
      <c r="T277" s="493"/>
      <c r="U277" s="493"/>
      <c r="V277" s="493"/>
      <c r="W277" s="493"/>
      <c r="X277" s="493"/>
      <c r="Y277" s="493"/>
      <c r="Z277" s="493"/>
      <c r="AA277" s="493"/>
      <c r="AB277" s="493"/>
      <c r="AC277" s="493"/>
      <c r="AD277" s="493"/>
      <c r="AE277" s="493"/>
      <c r="AF277" s="493"/>
      <c r="AG277" s="493"/>
      <c r="AH277" s="493"/>
      <c r="AI277" s="493"/>
      <c r="AJ277" s="493"/>
      <c r="AK277" s="493"/>
      <c r="AL277" s="493"/>
      <c r="AM277" s="493"/>
      <c r="AN277" s="493"/>
      <c r="AO277" s="493"/>
      <c r="AP277" s="493"/>
      <c r="AQ277" s="493"/>
      <c r="AR277" s="493"/>
      <c r="AS277" s="493"/>
      <c r="AT277" s="493"/>
      <c r="AU277" s="493"/>
      <c r="AV277" s="493"/>
      <c r="AW277" s="493"/>
      <c r="AX277" s="493"/>
      <c r="AY277" s="493"/>
      <c r="AZ277" s="493"/>
      <c r="BA277" s="493"/>
      <c r="BB277" s="493"/>
      <c r="BC277" s="493"/>
      <c r="BD277" s="493" t="s">
        <v>554</v>
      </c>
      <c r="BE277" s="474"/>
      <c r="BF277" s="462"/>
      <c r="BG277" s="462"/>
      <c r="BH277" s="462"/>
    </row>
    <row r="278" spans="1:60" outlineLevel="1" x14ac:dyDescent="0.35">
      <c r="A278" s="462"/>
      <c r="B278" s="471"/>
      <c r="C278" s="464">
        <f>INT($C$155)+1</f>
        <v>2</v>
      </c>
      <c r="D278" s="493"/>
      <c r="E278" s="557"/>
      <c r="F278" s="557"/>
      <c r="G278" s="493"/>
      <c r="H278" s="560" t="s">
        <v>789</v>
      </c>
      <c r="I278" s="512"/>
      <c r="J278" s="512"/>
      <c r="K278" s="480"/>
      <c r="L278" s="480"/>
      <c r="M278" s="480"/>
      <c r="N278" s="480"/>
      <c r="O278" s="480"/>
      <c r="P278" s="480"/>
      <c r="Q278" s="480"/>
      <c r="R278" s="480"/>
      <c r="S278" s="480"/>
      <c r="T278" s="480"/>
      <c r="U278" s="480"/>
      <c r="V278" s="480"/>
      <c r="W278" s="480"/>
      <c r="X278" s="480"/>
      <c r="Y278" s="480"/>
      <c r="Z278" s="548"/>
      <c r="AA278" s="548"/>
      <c r="AB278" s="548"/>
      <c r="AC278" s="548"/>
      <c r="AD278" s="548"/>
      <c r="AE278" s="548"/>
      <c r="AF278" s="548"/>
      <c r="AG278" s="548"/>
      <c r="AH278" s="548"/>
      <c r="AI278" s="548"/>
      <c r="AJ278" s="548"/>
      <c r="AK278" s="548"/>
      <c r="AL278" s="548"/>
      <c r="AM278" s="548"/>
      <c r="AN278" s="548"/>
      <c r="AO278" s="548"/>
      <c r="AP278" s="548"/>
      <c r="AQ278" s="548"/>
      <c r="AR278" s="548"/>
      <c r="AS278" s="548"/>
      <c r="AT278" s="548"/>
      <c r="AU278" s="548"/>
      <c r="AV278" s="548"/>
      <c r="AW278" s="548"/>
      <c r="AX278" s="548"/>
      <c r="AY278" s="548"/>
      <c r="AZ278" s="548"/>
      <c r="BA278" s="548"/>
      <c r="BB278" s="548"/>
      <c r="BC278" s="548"/>
      <c r="BD278" s="493"/>
      <c r="BE278" s="474"/>
      <c r="BF278" s="462"/>
      <c r="BG278" s="462"/>
      <c r="BH278" s="462"/>
    </row>
    <row r="279" spans="1:60" ht="5.15" customHeight="1" outlineLevel="3" x14ac:dyDescent="0.35">
      <c r="A279" s="462"/>
      <c r="B279" s="471"/>
      <c r="C279" s="464">
        <f>INT($C$155)+3.005</f>
        <v>4.0049999999999999</v>
      </c>
      <c r="D279" s="493" t="s">
        <v>548</v>
      </c>
      <c r="E279" s="493"/>
      <c r="F279" s="493"/>
      <c r="G279" s="493"/>
      <c r="H279" s="493"/>
      <c r="I279" s="493"/>
      <c r="J279" s="493"/>
      <c r="K279" s="493"/>
      <c r="L279" s="493"/>
      <c r="M279" s="493"/>
      <c r="N279" s="493"/>
      <c r="O279" s="493"/>
      <c r="P279" s="493"/>
      <c r="Q279" s="493"/>
      <c r="R279" s="493"/>
      <c r="S279" s="493"/>
      <c r="T279" s="493"/>
      <c r="U279" s="493"/>
      <c r="V279" s="493"/>
      <c r="W279" s="493"/>
      <c r="X279" s="493"/>
      <c r="Y279" s="493"/>
      <c r="Z279" s="493"/>
      <c r="AA279" s="493"/>
      <c r="AB279" s="493"/>
      <c r="AC279" s="493"/>
      <c r="AD279" s="493"/>
      <c r="AE279" s="493"/>
      <c r="AF279" s="493"/>
      <c r="AG279" s="493"/>
      <c r="AH279" s="493"/>
      <c r="AI279" s="493"/>
      <c r="AJ279" s="493"/>
      <c r="AK279" s="493"/>
      <c r="AL279" s="493"/>
      <c r="AM279" s="493"/>
      <c r="AN279" s="493"/>
      <c r="AO279" s="493"/>
      <c r="AP279" s="493"/>
      <c r="AQ279" s="493"/>
      <c r="AR279" s="493"/>
      <c r="AS279" s="493"/>
      <c r="AT279" s="493"/>
      <c r="AU279" s="493"/>
      <c r="AV279" s="493"/>
      <c r="AW279" s="493"/>
      <c r="AX279" s="493"/>
      <c r="AY279" s="493"/>
      <c r="AZ279" s="493"/>
      <c r="BA279" s="493"/>
      <c r="BB279" s="493"/>
      <c r="BC279" s="493"/>
      <c r="BD279" s="493"/>
      <c r="BE279" s="474"/>
      <c r="BF279" s="462"/>
      <c r="BG279" s="462"/>
      <c r="BH279" s="462"/>
    </row>
    <row r="280" spans="1:60" outlineLevel="2" x14ac:dyDescent="0.35">
      <c r="A280" s="462"/>
      <c r="B280" s="471"/>
      <c r="C280" s="464">
        <f>INT($C$155)+2</f>
        <v>3</v>
      </c>
      <c r="D280" s="493"/>
      <c r="E280" s="557"/>
      <c r="F280" s="557"/>
      <c r="G280" s="493"/>
      <c r="H280" s="573" t="s">
        <v>790</v>
      </c>
      <c r="I280" s="522" t="s">
        <v>791</v>
      </c>
      <c r="J280" s="630"/>
      <c r="K280" s="498"/>
      <c r="L280" s="498"/>
      <c r="M280" s="515"/>
      <c r="N280" s="522"/>
      <c r="O280" s="522"/>
      <c r="P280" s="522"/>
      <c r="Q280" s="522"/>
      <c r="R280" s="522" t="s">
        <v>792</v>
      </c>
      <c r="S280" s="522"/>
      <c r="T280" s="522"/>
      <c r="U280" s="522"/>
      <c r="V280" s="498"/>
      <c r="W280" s="498"/>
      <c r="X280" s="498"/>
      <c r="Y280" s="498"/>
      <c r="Z280" s="498"/>
      <c r="AA280" s="498"/>
      <c r="AB280" s="498"/>
      <c r="AC280" s="498"/>
      <c r="AD280" s="498"/>
      <c r="AE280" s="498"/>
      <c r="AF280" s="498"/>
      <c r="AG280" s="498"/>
      <c r="AH280" s="498"/>
      <c r="AI280" s="498"/>
      <c r="AJ280" s="498"/>
      <c r="AK280" s="498"/>
      <c r="AL280" s="498"/>
      <c r="AM280" s="498"/>
      <c r="AN280" s="498"/>
      <c r="AO280" s="498"/>
      <c r="AP280" s="498"/>
      <c r="AQ280" s="498"/>
      <c r="AR280" s="498"/>
      <c r="AS280" s="498"/>
      <c r="AT280" s="498"/>
      <c r="AU280" s="498"/>
      <c r="AV280" s="498"/>
      <c r="AW280" s="498"/>
      <c r="AX280" s="498"/>
      <c r="AY280" s="498"/>
      <c r="AZ280" s="498"/>
      <c r="BA280" s="498"/>
      <c r="BB280" s="498"/>
      <c r="BC280" s="498"/>
      <c r="BD280" s="493"/>
      <c r="BE280" s="474"/>
      <c r="BF280" s="462"/>
      <c r="BG280" s="462"/>
      <c r="BH280" s="462"/>
    </row>
    <row r="281" spans="1:60" outlineLevel="3" x14ac:dyDescent="0.35">
      <c r="A281" s="462"/>
      <c r="B281" s="471"/>
      <c r="C281" s="464">
        <f t="shared" ref="C281:C288" si="22">INT($C$155)+3</f>
        <v>4</v>
      </c>
      <c r="D281" s="493"/>
      <c r="E281" s="557"/>
      <c r="F281" s="557"/>
      <c r="G281" s="493"/>
      <c r="H281" s="515" t="str">
        <f>H$174</f>
        <v>May</v>
      </c>
      <c r="I281" s="521">
        <v>0</v>
      </c>
      <c r="J281" s="521"/>
      <c r="K281" s="498"/>
      <c r="L281" s="498"/>
      <c r="M281" s="515"/>
      <c r="N281" s="498"/>
      <c r="O281" s="498"/>
      <c r="P281" s="498"/>
      <c r="Q281" s="498"/>
      <c r="R281" s="516">
        <v>14</v>
      </c>
      <c r="S281" s="516">
        <v>14</v>
      </c>
      <c r="T281" s="516">
        <v>14</v>
      </c>
      <c r="U281" s="516">
        <v>14</v>
      </c>
      <c r="V281" s="498"/>
      <c r="W281" s="498"/>
      <c r="X281" s="498"/>
      <c r="Y281" s="498"/>
      <c r="Z281" s="498"/>
      <c r="AA281" s="498"/>
      <c r="AB281" s="498"/>
      <c r="AC281" s="498"/>
      <c r="AD281" s="498"/>
      <c r="AE281" s="498"/>
      <c r="AF281" s="498"/>
      <c r="AG281" s="498"/>
      <c r="AH281" s="498"/>
      <c r="AI281" s="498"/>
      <c r="AJ281" s="498"/>
      <c r="AK281" s="498"/>
      <c r="AL281" s="498"/>
      <c r="AM281" s="498"/>
      <c r="AN281" s="498"/>
      <c r="AO281" s="498"/>
      <c r="AP281" s="498"/>
      <c r="AQ281" s="498"/>
      <c r="AR281" s="498"/>
      <c r="AS281" s="498"/>
      <c r="AT281" s="498"/>
      <c r="AU281" s="498"/>
      <c r="AV281" s="498"/>
      <c r="AW281" s="498"/>
      <c r="AX281" s="498"/>
      <c r="AY281" s="498"/>
      <c r="AZ281" s="498"/>
      <c r="BA281" s="498"/>
      <c r="BB281" s="498"/>
      <c r="BC281" s="498"/>
      <c r="BD281" s="493"/>
      <c r="BE281" s="474"/>
      <c r="BF281" s="462"/>
      <c r="BG281" s="462"/>
      <c r="BH281" s="462"/>
    </row>
    <row r="282" spans="1:60" outlineLevel="3" x14ac:dyDescent="0.35">
      <c r="A282" s="462"/>
      <c r="B282" s="471"/>
      <c r="C282" s="464">
        <f t="shared" si="22"/>
        <v>4</v>
      </c>
      <c r="D282" s="493"/>
      <c r="E282" s="557"/>
      <c r="F282" s="557"/>
      <c r="G282" s="493"/>
      <c r="H282" s="515" t="str">
        <f>H$175</f>
        <v>July</v>
      </c>
      <c r="I282" s="521"/>
      <c r="J282" s="521"/>
      <c r="K282" s="498"/>
      <c r="L282" s="498"/>
      <c r="M282" s="498"/>
      <c r="N282" s="498"/>
      <c r="O282" s="498"/>
      <c r="P282" s="498"/>
      <c r="Q282" s="498"/>
      <c r="R282" s="516">
        <v>14</v>
      </c>
      <c r="S282" s="516">
        <v>14</v>
      </c>
      <c r="T282" s="516">
        <v>14</v>
      </c>
      <c r="U282" s="516">
        <v>14</v>
      </c>
      <c r="V282" s="498"/>
      <c r="W282" s="498"/>
      <c r="X282" s="498"/>
      <c r="Y282" s="498"/>
      <c r="Z282" s="498"/>
      <c r="AA282" s="498"/>
      <c r="AB282" s="498"/>
      <c r="AC282" s="498"/>
      <c r="AD282" s="498"/>
      <c r="AE282" s="498"/>
      <c r="AF282" s="498"/>
      <c r="AG282" s="498"/>
      <c r="AH282" s="498"/>
      <c r="AI282" s="498"/>
      <c r="AJ282" s="498"/>
      <c r="AK282" s="498"/>
      <c r="AL282" s="498"/>
      <c r="AM282" s="498"/>
      <c r="AN282" s="498"/>
      <c r="AO282" s="498"/>
      <c r="AP282" s="498"/>
      <c r="AQ282" s="498"/>
      <c r="AR282" s="498"/>
      <c r="AS282" s="498"/>
      <c r="AT282" s="498"/>
      <c r="AU282" s="498"/>
      <c r="AV282" s="498"/>
      <c r="AW282" s="498"/>
      <c r="AX282" s="498"/>
      <c r="AY282" s="498"/>
      <c r="AZ282" s="498"/>
      <c r="BA282" s="498"/>
      <c r="BB282" s="498"/>
      <c r="BC282" s="498"/>
      <c r="BD282" s="493"/>
      <c r="BE282" s="474"/>
      <c r="BF282" s="462"/>
      <c r="BG282" s="462"/>
      <c r="BH282" s="462"/>
    </row>
    <row r="283" spans="1:60" outlineLevel="3" x14ac:dyDescent="0.35">
      <c r="A283" s="462"/>
      <c r="B283" s="471"/>
      <c r="C283" s="464">
        <f t="shared" si="22"/>
        <v>4</v>
      </c>
      <c r="D283" s="493"/>
      <c r="E283" s="557"/>
      <c r="F283" s="557"/>
      <c r="G283" s="493"/>
      <c r="H283" s="515"/>
      <c r="I283" s="521"/>
      <c r="J283" s="521"/>
      <c r="K283" s="498"/>
      <c r="L283" s="498"/>
      <c r="M283" s="498"/>
      <c r="N283" s="498"/>
      <c r="O283" s="498"/>
      <c r="P283" s="498"/>
      <c r="Q283" s="498"/>
      <c r="R283" s="498"/>
      <c r="S283" s="498"/>
      <c r="T283" s="498"/>
      <c r="U283" s="498"/>
      <c r="V283" s="498"/>
      <c r="W283" s="498"/>
      <c r="X283" s="498"/>
      <c r="Y283" s="498"/>
      <c r="Z283" s="498"/>
      <c r="AA283" s="498"/>
      <c r="AB283" s="498"/>
      <c r="AC283" s="498"/>
      <c r="AD283" s="498"/>
      <c r="AE283" s="498"/>
      <c r="AF283" s="498"/>
      <c r="AG283" s="498"/>
      <c r="AH283" s="498"/>
      <c r="AI283" s="498"/>
      <c r="AJ283" s="498"/>
      <c r="AK283" s="498"/>
      <c r="AL283" s="498"/>
      <c r="AM283" s="498"/>
      <c r="AN283" s="498"/>
      <c r="AO283" s="498"/>
      <c r="AP283" s="498"/>
      <c r="AQ283" s="498"/>
      <c r="AR283" s="498"/>
      <c r="AS283" s="498"/>
      <c r="AT283" s="498"/>
      <c r="AU283" s="498"/>
      <c r="AV283" s="498"/>
      <c r="AW283" s="498"/>
      <c r="AX283" s="498"/>
      <c r="AY283" s="498"/>
      <c r="AZ283" s="498"/>
      <c r="BA283" s="498"/>
      <c r="BB283" s="498"/>
      <c r="BC283" s="498"/>
      <c r="BD283" s="493"/>
      <c r="BE283" s="474"/>
      <c r="BF283" s="462"/>
      <c r="BG283" s="462"/>
      <c r="BH283" s="462"/>
    </row>
    <row r="284" spans="1:60" outlineLevel="3" x14ac:dyDescent="0.35">
      <c r="A284" s="462"/>
      <c r="B284" s="471"/>
      <c r="C284" s="464">
        <f t="shared" si="22"/>
        <v>4</v>
      </c>
      <c r="D284" s="493"/>
      <c r="E284" s="557"/>
      <c r="F284" s="557"/>
      <c r="G284" s="493"/>
      <c r="H284" s="515" t="str">
        <f>H$174</f>
        <v>May</v>
      </c>
      <c r="I284" s="521">
        <v>1</v>
      </c>
      <c r="J284" s="521"/>
      <c r="K284" s="498"/>
      <c r="L284" s="498"/>
      <c r="M284" s="498"/>
      <c r="N284" s="498"/>
      <c r="O284" s="498"/>
      <c r="P284" s="498"/>
      <c r="Q284" s="498"/>
      <c r="R284" s="516">
        <v>134</v>
      </c>
      <c r="S284" s="516">
        <v>134</v>
      </c>
      <c r="T284" s="516">
        <v>134</v>
      </c>
      <c r="U284" s="516">
        <v>134</v>
      </c>
      <c r="V284" s="498"/>
      <c r="W284" s="498"/>
      <c r="X284" s="498"/>
      <c r="Y284" s="498"/>
      <c r="Z284" s="498"/>
      <c r="AA284" s="498"/>
      <c r="AB284" s="498"/>
      <c r="AC284" s="498"/>
      <c r="AD284" s="498"/>
      <c r="AE284" s="498"/>
      <c r="AF284" s="498"/>
      <c r="AG284" s="498"/>
      <c r="AH284" s="498"/>
      <c r="AI284" s="498"/>
      <c r="AJ284" s="498"/>
      <c r="AK284" s="498"/>
      <c r="AL284" s="498"/>
      <c r="AM284" s="498"/>
      <c r="AN284" s="498"/>
      <c r="AO284" s="498"/>
      <c r="AP284" s="498"/>
      <c r="AQ284" s="498"/>
      <c r="AR284" s="498"/>
      <c r="AS284" s="498"/>
      <c r="AT284" s="498"/>
      <c r="AU284" s="498"/>
      <c r="AV284" s="498"/>
      <c r="AW284" s="498"/>
      <c r="AX284" s="498"/>
      <c r="AY284" s="498"/>
      <c r="AZ284" s="498"/>
      <c r="BA284" s="498"/>
      <c r="BB284" s="498"/>
      <c r="BC284" s="498"/>
      <c r="BD284" s="493"/>
      <c r="BE284" s="474"/>
      <c r="BF284" s="462"/>
      <c r="BG284" s="462"/>
      <c r="BH284" s="462"/>
    </row>
    <row r="285" spans="1:60" outlineLevel="3" x14ac:dyDescent="0.35">
      <c r="A285" s="462"/>
      <c r="B285" s="471"/>
      <c r="C285" s="464">
        <f t="shared" si="22"/>
        <v>4</v>
      </c>
      <c r="D285" s="493"/>
      <c r="E285" s="557"/>
      <c r="F285" s="557"/>
      <c r="G285" s="493"/>
      <c r="H285" s="515" t="str">
        <f>H$175</f>
        <v>July</v>
      </c>
      <c r="I285" s="521"/>
      <c r="J285" s="521"/>
      <c r="K285" s="498"/>
      <c r="L285" s="498"/>
      <c r="M285" s="498"/>
      <c r="N285" s="498"/>
      <c r="O285" s="498"/>
      <c r="P285" s="498"/>
      <c r="Q285" s="498"/>
      <c r="R285" s="516">
        <v>134</v>
      </c>
      <c r="S285" s="516">
        <v>134</v>
      </c>
      <c r="T285" s="516">
        <v>134</v>
      </c>
      <c r="U285" s="516">
        <v>134</v>
      </c>
      <c r="V285" s="498"/>
      <c r="W285" s="498"/>
      <c r="X285" s="498"/>
      <c r="Y285" s="498"/>
      <c r="Z285" s="498"/>
      <c r="AA285" s="498"/>
      <c r="AB285" s="498"/>
      <c r="AC285" s="498"/>
      <c r="AD285" s="498"/>
      <c r="AE285" s="498"/>
      <c r="AF285" s="498"/>
      <c r="AG285" s="498"/>
      <c r="AH285" s="498"/>
      <c r="AI285" s="498"/>
      <c r="AJ285" s="498"/>
      <c r="AK285" s="498"/>
      <c r="AL285" s="498"/>
      <c r="AM285" s="498"/>
      <c r="AN285" s="498"/>
      <c r="AO285" s="498"/>
      <c r="AP285" s="498"/>
      <c r="AQ285" s="498"/>
      <c r="AR285" s="498"/>
      <c r="AS285" s="498"/>
      <c r="AT285" s="498"/>
      <c r="AU285" s="498"/>
      <c r="AV285" s="498"/>
      <c r="AW285" s="498"/>
      <c r="AX285" s="498"/>
      <c r="AY285" s="498"/>
      <c r="AZ285" s="498"/>
      <c r="BA285" s="498"/>
      <c r="BB285" s="498"/>
      <c r="BC285" s="498"/>
      <c r="BD285" s="493"/>
      <c r="BE285" s="474"/>
      <c r="BF285" s="462"/>
      <c r="BG285" s="462"/>
      <c r="BH285" s="462"/>
    </row>
    <row r="286" spans="1:60" outlineLevel="3" x14ac:dyDescent="0.35">
      <c r="A286" s="462"/>
      <c r="B286" s="471"/>
      <c r="C286" s="464">
        <f t="shared" si="22"/>
        <v>4</v>
      </c>
      <c r="D286" s="493"/>
      <c r="E286" s="557"/>
      <c r="F286" s="557"/>
      <c r="G286" s="493"/>
      <c r="H286" s="515"/>
      <c r="I286" s="521"/>
      <c r="J286" s="521"/>
      <c r="K286" s="498"/>
      <c r="L286" s="498"/>
      <c r="M286" s="498"/>
      <c r="N286" s="498"/>
      <c r="O286" s="498"/>
      <c r="P286" s="498"/>
      <c r="Q286" s="498"/>
      <c r="R286" s="498"/>
      <c r="S286" s="498"/>
      <c r="T286" s="498"/>
      <c r="U286" s="498"/>
      <c r="V286" s="498"/>
      <c r="W286" s="498"/>
      <c r="X286" s="498"/>
      <c r="Y286" s="498"/>
      <c r="Z286" s="498"/>
      <c r="AA286" s="498"/>
      <c r="AB286" s="498"/>
      <c r="AC286" s="498"/>
      <c r="AD286" s="498"/>
      <c r="AE286" s="498"/>
      <c r="AF286" s="498"/>
      <c r="AG286" s="498"/>
      <c r="AH286" s="498"/>
      <c r="AI286" s="498"/>
      <c r="AJ286" s="498"/>
      <c r="AK286" s="498"/>
      <c r="AL286" s="498"/>
      <c r="AM286" s="498"/>
      <c r="AN286" s="498"/>
      <c r="AO286" s="498"/>
      <c r="AP286" s="498"/>
      <c r="AQ286" s="498"/>
      <c r="AR286" s="498"/>
      <c r="AS286" s="498"/>
      <c r="AT286" s="498"/>
      <c r="AU286" s="498"/>
      <c r="AV286" s="498"/>
      <c r="AW286" s="498"/>
      <c r="AX286" s="498"/>
      <c r="AY286" s="498"/>
      <c r="AZ286" s="498"/>
      <c r="BA286" s="498"/>
      <c r="BB286" s="498"/>
      <c r="BC286" s="498"/>
      <c r="BD286" s="493"/>
      <c r="BE286" s="474"/>
      <c r="BF286" s="462"/>
      <c r="BG286" s="462"/>
      <c r="BH286" s="462"/>
    </row>
    <row r="287" spans="1:60" outlineLevel="3" x14ac:dyDescent="0.35">
      <c r="A287" s="462"/>
      <c r="B287" s="471"/>
      <c r="C287" s="464">
        <f t="shared" si="22"/>
        <v>4</v>
      </c>
      <c r="D287" s="493"/>
      <c r="E287" s="557"/>
      <c r="F287" s="557"/>
      <c r="G287" s="493"/>
      <c r="H287" s="515" t="str">
        <f>H$174</f>
        <v>May</v>
      </c>
      <c r="I287" s="521">
        <v>2</v>
      </c>
      <c r="J287" s="521"/>
      <c r="K287" s="498"/>
      <c r="L287" s="498"/>
      <c r="M287" s="498"/>
      <c r="N287" s="498"/>
      <c r="O287" s="498"/>
      <c r="P287" s="498"/>
      <c r="Q287" s="498"/>
      <c r="R287" s="516">
        <v>254</v>
      </c>
      <c r="S287" s="516">
        <v>254</v>
      </c>
      <c r="T287" s="516">
        <v>254</v>
      </c>
      <c r="U287" s="516">
        <v>254</v>
      </c>
      <c r="V287" s="498"/>
      <c r="W287" s="498"/>
      <c r="X287" s="498"/>
      <c r="Y287" s="498"/>
      <c r="Z287" s="498"/>
      <c r="AA287" s="498"/>
      <c r="AB287" s="498"/>
      <c r="AC287" s="498"/>
      <c r="AD287" s="498"/>
      <c r="AE287" s="498"/>
      <c r="AF287" s="498"/>
      <c r="AG287" s="498"/>
      <c r="AH287" s="498"/>
      <c r="AI287" s="498"/>
      <c r="AJ287" s="498"/>
      <c r="AK287" s="498"/>
      <c r="AL287" s="498"/>
      <c r="AM287" s="498"/>
      <c r="AN287" s="498"/>
      <c r="AO287" s="498"/>
      <c r="AP287" s="498"/>
      <c r="AQ287" s="498"/>
      <c r="AR287" s="498"/>
      <c r="AS287" s="498"/>
      <c r="AT287" s="498"/>
      <c r="AU287" s="498"/>
      <c r="AV287" s="498"/>
      <c r="AW287" s="498"/>
      <c r="AX287" s="498"/>
      <c r="AY287" s="498"/>
      <c r="AZ287" s="498"/>
      <c r="BA287" s="498"/>
      <c r="BB287" s="498"/>
      <c r="BC287" s="498"/>
      <c r="BD287" s="493"/>
      <c r="BE287" s="474"/>
      <c r="BF287" s="462"/>
      <c r="BG287" s="462"/>
      <c r="BH287" s="462"/>
    </row>
    <row r="288" spans="1:60" outlineLevel="3" x14ac:dyDescent="0.35">
      <c r="A288" s="462"/>
      <c r="B288" s="471"/>
      <c r="C288" s="464">
        <f t="shared" si="22"/>
        <v>4</v>
      </c>
      <c r="D288" s="493"/>
      <c r="E288" s="557"/>
      <c r="F288" s="557"/>
      <c r="G288" s="493"/>
      <c r="H288" s="515" t="str">
        <f>H$175</f>
        <v>July</v>
      </c>
      <c r="I288" s="521"/>
      <c r="J288" s="521"/>
      <c r="K288" s="498"/>
      <c r="L288" s="498"/>
      <c r="M288" s="498"/>
      <c r="N288" s="498"/>
      <c r="O288" s="498"/>
      <c r="P288" s="498"/>
      <c r="Q288" s="498"/>
      <c r="R288" s="516">
        <v>254</v>
      </c>
      <c r="S288" s="516">
        <v>254</v>
      </c>
      <c r="T288" s="516">
        <v>254</v>
      </c>
      <c r="U288" s="516">
        <v>254</v>
      </c>
      <c r="V288" s="498"/>
      <c r="W288" s="498"/>
      <c r="X288" s="498"/>
      <c r="Y288" s="498"/>
      <c r="Z288" s="498"/>
      <c r="AA288" s="498"/>
      <c r="AB288" s="498"/>
      <c r="AC288" s="498"/>
      <c r="AD288" s="498"/>
      <c r="AE288" s="498"/>
      <c r="AF288" s="498"/>
      <c r="AG288" s="498"/>
      <c r="AH288" s="498"/>
      <c r="AI288" s="498"/>
      <c r="AJ288" s="498"/>
      <c r="AK288" s="498"/>
      <c r="AL288" s="498"/>
      <c r="AM288" s="498"/>
      <c r="AN288" s="498"/>
      <c r="AO288" s="498"/>
      <c r="AP288" s="498"/>
      <c r="AQ288" s="498"/>
      <c r="AR288" s="498"/>
      <c r="AS288" s="498"/>
      <c r="AT288" s="498"/>
      <c r="AU288" s="498"/>
      <c r="AV288" s="498"/>
      <c r="AW288" s="498"/>
      <c r="AX288" s="498"/>
      <c r="AY288" s="498"/>
      <c r="AZ288" s="498"/>
      <c r="BA288" s="498"/>
      <c r="BB288" s="498"/>
      <c r="BC288" s="498"/>
      <c r="BD288" s="493"/>
      <c r="BE288" s="474"/>
      <c r="BF288" s="462"/>
      <c r="BG288" s="462"/>
      <c r="BH288" s="462"/>
    </row>
    <row r="289" spans="1:60" ht="5.15" customHeight="1" outlineLevel="2" x14ac:dyDescent="0.35">
      <c r="A289" s="462"/>
      <c r="B289" s="471"/>
      <c r="C289" s="464">
        <f>INT($C$155)+2.005</f>
        <v>3.0049999999999999</v>
      </c>
      <c r="D289" s="493"/>
      <c r="E289" s="493"/>
      <c r="F289" s="493"/>
      <c r="G289" s="493"/>
      <c r="H289" s="493"/>
      <c r="I289" s="493"/>
      <c r="J289" s="493"/>
      <c r="K289" s="493"/>
      <c r="L289" s="493"/>
      <c r="M289" s="493"/>
      <c r="N289" s="493"/>
      <c r="O289" s="493"/>
      <c r="P289" s="493"/>
      <c r="Q289" s="493"/>
      <c r="R289" s="493"/>
      <c r="S289" s="493"/>
      <c r="T289" s="493"/>
      <c r="U289" s="493"/>
      <c r="V289" s="493"/>
      <c r="W289" s="493"/>
      <c r="X289" s="493"/>
      <c r="Y289" s="493"/>
      <c r="Z289" s="493"/>
      <c r="AA289" s="493"/>
      <c r="AB289" s="493"/>
      <c r="AC289" s="493"/>
      <c r="AD289" s="493"/>
      <c r="AE289" s="493"/>
      <c r="AF289" s="493"/>
      <c r="AG289" s="493"/>
      <c r="AH289" s="493"/>
      <c r="AI289" s="493"/>
      <c r="AJ289" s="493"/>
      <c r="AK289" s="493"/>
      <c r="AL289" s="493"/>
      <c r="AM289" s="493"/>
      <c r="AN289" s="493"/>
      <c r="AO289" s="493"/>
      <c r="AP289" s="493"/>
      <c r="AQ289" s="493"/>
      <c r="AR289" s="493"/>
      <c r="AS289" s="493"/>
      <c r="AT289" s="493"/>
      <c r="AU289" s="493"/>
      <c r="AV289" s="493"/>
      <c r="AW289" s="493"/>
      <c r="AX289" s="493"/>
      <c r="AY289" s="493"/>
      <c r="AZ289" s="493"/>
      <c r="BA289" s="493"/>
      <c r="BB289" s="493"/>
      <c r="BC289" s="493"/>
      <c r="BD289" s="493" t="s">
        <v>554</v>
      </c>
      <c r="BE289" s="474"/>
      <c r="BF289" s="462"/>
      <c r="BG289" s="462"/>
      <c r="BH289" s="462"/>
    </row>
    <row r="290" spans="1:60" outlineLevel="2" x14ac:dyDescent="0.35">
      <c r="A290" s="462"/>
      <c r="B290" s="471"/>
      <c r="C290" s="464">
        <f>INT($C$155)+2</f>
        <v>3</v>
      </c>
      <c r="D290" s="493"/>
      <c r="E290" s="557"/>
      <c r="F290" s="557"/>
      <c r="G290" s="493"/>
      <c r="H290" s="573" t="s">
        <v>790</v>
      </c>
      <c r="I290" s="522" t="s">
        <v>793</v>
      </c>
      <c r="J290" s="630"/>
      <c r="K290" s="631">
        <f>COUNTA($H291:$H$293)</f>
        <v>2</v>
      </c>
      <c r="L290" s="631">
        <f>COUNTA($I$291:$I$293)/K290</f>
        <v>1</v>
      </c>
      <c r="M290" s="502">
        <v>-9</v>
      </c>
      <c r="N290" s="522" t="s">
        <v>794</v>
      </c>
      <c r="O290" s="522"/>
      <c r="P290" s="522"/>
      <c r="Q290" s="522"/>
      <c r="R290" s="522"/>
      <c r="S290" s="632"/>
      <c r="T290" s="632"/>
      <c r="U290" s="632"/>
      <c r="V290" s="498"/>
      <c r="W290" s="498"/>
      <c r="X290" s="498"/>
      <c r="Y290" s="498"/>
      <c r="Z290" s="498"/>
      <c r="AA290" s="498"/>
      <c r="AB290" s="498"/>
      <c r="AC290" s="498"/>
      <c r="AD290" s="498"/>
      <c r="AE290" s="498"/>
      <c r="AF290" s="498"/>
      <c r="AG290" s="498"/>
      <c r="AH290" s="498"/>
      <c r="AI290" s="498"/>
      <c r="AJ290" s="498"/>
      <c r="AK290" s="498"/>
      <c r="AL290" s="498"/>
      <c r="AM290" s="498"/>
      <c r="AN290" s="498"/>
      <c r="AO290" s="498"/>
      <c r="AP290" s="498"/>
      <c r="AQ290" s="498"/>
      <c r="AR290" s="498"/>
      <c r="AS290" s="498"/>
      <c r="AT290" s="498"/>
      <c r="AU290" s="498"/>
      <c r="AV290" s="498"/>
      <c r="AW290" s="498"/>
      <c r="AX290" s="498"/>
      <c r="AY290" s="498"/>
      <c r="AZ290" s="498"/>
      <c r="BA290" s="498"/>
      <c r="BB290" s="498"/>
      <c r="BC290" s="498"/>
      <c r="BD290" s="493"/>
      <c r="BE290" s="474"/>
      <c r="BF290" s="462"/>
      <c r="BG290" s="462"/>
      <c r="BH290" s="462"/>
    </row>
    <row r="291" spans="1:60" outlineLevel="3" x14ac:dyDescent="0.35">
      <c r="A291" s="462"/>
      <c r="B291" s="471"/>
      <c r="C291" s="464">
        <f>INT($C$155)+3</f>
        <v>4</v>
      </c>
      <c r="D291" s="493"/>
      <c r="E291" s="557"/>
      <c r="F291" s="557"/>
      <c r="G291" s="493"/>
      <c r="H291" s="515" t="str">
        <f>H$174</f>
        <v>May</v>
      </c>
      <c r="I291" s="521">
        <v>0</v>
      </c>
      <c r="J291" s="521"/>
      <c r="K291" s="633">
        <v>2</v>
      </c>
      <c r="L291" s="633">
        <v>2</v>
      </c>
      <c r="M291" s="516">
        <v>2</v>
      </c>
      <c r="N291" s="516">
        <v>0</v>
      </c>
      <c r="O291" s="516">
        <v>0</v>
      </c>
      <c r="P291" s="516">
        <v>0</v>
      </c>
      <c r="Q291" s="516">
        <v>0</v>
      </c>
      <c r="R291" s="516">
        <v>1</v>
      </c>
      <c r="S291" s="516">
        <v>1</v>
      </c>
      <c r="T291" s="516">
        <v>1</v>
      </c>
      <c r="U291" s="516">
        <v>1</v>
      </c>
      <c r="V291" s="498"/>
      <c r="W291" s="498"/>
      <c r="X291" s="498"/>
      <c r="Y291" s="498"/>
      <c r="Z291" s="498"/>
      <c r="AA291" s="498"/>
      <c r="AB291" s="498"/>
      <c r="AC291" s="498"/>
      <c r="AD291" s="498"/>
      <c r="AE291" s="498"/>
      <c r="AF291" s="498"/>
      <c r="AG291" s="498"/>
      <c r="AH291" s="498"/>
      <c r="AI291" s="498"/>
      <c r="AJ291" s="498"/>
      <c r="AK291" s="498"/>
      <c r="AL291" s="498"/>
      <c r="AM291" s="498"/>
      <c r="AN291" s="498"/>
      <c r="AO291" s="498"/>
      <c r="AP291" s="498"/>
      <c r="AQ291" s="498"/>
      <c r="AR291" s="498"/>
      <c r="AS291" s="498"/>
      <c r="AT291" s="498"/>
      <c r="AU291" s="498"/>
      <c r="AV291" s="498"/>
      <c r="AW291" s="498"/>
      <c r="AX291" s="498"/>
      <c r="AY291" s="498"/>
      <c r="AZ291" s="498"/>
      <c r="BA291" s="498"/>
      <c r="BB291" s="498"/>
      <c r="BC291" s="498"/>
      <c r="BD291" s="493"/>
      <c r="BE291" s="474"/>
      <c r="BF291" s="462"/>
      <c r="BG291" s="462"/>
      <c r="BH291" s="462"/>
    </row>
    <row r="292" spans="1:60" outlineLevel="3" x14ac:dyDescent="0.35">
      <c r="A292" s="462"/>
      <c r="B292" s="471"/>
      <c r="C292" s="464">
        <f>INT($C$155)+3</f>
        <v>4</v>
      </c>
      <c r="D292" s="493"/>
      <c r="E292" s="557"/>
      <c r="F292" s="557"/>
      <c r="G292" s="493"/>
      <c r="H292" s="515" t="str">
        <f>H$175</f>
        <v>July</v>
      </c>
      <c r="I292" s="521">
        <v>0</v>
      </c>
      <c r="J292" s="521"/>
      <c r="K292" s="516">
        <v>5</v>
      </c>
      <c r="L292" s="516">
        <v>5</v>
      </c>
      <c r="M292" s="516">
        <v>5</v>
      </c>
      <c r="N292" s="516">
        <v>3</v>
      </c>
      <c r="O292" s="516">
        <v>3</v>
      </c>
      <c r="P292" s="516">
        <v>3</v>
      </c>
      <c r="Q292" s="516">
        <v>3</v>
      </c>
      <c r="R292" s="516">
        <v>4</v>
      </c>
      <c r="S292" s="516">
        <v>4</v>
      </c>
      <c r="T292" s="516">
        <v>4</v>
      </c>
      <c r="U292" s="516">
        <v>4</v>
      </c>
      <c r="V292" s="498"/>
      <c r="W292" s="498"/>
      <c r="X292" s="498"/>
      <c r="Y292" s="498"/>
      <c r="Z292" s="498"/>
      <c r="AA292" s="498"/>
      <c r="AB292" s="498"/>
      <c r="AC292" s="498"/>
      <c r="AD292" s="498"/>
      <c r="AE292" s="498"/>
      <c r="AF292" s="498"/>
      <c r="AG292" s="498"/>
      <c r="AH292" s="498"/>
      <c r="AI292" s="498"/>
      <c r="AJ292" s="498"/>
      <c r="AK292" s="498"/>
      <c r="AL292" s="498"/>
      <c r="AM292" s="498"/>
      <c r="AN292" s="498"/>
      <c r="AO292" s="498"/>
      <c r="AP292" s="498"/>
      <c r="AQ292" s="498"/>
      <c r="AR292" s="498"/>
      <c r="AS292" s="498"/>
      <c r="AT292" s="498"/>
      <c r="AU292" s="498"/>
      <c r="AV292" s="498"/>
      <c r="AW292" s="498"/>
      <c r="AX292" s="498"/>
      <c r="AY292" s="498"/>
      <c r="AZ292" s="498"/>
      <c r="BA292" s="498"/>
      <c r="BB292" s="498"/>
      <c r="BC292" s="498"/>
      <c r="BD292" s="493"/>
      <c r="BE292" s="474"/>
      <c r="BF292" s="462"/>
      <c r="BG292" s="462"/>
      <c r="BH292" s="462"/>
    </row>
    <row r="293" spans="1:60" ht="5.15" customHeight="1" outlineLevel="2" x14ac:dyDescent="0.35">
      <c r="A293" s="462"/>
      <c r="B293" s="471"/>
      <c r="C293" s="464">
        <f>INT($C$155)+2.005</f>
        <v>3.0049999999999999</v>
      </c>
      <c r="D293" s="493"/>
      <c r="E293" s="493"/>
      <c r="F293" s="493"/>
      <c r="G293" s="493"/>
      <c r="H293" s="493"/>
      <c r="I293" s="493"/>
      <c r="J293" s="493"/>
      <c r="K293" s="493"/>
      <c r="L293" s="493"/>
      <c r="M293" s="493"/>
      <c r="N293" s="493"/>
      <c r="O293" s="493"/>
      <c r="P293" s="493"/>
      <c r="Q293" s="493"/>
      <c r="R293" s="493"/>
      <c r="S293" s="493"/>
      <c r="T293" s="493"/>
      <c r="U293" s="493"/>
      <c r="V293" s="493"/>
      <c r="W293" s="493"/>
      <c r="X293" s="493"/>
      <c r="Y293" s="493"/>
      <c r="Z293" s="493"/>
      <c r="AA293" s="493"/>
      <c r="AB293" s="493"/>
      <c r="AC293" s="493"/>
      <c r="AD293" s="493"/>
      <c r="AE293" s="493"/>
      <c r="AF293" s="493"/>
      <c r="AG293" s="493"/>
      <c r="AH293" s="493"/>
      <c r="AI293" s="493"/>
      <c r="AJ293" s="493"/>
      <c r="AK293" s="493"/>
      <c r="AL293" s="493"/>
      <c r="AM293" s="493"/>
      <c r="AN293" s="493"/>
      <c r="AO293" s="493"/>
      <c r="AP293" s="493"/>
      <c r="AQ293" s="493"/>
      <c r="AR293" s="493"/>
      <c r="AS293" s="493"/>
      <c r="AT293" s="493"/>
      <c r="AU293" s="493"/>
      <c r="AV293" s="493"/>
      <c r="AW293" s="493"/>
      <c r="AX293" s="493"/>
      <c r="AY293" s="493"/>
      <c r="AZ293" s="493"/>
      <c r="BA293" s="493"/>
      <c r="BB293" s="493"/>
      <c r="BC293" s="493"/>
      <c r="BD293" s="493" t="s">
        <v>554</v>
      </c>
      <c r="BE293" s="474"/>
      <c r="BF293" s="462"/>
      <c r="BG293" s="462"/>
      <c r="BH293" s="462"/>
    </row>
    <row r="294" spans="1:60" outlineLevel="2" x14ac:dyDescent="0.35">
      <c r="A294" s="462"/>
      <c r="B294" s="471"/>
      <c r="C294" s="464">
        <f>INT($C$155)+2</f>
        <v>3</v>
      </c>
      <c r="D294" s="493"/>
      <c r="E294" s="557"/>
      <c r="F294" s="557"/>
      <c r="G294" s="493"/>
      <c r="H294" s="573" t="s">
        <v>790</v>
      </c>
      <c r="I294" s="522" t="s">
        <v>795</v>
      </c>
      <c r="J294" s="522"/>
      <c r="K294" s="634">
        <f>COUNTA($H295:$H$303)</f>
        <v>2</v>
      </c>
      <c r="L294" s="631">
        <f>COUNTA($I$295:$I$303)/K294</f>
        <v>4</v>
      </c>
      <c r="M294" s="602"/>
      <c r="N294" s="502">
        <v>-14</v>
      </c>
      <c r="O294" s="522" t="s">
        <v>796</v>
      </c>
      <c r="P294" s="522"/>
      <c r="Q294" s="522"/>
      <c r="R294" s="502">
        <f>i_a0_pos</f>
        <v>-6</v>
      </c>
      <c r="S294" s="522" t="s">
        <v>797</v>
      </c>
      <c r="T294" s="522"/>
      <c r="U294" s="522"/>
      <c r="V294" s="498"/>
      <c r="W294" s="498"/>
      <c r="X294" s="498"/>
      <c r="Y294" s="498"/>
      <c r="Z294" s="498"/>
      <c r="AA294" s="498"/>
      <c r="AB294" s="498"/>
      <c r="AC294" s="498"/>
      <c r="AD294" s="498"/>
      <c r="AE294" s="498"/>
      <c r="AF294" s="498"/>
      <c r="AG294" s="498"/>
      <c r="AH294" s="498"/>
      <c r="AI294" s="498"/>
      <c r="AJ294" s="498"/>
      <c r="AK294" s="498"/>
      <c r="AL294" s="498"/>
      <c r="AM294" s="498"/>
      <c r="AN294" s="498"/>
      <c r="AO294" s="498"/>
      <c r="AP294" s="498"/>
      <c r="AQ294" s="498"/>
      <c r="AR294" s="498"/>
      <c r="AS294" s="498"/>
      <c r="AT294" s="498"/>
      <c r="AU294" s="498"/>
      <c r="AV294" s="498"/>
      <c r="AW294" s="498"/>
      <c r="AX294" s="498"/>
      <c r="AY294" s="498"/>
      <c r="AZ294" s="498"/>
      <c r="BA294" s="498"/>
      <c r="BB294" s="498"/>
      <c r="BC294" s="498"/>
      <c r="BD294" s="493"/>
      <c r="BE294" s="474"/>
      <c r="BF294" s="462"/>
      <c r="BG294" s="462"/>
      <c r="BH294" s="462"/>
    </row>
    <row r="295" spans="1:60" outlineLevel="3" x14ac:dyDescent="0.35">
      <c r="A295" s="462"/>
      <c r="B295" s="471"/>
      <c r="C295" s="464">
        <f t="shared" ref="C295:C302" si="23">INT($C$155)+3</f>
        <v>4</v>
      </c>
      <c r="D295" s="493"/>
      <c r="E295" s="557"/>
      <c r="F295" s="557"/>
      <c r="G295" s="493"/>
      <c r="H295" s="515" t="str">
        <f>H$174</f>
        <v>May</v>
      </c>
      <c r="I295" s="521" t="s">
        <v>798</v>
      </c>
      <c r="J295" s="521"/>
      <c r="K295" s="498"/>
      <c r="L295" s="497"/>
      <c r="M295" s="498"/>
      <c r="N295" s="498">
        <v>0</v>
      </c>
      <c r="O295" s="498">
        <v>0</v>
      </c>
      <c r="P295" s="498">
        <v>0</v>
      </c>
      <c r="Q295" s="498">
        <v>0</v>
      </c>
      <c r="R295" s="498">
        <v>0</v>
      </c>
      <c r="S295" s="498">
        <v>0</v>
      </c>
      <c r="T295" s="498">
        <v>0</v>
      </c>
      <c r="U295" s="498">
        <v>0</v>
      </c>
      <c r="V295" s="498"/>
      <c r="W295" s="498"/>
      <c r="X295" s="498"/>
      <c r="Y295" s="498"/>
      <c r="Z295" s="498"/>
      <c r="AA295" s="498"/>
      <c r="AB295" s="498"/>
      <c r="AC295" s="498"/>
      <c r="AD295" s="498"/>
      <c r="AE295" s="498"/>
      <c r="AF295" s="498"/>
      <c r="AG295" s="498"/>
      <c r="AH295" s="498"/>
      <c r="AI295" s="498"/>
      <c r="AJ295" s="498"/>
      <c r="AK295" s="498"/>
      <c r="AL295" s="498"/>
      <c r="AM295" s="498"/>
      <c r="AN295" s="498"/>
      <c r="AO295" s="498"/>
      <c r="AP295" s="498"/>
      <c r="AQ295" s="498"/>
      <c r="AR295" s="498"/>
      <c r="AS295" s="498"/>
      <c r="AT295" s="498"/>
      <c r="AU295" s="498"/>
      <c r="AV295" s="498"/>
      <c r="AW295" s="498"/>
      <c r="AX295" s="498"/>
      <c r="AY295" s="498"/>
      <c r="AZ295" s="498"/>
      <c r="BA295" s="498"/>
      <c r="BB295" s="498"/>
      <c r="BC295" s="498"/>
      <c r="BD295" s="493"/>
      <c r="BE295" s="474"/>
      <c r="BF295" s="462"/>
      <c r="BG295" s="462"/>
      <c r="BH295" s="462"/>
    </row>
    <row r="296" spans="1:60" outlineLevel="3" x14ac:dyDescent="0.35">
      <c r="A296" s="462"/>
      <c r="B296" s="471"/>
      <c r="C296" s="464">
        <f t="shared" si="23"/>
        <v>4</v>
      </c>
      <c r="D296" s="493"/>
      <c r="E296" s="557"/>
      <c r="F296" s="557"/>
      <c r="G296" s="493"/>
      <c r="H296" s="515"/>
      <c r="I296" s="521" t="str">
        <f>H224</f>
        <v>aStd</v>
      </c>
      <c r="J296" s="521"/>
      <c r="K296" s="498"/>
      <c r="L296" s="498"/>
      <c r="M296" s="498"/>
      <c r="N296" s="516">
        <v>0</v>
      </c>
      <c r="O296" s="516">
        <v>0</v>
      </c>
      <c r="P296" s="516">
        <v>0</v>
      </c>
      <c r="Q296" s="516">
        <v>0</v>
      </c>
      <c r="R296" s="516">
        <v>0</v>
      </c>
      <c r="S296" s="516">
        <v>0</v>
      </c>
      <c r="T296" s="516">
        <v>0</v>
      </c>
      <c r="U296" s="516">
        <v>0</v>
      </c>
      <c r="V296" s="498"/>
      <c r="W296" s="498"/>
      <c r="X296" s="498"/>
      <c r="Y296" s="498"/>
      <c r="Z296" s="498"/>
      <c r="AA296" s="498"/>
      <c r="AB296" s="498"/>
      <c r="AC296" s="498"/>
      <c r="AD296" s="498"/>
      <c r="AE296" s="498"/>
      <c r="AF296" s="498"/>
      <c r="AG296" s="498"/>
      <c r="AH296" s="498"/>
      <c r="AI296" s="498"/>
      <c r="AJ296" s="498"/>
      <c r="AK296" s="498"/>
      <c r="AL296" s="498"/>
      <c r="AM296" s="498"/>
      <c r="AN296" s="498"/>
      <c r="AO296" s="498"/>
      <c r="AP296" s="498"/>
      <c r="AQ296" s="498"/>
      <c r="AR296" s="498"/>
      <c r="AS296" s="498"/>
      <c r="AT296" s="498"/>
      <c r="AU296" s="498"/>
      <c r="AV296" s="498"/>
      <c r="AW296" s="498"/>
      <c r="AX296" s="498"/>
      <c r="AY296" s="498"/>
      <c r="AZ296" s="498"/>
      <c r="BA296" s="498"/>
      <c r="BB296" s="498"/>
      <c r="BC296" s="498"/>
      <c r="BD296" s="493"/>
      <c r="BE296" s="474"/>
      <c r="BF296" s="462"/>
      <c r="BG296" s="462"/>
      <c r="BH296" s="462"/>
    </row>
    <row r="297" spans="1:60" outlineLevel="3" x14ac:dyDescent="0.35">
      <c r="A297" s="462"/>
      <c r="B297" s="471"/>
      <c r="C297" s="464">
        <f t="shared" si="23"/>
        <v>4</v>
      </c>
      <c r="D297" s="493"/>
      <c r="E297" s="557"/>
      <c r="F297" s="557"/>
      <c r="G297" s="493"/>
      <c r="H297" s="515"/>
      <c r="I297" s="521" t="str">
        <f>H225</f>
        <v>aAlt1</v>
      </c>
      <c r="J297" s="521"/>
      <c r="K297" s="498"/>
      <c r="L297" s="498"/>
      <c r="M297" s="498"/>
      <c r="N297" s="516">
        <v>19</v>
      </c>
      <c r="O297" s="516">
        <v>19</v>
      </c>
      <c r="P297" s="516">
        <v>19</v>
      </c>
      <c r="Q297" s="516">
        <v>19</v>
      </c>
      <c r="R297" s="516">
        <v>0</v>
      </c>
      <c r="S297" s="516">
        <v>0</v>
      </c>
      <c r="T297" s="516">
        <v>0</v>
      </c>
      <c r="U297" s="516">
        <v>0</v>
      </c>
      <c r="V297" s="498"/>
      <c r="W297" s="498"/>
      <c r="X297" s="498"/>
      <c r="Y297" s="498"/>
      <c r="Z297" s="498"/>
      <c r="AA297" s="498"/>
      <c r="AB297" s="498"/>
      <c r="AC297" s="498"/>
      <c r="AD297" s="498"/>
      <c r="AE297" s="498"/>
      <c r="AF297" s="498"/>
      <c r="AG297" s="498"/>
      <c r="AH297" s="498"/>
      <c r="AI297" s="498"/>
      <c r="AJ297" s="498"/>
      <c r="AK297" s="498"/>
      <c r="AL297" s="498"/>
      <c r="AM297" s="498"/>
      <c r="AN297" s="498"/>
      <c r="AO297" s="498"/>
      <c r="AP297" s="498"/>
      <c r="AQ297" s="498"/>
      <c r="AR297" s="498"/>
      <c r="AS297" s="498"/>
      <c r="AT297" s="498"/>
      <c r="AU297" s="498"/>
      <c r="AV297" s="498"/>
      <c r="AW297" s="498"/>
      <c r="AX297" s="498"/>
      <c r="AY297" s="498"/>
      <c r="AZ297" s="498"/>
      <c r="BA297" s="498"/>
      <c r="BB297" s="498"/>
      <c r="BC297" s="498"/>
      <c r="BD297" s="493"/>
      <c r="BE297" s="474"/>
      <c r="BF297" s="462"/>
      <c r="BG297" s="462"/>
      <c r="BH297" s="462"/>
    </row>
    <row r="298" spans="1:60" outlineLevel="3" x14ac:dyDescent="0.35">
      <c r="A298" s="462"/>
      <c r="B298" s="471"/>
      <c r="C298" s="464">
        <f t="shared" si="23"/>
        <v>4</v>
      </c>
      <c r="D298" s="493"/>
      <c r="E298" s="557"/>
      <c r="F298" s="557"/>
      <c r="G298" s="493"/>
      <c r="H298" s="515"/>
      <c r="I298" s="521" t="str">
        <f>H226</f>
        <v>aAlt2</v>
      </c>
      <c r="J298" s="521"/>
      <c r="K298" s="498"/>
      <c r="L298" s="498"/>
      <c r="M298" s="498"/>
      <c r="N298" s="516">
        <v>20</v>
      </c>
      <c r="O298" s="516">
        <v>20</v>
      </c>
      <c r="P298" s="516">
        <v>20</v>
      </c>
      <c r="Q298" s="516">
        <v>20</v>
      </c>
      <c r="R298" s="516">
        <v>0</v>
      </c>
      <c r="S298" s="516">
        <v>0</v>
      </c>
      <c r="T298" s="516">
        <v>0</v>
      </c>
      <c r="U298" s="516">
        <v>0</v>
      </c>
      <c r="V298" s="498"/>
      <c r="W298" s="498"/>
      <c r="X298" s="498"/>
      <c r="Y298" s="498"/>
      <c r="Z298" s="498"/>
      <c r="AA298" s="498"/>
      <c r="AB298" s="498"/>
      <c r="AC298" s="498"/>
      <c r="AD298" s="498"/>
      <c r="AE298" s="498"/>
      <c r="AF298" s="498"/>
      <c r="AG298" s="498"/>
      <c r="AH298" s="498"/>
      <c r="AI298" s="498"/>
      <c r="AJ298" s="498"/>
      <c r="AK298" s="498"/>
      <c r="AL298" s="498"/>
      <c r="AM298" s="498"/>
      <c r="AN298" s="498"/>
      <c r="AO298" s="498"/>
      <c r="AP298" s="498"/>
      <c r="AQ298" s="498"/>
      <c r="AR298" s="498"/>
      <c r="AS298" s="498"/>
      <c r="AT298" s="498"/>
      <c r="AU298" s="498"/>
      <c r="AV298" s="498"/>
      <c r="AW298" s="498"/>
      <c r="AX298" s="498"/>
      <c r="AY298" s="498"/>
      <c r="AZ298" s="498"/>
      <c r="BA298" s="498"/>
      <c r="BB298" s="498"/>
      <c r="BC298" s="498"/>
      <c r="BD298" s="493"/>
      <c r="BE298" s="474"/>
      <c r="BF298" s="462"/>
      <c r="BG298" s="462"/>
      <c r="BH298" s="462"/>
    </row>
    <row r="299" spans="1:60" outlineLevel="3" x14ac:dyDescent="0.35">
      <c r="A299" s="462"/>
      <c r="B299" s="471"/>
      <c r="C299" s="464">
        <f t="shared" si="23"/>
        <v>4</v>
      </c>
      <c r="D299" s="493"/>
      <c r="E299" s="557"/>
      <c r="F299" s="557"/>
      <c r="G299" s="493"/>
      <c r="H299" s="515" t="str">
        <f>H$175</f>
        <v>July</v>
      </c>
      <c r="I299" s="521" t="s">
        <v>798</v>
      </c>
      <c r="J299" s="521"/>
      <c r="K299" s="498"/>
      <c r="L299" s="498"/>
      <c r="M299" s="498"/>
      <c r="N299" s="498">
        <v>0</v>
      </c>
      <c r="O299" s="498">
        <v>0</v>
      </c>
      <c r="P299" s="498">
        <v>0</v>
      </c>
      <c r="Q299" s="498">
        <v>0</v>
      </c>
      <c r="R299" s="498">
        <v>0</v>
      </c>
      <c r="S299" s="498">
        <v>0</v>
      </c>
      <c r="T299" s="498">
        <v>0</v>
      </c>
      <c r="U299" s="498">
        <v>0</v>
      </c>
      <c r="V299" s="498"/>
      <c r="W299" s="498"/>
      <c r="X299" s="498"/>
      <c r="Y299" s="498"/>
      <c r="Z299" s="498"/>
      <c r="AA299" s="498"/>
      <c r="AB299" s="498"/>
      <c r="AC299" s="498"/>
      <c r="AD299" s="498"/>
      <c r="AE299" s="498"/>
      <c r="AF299" s="498"/>
      <c r="AG299" s="498"/>
      <c r="AH299" s="498"/>
      <c r="AI299" s="498"/>
      <c r="AJ299" s="498"/>
      <c r="AK299" s="498"/>
      <c r="AL299" s="498"/>
      <c r="AM299" s="498"/>
      <c r="AN299" s="498"/>
      <c r="AO299" s="498"/>
      <c r="AP299" s="498"/>
      <c r="AQ299" s="498"/>
      <c r="AR299" s="498"/>
      <c r="AS299" s="498"/>
      <c r="AT299" s="498"/>
      <c r="AU299" s="498"/>
      <c r="AV299" s="498"/>
      <c r="AW299" s="498"/>
      <c r="AX299" s="498"/>
      <c r="AY299" s="498"/>
      <c r="AZ299" s="498"/>
      <c r="BA299" s="498"/>
      <c r="BB299" s="498"/>
      <c r="BC299" s="498"/>
      <c r="BD299" s="493"/>
      <c r="BE299" s="474"/>
      <c r="BF299" s="462"/>
      <c r="BG299" s="462"/>
      <c r="BH299" s="462"/>
    </row>
    <row r="300" spans="1:60" outlineLevel="3" x14ac:dyDescent="0.35">
      <c r="A300" s="462"/>
      <c r="B300" s="471"/>
      <c r="C300" s="464">
        <f t="shared" si="23"/>
        <v>4</v>
      </c>
      <c r="D300" s="493"/>
      <c r="E300" s="557"/>
      <c r="F300" s="557"/>
      <c r="G300" s="493"/>
      <c r="H300" s="515"/>
      <c r="I300" s="521" t="str">
        <f>I296</f>
        <v>aStd</v>
      </c>
      <c r="J300" s="521"/>
      <c r="K300" s="498"/>
      <c r="L300" s="498"/>
      <c r="M300" s="498"/>
      <c r="N300" s="516">
        <v>0</v>
      </c>
      <c r="O300" s="516">
        <v>0</v>
      </c>
      <c r="P300" s="516">
        <v>0</v>
      </c>
      <c r="Q300" s="516">
        <v>0</v>
      </c>
      <c r="R300" s="516">
        <v>0</v>
      </c>
      <c r="S300" s="516">
        <v>0</v>
      </c>
      <c r="T300" s="516">
        <v>0</v>
      </c>
      <c r="U300" s="516">
        <v>0</v>
      </c>
      <c r="V300" s="498"/>
      <c r="W300" s="498"/>
      <c r="X300" s="498"/>
      <c r="Y300" s="498"/>
      <c r="Z300" s="498"/>
      <c r="AA300" s="498"/>
      <c r="AB300" s="498"/>
      <c r="AC300" s="498"/>
      <c r="AD300" s="498"/>
      <c r="AE300" s="498"/>
      <c r="AF300" s="498"/>
      <c r="AG300" s="498"/>
      <c r="AH300" s="498"/>
      <c r="AI300" s="498"/>
      <c r="AJ300" s="498"/>
      <c r="AK300" s="498"/>
      <c r="AL300" s="498"/>
      <c r="AM300" s="498"/>
      <c r="AN300" s="498"/>
      <c r="AO300" s="498"/>
      <c r="AP300" s="498"/>
      <c r="AQ300" s="498"/>
      <c r="AR300" s="498"/>
      <c r="AS300" s="498"/>
      <c r="AT300" s="498"/>
      <c r="AU300" s="498"/>
      <c r="AV300" s="498"/>
      <c r="AW300" s="498"/>
      <c r="AX300" s="498"/>
      <c r="AY300" s="498"/>
      <c r="AZ300" s="498"/>
      <c r="BA300" s="498"/>
      <c r="BB300" s="498"/>
      <c r="BC300" s="498"/>
      <c r="BD300" s="493"/>
      <c r="BE300" s="474"/>
      <c r="BF300" s="462"/>
      <c r="BG300" s="462"/>
      <c r="BH300" s="462"/>
    </row>
    <row r="301" spans="1:60" outlineLevel="3" x14ac:dyDescent="0.35">
      <c r="A301" s="462"/>
      <c r="B301" s="471"/>
      <c r="C301" s="464">
        <f t="shared" si="23"/>
        <v>4</v>
      </c>
      <c r="D301" s="493"/>
      <c r="E301" s="557"/>
      <c r="F301" s="557"/>
      <c r="G301" s="493"/>
      <c r="H301" s="515"/>
      <c r="I301" s="521" t="str">
        <f>I297</f>
        <v>aAlt1</v>
      </c>
      <c r="J301" s="521"/>
      <c r="K301" s="498"/>
      <c r="L301" s="498"/>
      <c r="M301" s="498"/>
      <c r="N301" s="516">
        <v>19</v>
      </c>
      <c r="O301" s="516">
        <v>19</v>
      </c>
      <c r="P301" s="516">
        <v>19</v>
      </c>
      <c r="Q301" s="516">
        <v>19</v>
      </c>
      <c r="R301" s="516">
        <v>0</v>
      </c>
      <c r="S301" s="516">
        <v>0</v>
      </c>
      <c r="T301" s="516">
        <v>0</v>
      </c>
      <c r="U301" s="516">
        <v>0</v>
      </c>
      <c r="V301" s="498"/>
      <c r="W301" s="498"/>
      <c r="X301" s="498"/>
      <c r="Y301" s="498"/>
      <c r="Z301" s="498"/>
      <c r="AA301" s="498"/>
      <c r="AB301" s="498"/>
      <c r="AC301" s="498"/>
      <c r="AD301" s="498"/>
      <c r="AE301" s="498"/>
      <c r="AF301" s="498"/>
      <c r="AG301" s="498"/>
      <c r="AH301" s="498"/>
      <c r="AI301" s="498"/>
      <c r="AJ301" s="498"/>
      <c r="AK301" s="498"/>
      <c r="AL301" s="498"/>
      <c r="AM301" s="498"/>
      <c r="AN301" s="498"/>
      <c r="AO301" s="498"/>
      <c r="AP301" s="498"/>
      <c r="AQ301" s="498"/>
      <c r="AR301" s="498"/>
      <c r="AS301" s="498"/>
      <c r="AT301" s="498"/>
      <c r="AU301" s="498"/>
      <c r="AV301" s="498"/>
      <c r="AW301" s="498"/>
      <c r="AX301" s="498"/>
      <c r="AY301" s="498"/>
      <c r="AZ301" s="498"/>
      <c r="BA301" s="498"/>
      <c r="BB301" s="498"/>
      <c r="BC301" s="498"/>
      <c r="BD301" s="493"/>
      <c r="BE301" s="474"/>
      <c r="BF301" s="462"/>
      <c r="BG301" s="462"/>
      <c r="BH301" s="462"/>
    </row>
    <row r="302" spans="1:60" outlineLevel="3" x14ac:dyDescent="0.35">
      <c r="A302" s="462"/>
      <c r="B302" s="471"/>
      <c r="C302" s="464">
        <f t="shared" si="23"/>
        <v>4</v>
      </c>
      <c r="D302" s="493"/>
      <c r="E302" s="557"/>
      <c r="F302" s="557"/>
      <c r="G302" s="493"/>
      <c r="H302" s="515"/>
      <c r="I302" s="521" t="str">
        <f>I298</f>
        <v>aAlt2</v>
      </c>
      <c r="J302" s="521"/>
      <c r="K302" s="498"/>
      <c r="L302" s="498"/>
      <c r="M302" s="498"/>
      <c r="N302" s="516">
        <v>20</v>
      </c>
      <c r="O302" s="516">
        <v>20</v>
      </c>
      <c r="P302" s="516">
        <v>20</v>
      </c>
      <c r="Q302" s="516">
        <v>20</v>
      </c>
      <c r="R302" s="516">
        <v>0</v>
      </c>
      <c r="S302" s="516">
        <v>0</v>
      </c>
      <c r="T302" s="516">
        <v>0</v>
      </c>
      <c r="U302" s="516">
        <v>0</v>
      </c>
      <c r="V302" s="498"/>
      <c r="W302" s="498"/>
      <c r="X302" s="498"/>
      <c r="Y302" s="498"/>
      <c r="Z302" s="498"/>
      <c r="AA302" s="498"/>
      <c r="AB302" s="498"/>
      <c r="AC302" s="498"/>
      <c r="AD302" s="498"/>
      <c r="AE302" s="498"/>
      <c r="AF302" s="498"/>
      <c r="AG302" s="498"/>
      <c r="AH302" s="498"/>
      <c r="AI302" s="498"/>
      <c r="AJ302" s="498"/>
      <c r="AK302" s="498"/>
      <c r="AL302" s="498"/>
      <c r="AM302" s="498"/>
      <c r="AN302" s="498"/>
      <c r="AO302" s="498"/>
      <c r="AP302" s="498"/>
      <c r="AQ302" s="498"/>
      <c r="AR302" s="498"/>
      <c r="AS302" s="498"/>
      <c r="AT302" s="498"/>
      <c r="AU302" s="498"/>
      <c r="AV302" s="498"/>
      <c r="AW302" s="498"/>
      <c r="AX302" s="498"/>
      <c r="AY302" s="498"/>
      <c r="AZ302" s="498"/>
      <c r="BA302" s="498"/>
      <c r="BB302" s="498"/>
      <c r="BC302" s="498"/>
      <c r="BD302" s="493"/>
      <c r="BE302" s="474"/>
      <c r="BF302" s="462"/>
      <c r="BG302" s="462"/>
      <c r="BH302" s="462"/>
    </row>
    <row r="303" spans="1:60" ht="5.15" customHeight="1" outlineLevel="2" x14ac:dyDescent="0.35">
      <c r="A303" s="462"/>
      <c r="B303" s="471"/>
      <c r="C303" s="464">
        <f>INT($C$155)+2.005</f>
        <v>3.0049999999999999</v>
      </c>
      <c r="D303" s="493"/>
      <c r="E303" s="493"/>
      <c r="F303" s="493"/>
      <c r="G303" s="493"/>
      <c r="H303" s="493"/>
      <c r="I303" s="493"/>
      <c r="J303" s="493"/>
      <c r="K303" s="493"/>
      <c r="L303" s="493"/>
      <c r="M303" s="493"/>
      <c r="N303" s="493"/>
      <c r="O303" s="493"/>
      <c r="P303" s="493"/>
      <c r="Q303" s="493"/>
      <c r="R303" s="493"/>
      <c r="S303" s="493"/>
      <c r="T303" s="493"/>
      <c r="U303" s="493"/>
      <c r="V303" s="493"/>
      <c r="W303" s="493"/>
      <c r="X303" s="493"/>
      <c r="Y303" s="493"/>
      <c r="Z303" s="493"/>
      <c r="AA303" s="493"/>
      <c r="AB303" s="493"/>
      <c r="AC303" s="493"/>
      <c r="AD303" s="493"/>
      <c r="AE303" s="493"/>
      <c r="AF303" s="493"/>
      <c r="AG303" s="493"/>
      <c r="AH303" s="493"/>
      <c r="AI303" s="493"/>
      <c r="AJ303" s="493"/>
      <c r="AK303" s="493"/>
      <c r="AL303" s="493"/>
      <c r="AM303" s="493"/>
      <c r="AN303" s="493"/>
      <c r="AO303" s="493"/>
      <c r="AP303" s="493"/>
      <c r="AQ303" s="493"/>
      <c r="AR303" s="493"/>
      <c r="AS303" s="493"/>
      <c r="AT303" s="493"/>
      <c r="AU303" s="493"/>
      <c r="AV303" s="493"/>
      <c r="AW303" s="493"/>
      <c r="AX303" s="493"/>
      <c r="AY303" s="493"/>
      <c r="AZ303" s="493"/>
      <c r="BA303" s="493"/>
      <c r="BB303" s="493"/>
      <c r="BC303" s="493"/>
      <c r="BD303" s="493" t="s">
        <v>554</v>
      </c>
      <c r="BE303" s="474"/>
      <c r="BF303" s="462"/>
      <c r="BG303" s="462"/>
      <c r="BH303" s="462"/>
    </row>
    <row r="304" spans="1:60" outlineLevel="2" x14ac:dyDescent="0.35">
      <c r="A304" s="462"/>
      <c r="B304" s="471"/>
      <c r="C304" s="464">
        <f>INT($C$155)+2</f>
        <v>3</v>
      </c>
      <c r="D304" s="493"/>
      <c r="E304" s="557"/>
      <c r="F304" s="557"/>
      <c r="G304" s="493"/>
      <c r="H304" s="573" t="s">
        <v>790</v>
      </c>
      <c r="I304" s="522" t="s">
        <v>799</v>
      </c>
      <c r="J304" s="522"/>
      <c r="K304" s="634">
        <f>COUNTA($H305:$H$313)</f>
        <v>2</v>
      </c>
      <c r="L304" s="631">
        <f>COUNTA($I$305:$I$313)/K304</f>
        <v>4</v>
      </c>
      <c r="M304" s="502">
        <v>-13</v>
      </c>
      <c r="N304" s="522" t="s">
        <v>800</v>
      </c>
      <c r="O304" s="522"/>
      <c r="P304" s="522"/>
      <c r="Q304" s="522"/>
      <c r="R304" s="635"/>
      <c r="S304" s="632"/>
      <c r="T304" s="632"/>
      <c r="U304" s="632"/>
      <c r="V304" s="498"/>
      <c r="W304" s="498"/>
      <c r="X304" s="498"/>
      <c r="Y304" s="498"/>
      <c r="Z304" s="498"/>
      <c r="AA304" s="498"/>
      <c r="AB304" s="498"/>
      <c r="AC304" s="498"/>
      <c r="AD304" s="498"/>
      <c r="AE304" s="498"/>
      <c r="AF304" s="498"/>
      <c r="AG304" s="498"/>
      <c r="AH304" s="498"/>
      <c r="AI304" s="498"/>
      <c r="AJ304" s="498"/>
      <c r="AK304" s="498"/>
      <c r="AL304" s="498"/>
      <c r="AM304" s="498"/>
      <c r="AN304" s="498"/>
      <c r="AO304" s="498"/>
      <c r="AP304" s="498"/>
      <c r="AQ304" s="498"/>
      <c r="AR304" s="498"/>
      <c r="AS304" s="498"/>
      <c r="AT304" s="498"/>
      <c r="AU304" s="498"/>
      <c r="AV304" s="498"/>
      <c r="AW304" s="498"/>
      <c r="AX304" s="498"/>
      <c r="AY304" s="498"/>
      <c r="AZ304" s="498"/>
      <c r="BA304" s="498"/>
      <c r="BB304" s="498"/>
      <c r="BC304" s="498"/>
      <c r="BD304" s="493"/>
      <c r="BE304" s="474"/>
      <c r="BF304" s="462"/>
      <c r="BG304" s="462"/>
      <c r="BH304" s="462"/>
    </row>
    <row r="305" spans="1:60" outlineLevel="3" x14ac:dyDescent="0.35">
      <c r="A305" s="462"/>
      <c r="B305" s="471"/>
      <c r="C305" s="464">
        <f t="shared" ref="C305:C312" si="24">INT($C$155)+3</f>
        <v>4</v>
      </c>
      <c r="D305" s="493"/>
      <c r="E305" s="557"/>
      <c r="F305" s="557"/>
      <c r="G305" s="493"/>
      <c r="H305" s="515" t="str">
        <f>H$174</f>
        <v>May</v>
      </c>
      <c r="I305" s="521" t="s">
        <v>798</v>
      </c>
      <c r="J305" s="521"/>
      <c r="K305" s="498"/>
      <c r="L305" s="497"/>
      <c r="M305" s="498"/>
      <c r="N305" s="498">
        <v>0</v>
      </c>
      <c r="O305" s="498">
        <v>0</v>
      </c>
      <c r="P305" s="498">
        <v>0</v>
      </c>
      <c r="Q305" s="498">
        <v>0</v>
      </c>
      <c r="R305" s="498"/>
      <c r="S305" s="498"/>
      <c r="T305" s="498"/>
      <c r="U305" s="498"/>
      <c r="V305" s="498"/>
      <c r="W305" s="498"/>
      <c r="X305" s="498"/>
      <c r="Y305" s="498"/>
      <c r="Z305" s="498"/>
      <c r="AA305" s="498"/>
      <c r="AB305" s="498"/>
      <c r="AC305" s="498"/>
      <c r="AD305" s="498"/>
      <c r="AE305" s="498"/>
      <c r="AF305" s="498"/>
      <c r="AG305" s="498"/>
      <c r="AH305" s="498"/>
      <c r="AI305" s="498"/>
      <c r="AJ305" s="498"/>
      <c r="AK305" s="498"/>
      <c r="AL305" s="498"/>
      <c r="AM305" s="498"/>
      <c r="AN305" s="498"/>
      <c r="AO305" s="498"/>
      <c r="AP305" s="498"/>
      <c r="AQ305" s="498"/>
      <c r="AR305" s="498"/>
      <c r="AS305" s="498"/>
      <c r="AT305" s="498"/>
      <c r="AU305" s="498"/>
      <c r="AV305" s="498"/>
      <c r="AW305" s="498"/>
      <c r="AX305" s="498"/>
      <c r="AY305" s="498"/>
      <c r="AZ305" s="498"/>
      <c r="BA305" s="498"/>
      <c r="BB305" s="498"/>
      <c r="BC305" s="498"/>
      <c r="BD305" s="493"/>
      <c r="BE305" s="474"/>
      <c r="BF305" s="462"/>
      <c r="BG305" s="462"/>
      <c r="BH305" s="462"/>
    </row>
    <row r="306" spans="1:60" outlineLevel="3" x14ac:dyDescent="0.35">
      <c r="A306" s="462"/>
      <c r="B306" s="471"/>
      <c r="C306" s="464">
        <f t="shared" si="24"/>
        <v>4</v>
      </c>
      <c r="D306" s="493"/>
      <c r="E306" s="557"/>
      <c r="F306" s="557"/>
      <c r="G306" s="493"/>
      <c r="H306" s="515"/>
      <c r="I306" s="521" t="s">
        <v>801</v>
      </c>
      <c r="J306" s="521"/>
      <c r="K306" s="498"/>
      <c r="L306" s="498"/>
      <c r="M306" s="498"/>
      <c r="N306" s="516">
        <v>4</v>
      </c>
      <c r="O306" s="516">
        <v>4</v>
      </c>
      <c r="P306" s="516">
        <v>4</v>
      </c>
      <c r="Q306" s="516">
        <v>4</v>
      </c>
      <c r="R306" s="498"/>
      <c r="S306" s="498"/>
      <c r="T306" s="498"/>
      <c r="U306" s="498"/>
      <c r="V306" s="498"/>
      <c r="W306" s="498"/>
      <c r="X306" s="498"/>
      <c r="Y306" s="498"/>
      <c r="Z306" s="498"/>
      <c r="AA306" s="498"/>
      <c r="AB306" s="498"/>
      <c r="AC306" s="498"/>
      <c r="AD306" s="498"/>
      <c r="AE306" s="498"/>
      <c r="AF306" s="498"/>
      <c r="AG306" s="498"/>
      <c r="AH306" s="498"/>
      <c r="AI306" s="498"/>
      <c r="AJ306" s="498"/>
      <c r="AK306" s="498"/>
      <c r="AL306" s="498"/>
      <c r="AM306" s="498"/>
      <c r="AN306" s="498"/>
      <c r="AO306" s="498"/>
      <c r="AP306" s="498"/>
      <c r="AQ306" s="498"/>
      <c r="AR306" s="498"/>
      <c r="AS306" s="498"/>
      <c r="AT306" s="498"/>
      <c r="AU306" s="498"/>
      <c r="AV306" s="498"/>
      <c r="AW306" s="498"/>
      <c r="AX306" s="498"/>
      <c r="AY306" s="498"/>
      <c r="AZ306" s="498"/>
      <c r="BA306" s="498"/>
      <c r="BB306" s="498"/>
      <c r="BC306" s="498"/>
      <c r="BD306" s="493"/>
      <c r="BE306" s="474"/>
      <c r="BF306" s="462"/>
      <c r="BG306" s="462"/>
      <c r="BH306" s="462"/>
    </row>
    <row r="307" spans="1:60" outlineLevel="3" x14ac:dyDescent="0.35">
      <c r="A307" s="462"/>
      <c r="B307" s="471"/>
      <c r="C307" s="464">
        <f t="shared" si="24"/>
        <v>4</v>
      </c>
      <c r="D307" s="493"/>
      <c r="E307" s="557"/>
      <c r="F307" s="557"/>
      <c r="G307" s="493"/>
      <c r="H307" s="515"/>
      <c r="I307" s="521" t="s">
        <v>802</v>
      </c>
      <c r="J307" s="521"/>
      <c r="K307" s="498"/>
      <c r="L307" s="498"/>
      <c r="M307" s="498"/>
      <c r="N307" s="516">
        <v>5</v>
      </c>
      <c r="O307" s="516">
        <v>5</v>
      </c>
      <c r="P307" s="516">
        <v>5</v>
      </c>
      <c r="Q307" s="516">
        <v>5</v>
      </c>
      <c r="R307" s="498"/>
      <c r="S307" s="498"/>
      <c r="T307" s="498"/>
      <c r="U307" s="498"/>
      <c r="V307" s="498"/>
      <c r="W307" s="498"/>
      <c r="X307" s="498"/>
      <c r="Y307" s="498"/>
      <c r="Z307" s="498"/>
      <c r="AA307" s="498"/>
      <c r="AB307" s="498"/>
      <c r="AC307" s="498"/>
      <c r="AD307" s="498"/>
      <c r="AE307" s="498"/>
      <c r="AF307" s="498"/>
      <c r="AG307" s="498"/>
      <c r="AH307" s="498"/>
      <c r="AI307" s="498"/>
      <c r="AJ307" s="498"/>
      <c r="AK307" s="498"/>
      <c r="AL307" s="498"/>
      <c r="AM307" s="498"/>
      <c r="AN307" s="498"/>
      <c r="AO307" s="498"/>
      <c r="AP307" s="498"/>
      <c r="AQ307" s="498"/>
      <c r="AR307" s="498"/>
      <c r="AS307" s="498"/>
      <c r="AT307" s="498"/>
      <c r="AU307" s="498"/>
      <c r="AV307" s="498"/>
      <c r="AW307" s="498"/>
      <c r="AX307" s="498"/>
      <c r="AY307" s="498"/>
      <c r="AZ307" s="498"/>
      <c r="BA307" s="498"/>
      <c r="BB307" s="498"/>
      <c r="BC307" s="498"/>
      <c r="BD307" s="493"/>
      <c r="BE307" s="474"/>
      <c r="BF307" s="462"/>
      <c r="BG307" s="462"/>
      <c r="BH307" s="462"/>
    </row>
    <row r="308" spans="1:60" outlineLevel="3" x14ac:dyDescent="0.35">
      <c r="A308" s="462"/>
      <c r="B308" s="471"/>
      <c r="C308" s="464">
        <f t="shared" si="24"/>
        <v>4</v>
      </c>
      <c r="D308" s="493"/>
      <c r="E308" s="557"/>
      <c r="F308" s="557"/>
      <c r="G308" s="493"/>
      <c r="H308" s="515"/>
      <c r="I308" s="521" t="s">
        <v>803</v>
      </c>
      <c r="J308" s="521"/>
      <c r="K308" s="498"/>
      <c r="L308" s="498"/>
      <c r="M308" s="498"/>
      <c r="N308" s="516">
        <v>1</v>
      </c>
      <c r="O308" s="516">
        <v>1</v>
      </c>
      <c r="P308" s="516">
        <v>1</v>
      </c>
      <c r="Q308" s="516">
        <v>1</v>
      </c>
      <c r="R308" s="498"/>
      <c r="S308" s="498"/>
      <c r="T308" s="498"/>
      <c r="U308" s="498"/>
      <c r="V308" s="498"/>
      <c r="W308" s="498"/>
      <c r="X308" s="498"/>
      <c r="Y308" s="498"/>
      <c r="Z308" s="498"/>
      <c r="AA308" s="498"/>
      <c r="AB308" s="498"/>
      <c r="AC308" s="498"/>
      <c r="AD308" s="498"/>
      <c r="AE308" s="498"/>
      <c r="AF308" s="498"/>
      <c r="AG308" s="498"/>
      <c r="AH308" s="498"/>
      <c r="AI308" s="498"/>
      <c r="AJ308" s="498"/>
      <c r="AK308" s="498"/>
      <c r="AL308" s="498"/>
      <c r="AM308" s="498"/>
      <c r="AN308" s="498"/>
      <c r="AO308" s="498"/>
      <c r="AP308" s="498"/>
      <c r="AQ308" s="498"/>
      <c r="AR308" s="498"/>
      <c r="AS308" s="498"/>
      <c r="AT308" s="498"/>
      <c r="AU308" s="498"/>
      <c r="AV308" s="498"/>
      <c r="AW308" s="498"/>
      <c r="AX308" s="498"/>
      <c r="AY308" s="498"/>
      <c r="AZ308" s="498"/>
      <c r="BA308" s="498"/>
      <c r="BB308" s="498"/>
      <c r="BC308" s="498"/>
      <c r="BD308" s="493"/>
      <c r="BE308" s="474"/>
      <c r="BF308" s="462"/>
      <c r="BG308" s="462"/>
      <c r="BH308" s="462"/>
    </row>
    <row r="309" spans="1:60" outlineLevel="3" x14ac:dyDescent="0.35">
      <c r="A309" s="462"/>
      <c r="B309" s="471"/>
      <c r="C309" s="464">
        <f t="shared" si="24"/>
        <v>4</v>
      </c>
      <c r="D309" s="493"/>
      <c r="E309" s="557"/>
      <c r="F309" s="557"/>
      <c r="G309" s="493"/>
      <c r="H309" s="515" t="str">
        <f>H$175</f>
        <v>July</v>
      </c>
      <c r="I309" s="521" t="s">
        <v>798</v>
      </c>
      <c r="J309" s="521"/>
      <c r="K309" s="498"/>
      <c r="L309" s="498"/>
      <c r="M309" s="498"/>
      <c r="N309" s="498">
        <v>0</v>
      </c>
      <c r="O309" s="498">
        <v>0</v>
      </c>
      <c r="P309" s="498">
        <v>0</v>
      </c>
      <c r="Q309" s="498">
        <v>0</v>
      </c>
      <c r="R309" s="498"/>
      <c r="S309" s="498"/>
      <c r="T309" s="498"/>
      <c r="U309" s="498"/>
      <c r="V309" s="498"/>
      <c r="W309" s="498"/>
      <c r="X309" s="498"/>
      <c r="Y309" s="498"/>
      <c r="Z309" s="498"/>
      <c r="AA309" s="498"/>
      <c r="AB309" s="498"/>
      <c r="AC309" s="498"/>
      <c r="AD309" s="498"/>
      <c r="AE309" s="498"/>
      <c r="AF309" s="498"/>
      <c r="AG309" s="498"/>
      <c r="AH309" s="498"/>
      <c r="AI309" s="498"/>
      <c r="AJ309" s="498"/>
      <c r="AK309" s="498"/>
      <c r="AL309" s="498"/>
      <c r="AM309" s="498"/>
      <c r="AN309" s="498"/>
      <c r="AO309" s="498"/>
      <c r="AP309" s="498"/>
      <c r="AQ309" s="498"/>
      <c r="AR309" s="498"/>
      <c r="AS309" s="498"/>
      <c r="AT309" s="498"/>
      <c r="AU309" s="498"/>
      <c r="AV309" s="498"/>
      <c r="AW309" s="498"/>
      <c r="AX309" s="498"/>
      <c r="AY309" s="498"/>
      <c r="AZ309" s="498"/>
      <c r="BA309" s="498"/>
      <c r="BB309" s="498"/>
      <c r="BC309" s="498"/>
      <c r="BD309" s="493"/>
      <c r="BE309" s="474"/>
      <c r="BF309" s="462"/>
      <c r="BG309" s="462"/>
      <c r="BH309" s="462"/>
    </row>
    <row r="310" spans="1:60" outlineLevel="3" x14ac:dyDescent="0.35">
      <c r="A310" s="462"/>
      <c r="B310" s="471"/>
      <c r="C310" s="464">
        <f t="shared" si="24"/>
        <v>4</v>
      </c>
      <c r="D310" s="493"/>
      <c r="E310" s="557"/>
      <c r="F310" s="557"/>
      <c r="G310" s="493"/>
      <c r="H310" s="515"/>
      <c r="I310" s="521" t="s">
        <v>801</v>
      </c>
      <c r="J310" s="521"/>
      <c r="K310" s="498"/>
      <c r="L310" s="498"/>
      <c r="M310" s="498"/>
      <c r="N310" s="516">
        <v>4</v>
      </c>
      <c r="O310" s="516">
        <v>4</v>
      </c>
      <c r="P310" s="516">
        <v>4</v>
      </c>
      <c r="Q310" s="516">
        <v>4</v>
      </c>
      <c r="R310" s="498"/>
      <c r="S310" s="498"/>
      <c r="T310" s="498"/>
      <c r="U310" s="498"/>
      <c r="V310" s="498"/>
      <c r="W310" s="498"/>
      <c r="X310" s="498"/>
      <c r="Y310" s="498"/>
      <c r="Z310" s="498"/>
      <c r="AA310" s="498"/>
      <c r="AB310" s="498"/>
      <c r="AC310" s="498"/>
      <c r="AD310" s="498"/>
      <c r="AE310" s="498"/>
      <c r="AF310" s="498"/>
      <c r="AG310" s="498"/>
      <c r="AH310" s="498"/>
      <c r="AI310" s="498"/>
      <c r="AJ310" s="498"/>
      <c r="AK310" s="498"/>
      <c r="AL310" s="498"/>
      <c r="AM310" s="498"/>
      <c r="AN310" s="498"/>
      <c r="AO310" s="498"/>
      <c r="AP310" s="498"/>
      <c r="AQ310" s="498"/>
      <c r="AR310" s="498"/>
      <c r="AS310" s="498"/>
      <c r="AT310" s="498"/>
      <c r="AU310" s="498"/>
      <c r="AV310" s="498"/>
      <c r="AW310" s="498"/>
      <c r="AX310" s="498"/>
      <c r="AY310" s="498"/>
      <c r="AZ310" s="498"/>
      <c r="BA310" s="498"/>
      <c r="BB310" s="498"/>
      <c r="BC310" s="498"/>
      <c r="BD310" s="493"/>
      <c r="BE310" s="474"/>
      <c r="BF310" s="462"/>
      <c r="BG310" s="462"/>
      <c r="BH310" s="462"/>
    </row>
    <row r="311" spans="1:60" outlineLevel="3" x14ac:dyDescent="0.35">
      <c r="A311" s="462"/>
      <c r="B311" s="471"/>
      <c r="C311" s="464">
        <f t="shared" si="24"/>
        <v>4</v>
      </c>
      <c r="D311" s="493"/>
      <c r="E311" s="557"/>
      <c r="F311" s="557"/>
      <c r="G311" s="493"/>
      <c r="H311" s="515"/>
      <c r="I311" s="521" t="s">
        <v>802</v>
      </c>
      <c r="J311" s="521"/>
      <c r="K311" s="498"/>
      <c r="L311" s="498"/>
      <c r="M311" s="498"/>
      <c r="N311" s="516">
        <v>5</v>
      </c>
      <c r="O311" s="516">
        <v>5</v>
      </c>
      <c r="P311" s="516">
        <v>5</v>
      </c>
      <c r="Q311" s="516">
        <v>5</v>
      </c>
      <c r="R311" s="498"/>
      <c r="S311" s="498"/>
      <c r="T311" s="498"/>
      <c r="U311" s="498"/>
      <c r="V311" s="498"/>
      <c r="W311" s="498"/>
      <c r="X311" s="498"/>
      <c r="Y311" s="498"/>
      <c r="Z311" s="498"/>
      <c r="AA311" s="498"/>
      <c r="AB311" s="498"/>
      <c r="AC311" s="498"/>
      <c r="AD311" s="498"/>
      <c r="AE311" s="498"/>
      <c r="AF311" s="498"/>
      <c r="AG311" s="498"/>
      <c r="AH311" s="498"/>
      <c r="AI311" s="498"/>
      <c r="AJ311" s="498"/>
      <c r="AK311" s="498"/>
      <c r="AL311" s="498"/>
      <c r="AM311" s="498"/>
      <c r="AN311" s="498"/>
      <c r="AO311" s="498"/>
      <c r="AP311" s="498"/>
      <c r="AQ311" s="498"/>
      <c r="AR311" s="498"/>
      <c r="AS311" s="498"/>
      <c r="AT311" s="498"/>
      <c r="AU311" s="498"/>
      <c r="AV311" s="498"/>
      <c r="AW311" s="498"/>
      <c r="AX311" s="498"/>
      <c r="AY311" s="498"/>
      <c r="AZ311" s="498"/>
      <c r="BA311" s="498"/>
      <c r="BB311" s="498"/>
      <c r="BC311" s="498"/>
      <c r="BD311" s="493"/>
      <c r="BE311" s="474"/>
      <c r="BF311" s="462"/>
      <c r="BG311" s="462"/>
      <c r="BH311" s="462"/>
    </row>
    <row r="312" spans="1:60" outlineLevel="3" x14ac:dyDescent="0.35">
      <c r="A312" s="462"/>
      <c r="B312" s="471"/>
      <c r="C312" s="464">
        <f t="shared" si="24"/>
        <v>4</v>
      </c>
      <c r="D312" s="493"/>
      <c r="E312" s="557"/>
      <c r="F312" s="557"/>
      <c r="G312" s="493"/>
      <c r="H312" s="515"/>
      <c r="I312" s="521" t="s">
        <v>803</v>
      </c>
      <c r="J312" s="521"/>
      <c r="K312" s="498"/>
      <c r="L312" s="498"/>
      <c r="M312" s="498"/>
      <c r="N312" s="516">
        <v>1</v>
      </c>
      <c r="O312" s="516">
        <v>1</v>
      </c>
      <c r="P312" s="516">
        <v>1</v>
      </c>
      <c r="Q312" s="516">
        <v>1</v>
      </c>
      <c r="R312" s="498"/>
      <c r="S312" s="498"/>
      <c r="T312" s="498"/>
      <c r="U312" s="498"/>
      <c r="V312" s="498"/>
      <c r="W312" s="498"/>
      <c r="X312" s="498"/>
      <c r="Y312" s="498"/>
      <c r="Z312" s="498"/>
      <c r="AA312" s="498"/>
      <c r="AB312" s="498"/>
      <c r="AC312" s="498"/>
      <c r="AD312" s="498"/>
      <c r="AE312" s="498"/>
      <c r="AF312" s="498"/>
      <c r="AG312" s="498"/>
      <c r="AH312" s="498"/>
      <c r="AI312" s="498"/>
      <c r="AJ312" s="498"/>
      <c r="AK312" s="498"/>
      <c r="AL312" s="498"/>
      <c r="AM312" s="498"/>
      <c r="AN312" s="498"/>
      <c r="AO312" s="498"/>
      <c r="AP312" s="498"/>
      <c r="AQ312" s="498"/>
      <c r="AR312" s="498"/>
      <c r="AS312" s="498"/>
      <c r="AT312" s="498"/>
      <c r="AU312" s="498"/>
      <c r="AV312" s="498"/>
      <c r="AW312" s="498"/>
      <c r="AX312" s="498"/>
      <c r="AY312" s="498"/>
      <c r="AZ312" s="498"/>
      <c r="BA312" s="498"/>
      <c r="BB312" s="498"/>
      <c r="BC312" s="498"/>
      <c r="BD312" s="493"/>
      <c r="BE312" s="474"/>
      <c r="BF312" s="462"/>
      <c r="BG312" s="462"/>
      <c r="BH312" s="462"/>
    </row>
    <row r="313" spans="1:60" ht="5.15" customHeight="1" outlineLevel="2" x14ac:dyDescent="0.35">
      <c r="A313" s="462"/>
      <c r="B313" s="471"/>
      <c r="C313" s="464">
        <f>INT($C$155)+2.005</f>
        <v>3.0049999999999999</v>
      </c>
      <c r="D313" s="493"/>
      <c r="E313" s="493"/>
      <c r="F313" s="493"/>
      <c r="G313" s="493"/>
      <c r="H313" s="493"/>
      <c r="I313" s="493"/>
      <c r="J313" s="493"/>
      <c r="K313" s="493"/>
      <c r="L313" s="493"/>
      <c r="M313" s="493"/>
      <c r="N313" s="493"/>
      <c r="O313" s="493"/>
      <c r="P313" s="493"/>
      <c r="Q313" s="493"/>
      <c r="R313" s="493"/>
      <c r="S313" s="493"/>
      <c r="T313" s="493"/>
      <c r="U313" s="493"/>
      <c r="V313" s="493"/>
      <c r="W313" s="493"/>
      <c r="X313" s="493"/>
      <c r="Y313" s="493"/>
      <c r="Z313" s="493"/>
      <c r="AA313" s="493"/>
      <c r="AB313" s="493"/>
      <c r="AC313" s="493"/>
      <c r="AD313" s="493"/>
      <c r="AE313" s="493"/>
      <c r="AF313" s="493"/>
      <c r="AG313" s="493"/>
      <c r="AH313" s="493"/>
      <c r="AI313" s="493"/>
      <c r="AJ313" s="493"/>
      <c r="AK313" s="493"/>
      <c r="AL313" s="493"/>
      <c r="AM313" s="493"/>
      <c r="AN313" s="493"/>
      <c r="AO313" s="493"/>
      <c r="AP313" s="493"/>
      <c r="AQ313" s="493"/>
      <c r="AR313" s="493"/>
      <c r="AS313" s="493"/>
      <c r="AT313" s="493"/>
      <c r="AU313" s="493"/>
      <c r="AV313" s="493"/>
      <c r="AW313" s="493"/>
      <c r="AX313" s="493"/>
      <c r="AY313" s="493"/>
      <c r="AZ313" s="493"/>
      <c r="BA313" s="493"/>
      <c r="BB313" s="493"/>
      <c r="BC313" s="493"/>
      <c r="BD313" s="493" t="s">
        <v>554</v>
      </c>
      <c r="BE313" s="474"/>
      <c r="BF313" s="462"/>
      <c r="BG313" s="462"/>
      <c r="BH313" s="462"/>
    </row>
    <row r="314" spans="1:60" outlineLevel="2" x14ac:dyDescent="0.35">
      <c r="A314" s="462"/>
      <c r="B314" s="471"/>
      <c r="C314" s="464">
        <f>INT($C$155)+2</f>
        <v>3</v>
      </c>
      <c r="D314" s="493"/>
      <c r="E314" s="557"/>
      <c r="F314" s="557"/>
      <c r="G314" s="493"/>
      <c r="H314" s="573" t="s">
        <v>790</v>
      </c>
      <c r="I314" s="522" t="s">
        <v>804</v>
      </c>
      <c r="J314" s="522"/>
      <c r="K314" s="515">
        <f>COUNTA($H315:$H$329)</f>
        <v>2</v>
      </c>
      <c r="L314" s="515">
        <f>COUNTA($I$315:$I$329)/K314</f>
        <v>7</v>
      </c>
      <c r="M314" s="502">
        <f t="array" ref="M314">[2]!i_b1_pos</f>
        <v>-12</v>
      </c>
      <c r="N314" s="522" t="s">
        <v>800</v>
      </c>
      <c r="O314" s="522"/>
      <c r="P314" s="522"/>
      <c r="Q314" s="522"/>
      <c r="R314" s="635"/>
      <c r="S314" s="632"/>
      <c r="T314" s="632"/>
      <c r="U314" s="632"/>
      <c r="V314" s="498"/>
      <c r="W314" s="498"/>
      <c r="X314" s="498"/>
      <c r="Y314" s="498"/>
      <c r="Z314" s="498"/>
      <c r="AA314" s="498"/>
      <c r="AB314" s="498"/>
      <c r="AC314" s="498"/>
      <c r="AD314" s="498"/>
      <c r="AE314" s="498"/>
      <c r="AF314" s="498"/>
      <c r="AG314" s="498"/>
      <c r="AH314" s="498"/>
      <c r="AI314" s="498"/>
      <c r="AJ314" s="498"/>
      <c r="AK314" s="498"/>
      <c r="AL314" s="498"/>
      <c r="AM314" s="498"/>
      <c r="AN314" s="498"/>
      <c r="AO314" s="498"/>
      <c r="AP314" s="498"/>
      <c r="AQ314" s="498"/>
      <c r="AR314" s="498"/>
      <c r="AS314" s="498"/>
      <c r="AT314" s="498"/>
      <c r="AU314" s="498"/>
      <c r="AV314" s="498"/>
      <c r="AW314" s="498"/>
      <c r="AX314" s="498"/>
      <c r="AY314" s="498"/>
      <c r="AZ314" s="498"/>
      <c r="BA314" s="498"/>
      <c r="BB314" s="498"/>
      <c r="BC314" s="498"/>
      <c r="BD314" s="493"/>
      <c r="BE314" s="474"/>
      <c r="BF314" s="462"/>
      <c r="BG314" s="462"/>
      <c r="BH314" s="462"/>
    </row>
    <row r="315" spans="1:60" outlineLevel="3" x14ac:dyDescent="0.35">
      <c r="A315" s="462"/>
      <c r="B315" s="471"/>
      <c r="C315" s="464">
        <f t="shared" ref="C315:C328" si="25">INT($C$155)+3</f>
        <v>4</v>
      </c>
      <c r="D315" s="493"/>
      <c r="E315" s="557"/>
      <c r="F315" s="557"/>
      <c r="G315" s="493"/>
      <c r="H315" s="515" t="str">
        <f>H$174</f>
        <v>May</v>
      </c>
      <c r="I315" s="521" t="s">
        <v>798</v>
      </c>
      <c r="J315" s="521"/>
      <c r="K315" s="498"/>
      <c r="L315" s="498"/>
      <c r="M315" s="498"/>
      <c r="N315" s="498">
        <v>0</v>
      </c>
      <c r="O315" s="498">
        <v>0</v>
      </c>
      <c r="P315" s="498">
        <v>0</v>
      </c>
      <c r="Q315" s="498">
        <v>0</v>
      </c>
      <c r="R315" s="498"/>
      <c r="S315" s="498"/>
      <c r="T315" s="498"/>
      <c r="U315" s="498"/>
      <c r="V315" s="498"/>
      <c r="W315" s="498"/>
      <c r="X315" s="498"/>
      <c r="Y315" s="498"/>
      <c r="Z315" s="498"/>
      <c r="AA315" s="498"/>
      <c r="AB315" s="498"/>
      <c r="AC315" s="498"/>
      <c r="AD315" s="498"/>
      <c r="AE315" s="498"/>
      <c r="AF315" s="498"/>
      <c r="AG315" s="498"/>
      <c r="AH315" s="498"/>
      <c r="AI315" s="498"/>
      <c r="AJ315" s="498"/>
      <c r="AK315" s="498"/>
      <c r="AL315" s="498"/>
      <c r="AM315" s="498"/>
      <c r="AN315" s="498"/>
      <c r="AO315" s="498"/>
      <c r="AP315" s="498"/>
      <c r="AQ315" s="498"/>
      <c r="AR315" s="498"/>
      <c r="AS315" s="498"/>
      <c r="AT315" s="498"/>
      <c r="AU315" s="498"/>
      <c r="AV315" s="498"/>
      <c r="AW315" s="498"/>
      <c r="AX315" s="498"/>
      <c r="AY315" s="498"/>
      <c r="AZ315" s="498"/>
      <c r="BA315" s="498"/>
      <c r="BB315" s="498"/>
      <c r="BC315" s="498"/>
      <c r="BD315" s="493"/>
      <c r="BE315" s="474"/>
      <c r="BF315" s="462"/>
      <c r="BG315" s="462"/>
      <c r="BH315" s="462"/>
    </row>
    <row r="316" spans="1:60" outlineLevel="3" x14ac:dyDescent="0.35">
      <c r="A316" s="462"/>
      <c r="B316" s="471"/>
      <c r="C316" s="464">
        <f t="shared" si="25"/>
        <v>4</v>
      </c>
      <c r="D316" s="493"/>
      <c r="E316" s="557"/>
      <c r="F316" s="557"/>
      <c r="G316" s="493"/>
      <c r="H316" s="498"/>
      <c r="I316" s="521" t="s">
        <v>175</v>
      </c>
      <c r="J316" s="521"/>
      <c r="K316" s="498"/>
      <c r="L316" s="498"/>
      <c r="M316" s="498"/>
      <c r="N316" s="516">
        <v>1</v>
      </c>
      <c r="O316" s="516">
        <v>1</v>
      </c>
      <c r="P316" s="516">
        <v>1</v>
      </c>
      <c r="Q316" s="516">
        <v>1</v>
      </c>
      <c r="R316" s="498"/>
      <c r="S316" s="498"/>
      <c r="T316" s="498"/>
      <c r="U316" s="498"/>
      <c r="V316" s="498"/>
      <c r="W316" s="498"/>
      <c r="X316" s="498"/>
      <c r="Y316" s="498"/>
      <c r="Z316" s="498"/>
      <c r="AA316" s="498"/>
      <c r="AB316" s="498"/>
      <c r="AC316" s="498"/>
      <c r="AD316" s="498"/>
      <c r="AE316" s="498"/>
      <c r="AF316" s="498"/>
      <c r="AG316" s="498"/>
      <c r="AH316" s="498"/>
      <c r="AI316" s="498"/>
      <c r="AJ316" s="498"/>
      <c r="AK316" s="498"/>
      <c r="AL316" s="498"/>
      <c r="AM316" s="498"/>
      <c r="AN316" s="498"/>
      <c r="AO316" s="498"/>
      <c r="AP316" s="498"/>
      <c r="AQ316" s="498"/>
      <c r="AR316" s="498"/>
      <c r="AS316" s="498"/>
      <c r="AT316" s="498"/>
      <c r="AU316" s="498"/>
      <c r="AV316" s="498"/>
      <c r="AW316" s="498"/>
      <c r="AX316" s="498"/>
      <c r="AY316" s="498"/>
      <c r="AZ316" s="498"/>
      <c r="BA316" s="498"/>
      <c r="BB316" s="498"/>
      <c r="BC316" s="498"/>
      <c r="BD316" s="493"/>
      <c r="BE316" s="474"/>
      <c r="BF316" s="462"/>
      <c r="BG316" s="462"/>
      <c r="BH316" s="462"/>
    </row>
    <row r="317" spans="1:60" outlineLevel="3" x14ac:dyDescent="0.35">
      <c r="A317" s="462"/>
      <c r="B317" s="471"/>
      <c r="C317" s="464">
        <f t="shared" si="25"/>
        <v>4</v>
      </c>
      <c r="D317" s="493"/>
      <c r="E317" s="557"/>
      <c r="F317" s="557"/>
      <c r="G317" s="493"/>
      <c r="H317" s="498"/>
      <c r="I317" s="521" t="s">
        <v>805</v>
      </c>
      <c r="J317" s="521"/>
      <c r="K317" s="498"/>
      <c r="L317" s="498"/>
      <c r="M317" s="498"/>
      <c r="N317" s="516">
        <v>2</v>
      </c>
      <c r="O317" s="516">
        <v>2</v>
      </c>
      <c r="P317" s="516">
        <v>2</v>
      </c>
      <c r="Q317" s="516">
        <v>2</v>
      </c>
      <c r="R317" s="498"/>
      <c r="S317" s="498"/>
      <c r="T317" s="498"/>
      <c r="U317" s="498"/>
      <c r="V317" s="498"/>
      <c r="W317" s="498"/>
      <c r="X317" s="498"/>
      <c r="Y317" s="498"/>
      <c r="Z317" s="498"/>
      <c r="AA317" s="498"/>
      <c r="AB317" s="498"/>
      <c r="AC317" s="498"/>
      <c r="AD317" s="498"/>
      <c r="AE317" s="498"/>
      <c r="AF317" s="498"/>
      <c r="AG317" s="498"/>
      <c r="AH317" s="498"/>
      <c r="AI317" s="498"/>
      <c r="AJ317" s="498"/>
      <c r="AK317" s="498"/>
      <c r="AL317" s="498"/>
      <c r="AM317" s="498"/>
      <c r="AN317" s="498"/>
      <c r="AO317" s="498"/>
      <c r="AP317" s="498"/>
      <c r="AQ317" s="498"/>
      <c r="AR317" s="498"/>
      <c r="AS317" s="498"/>
      <c r="AT317" s="498"/>
      <c r="AU317" s="498"/>
      <c r="AV317" s="498"/>
      <c r="AW317" s="498"/>
      <c r="AX317" s="498"/>
      <c r="AY317" s="498"/>
      <c r="AZ317" s="498"/>
      <c r="BA317" s="498"/>
      <c r="BB317" s="498"/>
      <c r="BC317" s="498"/>
      <c r="BD317" s="493"/>
      <c r="BE317" s="474"/>
      <c r="BF317" s="462"/>
      <c r="BG317" s="462"/>
      <c r="BH317" s="462"/>
    </row>
    <row r="318" spans="1:60" outlineLevel="3" x14ac:dyDescent="0.35">
      <c r="A318" s="462"/>
      <c r="B318" s="471"/>
      <c r="C318" s="464">
        <f t="shared" si="25"/>
        <v>4</v>
      </c>
      <c r="D318" s="493"/>
      <c r="E318" s="557"/>
      <c r="F318" s="557"/>
      <c r="G318" s="493"/>
      <c r="H318" s="498"/>
      <c r="I318" s="521" t="s">
        <v>806</v>
      </c>
      <c r="J318" s="521"/>
      <c r="K318" s="498"/>
      <c r="L318" s="498"/>
      <c r="M318" s="498"/>
      <c r="N318" s="516">
        <v>1</v>
      </c>
      <c r="O318" s="516">
        <v>1</v>
      </c>
      <c r="P318" s="516">
        <v>1</v>
      </c>
      <c r="Q318" s="516">
        <v>1</v>
      </c>
      <c r="R318" s="498"/>
      <c r="S318" s="498"/>
      <c r="T318" s="498"/>
      <c r="U318" s="498"/>
      <c r="V318" s="498"/>
      <c r="W318" s="498"/>
      <c r="X318" s="498"/>
      <c r="Y318" s="498"/>
      <c r="Z318" s="498"/>
      <c r="AA318" s="498"/>
      <c r="AB318" s="498"/>
      <c r="AC318" s="498"/>
      <c r="AD318" s="498"/>
      <c r="AE318" s="498"/>
      <c r="AF318" s="498"/>
      <c r="AG318" s="498"/>
      <c r="AH318" s="498"/>
      <c r="AI318" s="498"/>
      <c r="AJ318" s="498"/>
      <c r="AK318" s="498"/>
      <c r="AL318" s="498"/>
      <c r="AM318" s="498"/>
      <c r="AN318" s="498"/>
      <c r="AO318" s="498"/>
      <c r="AP318" s="498"/>
      <c r="AQ318" s="498"/>
      <c r="AR318" s="498"/>
      <c r="AS318" s="498"/>
      <c r="AT318" s="498"/>
      <c r="AU318" s="498"/>
      <c r="AV318" s="498"/>
      <c r="AW318" s="498"/>
      <c r="AX318" s="498"/>
      <c r="AY318" s="498"/>
      <c r="AZ318" s="498"/>
      <c r="BA318" s="498"/>
      <c r="BB318" s="498"/>
      <c r="BC318" s="498"/>
      <c r="BD318" s="493"/>
      <c r="BE318" s="474"/>
      <c r="BF318" s="462"/>
      <c r="BG318" s="462"/>
      <c r="BH318" s="462"/>
    </row>
    <row r="319" spans="1:60" outlineLevel="3" x14ac:dyDescent="0.35">
      <c r="A319" s="462"/>
      <c r="B319" s="471"/>
      <c r="C319" s="464">
        <f t="shared" si="25"/>
        <v>4</v>
      </c>
      <c r="D319" s="493"/>
      <c r="E319" s="557"/>
      <c r="F319" s="557"/>
      <c r="G319" s="493"/>
      <c r="H319" s="498"/>
      <c r="I319" s="521" t="s">
        <v>807</v>
      </c>
      <c r="J319" s="521"/>
      <c r="K319" s="498"/>
      <c r="L319" s="498"/>
      <c r="M319" s="498"/>
      <c r="N319" s="516">
        <v>2</v>
      </c>
      <c r="O319" s="516">
        <v>2</v>
      </c>
      <c r="P319" s="516">
        <v>2</v>
      </c>
      <c r="Q319" s="516">
        <v>2</v>
      </c>
      <c r="R319" s="498"/>
      <c r="S319" s="498"/>
      <c r="T319" s="498"/>
      <c r="U319" s="498"/>
      <c r="V319" s="498"/>
      <c r="W319" s="498"/>
      <c r="X319" s="498"/>
      <c r="Y319" s="498"/>
      <c r="Z319" s="498"/>
      <c r="AA319" s="498"/>
      <c r="AB319" s="498"/>
      <c r="AC319" s="498"/>
      <c r="AD319" s="498"/>
      <c r="AE319" s="498"/>
      <c r="AF319" s="498"/>
      <c r="AG319" s="498"/>
      <c r="AH319" s="498"/>
      <c r="AI319" s="498"/>
      <c r="AJ319" s="498"/>
      <c r="AK319" s="498"/>
      <c r="AL319" s="498"/>
      <c r="AM319" s="498"/>
      <c r="AN319" s="498"/>
      <c r="AO319" s="498"/>
      <c r="AP319" s="498"/>
      <c r="AQ319" s="498"/>
      <c r="AR319" s="498"/>
      <c r="AS319" s="498"/>
      <c r="AT319" s="498"/>
      <c r="AU319" s="498"/>
      <c r="AV319" s="498"/>
      <c r="AW319" s="498"/>
      <c r="AX319" s="498"/>
      <c r="AY319" s="498"/>
      <c r="AZ319" s="498"/>
      <c r="BA319" s="498"/>
      <c r="BB319" s="498"/>
      <c r="BC319" s="498"/>
      <c r="BD319" s="493"/>
      <c r="BE319" s="474"/>
      <c r="BF319" s="462"/>
      <c r="BG319" s="462"/>
      <c r="BH319" s="462"/>
    </row>
    <row r="320" spans="1:60" outlineLevel="3" x14ac:dyDescent="0.35">
      <c r="A320" s="462"/>
      <c r="B320" s="471"/>
      <c r="C320" s="464">
        <f t="shared" si="25"/>
        <v>4</v>
      </c>
      <c r="D320" s="493"/>
      <c r="E320" s="557"/>
      <c r="F320" s="557"/>
      <c r="G320" s="493"/>
      <c r="H320" s="498"/>
      <c r="I320" s="521" t="s">
        <v>808</v>
      </c>
      <c r="J320" s="521"/>
      <c r="K320" s="498"/>
      <c r="L320" s="498"/>
      <c r="M320" s="498"/>
      <c r="N320" s="516">
        <v>2</v>
      </c>
      <c r="O320" s="516">
        <v>2</v>
      </c>
      <c r="P320" s="516">
        <v>2</v>
      </c>
      <c r="Q320" s="516">
        <v>2</v>
      </c>
      <c r="R320" s="498"/>
      <c r="S320" s="498"/>
      <c r="T320" s="498"/>
      <c r="U320" s="498"/>
      <c r="V320" s="498"/>
      <c r="W320" s="498"/>
      <c r="X320" s="498"/>
      <c r="Y320" s="498"/>
      <c r="Z320" s="498"/>
      <c r="AA320" s="498"/>
      <c r="AB320" s="498"/>
      <c r="AC320" s="498"/>
      <c r="AD320" s="498"/>
      <c r="AE320" s="498"/>
      <c r="AF320" s="498"/>
      <c r="AG320" s="498"/>
      <c r="AH320" s="498"/>
      <c r="AI320" s="498"/>
      <c r="AJ320" s="498"/>
      <c r="AK320" s="498"/>
      <c r="AL320" s="498"/>
      <c r="AM320" s="498"/>
      <c r="AN320" s="498"/>
      <c r="AO320" s="498"/>
      <c r="AP320" s="498"/>
      <c r="AQ320" s="498"/>
      <c r="AR320" s="498"/>
      <c r="AS320" s="498"/>
      <c r="AT320" s="498"/>
      <c r="AU320" s="498"/>
      <c r="AV320" s="498"/>
      <c r="AW320" s="498"/>
      <c r="AX320" s="498"/>
      <c r="AY320" s="498"/>
      <c r="AZ320" s="498"/>
      <c r="BA320" s="498"/>
      <c r="BB320" s="498"/>
      <c r="BC320" s="498"/>
      <c r="BD320" s="493"/>
      <c r="BE320" s="474"/>
      <c r="BF320" s="462"/>
      <c r="BG320" s="462"/>
      <c r="BH320" s="462"/>
    </row>
    <row r="321" spans="1:60" outlineLevel="3" x14ac:dyDescent="0.35">
      <c r="A321" s="462"/>
      <c r="B321" s="471"/>
      <c r="C321" s="464">
        <f t="shared" si="25"/>
        <v>4</v>
      </c>
      <c r="D321" s="493"/>
      <c r="E321" s="557"/>
      <c r="F321" s="557"/>
      <c r="G321" s="493"/>
      <c r="H321" s="498"/>
      <c r="I321" s="521" t="s">
        <v>772</v>
      </c>
      <c r="J321" s="521"/>
      <c r="K321" s="498"/>
      <c r="L321" s="498"/>
      <c r="M321" s="498"/>
      <c r="N321" s="516">
        <v>0</v>
      </c>
      <c r="O321" s="516">
        <v>0</v>
      </c>
      <c r="P321" s="516">
        <v>0</v>
      </c>
      <c r="Q321" s="516">
        <v>0</v>
      </c>
      <c r="R321" s="498"/>
      <c r="S321" s="498"/>
      <c r="T321" s="498"/>
      <c r="U321" s="498"/>
      <c r="V321" s="498"/>
      <c r="W321" s="498"/>
      <c r="X321" s="498"/>
      <c r="Y321" s="498"/>
      <c r="Z321" s="498"/>
      <c r="AA321" s="498"/>
      <c r="AB321" s="498"/>
      <c r="AC321" s="498"/>
      <c r="AD321" s="498"/>
      <c r="AE321" s="498"/>
      <c r="AF321" s="498"/>
      <c r="AG321" s="498"/>
      <c r="AH321" s="498"/>
      <c r="AI321" s="498"/>
      <c r="AJ321" s="498"/>
      <c r="AK321" s="498"/>
      <c r="AL321" s="498"/>
      <c r="AM321" s="498"/>
      <c r="AN321" s="498"/>
      <c r="AO321" s="498"/>
      <c r="AP321" s="498"/>
      <c r="AQ321" s="498"/>
      <c r="AR321" s="498"/>
      <c r="AS321" s="498"/>
      <c r="AT321" s="498"/>
      <c r="AU321" s="498"/>
      <c r="AV321" s="498"/>
      <c r="AW321" s="498"/>
      <c r="AX321" s="498"/>
      <c r="AY321" s="498"/>
      <c r="AZ321" s="498"/>
      <c r="BA321" s="498"/>
      <c r="BB321" s="498"/>
      <c r="BC321" s="498"/>
      <c r="BD321" s="493"/>
      <c r="BE321" s="474"/>
      <c r="BF321" s="462"/>
      <c r="BG321" s="462"/>
      <c r="BH321" s="462"/>
    </row>
    <row r="322" spans="1:60" outlineLevel="3" x14ac:dyDescent="0.35">
      <c r="A322" s="462"/>
      <c r="B322" s="471"/>
      <c r="C322" s="464">
        <f t="shared" si="25"/>
        <v>4</v>
      </c>
      <c r="D322" s="493"/>
      <c r="E322" s="557"/>
      <c r="F322" s="557"/>
      <c r="G322" s="493"/>
      <c r="H322" s="515" t="str">
        <f>H$175</f>
        <v>July</v>
      </c>
      <c r="I322" s="521" t="s">
        <v>798</v>
      </c>
      <c r="J322" s="521"/>
      <c r="K322" s="498"/>
      <c r="L322" s="498"/>
      <c r="M322" s="498"/>
      <c r="N322" s="498">
        <v>0</v>
      </c>
      <c r="O322" s="498">
        <v>0</v>
      </c>
      <c r="P322" s="498">
        <v>0</v>
      </c>
      <c r="Q322" s="498">
        <v>0</v>
      </c>
      <c r="R322" s="498"/>
      <c r="S322" s="498"/>
      <c r="T322" s="498"/>
      <c r="U322" s="498"/>
      <c r="V322" s="498"/>
      <c r="W322" s="498"/>
      <c r="X322" s="498"/>
      <c r="Y322" s="498"/>
      <c r="Z322" s="498"/>
      <c r="AA322" s="498"/>
      <c r="AB322" s="498"/>
      <c r="AC322" s="498"/>
      <c r="AD322" s="498"/>
      <c r="AE322" s="498"/>
      <c r="AF322" s="498"/>
      <c r="AG322" s="498"/>
      <c r="AH322" s="498"/>
      <c r="AI322" s="498"/>
      <c r="AJ322" s="498"/>
      <c r="AK322" s="498"/>
      <c r="AL322" s="498"/>
      <c r="AM322" s="498"/>
      <c r="AN322" s="498"/>
      <c r="AO322" s="498"/>
      <c r="AP322" s="498"/>
      <c r="AQ322" s="498"/>
      <c r="AR322" s="498"/>
      <c r="AS322" s="498"/>
      <c r="AT322" s="498"/>
      <c r="AU322" s="498"/>
      <c r="AV322" s="498"/>
      <c r="AW322" s="498"/>
      <c r="AX322" s="498"/>
      <c r="AY322" s="498"/>
      <c r="AZ322" s="498"/>
      <c r="BA322" s="498"/>
      <c r="BB322" s="498"/>
      <c r="BC322" s="498"/>
      <c r="BD322" s="493"/>
      <c r="BE322" s="474"/>
      <c r="BF322" s="462"/>
      <c r="BG322" s="462"/>
      <c r="BH322" s="462"/>
    </row>
    <row r="323" spans="1:60" outlineLevel="3" x14ac:dyDescent="0.35">
      <c r="A323" s="462"/>
      <c r="B323" s="471"/>
      <c r="C323" s="464">
        <f t="shared" si="25"/>
        <v>4</v>
      </c>
      <c r="D323" s="493"/>
      <c r="E323" s="557"/>
      <c r="F323" s="557"/>
      <c r="G323" s="493"/>
      <c r="H323" s="498"/>
      <c r="I323" s="521" t="s">
        <v>175</v>
      </c>
      <c r="J323" s="521"/>
      <c r="K323" s="498"/>
      <c r="L323" s="498"/>
      <c r="M323" s="498"/>
      <c r="N323" s="516">
        <v>1</v>
      </c>
      <c r="O323" s="516">
        <v>1</v>
      </c>
      <c r="P323" s="516">
        <v>1</v>
      </c>
      <c r="Q323" s="516">
        <v>1</v>
      </c>
      <c r="R323" s="498"/>
      <c r="S323" s="498"/>
      <c r="T323" s="498"/>
      <c r="U323" s="498"/>
      <c r="V323" s="498"/>
      <c r="W323" s="498"/>
      <c r="X323" s="498"/>
      <c r="Y323" s="498"/>
      <c r="Z323" s="498"/>
      <c r="AA323" s="498"/>
      <c r="AB323" s="498"/>
      <c r="AC323" s="498"/>
      <c r="AD323" s="498"/>
      <c r="AE323" s="498"/>
      <c r="AF323" s="498"/>
      <c r="AG323" s="498"/>
      <c r="AH323" s="498"/>
      <c r="AI323" s="498"/>
      <c r="AJ323" s="498"/>
      <c r="AK323" s="498"/>
      <c r="AL323" s="498"/>
      <c r="AM323" s="498"/>
      <c r="AN323" s="498"/>
      <c r="AO323" s="498"/>
      <c r="AP323" s="498"/>
      <c r="AQ323" s="498"/>
      <c r="AR323" s="498"/>
      <c r="AS323" s="498"/>
      <c r="AT323" s="498"/>
      <c r="AU323" s="498"/>
      <c r="AV323" s="498"/>
      <c r="AW323" s="498"/>
      <c r="AX323" s="498"/>
      <c r="AY323" s="498"/>
      <c r="AZ323" s="498"/>
      <c r="BA323" s="498"/>
      <c r="BB323" s="498"/>
      <c r="BC323" s="498"/>
      <c r="BD323" s="493"/>
      <c r="BE323" s="474"/>
      <c r="BF323" s="462"/>
      <c r="BG323" s="462"/>
      <c r="BH323" s="462"/>
    </row>
    <row r="324" spans="1:60" outlineLevel="3" x14ac:dyDescent="0.35">
      <c r="A324" s="462"/>
      <c r="B324" s="471"/>
      <c r="C324" s="464">
        <f t="shared" si="25"/>
        <v>4</v>
      </c>
      <c r="D324" s="493"/>
      <c r="E324" s="557"/>
      <c r="F324" s="557"/>
      <c r="G324" s="493"/>
      <c r="H324" s="498"/>
      <c r="I324" s="521" t="s">
        <v>805</v>
      </c>
      <c r="J324" s="521"/>
      <c r="K324" s="498"/>
      <c r="L324" s="498"/>
      <c r="M324" s="498"/>
      <c r="N324" s="516">
        <v>3</v>
      </c>
      <c r="O324" s="516">
        <v>3</v>
      </c>
      <c r="P324" s="516">
        <v>3</v>
      </c>
      <c r="Q324" s="516">
        <v>3</v>
      </c>
      <c r="R324" s="498"/>
      <c r="S324" s="498"/>
      <c r="T324" s="498"/>
      <c r="U324" s="498"/>
      <c r="V324" s="498"/>
      <c r="W324" s="498"/>
      <c r="X324" s="498"/>
      <c r="Y324" s="498"/>
      <c r="Z324" s="498"/>
      <c r="AA324" s="498"/>
      <c r="AB324" s="498"/>
      <c r="AC324" s="498"/>
      <c r="AD324" s="498"/>
      <c r="AE324" s="498"/>
      <c r="AF324" s="498"/>
      <c r="AG324" s="498"/>
      <c r="AH324" s="498"/>
      <c r="AI324" s="498"/>
      <c r="AJ324" s="498"/>
      <c r="AK324" s="498"/>
      <c r="AL324" s="498"/>
      <c r="AM324" s="498"/>
      <c r="AN324" s="498"/>
      <c r="AO324" s="498"/>
      <c r="AP324" s="498"/>
      <c r="AQ324" s="498"/>
      <c r="AR324" s="498"/>
      <c r="AS324" s="498"/>
      <c r="AT324" s="498"/>
      <c r="AU324" s="498"/>
      <c r="AV324" s="498"/>
      <c r="AW324" s="498"/>
      <c r="AX324" s="498"/>
      <c r="AY324" s="498"/>
      <c r="AZ324" s="498"/>
      <c r="BA324" s="498"/>
      <c r="BB324" s="498"/>
      <c r="BC324" s="498"/>
      <c r="BD324" s="493"/>
      <c r="BE324" s="474"/>
      <c r="BF324" s="462"/>
      <c r="BG324" s="462"/>
      <c r="BH324" s="462"/>
    </row>
    <row r="325" spans="1:60" outlineLevel="3" x14ac:dyDescent="0.35">
      <c r="A325" s="462"/>
      <c r="B325" s="471"/>
      <c r="C325" s="464">
        <f t="shared" si="25"/>
        <v>4</v>
      </c>
      <c r="D325" s="493"/>
      <c r="E325" s="557"/>
      <c r="F325" s="557"/>
      <c r="G325" s="493"/>
      <c r="H325" s="498"/>
      <c r="I325" s="521" t="s">
        <v>806</v>
      </c>
      <c r="J325" s="521"/>
      <c r="K325" s="498"/>
      <c r="L325" s="498"/>
      <c r="M325" s="498"/>
      <c r="N325" s="516">
        <v>3</v>
      </c>
      <c r="O325" s="516">
        <v>3</v>
      </c>
      <c r="P325" s="516">
        <v>3</v>
      </c>
      <c r="Q325" s="516">
        <v>3</v>
      </c>
      <c r="R325" s="498"/>
      <c r="S325" s="498"/>
      <c r="T325" s="498"/>
      <c r="U325" s="498"/>
      <c r="V325" s="498"/>
      <c r="W325" s="498"/>
      <c r="X325" s="498"/>
      <c r="Y325" s="498"/>
      <c r="Z325" s="498"/>
      <c r="AA325" s="498"/>
      <c r="AB325" s="498"/>
      <c r="AC325" s="498"/>
      <c r="AD325" s="498"/>
      <c r="AE325" s="498"/>
      <c r="AF325" s="498"/>
      <c r="AG325" s="498"/>
      <c r="AH325" s="498"/>
      <c r="AI325" s="498"/>
      <c r="AJ325" s="498"/>
      <c r="AK325" s="498"/>
      <c r="AL325" s="498"/>
      <c r="AM325" s="498"/>
      <c r="AN325" s="498"/>
      <c r="AO325" s="498"/>
      <c r="AP325" s="498"/>
      <c r="AQ325" s="498"/>
      <c r="AR325" s="498"/>
      <c r="AS325" s="498"/>
      <c r="AT325" s="498"/>
      <c r="AU325" s="498"/>
      <c r="AV325" s="498"/>
      <c r="AW325" s="498"/>
      <c r="AX325" s="498"/>
      <c r="AY325" s="498"/>
      <c r="AZ325" s="498"/>
      <c r="BA325" s="498"/>
      <c r="BB325" s="498"/>
      <c r="BC325" s="498"/>
      <c r="BD325" s="493"/>
      <c r="BE325" s="474"/>
      <c r="BF325" s="462"/>
      <c r="BG325" s="462"/>
      <c r="BH325" s="462"/>
    </row>
    <row r="326" spans="1:60" outlineLevel="3" x14ac:dyDescent="0.35">
      <c r="A326" s="462"/>
      <c r="B326" s="471"/>
      <c r="C326" s="464">
        <f t="shared" si="25"/>
        <v>4</v>
      </c>
      <c r="D326" s="493"/>
      <c r="E326" s="557"/>
      <c r="F326" s="557"/>
      <c r="G326" s="493"/>
      <c r="H326" s="498"/>
      <c r="I326" s="521" t="s">
        <v>807</v>
      </c>
      <c r="J326" s="521"/>
      <c r="K326" s="498"/>
      <c r="L326" s="498"/>
      <c r="M326" s="498"/>
      <c r="N326" s="516">
        <v>3</v>
      </c>
      <c r="O326" s="516">
        <v>3</v>
      </c>
      <c r="P326" s="516">
        <v>3</v>
      </c>
      <c r="Q326" s="516">
        <v>3</v>
      </c>
      <c r="R326" s="498"/>
      <c r="S326" s="498"/>
      <c r="T326" s="498"/>
      <c r="U326" s="498"/>
      <c r="V326" s="498"/>
      <c r="W326" s="498"/>
      <c r="X326" s="498"/>
      <c r="Y326" s="498"/>
      <c r="Z326" s="498"/>
      <c r="AA326" s="498"/>
      <c r="AB326" s="498"/>
      <c r="AC326" s="498"/>
      <c r="AD326" s="498"/>
      <c r="AE326" s="498"/>
      <c r="AF326" s="498"/>
      <c r="AG326" s="498"/>
      <c r="AH326" s="498"/>
      <c r="AI326" s="498"/>
      <c r="AJ326" s="498"/>
      <c r="AK326" s="498"/>
      <c r="AL326" s="498"/>
      <c r="AM326" s="498"/>
      <c r="AN326" s="498"/>
      <c r="AO326" s="498"/>
      <c r="AP326" s="498"/>
      <c r="AQ326" s="498"/>
      <c r="AR326" s="498"/>
      <c r="AS326" s="498"/>
      <c r="AT326" s="498"/>
      <c r="AU326" s="498"/>
      <c r="AV326" s="498"/>
      <c r="AW326" s="498"/>
      <c r="AX326" s="498"/>
      <c r="AY326" s="498"/>
      <c r="AZ326" s="498"/>
      <c r="BA326" s="498"/>
      <c r="BB326" s="498"/>
      <c r="BC326" s="498"/>
      <c r="BD326" s="493"/>
      <c r="BE326" s="474"/>
      <c r="BF326" s="462"/>
      <c r="BG326" s="462"/>
      <c r="BH326" s="462"/>
    </row>
    <row r="327" spans="1:60" outlineLevel="3" x14ac:dyDescent="0.35">
      <c r="A327" s="462"/>
      <c r="B327" s="471"/>
      <c r="C327" s="464">
        <f t="shared" si="25"/>
        <v>4</v>
      </c>
      <c r="D327" s="493"/>
      <c r="E327" s="557"/>
      <c r="F327" s="557"/>
      <c r="G327" s="493"/>
      <c r="H327" s="498"/>
      <c r="I327" s="521" t="s">
        <v>808</v>
      </c>
      <c r="J327" s="521"/>
      <c r="K327" s="498"/>
      <c r="L327" s="498"/>
      <c r="M327" s="498"/>
      <c r="N327" s="516">
        <v>3</v>
      </c>
      <c r="O327" s="516">
        <v>3</v>
      </c>
      <c r="P327" s="516">
        <v>3</v>
      </c>
      <c r="Q327" s="516">
        <v>3</v>
      </c>
      <c r="R327" s="498"/>
      <c r="S327" s="498"/>
      <c r="T327" s="498"/>
      <c r="U327" s="498"/>
      <c r="V327" s="498"/>
      <c r="W327" s="498"/>
      <c r="X327" s="498"/>
      <c r="Y327" s="498"/>
      <c r="Z327" s="498"/>
      <c r="AA327" s="498"/>
      <c r="AB327" s="498"/>
      <c r="AC327" s="498"/>
      <c r="AD327" s="498"/>
      <c r="AE327" s="498"/>
      <c r="AF327" s="498"/>
      <c r="AG327" s="498"/>
      <c r="AH327" s="498"/>
      <c r="AI327" s="498"/>
      <c r="AJ327" s="498"/>
      <c r="AK327" s="498"/>
      <c r="AL327" s="498"/>
      <c r="AM327" s="498"/>
      <c r="AN327" s="498"/>
      <c r="AO327" s="498"/>
      <c r="AP327" s="498"/>
      <c r="AQ327" s="498"/>
      <c r="AR327" s="498"/>
      <c r="AS327" s="498"/>
      <c r="AT327" s="498"/>
      <c r="AU327" s="498"/>
      <c r="AV327" s="498"/>
      <c r="AW327" s="498"/>
      <c r="AX327" s="498"/>
      <c r="AY327" s="498"/>
      <c r="AZ327" s="498"/>
      <c r="BA327" s="498"/>
      <c r="BB327" s="498"/>
      <c r="BC327" s="498"/>
      <c r="BD327" s="493"/>
      <c r="BE327" s="474"/>
      <c r="BF327" s="462"/>
      <c r="BG327" s="462"/>
      <c r="BH327" s="462"/>
    </row>
    <row r="328" spans="1:60" outlineLevel="3" x14ac:dyDescent="0.35">
      <c r="A328" s="462"/>
      <c r="B328" s="471"/>
      <c r="C328" s="464">
        <f t="shared" si="25"/>
        <v>4</v>
      </c>
      <c r="D328" s="493"/>
      <c r="E328" s="557"/>
      <c r="F328" s="557"/>
      <c r="G328" s="493"/>
      <c r="H328" s="498"/>
      <c r="I328" s="521" t="s">
        <v>772</v>
      </c>
      <c r="J328" s="521"/>
      <c r="K328" s="498"/>
      <c r="L328" s="498"/>
      <c r="M328" s="498"/>
      <c r="N328" s="516">
        <v>3</v>
      </c>
      <c r="O328" s="516">
        <v>3</v>
      </c>
      <c r="P328" s="516">
        <v>3</v>
      </c>
      <c r="Q328" s="516">
        <v>3</v>
      </c>
      <c r="R328" s="498"/>
      <c r="S328" s="498"/>
      <c r="T328" s="498"/>
      <c r="U328" s="498"/>
      <c r="V328" s="498"/>
      <c r="W328" s="498"/>
      <c r="X328" s="498"/>
      <c r="Y328" s="498"/>
      <c r="Z328" s="498"/>
      <c r="AA328" s="498"/>
      <c r="AB328" s="498"/>
      <c r="AC328" s="498"/>
      <c r="AD328" s="498"/>
      <c r="AE328" s="498"/>
      <c r="AF328" s="498"/>
      <c r="AG328" s="498"/>
      <c r="AH328" s="498"/>
      <c r="AI328" s="498"/>
      <c r="AJ328" s="498"/>
      <c r="AK328" s="498"/>
      <c r="AL328" s="498"/>
      <c r="AM328" s="498"/>
      <c r="AN328" s="498"/>
      <c r="AO328" s="498"/>
      <c r="AP328" s="498"/>
      <c r="AQ328" s="498"/>
      <c r="AR328" s="498"/>
      <c r="AS328" s="498"/>
      <c r="AT328" s="498"/>
      <c r="AU328" s="498"/>
      <c r="AV328" s="498"/>
      <c r="AW328" s="498"/>
      <c r="AX328" s="498"/>
      <c r="AY328" s="498"/>
      <c r="AZ328" s="498"/>
      <c r="BA328" s="498"/>
      <c r="BB328" s="498"/>
      <c r="BC328" s="498"/>
      <c r="BD328" s="493"/>
      <c r="BE328" s="474"/>
      <c r="BF328" s="462"/>
      <c r="BG328" s="462"/>
      <c r="BH328" s="462"/>
    </row>
    <row r="329" spans="1:60" ht="5.15" customHeight="1" outlineLevel="2" x14ac:dyDescent="0.35">
      <c r="A329" s="462"/>
      <c r="B329" s="471"/>
      <c r="C329" s="464">
        <f>INT($C$155)+2.005</f>
        <v>3.0049999999999999</v>
      </c>
      <c r="D329" s="493"/>
      <c r="E329" s="493"/>
      <c r="F329" s="493"/>
      <c r="G329" s="493"/>
      <c r="H329" s="493"/>
      <c r="I329" s="493"/>
      <c r="J329" s="493"/>
      <c r="K329" s="493"/>
      <c r="L329" s="493"/>
      <c r="M329" s="493"/>
      <c r="N329" s="493"/>
      <c r="O329" s="493"/>
      <c r="P329" s="493"/>
      <c r="Q329" s="493"/>
      <c r="R329" s="493"/>
      <c r="S329" s="493"/>
      <c r="T329" s="493"/>
      <c r="U329" s="493"/>
      <c r="V329" s="493"/>
      <c r="W329" s="493"/>
      <c r="X329" s="493"/>
      <c r="Y329" s="493"/>
      <c r="Z329" s="493"/>
      <c r="AA329" s="493"/>
      <c r="AB329" s="493"/>
      <c r="AC329" s="493"/>
      <c r="AD329" s="493"/>
      <c r="AE329" s="493"/>
      <c r="AF329" s="493"/>
      <c r="AG329" s="493"/>
      <c r="AH329" s="493"/>
      <c r="AI329" s="493"/>
      <c r="AJ329" s="493"/>
      <c r="AK329" s="493"/>
      <c r="AL329" s="493"/>
      <c r="AM329" s="493"/>
      <c r="AN329" s="493"/>
      <c r="AO329" s="493"/>
      <c r="AP329" s="493"/>
      <c r="AQ329" s="493"/>
      <c r="AR329" s="493"/>
      <c r="AS329" s="493"/>
      <c r="AT329" s="493"/>
      <c r="AU329" s="493"/>
      <c r="AV329" s="493"/>
      <c r="AW329" s="493"/>
      <c r="AX329" s="493"/>
      <c r="AY329" s="493"/>
      <c r="AZ329" s="493"/>
      <c r="BA329" s="493"/>
      <c r="BB329" s="493"/>
      <c r="BC329" s="493"/>
      <c r="BD329" s="493" t="s">
        <v>554</v>
      </c>
      <c r="BE329" s="474"/>
      <c r="BF329" s="462"/>
      <c r="BG329" s="462"/>
      <c r="BH329" s="462"/>
    </row>
    <row r="330" spans="1:60" outlineLevel="2" x14ac:dyDescent="0.35">
      <c r="A330" s="462"/>
      <c r="B330" s="471"/>
      <c r="C330" s="464">
        <f>INT($C$155)+2</f>
        <v>3</v>
      </c>
      <c r="D330" s="493"/>
      <c r="E330" s="557"/>
      <c r="F330" s="557"/>
      <c r="G330" s="493"/>
      <c r="H330" s="573" t="s">
        <v>790</v>
      </c>
      <c r="I330" s="522" t="s">
        <v>809</v>
      </c>
      <c r="J330" s="522"/>
      <c r="K330" s="634">
        <f>COUNTA($H331:$H$347)</f>
        <v>2</v>
      </c>
      <c r="L330" s="631">
        <f>COUNTA($I$331:$I$347)/K330</f>
        <v>8</v>
      </c>
      <c r="M330" s="502">
        <f t="array" ref="M330">[2]!i_ce_pos</f>
        <v>-7</v>
      </c>
      <c r="N330" s="522"/>
      <c r="O330" s="522"/>
      <c r="P330" s="522"/>
      <c r="Q330" s="522"/>
      <c r="R330" s="522" t="s">
        <v>810</v>
      </c>
      <c r="S330" s="522"/>
      <c r="T330" s="522"/>
      <c r="U330" s="522"/>
      <c r="V330" s="498"/>
      <c r="W330" s="498"/>
      <c r="X330" s="498"/>
      <c r="Y330" s="498"/>
      <c r="Z330" s="498"/>
      <c r="AA330" s="498"/>
      <c r="AB330" s="498"/>
      <c r="AC330" s="498"/>
      <c r="AD330" s="498"/>
      <c r="AE330" s="498"/>
      <c r="AF330" s="498"/>
      <c r="AG330" s="498"/>
      <c r="AH330" s="498"/>
      <c r="AI330" s="498"/>
      <c r="AJ330" s="498"/>
      <c r="AK330" s="498"/>
      <c r="AL330" s="498"/>
      <c r="AM330" s="498"/>
      <c r="AN330" s="498"/>
      <c r="AO330" s="498"/>
      <c r="AP330" s="498"/>
      <c r="AQ330" s="498"/>
      <c r="AR330" s="498"/>
      <c r="AS330" s="498"/>
      <c r="AT330" s="498"/>
      <c r="AU330" s="498"/>
      <c r="AV330" s="498"/>
      <c r="AW330" s="498"/>
      <c r="AX330" s="498"/>
      <c r="AY330" s="498"/>
      <c r="AZ330" s="498"/>
      <c r="BA330" s="498"/>
      <c r="BB330" s="498"/>
      <c r="BC330" s="498"/>
      <c r="BD330" s="493"/>
      <c r="BE330" s="474"/>
      <c r="BF330" s="462"/>
      <c r="BG330" s="462"/>
      <c r="BH330" s="462"/>
    </row>
    <row r="331" spans="1:60" outlineLevel="3" x14ac:dyDescent="0.35">
      <c r="A331" s="462"/>
      <c r="B331" s="471"/>
      <c r="C331" s="464">
        <f t="shared" ref="C331:C346" si="26">INT($C$155)+3</f>
        <v>4</v>
      </c>
      <c r="D331" s="493"/>
      <c r="E331" s="557"/>
      <c r="F331" s="557"/>
      <c r="G331" s="493"/>
      <c r="H331" s="515" t="str">
        <f>H$174</f>
        <v>May</v>
      </c>
      <c r="I331" s="521" t="s">
        <v>742</v>
      </c>
      <c r="J331" s="521"/>
      <c r="K331" s="498"/>
      <c r="L331" s="497"/>
      <c r="M331" s="498"/>
      <c r="N331" s="498"/>
      <c r="O331" s="498"/>
      <c r="P331" s="498"/>
      <c r="Q331" s="498"/>
      <c r="R331" s="516">
        <v>0</v>
      </c>
      <c r="S331" s="516">
        <v>0</v>
      </c>
      <c r="T331" s="516">
        <v>0</v>
      </c>
      <c r="U331" s="516">
        <v>0</v>
      </c>
      <c r="V331" s="498"/>
      <c r="W331" s="498"/>
      <c r="X331" s="498"/>
      <c r="Y331" s="498"/>
      <c r="Z331" s="498"/>
      <c r="AA331" s="498"/>
      <c r="AB331" s="498"/>
      <c r="AC331" s="498"/>
      <c r="AD331" s="498"/>
      <c r="AE331" s="498"/>
      <c r="AF331" s="498"/>
      <c r="AG331" s="498"/>
      <c r="AH331" s="498"/>
      <c r="AI331" s="498"/>
      <c r="AJ331" s="498"/>
      <c r="AK331" s="498"/>
      <c r="AL331" s="498"/>
      <c r="AM331" s="498"/>
      <c r="AN331" s="498"/>
      <c r="AO331" s="498"/>
      <c r="AP331" s="498"/>
      <c r="AQ331" s="498"/>
      <c r="AR331" s="498"/>
      <c r="AS331" s="498"/>
      <c r="AT331" s="498"/>
      <c r="AU331" s="498"/>
      <c r="AV331" s="498"/>
      <c r="AW331" s="498"/>
      <c r="AX331" s="498"/>
      <c r="AY331" s="498"/>
      <c r="AZ331" s="498"/>
      <c r="BA331" s="498"/>
      <c r="BB331" s="498"/>
      <c r="BC331" s="498"/>
      <c r="BD331" s="493"/>
      <c r="BE331" s="474"/>
      <c r="BF331" s="462"/>
      <c r="BG331" s="462"/>
      <c r="BH331" s="462"/>
    </row>
    <row r="332" spans="1:60" outlineLevel="3" x14ac:dyDescent="0.35">
      <c r="A332" s="462"/>
      <c r="B332" s="471"/>
      <c r="C332" s="464">
        <f t="shared" si="26"/>
        <v>4</v>
      </c>
      <c r="D332" s="493"/>
      <c r="E332" s="557"/>
      <c r="F332" s="557"/>
      <c r="G332" s="493"/>
      <c r="H332" s="515"/>
      <c r="I332" s="521" t="s">
        <v>743</v>
      </c>
      <c r="J332" s="521"/>
      <c r="K332" s="498"/>
      <c r="L332" s="498"/>
      <c r="M332" s="498"/>
      <c r="N332" s="498"/>
      <c r="O332" s="498"/>
      <c r="P332" s="498"/>
      <c r="Q332" s="498"/>
      <c r="R332" s="516">
        <v>4</v>
      </c>
      <c r="S332" s="516">
        <v>4</v>
      </c>
      <c r="T332" s="516">
        <v>4</v>
      </c>
      <c r="U332" s="516">
        <v>4</v>
      </c>
      <c r="V332" s="498"/>
      <c r="W332" s="498"/>
      <c r="X332" s="498"/>
      <c r="Y332" s="498"/>
      <c r="Z332" s="498"/>
      <c r="AA332" s="498"/>
      <c r="AB332" s="498"/>
      <c r="AC332" s="498"/>
      <c r="AD332" s="498"/>
      <c r="AE332" s="498"/>
      <c r="AF332" s="498"/>
      <c r="AG332" s="498"/>
      <c r="AH332" s="498"/>
      <c r="AI332" s="498"/>
      <c r="AJ332" s="498"/>
      <c r="AK332" s="498"/>
      <c r="AL332" s="498"/>
      <c r="AM332" s="498"/>
      <c r="AN332" s="498"/>
      <c r="AO332" s="498"/>
      <c r="AP332" s="498"/>
      <c r="AQ332" s="498"/>
      <c r="AR332" s="498"/>
      <c r="AS332" s="498"/>
      <c r="AT332" s="498"/>
      <c r="AU332" s="498"/>
      <c r="AV332" s="498"/>
      <c r="AW332" s="498"/>
      <c r="AX332" s="498"/>
      <c r="AY332" s="498"/>
      <c r="AZ332" s="498"/>
      <c r="BA332" s="498"/>
      <c r="BB332" s="498"/>
      <c r="BC332" s="498"/>
      <c r="BD332" s="493"/>
      <c r="BE332" s="474"/>
      <c r="BF332" s="462"/>
      <c r="BG332" s="462"/>
      <c r="BH332" s="462"/>
    </row>
    <row r="333" spans="1:60" outlineLevel="3" x14ac:dyDescent="0.35">
      <c r="A333" s="462"/>
      <c r="B333" s="471"/>
      <c r="C333" s="464">
        <f t="shared" si="26"/>
        <v>4</v>
      </c>
      <c r="D333" s="493"/>
      <c r="E333" s="557"/>
      <c r="F333" s="557"/>
      <c r="G333" s="493"/>
      <c r="H333" s="515"/>
      <c r="I333" s="521" t="s">
        <v>744</v>
      </c>
      <c r="J333" s="521"/>
      <c r="K333" s="498"/>
      <c r="L333" s="498"/>
      <c r="M333" s="498"/>
      <c r="N333" s="498"/>
      <c r="O333" s="498"/>
      <c r="P333" s="498"/>
      <c r="Q333" s="498"/>
      <c r="R333" s="498">
        <v>0</v>
      </c>
      <c r="S333" s="498">
        <v>0</v>
      </c>
      <c r="T333" s="498">
        <v>0</v>
      </c>
      <c r="U333" s="498">
        <v>0</v>
      </c>
      <c r="V333" s="498"/>
      <c r="W333" s="498"/>
      <c r="X333" s="498"/>
      <c r="Y333" s="498"/>
      <c r="Z333" s="498"/>
      <c r="AA333" s="498"/>
      <c r="AB333" s="498"/>
      <c r="AC333" s="498"/>
      <c r="AD333" s="498"/>
      <c r="AE333" s="498"/>
      <c r="AF333" s="498"/>
      <c r="AG333" s="498"/>
      <c r="AH333" s="498"/>
      <c r="AI333" s="498"/>
      <c r="AJ333" s="498"/>
      <c r="AK333" s="498"/>
      <c r="AL333" s="498"/>
      <c r="AM333" s="498"/>
      <c r="AN333" s="498"/>
      <c r="AO333" s="498"/>
      <c r="AP333" s="498"/>
      <c r="AQ333" s="498"/>
      <c r="AR333" s="498"/>
      <c r="AS333" s="498"/>
      <c r="AT333" s="498"/>
      <c r="AU333" s="498"/>
      <c r="AV333" s="498"/>
      <c r="AW333" s="498"/>
      <c r="AX333" s="498"/>
      <c r="AY333" s="498"/>
      <c r="AZ333" s="498"/>
      <c r="BA333" s="498"/>
      <c r="BB333" s="498"/>
      <c r="BC333" s="498"/>
      <c r="BD333" s="493"/>
      <c r="BE333" s="474"/>
      <c r="BF333" s="462"/>
      <c r="BG333" s="462"/>
      <c r="BH333" s="462"/>
    </row>
    <row r="334" spans="1:60" outlineLevel="3" x14ac:dyDescent="0.35">
      <c r="A334" s="462"/>
      <c r="B334" s="471"/>
      <c r="C334" s="464">
        <f t="shared" si="26"/>
        <v>4</v>
      </c>
      <c r="D334" s="493"/>
      <c r="E334" s="557"/>
      <c r="F334" s="557"/>
      <c r="G334" s="493"/>
      <c r="H334" s="515"/>
      <c r="I334" s="521" t="s">
        <v>701</v>
      </c>
      <c r="J334" s="521"/>
      <c r="K334" s="498"/>
      <c r="L334" s="498"/>
      <c r="M334" s="498"/>
      <c r="N334" s="498"/>
      <c r="O334" s="498"/>
      <c r="P334" s="498"/>
      <c r="Q334" s="498"/>
      <c r="R334" s="498">
        <v>0</v>
      </c>
      <c r="S334" s="498">
        <v>0</v>
      </c>
      <c r="T334" s="498">
        <v>0</v>
      </c>
      <c r="U334" s="498">
        <v>0</v>
      </c>
      <c r="V334" s="498"/>
      <c r="W334" s="498"/>
      <c r="X334" s="498"/>
      <c r="Y334" s="498"/>
      <c r="Z334" s="498"/>
      <c r="AA334" s="498"/>
      <c r="AB334" s="498"/>
      <c r="AC334" s="498"/>
      <c r="AD334" s="498"/>
      <c r="AE334" s="498"/>
      <c r="AF334" s="498"/>
      <c r="AG334" s="498"/>
      <c r="AH334" s="498"/>
      <c r="AI334" s="498"/>
      <c r="AJ334" s="498"/>
      <c r="AK334" s="498"/>
      <c r="AL334" s="498"/>
      <c r="AM334" s="498"/>
      <c r="AN334" s="498"/>
      <c r="AO334" s="498"/>
      <c r="AP334" s="498"/>
      <c r="AQ334" s="498"/>
      <c r="AR334" s="498"/>
      <c r="AS334" s="498"/>
      <c r="AT334" s="498"/>
      <c r="AU334" s="498"/>
      <c r="AV334" s="498"/>
      <c r="AW334" s="498"/>
      <c r="AX334" s="498"/>
      <c r="AY334" s="498"/>
      <c r="AZ334" s="498"/>
      <c r="BA334" s="498"/>
      <c r="BB334" s="498"/>
      <c r="BC334" s="498"/>
      <c r="BD334" s="493"/>
      <c r="BE334" s="474"/>
      <c r="BF334" s="462"/>
      <c r="BG334" s="462"/>
      <c r="BH334" s="462"/>
    </row>
    <row r="335" spans="1:60" outlineLevel="3" x14ac:dyDescent="0.35">
      <c r="A335" s="462"/>
      <c r="B335" s="471"/>
      <c r="C335" s="464">
        <f t="shared" si="26"/>
        <v>4</v>
      </c>
      <c r="D335" s="493"/>
      <c r="E335" s="557"/>
      <c r="F335" s="557"/>
      <c r="G335" s="493"/>
      <c r="H335" s="515"/>
      <c r="I335" s="521" t="s">
        <v>702</v>
      </c>
      <c r="J335" s="521"/>
      <c r="K335" s="498"/>
      <c r="L335" s="498"/>
      <c r="M335" s="498"/>
      <c r="N335" s="498"/>
      <c r="O335" s="498"/>
      <c r="P335" s="498"/>
      <c r="Q335" s="498"/>
      <c r="R335" s="498">
        <v>0</v>
      </c>
      <c r="S335" s="498">
        <v>0</v>
      </c>
      <c r="T335" s="498">
        <v>0</v>
      </c>
      <c r="U335" s="498">
        <v>0</v>
      </c>
      <c r="V335" s="498"/>
      <c r="W335" s="498"/>
      <c r="X335" s="498"/>
      <c r="Y335" s="498"/>
      <c r="Z335" s="498"/>
      <c r="AA335" s="498"/>
      <c r="AB335" s="498"/>
      <c r="AC335" s="498"/>
      <c r="AD335" s="498"/>
      <c r="AE335" s="498"/>
      <c r="AF335" s="498"/>
      <c r="AG335" s="498"/>
      <c r="AH335" s="498"/>
      <c r="AI335" s="498"/>
      <c r="AJ335" s="498"/>
      <c r="AK335" s="498"/>
      <c r="AL335" s="498"/>
      <c r="AM335" s="498"/>
      <c r="AN335" s="498"/>
      <c r="AO335" s="498"/>
      <c r="AP335" s="498"/>
      <c r="AQ335" s="498"/>
      <c r="AR335" s="498"/>
      <c r="AS335" s="498"/>
      <c r="AT335" s="498"/>
      <c r="AU335" s="498"/>
      <c r="AV335" s="498"/>
      <c r="AW335" s="498"/>
      <c r="AX335" s="498"/>
      <c r="AY335" s="498"/>
      <c r="AZ335" s="498"/>
      <c r="BA335" s="498"/>
      <c r="BB335" s="498"/>
      <c r="BC335" s="498"/>
      <c r="BD335" s="493"/>
      <c r="BE335" s="474"/>
      <c r="BF335" s="462"/>
      <c r="BG335" s="462"/>
      <c r="BH335" s="462"/>
    </row>
    <row r="336" spans="1:60" outlineLevel="3" x14ac:dyDescent="0.35">
      <c r="A336" s="462"/>
      <c r="B336" s="471"/>
      <c r="C336" s="464">
        <f t="shared" si="26"/>
        <v>4</v>
      </c>
      <c r="D336" s="493"/>
      <c r="E336" s="557"/>
      <c r="F336" s="557"/>
      <c r="G336" s="493"/>
      <c r="H336" s="515"/>
      <c r="I336" s="521" t="s">
        <v>703</v>
      </c>
      <c r="J336" s="521"/>
      <c r="K336" s="498"/>
      <c r="L336" s="498"/>
      <c r="M336" s="498"/>
      <c r="N336" s="498"/>
      <c r="O336" s="498"/>
      <c r="P336" s="498"/>
      <c r="Q336" s="498"/>
      <c r="R336" s="498">
        <v>0</v>
      </c>
      <c r="S336" s="498">
        <v>0</v>
      </c>
      <c r="T336" s="498">
        <v>0</v>
      </c>
      <c r="U336" s="498">
        <v>0</v>
      </c>
      <c r="V336" s="498"/>
      <c r="W336" s="498"/>
      <c r="X336" s="498"/>
      <c r="Y336" s="498"/>
      <c r="Z336" s="498"/>
      <c r="AA336" s="498"/>
      <c r="AB336" s="498"/>
      <c r="AC336" s="498"/>
      <c r="AD336" s="498"/>
      <c r="AE336" s="498"/>
      <c r="AF336" s="498"/>
      <c r="AG336" s="498"/>
      <c r="AH336" s="498"/>
      <c r="AI336" s="498"/>
      <c r="AJ336" s="498"/>
      <c r="AK336" s="498"/>
      <c r="AL336" s="498"/>
      <c r="AM336" s="498"/>
      <c r="AN336" s="498"/>
      <c r="AO336" s="498"/>
      <c r="AP336" s="498"/>
      <c r="AQ336" s="498"/>
      <c r="AR336" s="498"/>
      <c r="AS336" s="498"/>
      <c r="AT336" s="498"/>
      <c r="AU336" s="498"/>
      <c r="AV336" s="498"/>
      <c r="AW336" s="498"/>
      <c r="AX336" s="498"/>
      <c r="AY336" s="498"/>
      <c r="AZ336" s="498"/>
      <c r="BA336" s="498"/>
      <c r="BB336" s="498"/>
      <c r="BC336" s="498"/>
      <c r="BD336" s="493"/>
      <c r="BE336" s="474"/>
      <c r="BF336" s="462"/>
      <c r="BG336" s="462"/>
      <c r="BH336" s="462"/>
    </row>
    <row r="337" spans="1:60" outlineLevel="3" x14ac:dyDescent="0.35">
      <c r="A337" s="462"/>
      <c r="B337" s="471"/>
      <c r="C337" s="464">
        <f t="shared" si="26"/>
        <v>4</v>
      </c>
      <c r="D337" s="493"/>
      <c r="E337" s="557"/>
      <c r="F337" s="557"/>
      <c r="G337" s="493"/>
      <c r="H337" s="515"/>
      <c r="I337" s="521" t="s">
        <v>704</v>
      </c>
      <c r="J337" s="521"/>
      <c r="K337" s="498"/>
      <c r="L337" s="498"/>
      <c r="M337" s="498"/>
      <c r="N337" s="498"/>
      <c r="O337" s="498"/>
      <c r="P337" s="498"/>
      <c r="Q337" s="498"/>
      <c r="R337" s="498">
        <v>0</v>
      </c>
      <c r="S337" s="498">
        <v>0</v>
      </c>
      <c r="T337" s="498">
        <v>0</v>
      </c>
      <c r="U337" s="498">
        <v>0</v>
      </c>
      <c r="V337" s="498"/>
      <c r="W337" s="498"/>
      <c r="X337" s="498"/>
      <c r="Y337" s="498"/>
      <c r="Z337" s="498"/>
      <c r="AA337" s="498"/>
      <c r="AB337" s="498"/>
      <c r="AC337" s="498"/>
      <c r="AD337" s="498"/>
      <c r="AE337" s="498"/>
      <c r="AF337" s="498"/>
      <c r="AG337" s="498"/>
      <c r="AH337" s="498"/>
      <c r="AI337" s="498"/>
      <c r="AJ337" s="498"/>
      <c r="AK337" s="498"/>
      <c r="AL337" s="498"/>
      <c r="AM337" s="498"/>
      <c r="AN337" s="498"/>
      <c r="AO337" s="498"/>
      <c r="AP337" s="498"/>
      <c r="AQ337" s="498"/>
      <c r="AR337" s="498"/>
      <c r="AS337" s="498"/>
      <c r="AT337" s="498"/>
      <c r="AU337" s="498"/>
      <c r="AV337" s="498"/>
      <c r="AW337" s="498"/>
      <c r="AX337" s="498"/>
      <c r="AY337" s="498"/>
      <c r="AZ337" s="498"/>
      <c r="BA337" s="498"/>
      <c r="BB337" s="498"/>
      <c r="BC337" s="498"/>
      <c r="BD337" s="493"/>
      <c r="BE337" s="474"/>
      <c r="BF337" s="462"/>
      <c r="BG337" s="462"/>
      <c r="BH337" s="462"/>
    </row>
    <row r="338" spans="1:60" outlineLevel="3" x14ac:dyDescent="0.35">
      <c r="A338" s="462"/>
      <c r="B338" s="471"/>
      <c r="C338" s="464">
        <f t="shared" si="26"/>
        <v>4</v>
      </c>
      <c r="D338" s="493"/>
      <c r="E338" s="557"/>
      <c r="F338" s="557"/>
      <c r="G338" s="493"/>
      <c r="H338" s="515"/>
      <c r="I338" s="521" t="s">
        <v>705</v>
      </c>
      <c r="J338" s="521"/>
      <c r="K338" s="498"/>
      <c r="L338" s="498"/>
      <c r="M338" s="498"/>
      <c r="N338" s="498"/>
      <c r="O338" s="498"/>
      <c r="P338" s="498"/>
      <c r="Q338" s="498"/>
      <c r="R338" s="498">
        <v>0</v>
      </c>
      <c r="S338" s="498">
        <v>0</v>
      </c>
      <c r="T338" s="498">
        <v>0</v>
      </c>
      <c r="U338" s="498">
        <v>0</v>
      </c>
      <c r="V338" s="498"/>
      <c r="W338" s="498"/>
      <c r="X338" s="498"/>
      <c r="Y338" s="498"/>
      <c r="Z338" s="498"/>
      <c r="AA338" s="498"/>
      <c r="AB338" s="498"/>
      <c r="AC338" s="498"/>
      <c r="AD338" s="498"/>
      <c r="AE338" s="498"/>
      <c r="AF338" s="498"/>
      <c r="AG338" s="498"/>
      <c r="AH338" s="498"/>
      <c r="AI338" s="498"/>
      <c r="AJ338" s="498"/>
      <c r="AK338" s="498"/>
      <c r="AL338" s="498"/>
      <c r="AM338" s="498"/>
      <c r="AN338" s="498"/>
      <c r="AO338" s="498"/>
      <c r="AP338" s="498"/>
      <c r="AQ338" s="498"/>
      <c r="AR338" s="498"/>
      <c r="AS338" s="498"/>
      <c r="AT338" s="498"/>
      <c r="AU338" s="498"/>
      <c r="AV338" s="498"/>
      <c r="AW338" s="498"/>
      <c r="AX338" s="498"/>
      <c r="AY338" s="498"/>
      <c r="AZ338" s="498"/>
      <c r="BA338" s="498"/>
      <c r="BB338" s="498"/>
      <c r="BC338" s="498"/>
      <c r="BD338" s="493"/>
      <c r="BE338" s="474"/>
      <c r="BF338" s="462"/>
      <c r="BG338" s="462"/>
      <c r="BH338" s="462"/>
    </row>
    <row r="339" spans="1:60" outlineLevel="3" x14ac:dyDescent="0.35">
      <c r="A339" s="462"/>
      <c r="B339" s="471"/>
      <c r="C339" s="464">
        <f t="shared" si="26"/>
        <v>4</v>
      </c>
      <c r="D339" s="493"/>
      <c r="E339" s="557"/>
      <c r="F339" s="557"/>
      <c r="G339" s="493"/>
      <c r="H339" s="515" t="str">
        <f>H$175</f>
        <v>July</v>
      </c>
      <c r="I339" s="521" t="s">
        <v>742</v>
      </c>
      <c r="J339" s="521"/>
      <c r="K339" s="498"/>
      <c r="L339" s="498"/>
      <c r="M339" s="498"/>
      <c r="N339" s="498"/>
      <c r="O339" s="498"/>
      <c r="P339" s="498"/>
      <c r="Q339" s="498"/>
      <c r="R339" s="516">
        <v>0</v>
      </c>
      <c r="S339" s="516">
        <v>0</v>
      </c>
      <c r="T339" s="516">
        <v>0</v>
      </c>
      <c r="U339" s="516">
        <v>0</v>
      </c>
      <c r="V339" s="498"/>
      <c r="W339" s="498"/>
      <c r="X339" s="498"/>
      <c r="Y339" s="498"/>
      <c r="Z339" s="498"/>
      <c r="AA339" s="498"/>
      <c r="AB339" s="498"/>
      <c r="AC339" s="498"/>
      <c r="AD339" s="498"/>
      <c r="AE339" s="498"/>
      <c r="AF339" s="498"/>
      <c r="AG339" s="498"/>
      <c r="AH339" s="498"/>
      <c r="AI339" s="498"/>
      <c r="AJ339" s="498"/>
      <c r="AK339" s="498"/>
      <c r="AL339" s="498"/>
      <c r="AM339" s="498"/>
      <c r="AN339" s="498"/>
      <c r="AO339" s="498"/>
      <c r="AP339" s="498"/>
      <c r="AQ339" s="498"/>
      <c r="AR339" s="498"/>
      <c r="AS339" s="498"/>
      <c r="AT339" s="498"/>
      <c r="AU339" s="498"/>
      <c r="AV339" s="498"/>
      <c r="AW339" s="498"/>
      <c r="AX339" s="498"/>
      <c r="AY339" s="498"/>
      <c r="AZ339" s="498"/>
      <c r="BA339" s="498"/>
      <c r="BB339" s="498"/>
      <c r="BC339" s="498"/>
      <c r="BD339" s="493"/>
      <c r="BE339" s="474"/>
      <c r="BF339" s="462"/>
      <c r="BG339" s="462"/>
      <c r="BH339" s="462"/>
    </row>
    <row r="340" spans="1:60" outlineLevel="3" x14ac:dyDescent="0.35">
      <c r="A340" s="462"/>
      <c r="B340" s="471"/>
      <c r="C340" s="464">
        <f t="shared" si="26"/>
        <v>4</v>
      </c>
      <c r="D340" s="493"/>
      <c r="E340" s="557"/>
      <c r="F340" s="557"/>
      <c r="G340" s="493"/>
      <c r="H340" s="515"/>
      <c r="I340" s="521" t="s">
        <v>743</v>
      </c>
      <c r="J340" s="521"/>
      <c r="K340" s="498"/>
      <c r="L340" s="498"/>
      <c r="M340" s="498"/>
      <c r="N340" s="498"/>
      <c r="O340" s="498"/>
      <c r="P340" s="498"/>
      <c r="Q340" s="498"/>
      <c r="R340" s="516">
        <v>4</v>
      </c>
      <c r="S340" s="516">
        <v>4</v>
      </c>
      <c r="T340" s="516">
        <v>4</v>
      </c>
      <c r="U340" s="516">
        <v>4</v>
      </c>
      <c r="V340" s="498"/>
      <c r="W340" s="498"/>
      <c r="X340" s="498"/>
      <c r="Y340" s="498"/>
      <c r="Z340" s="498"/>
      <c r="AA340" s="498"/>
      <c r="AB340" s="498"/>
      <c r="AC340" s="498"/>
      <c r="AD340" s="498"/>
      <c r="AE340" s="498"/>
      <c r="AF340" s="498"/>
      <c r="AG340" s="498"/>
      <c r="AH340" s="498"/>
      <c r="AI340" s="498"/>
      <c r="AJ340" s="498"/>
      <c r="AK340" s="498"/>
      <c r="AL340" s="498"/>
      <c r="AM340" s="498"/>
      <c r="AN340" s="498"/>
      <c r="AO340" s="498"/>
      <c r="AP340" s="498"/>
      <c r="AQ340" s="498"/>
      <c r="AR340" s="498"/>
      <c r="AS340" s="498"/>
      <c r="AT340" s="498"/>
      <c r="AU340" s="498"/>
      <c r="AV340" s="498"/>
      <c r="AW340" s="498"/>
      <c r="AX340" s="498"/>
      <c r="AY340" s="498"/>
      <c r="AZ340" s="498"/>
      <c r="BA340" s="498"/>
      <c r="BB340" s="498"/>
      <c r="BC340" s="498"/>
      <c r="BD340" s="493"/>
      <c r="BE340" s="474"/>
      <c r="BF340" s="462"/>
      <c r="BG340" s="462"/>
      <c r="BH340" s="462"/>
    </row>
    <row r="341" spans="1:60" outlineLevel="3" x14ac:dyDescent="0.35">
      <c r="A341" s="462"/>
      <c r="B341" s="471"/>
      <c r="C341" s="464">
        <f t="shared" si="26"/>
        <v>4</v>
      </c>
      <c r="D341" s="493"/>
      <c r="E341" s="557"/>
      <c r="F341" s="557"/>
      <c r="G341" s="493"/>
      <c r="H341" s="515"/>
      <c r="I341" s="521" t="s">
        <v>744</v>
      </c>
      <c r="J341" s="521"/>
      <c r="K341" s="498"/>
      <c r="L341" s="498"/>
      <c r="M341" s="498"/>
      <c r="N341" s="498"/>
      <c r="O341" s="498"/>
      <c r="P341" s="498"/>
      <c r="Q341" s="498"/>
      <c r="R341" s="498">
        <v>0</v>
      </c>
      <c r="S341" s="498">
        <v>0</v>
      </c>
      <c r="T341" s="498">
        <v>0</v>
      </c>
      <c r="U341" s="498">
        <v>0</v>
      </c>
      <c r="V341" s="498"/>
      <c r="W341" s="498"/>
      <c r="X341" s="498"/>
      <c r="Y341" s="498"/>
      <c r="Z341" s="498"/>
      <c r="AA341" s="498"/>
      <c r="AB341" s="498"/>
      <c r="AC341" s="498"/>
      <c r="AD341" s="498"/>
      <c r="AE341" s="498"/>
      <c r="AF341" s="498"/>
      <c r="AG341" s="498"/>
      <c r="AH341" s="498"/>
      <c r="AI341" s="498"/>
      <c r="AJ341" s="498"/>
      <c r="AK341" s="498"/>
      <c r="AL341" s="498"/>
      <c r="AM341" s="498"/>
      <c r="AN341" s="498"/>
      <c r="AO341" s="498"/>
      <c r="AP341" s="498"/>
      <c r="AQ341" s="498"/>
      <c r="AR341" s="498"/>
      <c r="AS341" s="498"/>
      <c r="AT341" s="498"/>
      <c r="AU341" s="498"/>
      <c r="AV341" s="498"/>
      <c r="AW341" s="498"/>
      <c r="AX341" s="498"/>
      <c r="AY341" s="498"/>
      <c r="AZ341" s="498"/>
      <c r="BA341" s="498"/>
      <c r="BB341" s="498"/>
      <c r="BC341" s="498"/>
      <c r="BD341" s="493"/>
      <c r="BE341" s="474"/>
      <c r="BF341" s="462"/>
      <c r="BG341" s="462"/>
      <c r="BH341" s="462"/>
    </row>
    <row r="342" spans="1:60" outlineLevel="3" x14ac:dyDescent="0.35">
      <c r="A342" s="462"/>
      <c r="B342" s="471"/>
      <c r="C342" s="464">
        <f t="shared" si="26"/>
        <v>4</v>
      </c>
      <c r="D342" s="493"/>
      <c r="E342" s="557"/>
      <c r="F342" s="557"/>
      <c r="G342" s="493"/>
      <c r="H342" s="515"/>
      <c r="I342" s="521" t="s">
        <v>701</v>
      </c>
      <c r="J342" s="521"/>
      <c r="K342" s="498"/>
      <c r="L342" s="498"/>
      <c r="M342" s="498"/>
      <c r="N342" s="498"/>
      <c r="O342" s="498"/>
      <c r="P342" s="498"/>
      <c r="Q342" s="498"/>
      <c r="R342" s="498">
        <v>0</v>
      </c>
      <c r="S342" s="498">
        <v>0</v>
      </c>
      <c r="T342" s="498">
        <v>0</v>
      </c>
      <c r="U342" s="498">
        <v>0</v>
      </c>
      <c r="V342" s="498"/>
      <c r="W342" s="498"/>
      <c r="X342" s="498"/>
      <c r="Y342" s="498"/>
      <c r="Z342" s="498"/>
      <c r="AA342" s="498"/>
      <c r="AB342" s="498"/>
      <c r="AC342" s="498"/>
      <c r="AD342" s="498"/>
      <c r="AE342" s="498"/>
      <c r="AF342" s="498"/>
      <c r="AG342" s="498"/>
      <c r="AH342" s="498"/>
      <c r="AI342" s="498"/>
      <c r="AJ342" s="498"/>
      <c r="AK342" s="498"/>
      <c r="AL342" s="498"/>
      <c r="AM342" s="498"/>
      <c r="AN342" s="498"/>
      <c r="AO342" s="498"/>
      <c r="AP342" s="498"/>
      <c r="AQ342" s="498"/>
      <c r="AR342" s="498"/>
      <c r="AS342" s="498"/>
      <c r="AT342" s="498"/>
      <c r="AU342" s="498"/>
      <c r="AV342" s="498"/>
      <c r="AW342" s="498"/>
      <c r="AX342" s="498"/>
      <c r="AY342" s="498"/>
      <c r="AZ342" s="498"/>
      <c r="BA342" s="498"/>
      <c r="BB342" s="498"/>
      <c r="BC342" s="498"/>
      <c r="BD342" s="493"/>
      <c r="BE342" s="474"/>
      <c r="BF342" s="462"/>
      <c r="BG342" s="462"/>
      <c r="BH342" s="462"/>
    </row>
    <row r="343" spans="1:60" outlineLevel="3" x14ac:dyDescent="0.35">
      <c r="A343" s="462"/>
      <c r="B343" s="471"/>
      <c r="C343" s="464">
        <f t="shared" si="26"/>
        <v>4</v>
      </c>
      <c r="D343" s="493"/>
      <c r="E343" s="557"/>
      <c r="F343" s="557"/>
      <c r="G343" s="493"/>
      <c r="H343" s="515"/>
      <c r="I343" s="521" t="s">
        <v>702</v>
      </c>
      <c r="J343" s="521"/>
      <c r="K343" s="498"/>
      <c r="L343" s="498"/>
      <c r="M343" s="498"/>
      <c r="N343" s="498"/>
      <c r="O343" s="498"/>
      <c r="P343" s="498"/>
      <c r="Q343" s="498"/>
      <c r="R343" s="498">
        <v>0</v>
      </c>
      <c r="S343" s="498">
        <v>0</v>
      </c>
      <c r="T343" s="498">
        <v>0</v>
      </c>
      <c r="U343" s="498">
        <v>0</v>
      </c>
      <c r="V343" s="498"/>
      <c r="W343" s="498"/>
      <c r="X343" s="498"/>
      <c r="Y343" s="498"/>
      <c r="Z343" s="498"/>
      <c r="AA343" s="498"/>
      <c r="AB343" s="498"/>
      <c r="AC343" s="498"/>
      <c r="AD343" s="498"/>
      <c r="AE343" s="498"/>
      <c r="AF343" s="498"/>
      <c r="AG343" s="498"/>
      <c r="AH343" s="498"/>
      <c r="AI343" s="498"/>
      <c r="AJ343" s="498"/>
      <c r="AK343" s="498"/>
      <c r="AL343" s="498"/>
      <c r="AM343" s="498"/>
      <c r="AN343" s="498"/>
      <c r="AO343" s="498"/>
      <c r="AP343" s="498"/>
      <c r="AQ343" s="498"/>
      <c r="AR343" s="498"/>
      <c r="AS343" s="498"/>
      <c r="AT343" s="498"/>
      <c r="AU343" s="498"/>
      <c r="AV343" s="498"/>
      <c r="AW343" s="498"/>
      <c r="AX343" s="498"/>
      <c r="AY343" s="498"/>
      <c r="AZ343" s="498"/>
      <c r="BA343" s="498"/>
      <c r="BB343" s="498"/>
      <c r="BC343" s="498"/>
      <c r="BD343" s="493"/>
      <c r="BE343" s="474"/>
      <c r="BF343" s="462"/>
      <c r="BG343" s="462"/>
      <c r="BH343" s="462"/>
    </row>
    <row r="344" spans="1:60" outlineLevel="3" x14ac:dyDescent="0.35">
      <c r="A344" s="462"/>
      <c r="B344" s="471"/>
      <c r="C344" s="464">
        <f t="shared" si="26"/>
        <v>4</v>
      </c>
      <c r="D344" s="493"/>
      <c r="E344" s="557"/>
      <c r="F344" s="557"/>
      <c r="G344" s="493"/>
      <c r="H344" s="515"/>
      <c r="I344" s="521" t="s">
        <v>703</v>
      </c>
      <c r="J344" s="521"/>
      <c r="K344" s="498"/>
      <c r="L344" s="498"/>
      <c r="M344" s="498"/>
      <c r="N344" s="498"/>
      <c r="O344" s="498"/>
      <c r="P344" s="498"/>
      <c r="Q344" s="498"/>
      <c r="R344" s="498">
        <v>0</v>
      </c>
      <c r="S344" s="498">
        <v>0</v>
      </c>
      <c r="T344" s="498">
        <v>0</v>
      </c>
      <c r="U344" s="498">
        <v>0</v>
      </c>
      <c r="V344" s="498"/>
      <c r="W344" s="498"/>
      <c r="X344" s="498"/>
      <c r="Y344" s="498"/>
      <c r="Z344" s="498"/>
      <c r="AA344" s="498"/>
      <c r="AB344" s="498"/>
      <c r="AC344" s="498"/>
      <c r="AD344" s="498"/>
      <c r="AE344" s="498"/>
      <c r="AF344" s="498"/>
      <c r="AG344" s="498"/>
      <c r="AH344" s="498"/>
      <c r="AI344" s="498"/>
      <c r="AJ344" s="498"/>
      <c r="AK344" s="498"/>
      <c r="AL344" s="498"/>
      <c r="AM344" s="498"/>
      <c r="AN344" s="498"/>
      <c r="AO344" s="498"/>
      <c r="AP344" s="498"/>
      <c r="AQ344" s="498"/>
      <c r="AR344" s="498"/>
      <c r="AS344" s="498"/>
      <c r="AT344" s="498"/>
      <c r="AU344" s="498"/>
      <c r="AV344" s="498"/>
      <c r="AW344" s="498"/>
      <c r="AX344" s="498"/>
      <c r="AY344" s="498"/>
      <c r="AZ344" s="498"/>
      <c r="BA344" s="498"/>
      <c r="BB344" s="498"/>
      <c r="BC344" s="498"/>
      <c r="BD344" s="493"/>
      <c r="BE344" s="474"/>
      <c r="BF344" s="462"/>
      <c r="BG344" s="462"/>
      <c r="BH344" s="462"/>
    </row>
    <row r="345" spans="1:60" outlineLevel="3" x14ac:dyDescent="0.35">
      <c r="A345" s="462"/>
      <c r="B345" s="471"/>
      <c r="C345" s="464">
        <f t="shared" si="26"/>
        <v>4</v>
      </c>
      <c r="D345" s="493"/>
      <c r="E345" s="557"/>
      <c r="F345" s="557"/>
      <c r="G345" s="493"/>
      <c r="H345" s="515"/>
      <c r="I345" s="521" t="s">
        <v>704</v>
      </c>
      <c r="J345" s="521"/>
      <c r="K345" s="498"/>
      <c r="L345" s="498"/>
      <c r="M345" s="498"/>
      <c r="N345" s="498"/>
      <c r="O345" s="498"/>
      <c r="P345" s="498"/>
      <c r="Q345" s="498"/>
      <c r="R345" s="498">
        <v>0</v>
      </c>
      <c r="S345" s="498">
        <v>0</v>
      </c>
      <c r="T345" s="498">
        <v>0</v>
      </c>
      <c r="U345" s="498">
        <v>0</v>
      </c>
      <c r="V345" s="498"/>
      <c r="W345" s="498"/>
      <c r="X345" s="498"/>
      <c r="Y345" s="498"/>
      <c r="Z345" s="498"/>
      <c r="AA345" s="498"/>
      <c r="AB345" s="498"/>
      <c r="AC345" s="498"/>
      <c r="AD345" s="498"/>
      <c r="AE345" s="498"/>
      <c r="AF345" s="498"/>
      <c r="AG345" s="498"/>
      <c r="AH345" s="498"/>
      <c r="AI345" s="498"/>
      <c r="AJ345" s="498"/>
      <c r="AK345" s="498"/>
      <c r="AL345" s="498"/>
      <c r="AM345" s="498"/>
      <c r="AN345" s="498"/>
      <c r="AO345" s="498"/>
      <c r="AP345" s="498"/>
      <c r="AQ345" s="498"/>
      <c r="AR345" s="498"/>
      <c r="AS345" s="498"/>
      <c r="AT345" s="498"/>
      <c r="AU345" s="498"/>
      <c r="AV345" s="498"/>
      <c r="AW345" s="498"/>
      <c r="AX345" s="498"/>
      <c r="AY345" s="498"/>
      <c r="AZ345" s="498"/>
      <c r="BA345" s="498"/>
      <c r="BB345" s="498"/>
      <c r="BC345" s="498"/>
      <c r="BD345" s="493"/>
      <c r="BE345" s="474"/>
      <c r="BF345" s="462"/>
      <c r="BG345" s="462"/>
      <c r="BH345" s="462"/>
    </row>
    <row r="346" spans="1:60" outlineLevel="3" x14ac:dyDescent="0.35">
      <c r="A346" s="462"/>
      <c r="B346" s="471"/>
      <c r="C346" s="464">
        <f t="shared" si="26"/>
        <v>4</v>
      </c>
      <c r="D346" s="493"/>
      <c r="E346" s="557"/>
      <c r="F346" s="557"/>
      <c r="G346" s="493"/>
      <c r="H346" s="515"/>
      <c r="I346" s="521" t="s">
        <v>705</v>
      </c>
      <c r="J346" s="521"/>
      <c r="K346" s="498"/>
      <c r="L346" s="498"/>
      <c r="M346" s="498"/>
      <c r="N346" s="498"/>
      <c r="O346" s="498"/>
      <c r="P346" s="498"/>
      <c r="Q346" s="498"/>
      <c r="R346" s="498">
        <v>0</v>
      </c>
      <c r="S346" s="498">
        <v>0</v>
      </c>
      <c r="T346" s="498">
        <v>0</v>
      </c>
      <c r="U346" s="498">
        <v>0</v>
      </c>
      <c r="V346" s="498"/>
      <c r="W346" s="498"/>
      <c r="X346" s="498"/>
      <c r="Y346" s="498"/>
      <c r="Z346" s="498"/>
      <c r="AA346" s="498"/>
      <c r="AB346" s="498"/>
      <c r="AC346" s="498"/>
      <c r="AD346" s="498"/>
      <c r="AE346" s="498"/>
      <c r="AF346" s="498"/>
      <c r="AG346" s="498"/>
      <c r="AH346" s="498"/>
      <c r="AI346" s="498"/>
      <c r="AJ346" s="498"/>
      <c r="AK346" s="498"/>
      <c r="AL346" s="498"/>
      <c r="AM346" s="498"/>
      <c r="AN346" s="498"/>
      <c r="AO346" s="498"/>
      <c r="AP346" s="498"/>
      <c r="AQ346" s="498"/>
      <c r="AR346" s="498"/>
      <c r="AS346" s="498"/>
      <c r="AT346" s="498"/>
      <c r="AU346" s="498"/>
      <c r="AV346" s="498"/>
      <c r="AW346" s="498"/>
      <c r="AX346" s="498"/>
      <c r="AY346" s="498"/>
      <c r="AZ346" s="498"/>
      <c r="BA346" s="498"/>
      <c r="BB346" s="498"/>
      <c r="BC346" s="498"/>
      <c r="BD346" s="493"/>
      <c r="BE346" s="474"/>
      <c r="BF346" s="462"/>
      <c r="BG346" s="462"/>
      <c r="BH346" s="462"/>
    </row>
    <row r="347" spans="1:60" ht="5.15" customHeight="1" outlineLevel="2" x14ac:dyDescent="0.35">
      <c r="A347" s="462"/>
      <c r="B347" s="471"/>
      <c r="C347" s="464">
        <f>INT($C$155)+2.005</f>
        <v>3.0049999999999999</v>
      </c>
      <c r="D347" s="493"/>
      <c r="E347" s="493"/>
      <c r="F347" s="493"/>
      <c r="G347" s="493"/>
      <c r="H347" s="493"/>
      <c r="I347" s="493"/>
      <c r="J347" s="493"/>
      <c r="K347" s="493"/>
      <c r="L347" s="493"/>
      <c r="M347" s="493"/>
      <c r="N347" s="493"/>
      <c r="O347" s="493"/>
      <c r="P347" s="493"/>
      <c r="Q347" s="493"/>
      <c r="R347" s="493"/>
      <c r="S347" s="493"/>
      <c r="T347" s="493"/>
      <c r="U347" s="493"/>
      <c r="V347" s="493"/>
      <c r="W347" s="493"/>
      <c r="X347" s="493"/>
      <c r="Y347" s="493"/>
      <c r="Z347" s="493"/>
      <c r="AA347" s="493"/>
      <c r="AB347" s="493"/>
      <c r="AC347" s="493"/>
      <c r="AD347" s="493"/>
      <c r="AE347" s="493"/>
      <c r="AF347" s="493"/>
      <c r="AG347" s="493"/>
      <c r="AH347" s="493"/>
      <c r="AI347" s="493"/>
      <c r="AJ347" s="493"/>
      <c r="AK347" s="493"/>
      <c r="AL347" s="493"/>
      <c r="AM347" s="493"/>
      <c r="AN347" s="493"/>
      <c r="AO347" s="493"/>
      <c r="AP347" s="493"/>
      <c r="AQ347" s="493"/>
      <c r="AR347" s="493"/>
      <c r="AS347" s="493"/>
      <c r="AT347" s="493"/>
      <c r="AU347" s="493"/>
      <c r="AV347" s="493"/>
      <c r="AW347" s="493"/>
      <c r="AX347" s="493"/>
      <c r="AY347" s="493"/>
      <c r="AZ347" s="493"/>
      <c r="BA347" s="493"/>
      <c r="BB347" s="493"/>
      <c r="BC347" s="493"/>
      <c r="BD347" s="493" t="s">
        <v>554</v>
      </c>
      <c r="BE347" s="474"/>
      <c r="BF347" s="462"/>
      <c r="BG347" s="462"/>
      <c r="BH347" s="462"/>
    </row>
    <row r="348" spans="1:60" outlineLevel="2" x14ac:dyDescent="0.35">
      <c r="A348" s="462"/>
      <c r="B348" s="471"/>
      <c r="C348" s="464">
        <f>INT($C$155)+2</f>
        <v>3</v>
      </c>
      <c r="D348" s="493"/>
      <c r="E348" s="557"/>
      <c r="F348" s="557"/>
      <c r="G348" s="493"/>
      <c r="H348" s="573" t="s">
        <v>790</v>
      </c>
      <c r="I348" s="522" t="s">
        <v>811</v>
      </c>
      <c r="J348" s="522"/>
      <c r="K348" s="634">
        <f>COUNTA($H349:$H$359)</f>
        <v>2</v>
      </c>
      <c r="L348" s="631">
        <f>COUNTA($I$349:$I$359)/K348</f>
        <v>5</v>
      </c>
      <c r="M348" s="502">
        <f t="array" ref="M348">[2]!i_b0_pos</f>
        <v>-4</v>
      </c>
      <c r="N348" s="522"/>
      <c r="O348" s="522"/>
      <c r="P348" s="522"/>
      <c r="Q348" s="522"/>
      <c r="R348" s="522" t="s">
        <v>810</v>
      </c>
      <c r="S348" s="522"/>
      <c r="T348" s="522"/>
      <c r="U348" s="522"/>
      <c r="V348" s="498"/>
      <c r="W348" s="498"/>
      <c r="X348" s="498"/>
      <c r="Y348" s="498"/>
      <c r="Z348" s="498"/>
      <c r="AA348" s="498"/>
      <c r="AB348" s="498"/>
      <c r="AC348" s="498"/>
      <c r="AD348" s="498"/>
      <c r="AE348" s="498"/>
      <c r="AF348" s="498"/>
      <c r="AG348" s="498"/>
      <c r="AH348" s="498"/>
      <c r="AI348" s="498"/>
      <c r="AJ348" s="498"/>
      <c r="AK348" s="498"/>
      <c r="AL348" s="498"/>
      <c r="AM348" s="498"/>
      <c r="AN348" s="498"/>
      <c r="AO348" s="498"/>
      <c r="AP348" s="498"/>
      <c r="AQ348" s="498"/>
      <c r="AR348" s="498"/>
      <c r="AS348" s="498"/>
      <c r="AT348" s="498"/>
      <c r="AU348" s="498"/>
      <c r="AV348" s="498"/>
      <c r="AW348" s="498"/>
      <c r="AX348" s="498"/>
      <c r="AY348" s="498"/>
      <c r="AZ348" s="498"/>
      <c r="BA348" s="498"/>
      <c r="BB348" s="498"/>
      <c r="BC348" s="498"/>
      <c r="BD348" s="493"/>
      <c r="BE348" s="474"/>
      <c r="BF348" s="462"/>
      <c r="BG348" s="462"/>
      <c r="BH348" s="462"/>
    </row>
    <row r="349" spans="1:60" outlineLevel="3" x14ac:dyDescent="0.35">
      <c r="A349" s="462"/>
      <c r="B349" s="471"/>
      <c r="C349" s="464">
        <f t="shared" ref="C349:C358" si="27">INT($C$155)+3</f>
        <v>4</v>
      </c>
      <c r="D349" s="493"/>
      <c r="E349" s="557"/>
      <c r="F349" s="557"/>
      <c r="G349" s="493"/>
      <c r="H349" s="515" t="str">
        <f>H$174</f>
        <v>May</v>
      </c>
      <c r="I349" s="521" t="s">
        <v>798</v>
      </c>
      <c r="J349" s="521"/>
      <c r="K349" s="498"/>
      <c r="L349" s="497"/>
      <c r="M349" s="498"/>
      <c r="N349" s="498"/>
      <c r="O349" s="498"/>
      <c r="P349" s="498"/>
      <c r="Q349" s="498"/>
      <c r="R349" s="498">
        <v>0</v>
      </c>
      <c r="S349" s="498">
        <v>0</v>
      </c>
      <c r="T349" s="498">
        <v>0</v>
      </c>
      <c r="U349" s="498">
        <v>0</v>
      </c>
      <c r="V349" s="498"/>
      <c r="W349" s="498"/>
      <c r="X349" s="498"/>
      <c r="Y349" s="498"/>
      <c r="Z349" s="498"/>
      <c r="AA349" s="498"/>
      <c r="AB349" s="498"/>
      <c r="AC349" s="498"/>
      <c r="AD349" s="498"/>
      <c r="AE349" s="498"/>
      <c r="AF349" s="498"/>
      <c r="AG349" s="498"/>
      <c r="AH349" s="498"/>
      <c r="AI349" s="498"/>
      <c r="AJ349" s="498"/>
      <c r="AK349" s="498"/>
      <c r="AL349" s="498"/>
      <c r="AM349" s="498"/>
      <c r="AN349" s="498"/>
      <c r="AO349" s="498"/>
      <c r="AP349" s="498"/>
      <c r="AQ349" s="498"/>
      <c r="AR349" s="498"/>
      <c r="AS349" s="498"/>
      <c r="AT349" s="498"/>
      <c r="AU349" s="498"/>
      <c r="AV349" s="498"/>
      <c r="AW349" s="498"/>
      <c r="AX349" s="498"/>
      <c r="AY349" s="498"/>
      <c r="AZ349" s="498"/>
      <c r="BA349" s="498"/>
      <c r="BB349" s="498"/>
      <c r="BC349" s="498"/>
      <c r="BD349" s="493"/>
      <c r="BE349" s="474"/>
      <c r="BF349" s="462"/>
      <c r="BG349" s="462"/>
      <c r="BH349" s="462"/>
    </row>
    <row r="350" spans="1:60" outlineLevel="3" x14ac:dyDescent="0.35">
      <c r="A350" s="462"/>
      <c r="B350" s="471"/>
      <c r="C350" s="464">
        <f t="shared" si="27"/>
        <v>4</v>
      </c>
      <c r="D350" s="493"/>
      <c r="E350" s="557"/>
      <c r="F350" s="557"/>
      <c r="G350" s="493"/>
      <c r="H350" s="515"/>
      <c r="I350" s="521" t="s">
        <v>812</v>
      </c>
      <c r="J350" s="521"/>
      <c r="K350" s="498"/>
      <c r="L350" s="498"/>
      <c r="M350" s="498"/>
      <c r="N350" s="498"/>
      <c r="O350" s="498"/>
      <c r="P350" s="498"/>
      <c r="Q350" s="498"/>
      <c r="R350" s="516">
        <v>1</v>
      </c>
      <c r="S350" s="516">
        <v>1</v>
      </c>
      <c r="T350" s="516">
        <v>1</v>
      </c>
      <c r="U350" s="516">
        <v>1</v>
      </c>
      <c r="V350" s="498"/>
      <c r="W350" s="498"/>
      <c r="X350" s="498"/>
      <c r="Y350" s="498"/>
      <c r="Z350" s="498"/>
      <c r="AA350" s="498"/>
      <c r="AB350" s="498"/>
      <c r="AC350" s="498"/>
      <c r="AD350" s="498"/>
      <c r="AE350" s="498"/>
      <c r="AF350" s="498"/>
      <c r="AG350" s="498"/>
      <c r="AH350" s="498"/>
      <c r="AI350" s="498"/>
      <c r="AJ350" s="498"/>
      <c r="AK350" s="498"/>
      <c r="AL350" s="498"/>
      <c r="AM350" s="498"/>
      <c r="AN350" s="498"/>
      <c r="AO350" s="498"/>
      <c r="AP350" s="498"/>
      <c r="AQ350" s="498"/>
      <c r="AR350" s="498"/>
      <c r="AS350" s="498"/>
      <c r="AT350" s="498"/>
      <c r="AU350" s="498"/>
      <c r="AV350" s="498"/>
      <c r="AW350" s="498"/>
      <c r="AX350" s="498"/>
      <c r="AY350" s="498"/>
      <c r="AZ350" s="498"/>
      <c r="BA350" s="498"/>
      <c r="BB350" s="498"/>
      <c r="BC350" s="498"/>
      <c r="BD350" s="493"/>
      <c r="BE350" s="474"/>
      <c r="BF350" s="462"/>
      <c r="BG350" s="462"/>
      <c r="BH350" s="462"/>
    </row>
    <row r="351" spans="1:60" outlineLevel="3" x14ac:dyDescent="0.35">
      <c r="A351" s="462"/>
      <c r="B351" s="471"/>
      <c r="C351" s="464">
        <f t="shared" si="27"/>
        <v>4</v>
      </c>
      <c r="D351" s="493"/>
      <c r="E351" s="557"/>
      <c r="F351" s="557"/>
      <c r="G351" s="493"/>
      <c r="H351" s="515"/>
      <c r="I351" s="521" t="s">
        <v>771</v>
      </c>
      <c r="J351" s="521"/>
      <c r="K351" s="498"/>
      <c r="L351" s="498"/>
      <c r="M351" s="498"/>
      <c r="N351" s="498"/>
      <c r="O351" s="498"/>
      <c r="P351" s="498"/>
      <c r="Q351" s="498"/>
      <c r="R351" s="516">
        <v>1</v>
      </c>
      <c r="S351" s="516">
        <v>1</v>
      </c>
      <c r="T351" s="516">
        <v>1</v>
      </c>
      <c r="U351" s="516">
        <v>1</v>
      </c>
      <c r="V351" s="498"/>
      <c r="W351" s="498"/>
      <c r="X351" s="498"/>
      <c r="Y351" s="498"/>
      <c r="Z351" s="498"/>
      <c r="AA351" s="498"/>
      <c r="AB351" s="498"/>
      <c r="AC351" s="498"/>
      <c r="AD351" s="498"/>
      <c r="AE351" s="498"/>
      <c r="AF351" s="498"/>
      <c r="AG351" s="498"/>
      <c r="AH351" s="498"/>
      <c r="AI351" s="498"/>
      <c r="AJ351" s="498"/>
      <c r="AK351" s="498"/>
      <c r="AL351" s="498"/>
      <c r="AM351" s="498"/>
      <c r="AN351" s="498"/>
      <c r="AO351" s="498"/>
      <c r="AP351" s="498"/>
      <c r="AQ351" s="498"/>
      <c r="AR351" s="498"/>
      <c r="AS351" s="498"/>
      <c r="AT351" s="498"/>
      <c r="AU351" s="498"/>
      <c r="AV351" s="498"/>
      <c r="AW351" s="498"/>
      <c r="AX351" s="498"/>
      <c r="AY351" s="498"/>
      <c r="AZ351" s="498"/>
      <c r="BA351" s="498"/>
      <c r="BB351" s="498"/>
      <c r="BC351" s="498"/>
      <c r="BD351" s="493"/>
      <c r="BE351" s="474"/>
      <c r="BF351" s="462"/>
      <c r="BG351" s="462"/>
      <c r="BH351" s="462"/>
    </row>
    <row r="352" spans="1:60" outlineLevel="3" x14ac:dyDescent="0.35">
      <c r="A352" s="462"/>
      <c r="B352" s="471"/>
      <c r="C352" s="464">
        <f t="shared" si="27"/>
        <v>4</v>
      </c>
      <c r="D352" s="493"/>
      <c r="E352" s="557"/>
      <c r="F352" s="557"/>
      <c r="G352" s="493"/>
      <c r="H352" s="515"/>
      <c r="I352" s="521" t="s">
        <v>808</v>
      </c>
      <c r="J352" s="521"/>
      <c r="K352" s="498"/>
      <c r="L352" s="498"/>
      <c r="M352" s="498"/>
      <c r="N352" s="498"/>
      <c r="O352" s="498"/>
      <c r="P352" s="498"/>
      <c r="Q352" s="498"/>
      <c r="R352" s="516">
        <v>1</v>
      </c>
      <c r="S352" s="516">
        <v>1</v>
      </c>
      <c r="T352" s="516">
        <v>1</v>
      </c>
      <c r="U352" s="516">
        <v>1</v>
      </c>
      <c r="V352" s="498"/>
      <c r="W352" s="498"/>
      <c r="X352" s="498"/>
      <c r="Y352" s="498"/>
      <c r="Z352" s="498"/>
      <c r="AA352" s="498"/>
      <c r="AB352" s="498"/>
      <c r="AC352" s="498"/>
      <c r="AD352" s="498"/>
      <c r="AE352" s="498"/>
      <c r="AF352" s="498"/>
      <c r="AG352" s="498"/>
      <c r="AH352" s="498"/>
      <c r="AI352" s="498"/>
      <c r="AJ352" s="498"/>
      <c r="AK352" s="498"/>
      <c r="AL352" s="498"/>
      <c r="AM352" s="498"/>
      <c r="AN352" s="498"/>
      <c r="AO352" s="498"/>
      <c r="AP352" s="498"/>
      <c r="AQ352" s="498"/>
      <c r="AR352" s="498"/>
      <c r="AS352" s="498"/>
      <c r="AT352" s="498"/>
      <c r="AU352" s="498"/>
      <c r="AV352" s="498"/>
      <c r="AW352" s="498"/>
      <c r="AX352" s="498"/>
      <c r="AY352" s="498"/>
      <c r="AZ352" s="498"/>
      <c r="BA352" s="498"/>
      <c r="BB352" s="498"/>
      <c r="BC352" s="498"/>
      <c r="BD352" s="493"/>
      <c r="BE352" s="474"/>
      <c r="BF352" s="462"/>
      <c r="BG352" s="462"/>
      <c r="BH352" s="462"/>
    </row>
    <row r="353" spans="1:60" outlineLevel="3" x14ac:dyDescent="0.35">
      <c r="A353" s="462"/>
      <c r="B353" s="471"/>
      <c r="C353" s="464">
        <f t="shared" si="27"/>
        <v>4</v>
      </c>
      <c r="D353" s="493"/>
      <c r="E353" s="557"/>
      <c r="F353" s="557"/>
      <c r="G353" s="493"/>
      <c r="H353" s="515"/>
      <c r="I353" s="521" t="s">
        <v>772</v>
      </c>
      <c r="J353" s="521"/>
      <c r="K353" s="498"/>
      <c r="L353" s="498"/>
      <c r="M353" s="498"/>
      <c r="N353" s="498"/>
      <c r="O353" s="498"/>
      <c r="P353" s="498"/>
      <c r="Q353" s="498"/>
      <c r="R353" s="516">
        <v>2</v>
      </c>
      <c r="S353" s="516">
        <v>2</v>
      </c>
      <c r="T353" s="516">
        <v>2</v>
      </c>
      <c r="U353" s="516">
        <v>2</v>
      </c>
      <c r="V353" s="498"/>
      <c r="W353" s="498"/>
      <c r="X353" s="498"/>
      <c r="Y353" s="498"/>
      <c r="Z353" s="498"/>
      <c r="AA353" s="498"/>
      <c r="AB353" s="498"/>
      <c r="AC353" s="498"/>
      <c r="AD353" s="498"/>
      <c r="AE353" s="498"/>
      <c r="AF353" s="498"/>
      <c r="AG353" s="498"/>
      <c r="AH353" s="498"/>
      <c r="AI353" s="498"/>
      <c r="AJ353" s="498"/>
      <c r="AK353" s="498"/>
      <c r="AL353" s="498"/>
      <c r="AM353" s="498"/>
      <c r="AN353" s="498"/>
      <c r="AO353" s="498"/>
      <c r="AP353" s="498"/>
      <c r="AQ353" s="498"/>
      <c r="AR353" s="498"/>
      <c r="AS353" s="498"/>
      <c r="AT353" s="498"/>
      <c r="AU353" s="498"/>
      <c r="AV353" s="498"/>
      <c r="AW353" s="498"/>
      <c r="AX353" s="498"/>
      <c r="AY353" s="498"/>
      <c r="AZ353" s="498"/>
      <c r="BA353" s="498"/>
      <c r="BB353" s="498"/>
      <c r="BC353" s="498"/>
      <c r="BD353" s="493"/>
      <c r="BE353" s="474"/>
      <c r="BF353" s="462"/>
      <c r="BG353" s="462"/>
      <c r="BH353" s="462"/>
    </row>
    <row r="354" spans="1:60" outlineLevel="3" x14ac:dyDescent="0.35">
      <c r="A354" s="462"/>
      <c r="B354" s="471"/>
      <c r="C354" s="464">
        <f t="shared" si="27"/>
        <v>4</v>
      </c>
      <c r="D354" s="493"/>
      <c r="E354" s="557"/>
      <c r="F354" s="557"/>
      <c r="G354" s="493"/>
      <c r="H354" s="515" t="str">
        <f>H$175</f>
        <v>July</v>
      </c>
      <c r="I354" s="521" t="s">
        <v>798</v>
      </c>
      <c r="J354" s="521"/>
      <c r="K354" s="498"/>
      <c r="L354" s="498"/>
      <c r="M354" s="498"/>
      <c r="N354" s="498"/>
      <c r="O354" s="498"/>
      <c r="P354" s="498"/>
      <c r="Q354" s="498"/>
      <c r="R354" s="498">
        <v>0</v>
      </c>
      <c r="S354" s="498">
        <v>0</v>
      </c>
      <c r="T354" s="498">
        <v>0</v>
      </c>
      <c r="U354" s="498">
        <v>0</v>
      </c>
      <c r="V354" s="498"/>
      <c r="W354" s="498"/>
      <c r="X354" s="498"/>
      <c r="Y354" s="498"/>
      <c r="Z354" s="498"/>
      <c r="AA354" s="498"/>
      <c r="AB354" s="498"/>
      <c r="AC354" s="498"/>
      <c r="AD354" s="498"/>
      <c r="AE354" s="498"/>
      <c r="AF354" s="498"/>
      <c r="AG354" s="498"/>
      <c r="AH354" s="498"/>
      <c r="AI354" s="498"/>
      <c r="AJ354" s="498"/>
      <c r="AK354" s="498"/>
      <c r="AL354" s="498"/>
      <c r="AM354" s="498"/>
      <c r="AN354" s="498"/>
      <c r="AO354" s="498"/>
      <c r="AP354" s="498"/>
      <c r="AQ354" s="498"/>
      <c r="AR354" s="498"/>
      <c r="AS354" s="498"/>
      <c r="AT354" s="498"/>
      <c r="AU354" s="498"/>
      <c r="AV354" s="498"/>
      <c r="AW354" s="498"/>
      <c r="AX354" s="498"/>
      <c r="AY354" s="498"/>
      <c r="AZ354" s="498"/>
      <c r="BA354" s="498"/>
      <c r="BB354" s="498"/>
      <c r="BC354" s="498"/>
      <c r="BD354" s="493"/>
      <c r="BE354" s="474"/>
      <c r="BF354" s="462"/>
      <c r="BG354" s="462"/>
      <c r="BH354" s="462"/>
    </row>
    <row r="355" spans="1:60" outlineLevel="3" x14ac:dyDescent="0.35">
      <c r="A355" s="462"/>
      <c r="B355" s="471"/>
      <c r="C355" s="464">
        <f t="shared" si="27"/>
        <v>4</v>
      </c>
      <c r="D355" s="493"/>
      <c r="E355" s="557"/>
      <c r="F355" s="557"/>
      <c r="G355" s="493"/>
      <c r="H355" s="515"/>
      <c r="I355" s="521" t="s">
        <v>812</v>
      </c>
      <c r="J355" s="521"/>
      <c r="K355" s="498"/>
      <c r="L355" s="498"/>
      <c r="M355" s="498"/>
      <c r="N355" s="498"/>
      <c r="O355" s="498"/>
      <c r="P355" s="498"/>
      <c r="Q355" s="498"/>
      <c r="R355" s="516">
        <v>1</v>
      </c>
      <c r="S355" s="516">
        <v>1</v>
      </c>
      <c r="T355" s="516">
        <v>1</v>
      </c>
      <c r="U355" s="516">
        <v>1</v>
      </c>
      <c r="V355" s="498"/>
      <c r="W355" s="498"/>
      <c r="X355" s="498"/>
      <c r="Y355" s="498"/>
      <c r="Z355" s="498"/>
      <c r="AA355" s="498"/>
      <c r="AB355" s="498"/>
      <c r="AC355" s="498"/>
      <c r="AD355" s="498"/>
      <c r="AE355" s="498"/>
      <c r="AF355" s="498"/>
      <c r="AG355" s="498"/>
      <c r="AH355" s="498"/>
      <c r="AI355" s="498"/>
      <c r="AJ355" s="498"/>
      <c r="AK355" s="498"/>
      <c r="AL355" s="498"/>
      <c r="AM355" s="498"/>
      <c r="AN355" s="498"/>
      <c r="AO355" s="498"/>
      <c r="AP355" s="498"/>
      <c r="AQ355" s="498"/>
      <c r="AR355" s="498"/>
      <c r="AS355" s="498"/>
      <c r="AT355" s="498"/>
      <c r="AU355" s="498"/>
      <c r="AV355" s="498"/>
      <c r="AW355" s="498"/>
      <c r="AX355" s="498"/>
      <c r="AY355" s="498"/>
      <c r="AZ355" s="498"/>
      <c r="BA355" s="498"/>
      <c r="BB355" s="498"/>
      <c r="BC355" s="498"/>
      <c r="BD355" s="493"/>
      <c r="BE355" s="474"/>
      <c r="BF355" s="462"/>
      <c r="BG355" s="462"/>
      <c r="BH355" s="462"/>
    </row>
    <row r="356" spans="1:60" outlineLevel="3" x14ac:dyDescent="0.35">
      <c r="A356" s="462"/>
      <c r="B356" s="471"/>
      <c r="C356" s="464">
        <f t="shared" si="27"/>
        <v>4</v>
      </c>
      <c r="D356" s="493"/>
      <c r="E356" s="557"/>
      <c r="F356" s="557"/>
      <c r="G356" s="493"/>
      <c r="H356" s="515"/>
      <c r="I356" s="521" t="s">
        <v>771</v>
      </c>
      <c r="J356" s="521"/>
      <c r="K356" s="498"/>
      <c r="L356" s="498"/>
      <c r="M356" s="498"/>
      <c r="N356" s="498"/>
      <c r="O356" s="498"/>
      <c r="P356" s="498"/>
      <c r="Q356" s="498"/>
      <c r="R356" s="516">
        <v>1</v>
      </c>
      <c r="S356" s="516">
        <v>1</v>
      </c>
      <c r="T356" s="516">
        <v>1</v>
      </c>
      <c r="U356" s="516">
        <v>1</v>
      </c>
      <c r="V356" s="498"/>
      <c r="W356" s="498"/>
      <c r="X356" s="498"/>
      <c r="Y356" s="498"/>
      <c r="Z356" s="498"/>
      <c r="AA356" s="498"/>
      <c r="AB356" s="498"/>
      <c r="AC356" s="498"/>
      <c r="AD356" s="498"/>
      <c r="AE356" s="498"/>
      <c r="AF356" s="498"/>
      <c r="AG356" s="498"/>
      <c r="AH356" s="498"/>
      <c r="AI356" s="498"/>
      <c r="AJ356" s="498"/>
      <c r="AK356" s="498"/>
      <c r="AL356" s="498"/>
      <c r="AM356" s="498"/>
      <c r="AN356" s="498"/>
      <c r="AO356" s="498"/>
      <c r="AP356" s="498"/>
      <c r="AQ356" s="498"/>
      <c r="AR356" s="498"/>
      <c r="AS356" s="498"/>
      <c r="AT356" s="498"/>
      <c r="AU356" s="498"/>
      <c r="AV356" s="498"/>
      <c r="AW356" s="498"/>
      <c r="AX356" s="498"/>
      <c r="AY356" s="498"/>
      <c r="AZ356" s="498"/>
      <c r="BA356" s="498"/>
      <c r="BB356" s="498"/>
      <c r="BC356" s="498"/>
      <c r="BD356" s="493"/>
      <c r="BE356" s="474"/>
      <c r="BF356" s="462"/>
      <c r="BG356" s="462"/>
      <c r="BH356" s="462"/>
    </row>
    <row r="357" spans="1:60" outlineLevel="3" x14ac:dyDescent="0.35">
      <c r="A357" s="462"/>
      <c r="B357" s="471"/>
      <c r="C357" s="464">
        <f t="shared" si="27"/>
        <v>4</v>
      </c>
      <c r="D357" s="493"/>
      <c r="E357" s="557"/>
      <c r="F357" s="557"/>
      <c r="G357" s="493"/>
      <c r="H357" s="515"/>
      <c r="I357" s="521" t="s">
        <v>808</v>
      </c>
      <c r="J357" s="521"/>
      <c r="K357" s="498"/>
      <c r="L357" s="498"/>
      <c r="M357" s="498"/>
      <c r="N357" s="498"/>
      <c r="O357" s="498"/>
      <c r="P357" s="498"/>
      <c r="Q357" s="498"/>
      <c r="R357" s="516">
        <v>1</v>
      </c>
      <c r="S357" s="516">
        <v>1</v>
      </c>
      <c r="T357" s="516">
        <v>1</v>
      </c>
      <c r="U357" s="516">
        <v>1</v>
      </c>
      <c r="V357" s="498"/>
      <c r="W357" s="498"/>
      <c r="X357" s="498"/>
      <c r="Y357" s="498"/>
      <c r="Z357" s="498"/>
      <c r="AA357" s="498"/>
      <c r="AB357" s="498"/>
      <c r="AC357" s="498"/>
      <c r="AD357" s="498"/>
      <c r="AE357" s="498"/>
      <c r="AF357" s="498"/>
      <c r="AG357" s="498"/>
      <c r="AH357" s="498"/>
      <c r="AI357" s="498"/>
      <c r="AJ357" s="498"/>
      <c r="AK357" s="498"/>
      <c r="AL357" s="498"/>
      <c r="AM357" s="498"/>
      <c r="AN357" s="498"/>
      <c r="AO357" s="498"/>
      <c r="AP357" s="498"/>
      <c r="AQ357" s="498"/>
      <c r="AR357" s="498"/>
      <c r="AS357" s="498"/>
      <c r="AT357" s="498"/>
      <c r="AU357" s="498"/>
      <c r="AV357" s="498"/>
      <c r="AW357" s="498"/>
      <c r="AX357" s="498"/>
      <c r="AY357" s="498"/>
      <c r="AZ357" s="498"/>
      <c r="BA357" s="498"/>
      <c r="BB357" s="498"/>
      <c r="BC357" s="498"/>
      <c r="BD357" s="493"/>
      <c r="BE357" s="474"/>
      <c r="BF357" s="462"/>
      <c r="BG357" s="462"/>
      <c r="BH357" s="462"/>
    </row>
    <row r="358" spans="1:60" outlineLevel="3" x14ac:dyDescent="0.35">
      <c r="A358" s="462"/>
      <c r="B358" s="471"/>
      <c r="C358" s="464">
        <f t="shared" si="27"/>
        <v>4</v>
      </c>
      <c r="D358" s="493"/>
      <c r="E358" s="557"/>
      <c r="F358" s="557"/>
      <c r="G358" s="493"/>
      <c r="H358" s="515"/>
      <c r="I358" s="521" t="s">
        <v>772</v>
      </c>
      <c r="J358" s="521"/>
      <c r="K358" s="498"/>
      <c r="L358" s="498"/>
      <c r="M358" s="498"/>
      <c r="N358" s="498"/>
      <c r="O358" s="498"/>
      <c r="P358" s="498"/>
      <c r="Q358" s="498"/>
      <c r="R358" s="516">
        <v>2</v>
      </c>
      <c r="S358" s="516">
        <v>2</v>
      </c>
      <c r="T358" s="516">
        <v>2</v>
      </c>
      <c r="U358" s="516">
        <v>2</v>
      </c>
      <c r="V358" s="498"/>
      <c r="W358" s="498"/>
      <c r="X358" s="498"/>
      <c r="Y358" s="498"/>
      <c r="Z358" s="498"/>
      <c r="AA358" s="498"/>
      <c r="AB358" s="498"/>
      <c r="AC358" s="498"/>
      <c r="AD358" s="498"/>
      <c r="AE358" s="498"/>
      <c r="AF358" s="498"/>
      <c r="AG358" s="498"/>
      <c r="AH358" s="498"/>
      <c r="AI358" s="498"/>
      <c r="AJ358" s="498"/>
      <c r="AK358" s="498"/>
      <c r="AL358" s="498"/>
      <c r="AM358" s="498"/>
      <c r="AN358" s="498"/>
      <c r="AO358" s="498"/>
      <c r="AP358" s="498"/>
      <c r="AQ358" s="498"/>
      <c r="AR358" s="498"/>
      <c r="AS358" s="498"/>
      <c r="AT358" s="498"/>
      <c r="AU358" s="498"/>
      <c r="AV358" s="498"/>
      <c r="AW358" s="498"/>
      <c r="AX358" s="498"/>
      <c r="AY358" s="498"/>
      <c r="AZ358" s="498"/>
      <c r="BA358" s="498"/>
      <c r="BB358" s="498"/>
      <c r="BC358" s="498"/>
      <c r="BD358" s="493"/>
      <c r="BE358" s="474"/>
      <c r="BF358" s="462"/>
      <c r="BG358" s="462"/>
      <c r="BH358" s="462"/>
    </row>
    <row r="359" spans="1:60" ht="5.15" customHeight="1" outlineLevel="2" x14ac:dyDescent="0.35">
      <c r="A359" s="462"/>
      <c r="B359" s="471"/>
      <c r="C359" s="464">
        <f>INT($C$155)+2.005</f>
        <v>3.0049999999999999</v>
      </c>
      <c r="D359" s="493"/>
      <c r="E359" s="493"/>
      <c r="F359" s="493"/>
      <c r="G359" s="493"/>
      <c r="H359" s="493"/>
      <c r="I359" s="493"/>
      <c r="J359" s="493"/>
      <c r="K359" s="493"/>
      <c r="L359" s="493"/>
      <c r="M359" s="493"/>
      <c r="N359" s="493"/>
      <c r="O359" s="493"/>
      <c r="P359" s="493"/>
      <c r="Q359" s="493"/>
      <c r="R359" s="493"/>
      <c r="S359" s="493"/>
      <c r="T359" s="493"/>
      <c r="U359" s="493"/>
      <c r="V359" s="493"/>
      <c r="W359" s="493"/>
      <c r="X359" s="493"/>
      <c r="Y359" s="493"/>
      <c r="Z359" s="493"/>
      <c r="AA359" s="493"/>
      <c r="AB359" s="493"/>
      <c r="AC359" s="493"/>
      <c r="AD359" s="493"/>
      <c r="AE359" s="493"/>
      <c r="AF359" s="493"/>
      <c r="AG359" s="493"/>
      <c r="AH359" s="493"/>
      <c r="AI359" s="493"/>
      <c r="AJ359" s="493"/>
      <c r="AK359" s="493"/>
      <c r="AL359" s="493"/>
      <c r="AM359" s="493"/>
      <c r="AN359" s="493"/>
      <c r="AO359" s="493"/>
      <c r="AP359" s="493"/>
      <c r="AQ359" s="493"/>
      <c r="AR359" s="493"/>
      <c r="AS359" s="493"/>
      <c r="AT359" s="493"/>
      <c r="AU359" s="493"/>
      <c r="AV359" s="493"/>
      <c r="AW359" s="493"/>
      <c r="AX359" s="493"/>
      <c r="AY359" s="493"/>
      <c r="AZ359" s="493"/>
      <c r="BA359" s="493"/>
      <c r="BB359" s="493"/>
      <c r="BC359" s="493"/>
      <c r="BD359" s="493" t="s">
        <v>554</v>
      </c>
      <c r="BE359" s="474"/>
      <c r="BF359" s="462"/>
      <c r="BG359" s="462"/>
      <c r="BH359" s="462"/>
    </row>
    <row r="360" spans="1:60" outlineLevel="2" x14ac:dyDescent="0.35">
      <c r="A360" s="462"/>
      <c r="B360" s="471"/>
      <c r="C360" s="464">
        <f>INT($C$155)+2</f>
        <v>3</v>
      </c>
      <c r="D360" s="493"/>
      <c r="E360" s="557"/>
      <c r="F360" s="557"/>
      <c r="G360" s="493"/>
      <c r="H360" s="573" t="s">
        <v>790</v>
      </c>
      <c r="I360" s="522" t="s">
        <v>813</v>
      </c>
      <c r="J360" s="522"/>
      <c r="K360" s="634">
        <f>COUNTA($H361:$H$369)</f>
        <v>2</v>
      </c>
      <c r="L360" s="631">
        <f>COUNTA($I$361:$I$369)/K360</f>
        <v>4</v>
      </c>
      <c r="M360" s="502">
        <f t="array" ref="M360">[2]!i_cx_pos</f>
        <v>-3</v>
      </c>
      <c r="N360" s="522"/>
      <c r="O360" s="522"/>
      <c r="P360" s="522"/>
      <c r="Q360" s="522"/>
      <c r="R360" s="522" t="s">
        <v>810</v>
      </c>
      <c r="S360" s="522"/>
      <c r="T360" s="522"/>
      <c r="U360" s="522"/>
      <c r="V360" s="498"/>
      <c r="W360" s="498"/>
      <c r="X360" s="498"/>
      <c r="Y360" s="498"/>
      <c r="Z360" s="498"/>
      <c r="AA360" s="498"/>
      <c r="AB360" s="498"/>
      <c r="AC360" s="498"/>
      <c r="AD360" s="498"/>
      <c r="AE360" s="498"/>
      <c r="AF360" s="498"/>
      <c r="AG360" s="498"/>
      <c r="AH360" s="498"/>
      <c r="AI360" s="498"/>
      <c r="AJ360" s="498"/>
      <c r="AK360" s="498"/>
      <c r="AL360" s="498"/>
      <c r="AM360" s="498"/>
      <c r="AN360" s="498"/>
      <c r="AO360" s="498"/>
      <c r="AP360" s="498"/>
      <c r="AQ360" s="498"/>
      <c r="AR360" s="498"/>
      <c r="AS360" s="498"/>
      <c r="AT360" s="498"/>
      <c r="AU360" s="498"/>
      <c r="AV360" s="498"/>
      <c r="AW360" s="498"/>
      <c r="AX360" s="498"/>
      <c r="AY360" s="498"/>
      <c r="AZ360" s="498"/>
      <c r="BA360" s="498"/>
      <c r="BB360" s="498"/>
      <c r="BC360" s="498"/>
      <c r="BD360" s="493"/>
      <c r="BE360" s="474"/>
      <c r="BF360" s="462"/>
      <c r="BG360" s="462"/>
      <c r="BH360" s="462"/>
    </row>
    <row r="361" spans="1:60" outlineLevel="3" x14ac:dyDescent="0.35">
      <c r="A361" s="462"/>
      <c r="B361" s="471"/>
      <c r="C361" s="464">
        <f t="shared" ref="C361:C368" si="28">INT($C$155)+3</f>
        <v>4</v>
      </c>
      <c r="D361" s="493"/>
      <c r="E361" s="557"/>
      <c r="F361" s="557"/>
      <c r="G361" s="493"/>
      <c r="H361" s="515" t="str">
        <f>H$174</f>
        <v>May</v>
      </c>
      <c r="I361" s="521" t="s">
        <v>798</v>
      </c>
      <c r="J361" s="521"/>
      <c r="K361" s="498"/>
      <c r="L361" s="497"/>
      <c r="M361" s="498"/>
      <c r="N361" s="498"/>
      <c r="O361" s="498"/>
      <c r="P361" s="498"/>
      <c r="Q361" s="498"/>
      <c r="R361" s="498">
        <v>0</v>
      </c>
      <c r="S361" s="498">
        <v>0</v>
      </c>
      <c r="T361" s="498">
        <v>0</v>
      </c>
      <c r="U361" s="498">
        <v>0</v>
      </c>
      <c r="V361" s="498"/>
      <c r="W361" s="498"/>
      <c r="X361" s="498"/>
      <c r="Y361" s="498"/>
      <c r="Z361" s="498"/>
      <c r="AA361" s="498"/>
      <c r="AB361" s="498"/>
      <c r="AC361" s="498"/>
      <c r="AD361" s="498"/>
      <c r="AE361" s="498"/>
      <c r="AF361" s="498"/>
      <c r="AG361" s="498"/>
      <c r="AH361" s="498"/>
      <c r="AI361" s="498"/>
      <c r="AJ361" s="498"/>
      <c r="AK361" s="498"/>
      <c r="AL361" s="498"/>
      <c r="AM361" s="498"/>
      <c r="AN361" s="498"/>
      <c r="AO361" s="498"/>
      <c r="AP361" s="498"/>
      <c r="AQ361" s="498"/>
      <c r="AR361" s="498"/>
      <c r="AS361" s="498"/>
      <c r="AT361" s="498"/>
      <c r="AU361" s="498"/>
      <c r="AV361" s="498"/>
      <c r="AW361" s="498"/>
      <c r="AX361" s="498"/>
      <c r="AY361" s="498"/>
      <c r="AZ361" s="498"/>
      <c r="BA361" s="498"/>
      <c r="BB361" s="498"/>
      <c r="BC361" s="498"/>
      <c r="BD361" s="493"/>
      <c r="BE361" s="474"/>
      <c r="BF361" s="462"/>
      <c r="BG361" s="462"/>
      <c r="BH361" s="462"/>
    </row>
    <row r="362" spans="1:60" outlineLevel="3" x14ac:dyDescent="0.35">
      <c r="A362" s="462"/>
      <c r="B362" s="471"/>
      <c r="C362" s="464">
        <f t="shared" si="28"/>
        <v>4</v>
      </c>
      <c r="D362" s="493"/>
      <c r="E362" s="557"/>
      <c r="F362" s="557"/>
      <c r="G362" s="493"/>
      <c r="H362" s="515"/>
      <c r="I362" s="521" t="s">
        <v>814</v>
      </c>
      <c r="J362" s="521"/>
      <c r="K362" s="498"/>
      <c r="L362" s="497"/>
      <c r="M362" s="498"/>
      <c r="N362" s="498"/>
      <c r="O362" s="498"/>
      <c r="P362" s="498"/>
      <c r="Q362" s="498"/>
      <c r="R362" s="498">
        <v>0</v>
      </c>
      <c r="S362" s="498">
        <v>0</v>
      </c>
      <c r="T362" s="498">
        <v>0</v>
      </c>
      <c r="U362" s="498">
        <v>0</v>
      </c>
      <c r="V362" s="498"/>
      <c r="W362" s="498"/>
      <c r="X362" s="498"/>
      <c r="Y362" s="498"/>
      <c r="Z362" s="498"/>
      <c r="AA362" s="498"/>
      <c r="AB362" s="498"/>
      <c r="AC362" s="498"/>
      <c r="AD362" s="498"/>
      <c r="AE362" s="498"/>
      <c r="AF362" s="498"/>
      <c r="AG362" s="498"/>
      <c r="AH362" s="498"/>
      <c r="AI362" s="498"/>
      <c r="AJ362" s="498"/>
      <c r="AK362" s="498"/>
      <c r="AL362" s="498"/>
      <c r="AM362" s="498"/>
      <c r="AN362" s="498"/>
      <c r="AO362" s="498"/>
      <c r="AP362" s="498"/>
      <c r="AQ362" s="498"/>
      <c r="AR362" s="498"/>
      <c r="AS362" s="498"/>
      <c r="AT362" s="498"/>
      <c r="AU362" s="498"/>
      <c r="AV362" s="498"/>
      <c r="AW362" s="498"/>
      <c r="AX362" s="498"/>
      <c r="AY362" s="498"/>
      <c r="AZ362" s="498"/>
      <c r="BA362" s="498"/>
      <c r="BB362" s="498"/>
      <c r="BC362" s="498"/>
      <c r="BD362" s="493"/>
      <c r="BE362" s="474"/>
      <c r="BF362" s="462"/>
      <c r="BG362" s="462"/>
      <c r="BH362" s="462"/>
    </row>
    <row r="363" spans="1:60" outlineLevel="3" x14ac:dyDescent="0.35">
      <c r="A363" s="462"/>
      <c r="B363" s="471"/>
      <c r="C363" s="464">
        <f t="shared" si="28"/>
        <v>4</v>
      </c>
      <c r="D363" s="493"/>
      <c r="E363" s="557"/>
      <c r="F363" s="557"/>
      <c r="G363" s="493"/>
      <c r="H363" s="515"/>
      <c r="I363" s="521" t="s">
        <v>815</v>
      </c>
      <c r="J363" s="521"/>
      <c r="K363" s="498"/>
      <c r="L363" s="498"/>
      <c r="M363" s="498"/>
      <c r="N363" s="498"/>
      <c r="O363" s="498"/>
      <c r="P363" s="498"/>
      <c r="Q363" s="498"/>
      <c r="R363" s="516">
        <v>1</v>
      </c>
      <c r="S363" s="516">
        <v>1</v>
      </c>
      <c r="T363" s="516">
        <v>1</v>
      </c>
      <c r="U363" s="516">
        <v>1</v>
      </c>
      <c r="V363" s="498"/>
      <c r="W363" s="498"/>
      <c r="X363" s="498"/>
      <c r="Y363" s="498"/>
      <c r="Z363" s="498"/>
      <c r="AA363" s="498"/>
      <c r="AB363" s="498"/>
      <c r="AC363" s="498"/>
      <c r="AD363" s="498"/>
      <c r="AE363" s="498"/>
      <c r="AF363" s="498"/>
      <c r="AG363" s="498"/>
      <c r="AH363" s="498"/>
      <c r="AI363" s="498"/>
      <c r="AJ363" s="498"/>
      <c r="AK363" s="498"/>
      <c r="AL363" s="498"/>
      <c r="AM363" s="498"/>
      <c r="AN363" s="498"/>
      <c r="AO363" s="498"/>
      <c r="AP363" s="498"/>
      <c r="AQ363" s="498"/>
      <c r="AR363" s="498"/>
      <c r="AS363" s="498"/>
      <c r="AT363" s="498"/>
      <c r="AU363" s="498"/>
      <c r="AV363" s="498"/>
      <c r="AW363" s="498"/>
      <c r="AX363" s="498"/>
      <c r="AY363" s="498"/>
      <c r="AZ363" s="498"/>
      <c r="BA363" s="498"/>
      <c r="BB363" s="498"/>
      <c r="BC363" s="498"/>
      <c r="BD363" s="493"/>
      <c r="BE363" s="474"/>
      <c r="BF363" s="462"/>
      <c r="BG363" s="462"/>
      <c r="BH363" s="462"/>
    </row>
    <row r="364" spans="1:60" outlineLevel="3" x14ac:dyDescent="0.35">
      <c r="A364" s="462"/>
      <c r="B364" s="471"/>
      <c r="C364" s="464">
        <f t="shared" si="28"/>
        <v>4</v>
      </c>
      <c r="D364" s="493"/>
      <c r="E364" s="557"/>
      <c r="F364" s="557"/>
      <c r="G364" s="493"/>
      <c r="H364" s="515"/>
      <c r="I364" s="521" t="s">
        <v>816</v>
      </c>
      <c r="J364" s="521"/>
      <c r="K364" s="498"/>
      <c r="L364" s="498"/>
      <c r="M364" s="498"/>
      <c r="N364" s="498"/>
      <c r="O364" s="498"/>
      <c r="P364" s="498"/>
      <c r="Q364" s="498"/>
      <c r="R364" s="516">
        <v>2</v>
      </c>
      <c r="S364" s="516">
        <v>2</v>
      </c>
      <c r="T364" s="516">
        <v>2</v>
      </c>
      <c r="U364" s="516">
        <v>2</v>
      </c>
      <c r="V364" s="498"/>
      <c r="W364" s="498"/>
      <c r="X364" s="498"/>
      <c r="Y364" s="498"/>
      <c r="Z364" s="498"/>
      <c r="AA364" s="498"/>
      <c r="AB364" s="498"/>
      <c r="AC364" s="498"/>
      <c r="AD364" s="498"/>
      <c r="AE364" s="498"/>
      <c r="AF364" s="498"/>
      <c r="AG364" s="498"/>
      <c r="AH364" s="498"/>
      <c r="AI364" s="498"/>
      <c r="AJ364" s="498"/>
      <c r="AK364" s="498"/>
      <c r="AL364" s="498"/>
      <c r="AM364" s="498"/>
      <c r="AN364" s="498"/>
      <c r="AO364" s="498"/>
      <c r="AP364" s="498"/>
      <c r="AQ364" s="498"/>
      <c r="AR364" s="498"/>
      <c r="AS364" s="498"/>
      <c r="AT364" s="498"/>
      <c r="AU364" s="498"/>
      <c r="AV364" s="498"/>
      <c r="AW364" s="498"/>
      <c r="AX364" s="498"/>
      <c r="AY364" s="498"/>
      <c r="AZ364" s="498"/>
      <c r="BA364" s="498"/>
      <c r="BB364" s="498"/>
      <c r="BC364" s="498"/>
      <c r="BD364" s="493"/>
      <c r="BE364" s="474"/>
      <c r="BF364" s="462"/>
      <c r="BG364" s="462"/>
      <c r="BH364" s="462"/>
    </row>
    <row r="365" spans="1:60" outlineLevel="3" x14ac:dyDescent="0.35">
      <c r="A365" s="462"/>
      <c r="B365" s="471"/>
      <c r="C365" s="464">
        <f t="shared" si="28"/>
        <v>4</v>
      </c>
      <c r="D365" s="493"/>
      <c r="E365" s="557"/>
      <c r="F365" s="557"/>
      <c r="G365" s="493"/>
      <c r="H365" s="515" t="str">
        <f>H$175</f>
        <v>July</v>
      </c>
      <c r="I365" s="521" t="s">
        <v>798</v>
      </c>
      <c r="J365" s="521"/>
      <c r="K365" s="498"/>
      <c r="L365" s="498"/>
      <c r="M365" s="498"/>
      <c r="N365" s="498"/>
      <c r="O365" s="498"/>
      <c r="P365" s="498"/>
      <c r="Q365" s="498"/>
      <c r="R365" s="498">
        <v>0</v>
      </c>
      <c r="S365" s="498">
        <v>0</v>
      </c>
      <c r="T365" s="498">
        <v>0</v>
      </c>
      <c r="U365" s="498">
        <v>0</v>
      </c>
      <c r="V365" s="498"/>
      <c r="W365" s="498"/>
      <c r="X365" s="498"/>
      <c r="Y365" s="498"/>
      <c r="Z365" s="498"/>
      <c r="AA365" s="498"/>
      <c r="AB365" s="498"/>
      <c r="AC365" s="498"/>
      <c r="AD365" s="498"/>
      <c r="AE365" s="498"/>
      <c r="AF365" s="498"/>
      <c r="AG365" s="498"/>
      <c r="AH365" s="498"/>
      <c r="AI365" s="498"/>
      <c r="AJ365" s="498"/>
      <c r="AK365" s="498"/>
      <c r="AL365" s="498"/>
      <c r="AM365" s="498"/>
      <c r="AN365" s="498"/>
      <c r="AO365" s="498"/>
      <c r="AP365" s="498"/>
      <c r="AQ365" s="498"/>
      <c r="AR365" s="498"/>
      <c r="AS365" s="498"/>
      <c r="AT365" s="498"/>
      <c r="AU365" s="498"/>
      <c r="AV365" s="498"/>
      <c r="AW365" s="498"/>
      <c r="AX365" s="498"/>
      <c r="AY365" s="498"/>
      <c r="AZ365" s="498"/>
      <c r="BA365" s="498"/>
      <c r="BB365" s="498"/>
      <c r="BC365" s="498"/>
      <c r="BD365" s="493"/>
      <c r="BE365" s="474"/>
      <c r="BF365" s="462"/>
      <c r="BG365" s="462"/>
      <c r="BH365" s="462"/>
    </row>
    <row r="366" spans="1:60" outlineLevel="3" x14ac:dyDescent="0.35">
      <c r="A366" s="462"/>
      <c r="B366" s="471"/>
      <c r="C366" s="464">
        <f t="shared" si="28"/>
        <v>4</v>
      </c>
      <c r="D366" s="493"/>
      <c r="E366" s="557"/>
      <c r="F366" s="557"/>
      <c r="G366" s="493"/>
      <c r="H366" s="515"/>
      <c r="I366" s="521" t="s">
        <v>814</v>
      </c>
      <c r="J366" s="521"/>
      <c r="K366" s="498"/>
      <c r="L366" s="498"/>
      <c r="M366" s="498"/>
      <c r="N366" s="498"/>
      <c r="O366" s="498"/>
      <c r="P366" s="498"/>
      <c r="Q366" s="498"/>
      <c r="R366" s="498">
        <v>0</v>
      </c>
      <c r="S366" s="498">
        <v>0</v>
      </c>
      <c r="T366" s="498">
        <v>0</v>
      </c>
      <c r="U366" s="498">
        <v>0</v>
      </c>
      <c r="V366" s="498"/>
      <c r="W366" s="498"/>
      <c r="X366" s="498"/>
      <c r="Y366" s="498"/>
      <c r="Z366" s="498"/>
      <c r="AA366" s="498"/>
      <c r="AB366" s="498"/>
      <c r="AC366" s="498"/>
      <c r="AD366" s="498"/>
      <c r="AE366" s="498"/>
      <c r="AF366" s="498"/>
      <c r="AG366" s="498"/>
      <c r="AH366" s="498"/>
      <c r="AI366" s="498"/>
      <c r="AJ366" s="498"/>
      <c r="AK366" s="498"/>
      <c r="AL366" s="498"/>
      <c r="AM366" s="498"/>
      <c r="AN366" s="498"/>
      <c r="AO366" s="498"/>
      <c r="AP366" s="498"/>
      <c r="AQ366" s="498"/>
      <c r="AR366" s="498"/>
      <c r="AS366" s="498"/>
      <c r="AT366" s="498"/>
      <c r="AU366" s="498"/>
      <c r="AV366" s="498"/>
      <c r="AW366" s="498"/>
      <c r="AX366" s="498"/>
      <c r="AY366" s="498"/>
      <c r="AZ366" s="498"/>
      <c r="BA366" s="498"/>
      <c r="BB366" s="498"/>
      <c r="BC366" s="498"/>
      <c r="BD366" s="493"/>
      <c r="BE366" s="474"/>
      <c r="BF366" s="462"/>
      <c r="BG366" s="462"/>
      <c r="BH366" s="462"/>
    </row>
    <row r="367" spans="1:60" outlineLevel="3" x14ac:dyDescent="0.35">
      <c r="A367" s="462"/>
      <c r="B367" s="471"/>
      <c r="C367" s="464">
        <f t="shared" si="28"/>
        <v>4</v>
      </c>
      <c r="D367" s="493"/>
      <c r="E367" s="557"/>
      <c r="F367" s="557"/>
      <c r="G367" s="493"/>
      <c r="H367" s="515"/>
      <c r="I367" s="521" t="s">
        <v>815</v>
      </c>
      <c r="J367" s="521"/>
      <c r="K367" s="498"/>
      <c r="L367" s="498"/>
      <c r="M367" s="498"/>
      <c r="N367" s="498"/>
      <c r="O367" s="498"/>
      <c r="P367" s="498"/>
      <c r="Q367" s="498"/>
      <c r="R367" s="516">
        <v>1</v>
      </c>
      <c r="S367" s="516">
        <v>1</v>
      </c>
      <c r="T367" s="516">
        <v>1</v>
      </c>
      <c r="U367" s="516">
        <v>1</v>
      </c>
      <c r="V367" s="498"/>
      <c r="W367" s="498"/>
      <c r="X367" s="498"/>
      <c r="Y367" s="498"/>
      <c r="Z367" s="498"/>
      <c r="AA367" s="498"/>
      <c r="AB367" s="498"/>
      <c r="AC367" s="498"/>
      <c r="AD367" s="498"/>
      <c r="AE367" s="498"/>
      <c r="AF367" s="498"/>
      <c r="AG367" s="498"/>
      <c r="AH367" s="498"/>
      <c r="AI367" s="498"/>
      <c r="AJ367" s="498"/>
      <c r="AK367" s="498"/>
      <c r="AL367" s="498"/>
      <c r="AM367" s="498"/>
      <c r="AN367" s="498"/>
      <c r="AO367" s="498"/>
      <c r="AP367" s="498"/>
      <c r="AQ367" s="498"/>
      <c r="AR367" s="498"/>
      <c r="AS367" s="498"/>
      <c r="AT367" s="498"/>
      <c r="AU367" s="498"/>
      <c r="AV367" s="498"/>
      <c r="AW367" s="498"/>
      <c r="AX367" s="498"/>
      <c r="AY367" s="498"/>
      <c r="AZ367" s="498"/>
      <c r="BA367" s="498"/>
      <c r="BB367" s="498"/>
      <c r="BC367" s="498"/>
      <c r="BD367" s="493"/>
      <c r="BE367" s="474"/>
      <c r="BF367" s="462"/>
      <c r="BG367" s="462"/>
      <c r="BH367" s="462"/>
    </row>
    <row r="368" spans="1:60" outlineLevel="3" x14ac:dyDescent="0.35">
      <c r="A368" s="462"/>
      <c r="B368" s="471"/>
      <c r="C368" s="464">
        <f t="shared" si="28"/>
        <v>4</v>
      </c>
      <c r="D368" s="493"/>
      <c r="E368" s="557"/>
      <c r="F368" s="557"/>
      <c r="G368" s="493"/>
      <c r="H368" s="515"/>
      <c r="I368" s="521" t="s">
        <v>816</v>
      </c>
      <c r="J368" s="521"/>
      <c r="K368" s="498"/>
      <c r="L368" s="498"/>
      <c r="M368" s="498"/>
      <c r="N368" s="498"/>
      <c r="O368" s="498"/>
      <c r="P368" s="498"/>
      <c r="Q368" s="498"/>
      <c r="R368" s="516">
        <v>2</v>
      </c>
      <c r="S368" s="516">
        <v>2</v>
      </c>
      <c r="T368" s="516">
        <v>2</v>
      </c>
      <c r="U368" s="516">
        <v>2</v>
      </c>
      <c r="V368" s="498"/>
      <c r="W368" s="498"/>
      <c r="X368" s="498"/>
      <c r="Y368" s="498"/>
      <c r="Z368" s="498"/>
      <c r="AA368" s="498"/>
      <c r="AB368" s="498"/>
      <c r="AC368" s="498"/>
      <c r="AD368" s="498"/>
      <c r="AE368" s="498"/>
      <c r="AF368" s="498"/>
      <c r="AG368" s="498"/>
      <c r="AH368" s="498"/>
      <c r="AI368" s="498"/>
      <c r="AJ368" s="498"/>
      <c r="AK368" s="498"/>
      <c r="AL368" s="498"/>
      <c r="AM368" s="498"/>
      <c r="AN368" s="498"/>
      <c r="AO368" s="498"/>
      <c r="AP368" s="498"/>
      <c r="AQ368" s="498"/>
      <c r="AR368" s="498"/>
      <c r="AS368" s="498"/>
      <c r="AT368" s="498"/>
      <c r="AU368" s="498"/>
      <c r="AV368" s="498"/>
      <c r="AW368" s="498"/>
      <c r="AX368" s="498"/>
      <c r="AY368" s="498"/>
      <c r="AZ368" s="498"/>
      <c r="BA368" s="498"/>
      <c r="BB368" s="498"/>
      <c r="BC368" s="498"/>
      <c r="BD368" s="493"/>
      <c r="BE368" s="474"/>
      <c r="BF368" s="462"/>
      <c r="BG368" s="462"/>
      <c r="BH368" s="462"/>
    </row>
    <row r="369" spans="1:60" ht="5.15" customHeight="1" outlineLevel="2" x14ac:dyDescent="0.35">
      <c r="A369" s="462"/>
      <c r="B369" s="471"/>
      <c r="C369" s="464">
        <f>INT($C$155)+2.005</f>
        <v>3.0049999999999999</v>
      </c>
      <c r="D369" s="493"/>
      <c r="E369" s="493"/>
      <c r="F369" s="493"/>
      <c r="G369" s="493"/>
      <c r="H369" s="493"/>
      <c r="I369" s="493"/>
      <c r="J369" s="493"/>
      <c r="K369" s="493"/>
      <c r="L369" s="493"/>
      <c r="M369" s="493"/>
      <c r="N369" s="493"/>
      <c r="O369" s="493"/>
      <c r="P369" s="493"/>
      <c r="Q369" s="493"/>
      <c r="R369" s="493"/>
      <c r="S369" s="493"/>
      <c r="T369" s="493"/>
      <c r="U369" s="493"/>
      <c r="V369" s="493"/>
      <c r="W369" s="493"/>
      <c r="X369" s="493"/>
      <c r="Y369" s="493"/>
      <c r="Z369" s="493"/>
      <c r="AA369" s="493"/>
      <c r="AB369" s="493"/>
      <c r="AC369" s="493"/>
      <c r="AD369" s="493"/>
      <c r="AE369" s="493"/>
      <c r="AF369" s="493"/>
      <c r="AG369" s="493"/>
      <c r="AH369" s="493"/>
      <c r="AI369" s="493"/>
      <c r="AJ369" s="493"/>
      <c r="AK369" s="493"/>
      <c r="AL369" s="493"/>
      <c r="AM369" s="493"/>
      <c r="AN369" s="493"/>
      <c r="AO369" s="493"/>
      <c r="AP369" s="493"/>
      <c r="AQ369" s="493"/>
      <c r="AR369" s="493"/>
      <c r="AS369" s="493"/>
      <c r="AT369" s="493"/>
      <c r="AU369" s="493"/>
      <c r="AV369" s="493"/>
      <c r="AW369" s="493"/>
      <c r="AX369" s="493"/>
      <c r="AY369" s="493"/>
      <c r="AZ369" s="493"/>
      <c r="BA369" s="493"/>
      <c r="BB369" s="493"/>
      <c r="BC369" s="493"/>
      <c r="BD369" s="493" t="s">
        <v>554</v>
      </c>
      <c r="BE369" s="474"/>
      <c r="BF369" s="462"/>
      <c r="BG369" s="462"/>
      <c r="BH369" s="462"/>
    </row>
    <row r="370" spans="1:60" outlineLevel="1" x14ac:dyDescent="0.35">
      <c r="A370" s="462"/>
      <c r="B370" s="471"/>
      <c r="C370" s="464">
        <f>INT($C$155)+1</f>
        <v>2</v>
      </c>
      <c r="D370" s="493"/>
      <c r="E370" s="557"/>
      <c r="F370" s="557"/>
      <c r="G370" s="493"/>
      <c r="H370" s="560" t="s">
        <v>817</v>
      </c>
      <c r="I370" s="512" t="s">
        <v>818</v>
      </c>
      <c r="J370" s="512"/>
      <c r="K370" s="480"/>
      <c r="L370" s="480"/>
      <c r="M370" s="480"/>
      <c r="N370" s="480"/>
      <c r="O370" s="480"/>
      <c r="P370" s="480"/>
      <c r="Q370" s="480"/>
      <c r="R370" s="480"/>
      <c r="S370" s="480"/>
      <c r="T370" s="480"/>
      <c r="U370" s="480"/>
      <c r="V370" s="480"/>
      <c r="W370" s="480"/>
      <c r="X370" s="480"/>
      <c r="Y370" s="480"/>
      <c r="Z370" s="548"/>
      <c r="AA370" s="548"/>
      <c r="AB370" s="548"/>
      <c r="AC370" s="548"/>
      <c r="AD370" s="548"/>
      <c r="AE370" s="548"/>
      <c r="AF370" s="548"/>
      <c r="AG370" s="548"/>
      <c r="AH370" s="548"/>
      <c r="AI370" s="548"/>
      <c r="AJ370" s="548"/>
      <c r="AK370" s="548"/>
      <c r="AL370" s="548"/>
      <c r="AM370" s="548"/>
      <c r="AN370" s="548"/>
      <c r="AO370" s="548"/>
      <c r="AP370" s="548"/>
      <c r="AQ370" s="548"/>
      <c r="AR370" s="548"/>
      <c r="AS370" s="548"/>
      <c r="AT370" s="548"/>
      <c r="AU370" s="548"/>
      <c r="AV370" s="548"/>
      <c r="AW370" s="548"/>
      <c r="AX370" s="548"/>
      <c r="AY370" s="548"/>
      <c r="AZ370" s="548"/>
      <c r="BA370" s="548"/>
      <c r="BB370" s="548"/>
      <c r="BC370" s="548"/>
      <c r="BD370" s="493"/>
      <c r="BE370" s="474"/>
      <c r="BF370" s="462"/>
      <c r="BG370" s="462"/>
      <c r="BH370" s="462"/>
    </row>
    <row r="371" spans="1:60" ht="5.15" customHeight="1" outlineLevel="3" x14ac:dyDescent="0.35">
      <c r="A371" s="462"/>
      <c r="B371" s="471"/>
      <c r="C371" s="464">
        <f>INT($C$155)+3.005</f>
        <v>4.0049999999999999</v>
      </c>
      <c r="D371" s="493" t="s">
        <v>548</v>
      </c>
      <c r="E371" s="493"/>
      <c r="F371" s="493"/>
      <c r="G371" s="493"/>
      <c r="H371" s="493"/>
      <c r="I371" s="493"/>
      <c r="J371" s="493"/>
      <c r="K371" s="493"/>
      <c r="L371" s="493"/>
      <c r="M371" s="493"/>
      <c r="N371" s="493"/>
      <c r="O371" s="493"/>
      <c r="P371" s="493"/>
      <c r="Q371" s="493"/>
      <c r="R371" s="493"/>
      <c r="S371" s="493"/>
      <c r="T371" s="493"/>
      <c r="U371" s="493"/>
      <c r="V371" s="493"/>
      <c r="W371" s="493"/>
      <c r="X371" s="493"/>
      <c r="Y371" s="493"/>
      <c r="Z371" s="493"/>
      <c r="AA371" s="493"/>
      <c r="AB371" s="493"/>
      <c r="AC371" s="493"/>
      <c r="AD371" s="493"/>
      <c r="AE371" s="493"/>
      <c r="AF371" s="493"/>
      <c r="AG371" s="493"/>
      <c r="AH371" s="493"/>
      <c r="AI371" s="493"/>
      <c r="AJ371" s="493"/>
      <c r="AK371" s="493"/>
      <c r="AL371" s="493"/>
      <c r="AM371" s="493"/>
      <c r="AN371" s="493"/>
      <c r="AO371" s="493"/>
      <c r="AP371" s="493"/>
      <c r="AQ371" s="493"/>
      <c r="AR371" s="493"/>
      <c r="AS371" s="493"/>
      <c r="AT371" s="493"/>
      <c r="AU371" s="493"/>
      <c r="AV371" s="493"/>
      <c r="AW371" s="493"/>
      <c r="AX371" s="493"/>
      <c r="AY371" s="493"/>
      <c r="AZ371" s="493"/>
      <c r="BA371" s="493"/>
      <c r="BB371" s="493"/>
      <c r="BC371" s="493"/>
      <c r="BD371" s="493"/>
      <c r="BE371" s="474"/>
      <c r="BF371" s="462"/>
      <c r="BG371" s="462"/>
      <c r="BH371" s="462"/>
    </row>
    <row r="372" spans="1:60" outlineLevel="3" x14ac:dyDescent="0.35">
      <c r="A372" s="462"/>
      <c r="B372" s="471"/>
      <c r="C372" s="464">
        <f t="shared" ref="C372:C379" si="29">INT($C$155)+2</f>
        <v>3</v>
      </c>
      <c r="D372" s="493"/>
      <c r="E372" s="557"/>
      <c r="F372" s="557"/>
      <c r="G372" s="493"/>
      <c r="H372" s="515" t="str">
        <f>"Birth: "&amp;H$174</f>
        <v>Birth: May</v>
      </c>
      <c r="I372" s="521" t="s">
        <v>680</v>
      </c>
      <c r="J372" s="521"/>
      <c r="K372" s="566">
        <f t="shared" ref="K372:Q372" si="30">K174</f>
        <v>43600</v>
      </c>
      <c r="L372" s="566">
        <f t="shared" si="30"/>
        <v>43600</v>
      </c>
      <c r="M372" s="566">
        <f t="shared" si="30"/>
        <v>43600</v>
      </c>
      <c r="N372" s="566">
        <f t="shared" si="30"/>
        <v>43600</v>
      </c>
      <c r="O372" s="566">
        <f t="shared" si="30"/>
        <v>43600</v>
      </c>
      <c r="P372" s="566">
        <f t="shared" si="30"/>
        <v>43600</v>
      </c>
      <c r="Q372" s="566">
        <f t="shared" si="30"/>
        <v>43570</v>
      </c>
      <c r="R372" s="636">
        <f>R182</f>
        <v>43600</v>
      </c>
      <c r="S372" s="636">
        <f>S182</f>
        <v>43570</v>
      </c>
      <c r="T372" s="636">
        <f>T182</f>
        <v>43570</v>
      </c>
      <c r="U372" s="636">
        <f>U182</f>
        <v>43570</v>
      </c>
      <c r="V372" s="498" t="s">
        <v>819</v>
      </c>
      <c r="W372" s="498"/>
      <c r="X372" s="498"/>
      <c r="Y372" s="498"/>
      <c r="Z372" s="498"/>
      <c r="AA372" s="498"/>
      <c r="AB372" s="498"/>
      <c r="AC372" s="498"/>
      <c r="AD372" s="498"/>
      <c r="AE372" s="498"/>
      <c r="AF372" s="498"/>
      <c r="AG372" s="498"/>
      <c r="AH372" s="498"/>
      <c r="AI372" s="498"/>
      <c r="AJ372" s="498"/>
      <c r="AK372" s="498"/>
      <c r="AL372" s="498"/>
      <c r="AM372" s="498"/>
      <c r="AN372" s="498"/>
      <c r="AO372" s="498"/>
      <c r="AP372" s="498"/>
      <c r="AQ372" s="498"/>
      <c r="AR372" s="498"/>
      <c r="AS372" s="498"/>
      <c r="AT372" s="498"/>
      <c r="AU372" s="498"/>
      <c r="AV372" s="498"/>
      <c r="AW372" s="498"/>
      <c r="AX372" s="498"/>
      <c r="AY372" s="498"/>
      <c r="AZ372" s="498"/>
      <c r="BA372" s="498"/>
      <c r="BB372" s="498"/>
      <c r="BC372" s="498"/>
      <c r="BD372" s="493"/>
      <c r="BE372" s="474"/>
      <c r="BF372" s="462"/>
      <c r="BG372" s="462"/>
      <c r="BH372" s="462"/>
    </row>
    <row r="373" spans="1:60" outlineLevel="3" x14ac:dyDescent="0.35">
      <c r="A373" s="462"/>
      <c r="B373" s="471"/>
      <c r="C373" s="464">
        <f t="shared" si="29"/>
        <v>3</v>
      </c>
      <c r="D373" s="493"/>
      <c r="E373" s="557"/>
      <c r="F373" s="557"/>
      <c r="G373" s="493"/>
      <c r="H373" s="573"/>
      <c r="I373" s="521" t="s">
        <v>820</v>
      </c>
      <c r="J373" s="521"/>
      <c r="K373" s="637">
        <f t="shared" ref="K373:U373" si="31">K372+INDEX($R$224:$U$224,1,K$163+1)</f>
        <v>43691</v>
      </c>
      <c r="L373" s="637">
        <f t="shared" si="31"/>
        <v>43691</v>
      </c>
      <c r="M373" s="637">
        <f t="shared" si="31"/>
        <v>43691</v>
      </c>
      <c r="N373" s="637">
        <f t="shared" si="31"/>
        <v>43691</v>
      </c>
      <c r="O373" s="637">
        <f t="shared" si="31"/>
        <v>43691</v>
      </c>
      <c r="P373" s="637">
        <f t="shared" si="31"/>
        <v>43691</v>
      </c>
      <c r="Q373" s="637">
        <f t="shared" si="31"/>
        <v>43670</v>
      </c>
      <c r="R373" s="637">
        <f t="shared" si="31"/>
        <v>43691</v>
      </c>
      <c r="S373" s="637">
        <f t="shared" si="31"/>
        <v>43670</v>
      </c>
      <c r="T373" s="637">
        <f t="shared" si="31"/>
        <v>43680</v>
      </c>
      <c r="U373" s="637">
        <f t="shared" si="31"/>
        <v>43690</v>
      </c>
      <c r="V373" s="498"/>
      <c r="W373" s="498"/>
      <c r="X373" s="498"/>
      <c r="Y373" s="498"/>
      <c r="Z373" s="498"/>
      <c r="AA373" s="498"/>
      <c r="AB373" s="498"/>
      <c r="AC373" s="498"/>
      <c r="AD373" s="498"/>
      <c r="AE373" s="498"/>
      <c r="AF373" s="498"/>
      <c r="AG373" s="498"/>
      <c r="AH373" s="498"/>
      <c r="AI373" s="498"/>
      <c r="AJ373" s="498"/>
      <c r="AK373" s="498"/>
      <c r="AL373" s="498"/>
      <c r="AM373" s="498"/>
      <c r="AN373" s="498"/>
      <c r="AO373" s="498"/>
      <c r="AP373" s="498"/>
      <c r="AQ373" s="498"/>
      <c r="AR373" s="498"/>
      <c r="AS373" s="498"/>
      <c r="AT373" s="498"/>
      <c r="AU373" s="498"/>
      <c r="AV373" s="498"/>
      <c r="AW373" s="498"/>
      <c r="AX373" s="498"/>
      <c r="AY373" s="498"/>
      <c r="AZ373" s="498"/>
      <c r="BA373" s="498"/>
      <c r="BB373" s="498"/>
      <c r="BC373" s="498"/>
      <c r="BD373" s="493"/>
      <c r="BE373" s="474"/>
      <c r="BF373" s="462"/>
      <c r="BG373" s="462"/>
      <c r="BH373" s="462"/>
    </row>
    <row r="374" spans="1:60" outlineLevel="3" x14ac:dyDescent="0.35">
      <c r="A374" s="462"/>
      <c r="B374" s="471"/>
      <c r="C374" s="464">
        <f t="shared" si="29"/>
        <v>3</v>
      </c>
      <c r="D374" s="493"/>
      <c r="E374" s="557"/>
      <c r="F374" s="557"/>
      <c r="G374" s="493"/>
      <c r="H374" s="515" t="str">
        <f>"Birth: "&amp;H$175</f>
        <v>Birth: July</v>
      </c>
      <c r="I374" s="521" t="s">
        <v>680</v>
      </c>
      <c r="J374" s="521"/>
      <c r="K374" s="570">
        <f t="shared" ref="K374:Q374" si="32">K175</f>
        <v>43669</v>
      </c>
      <c r="L374" s="570">
        <f t="shared" si="32"/>
        <v>43669</v>
      </c>
      <c r="M374" s="570">
        <f t="shared" si="32"/>
        <v>43669</v>
      </c>
      <c r="N374" s="570">
        <f t="shared" si="32"/>
        <v>43669</v>
      </c>
      <c r="O374" s="570">
        <f t="shared" si="32"/>
        <v>43669</v>
      </c>
      <c r="P374" s="570">
        <f t="shared" si="32"/>
        <v>43669</v>
      </c>
      <c r="Q374" s="570">
        <f t="shared" si="32"/>
        <v>43617</v>
      </c>
      <c r="R374" s="583">
        <f>R190</f>
        <v>43669</v>
      </c>
      <c r="S374" s="583">
        <f>S190</f>
        <v>43617</v>
      </c>
      <c r="T374" s="583">
        <f>T190</f>
        <v>43617</v>
      </c>
      <c r="U374" s="583">
        <f>U190</f>
        <v>43617</v>
      </c>
      <c r="V374" s="498"/>
      <c r="W374" s="498"/>
      <c r="X374" s="498"/>
      <c r="Y374" s="498"/>
      <c r="Z374" s="498"/>
      <c r="AA374" s="498"/>
      <c r="AB374" s="498"/>
      <c r="AC374" s="498"/>
      <c r="AD374" s="498"/>
      <c r="AE374" s="498"/>
      <c r="AF374" s="498"/>
      <c r="AG374" s="498"/>
      <c r="AH374" s="498"/>
      <c r="AI374" s="498"/>
      <c r="AJ374" s="498"/>
      <c r="AK374" s="498"/>
      <c r="AL374" s="498"/>
      <c r="AM374" s="498"/>
      <c r="AN374" s="498"/>
      <c r="AO374" s="498"/>
      <c r="AP374" s="498"/>
      <c r="AQ374" s="498"/>
      <c r="AR374" s="498"/>
      <c r="AS374" s="498"/>
      <c r="AT374" s="498"/>
      <c r="AU374" s="498"/>
      <c r="AV374" s="498"/>
      <c r="AW374" s="498"/>
      <c r="AX374" s="498"/>
      <c r="AY374" s="498"/>
      <c r="AZ374" s="498"/>
      <c r="BA374" s="498"/>
      <c r="BB374" s="498"/>
      <c r="BC374" s="498"/>
      <c r="BD374" s="493"/>
      <c r="BE374" s="474"/>
      <c r="BF374" s="462"/>
      <c r="BG374" s="462"/>
      <c r="BH374" s="462"/>
    </row>
    <row r="375" spans="1:60" outlineLevel="3" x14ac:dyDescent="0.35">
      <c r="A375" s="462"/>
      <c r="B375" s="471"/>
      <c r="C375" s="464">
        <f t="shared" si="29"/>
        <v>3</v>
      </c>
      <c r="D375" s="493"/>
      <c r="E375" s="557"/>
      <c r="F375" s="557"/>
      <c r="G375" s="493"/>
      <c r="H375" s="573"/>
      <c r="I375" s="521" t="s">
        <v>820</v>
      </c>
      <c r="J375" s="521"/>
      <c r="K375" s="638">
        <f t="shared" ref="K375:U375" si="33">K374+INDEX($R$224:$U$224,1,K$163+1)</f>
        <v>43760</v>
      </c>
      <c r="L375" s="638">
        <f t="shared" si="33"/>
        <v>43760</v>
      </c>
      <c r="M375" s="637">
        <f t="shared" si="33"/>
        <v>43760</v>
      </c>
      <c r="N375" s="637">
        <f t="shared" si="33"/>
        <v>43760</v>
      </c>
      <c r="O375" s="637">
        <f t="shared" si="33"/>
        <v>43760</v>
      </c>
      <c r="P375" s="637">
        <f t="shared" si="33"/>
        <v>43760</v>
      </c>
      <c r="Q375" s="637">
        <f t="shared" si="33"/>
        <v>43717</v>
      </c>
      <c r="R375" s="637">
        <f t="shared" si="33"/>
        <v>43760</v>
      </c>
      <c r="S375" s="637">
        <f t="shared" si="33"/>
        <v>43717</v>
      </c>
      <c r="T375" s="637">
        <f t="shared" si="33"/>
        <v>43727</v>
      </c>
      <c r="U375" s="637">
        <f t="shared" si="33"/>
        <v>43737</v>
      </c>
      <c r="V375" s="498"/>
      <c r="W375" s="498"/>
      <c r="X375" s="498"/>
      <c r="Y375" s="498"/>
      <c r="Z375" s="498"/>
      <c r="AA375" s="498"/>
      <c r="AB375" s="498"/>
      <c r="AC375" s="498" t="s">
        <v>714</v>
      </c>
      <c r="AD375" s="498"/>
      <c r="AE375" s="498"/>
      <c r="AF375" s="498"/>
      <c r="AG375" s="498"/>
      <c r="AH375" s="498"/>
      <c r="AI375" s="498"/>
      <c r="AJ375" s="498"/>
      <c r="AK375" s="498"/>
      <c r="AL375" s="498"/>
      <c r="AM375" s="498"/>
      <c r="AN375" s="498"/>
      <c r="AO375" s="498"/>
      <c r="AP375" s="498"/>
      <c r="AQ375" s="498"/>
      <c r="AR375" s="498"/>
      <c r="AS375" s="498"/>
      <c r="AT375" s="498"/>
      <c r="AU375" s="498"/>
      <c r="AV375" s="498"/>
      <c r="AW375" s="498"/>
      <c r="AX375" s="498"/>
      <c r="AY375" s="498"/>
      <c r="AZ375" s="498"/>
      <c r="BA375" s="498"/>
      <c r="BB375" s="498"/>
      <c r="BC375" s="498"/>
      <c r="BD375" s="493"/>
      <c r="BE375" s="474"/>
      <c r="BF375" s="462"/>
      <c r="BG375" s="462"/>
      <c r="BH375" s="462"/>
    </row>
    <row r="376" spans="1:60" outlineLevel="2" x14ac:dyDescent="0.35">
      <c r="A376" s="462"/>
      <c r="B376" s="471"/>
      <c r="C376" s="464">
        <f t="shared" si="29"/>
        <v>3</v>
      </c>
      <c r="D376" s="493"/>
      <c r="E376" s="557"/>
      <c r="F376" s="557"/>
      <c r="G376" s="493"/>
      <c r="H376" s="573" t="s">
        <v>690</v>
      </c>
      <c r="I376" s="522" t="s">
        <v>821</v>
      </c>
      <c r="J376" s="630" t="s">
        <v>822</v>
      </c>
      <c r="K376" s="631">
        <f>COUNTA($H$377:$H$425)</f>
        <v>2</v>
      </c>
      <c r="L376" s="631">
        <f>COUNTA($I$377:$I$425)/K376</f>
        <v>8</v>
      </c>
      <c r="M376" s="575">
        <f>COUNTA($J$377:$J$425)/(L376*K376)</f>
        <v>3</v>
      </c>
      <c r="N376" s="639" t="s">
        <v>823</v>
      </c>
      <c r="O376" s="640"/>
      <c r="P376" s="640"/>
      <c r="Q376" s="640"/>
      <c r="R376" s="640"/>
      <c r="S376" s="613"/>
      <c r="T376" s="613"/>
      <c r="U376" s="613"/>
      <c r="V376" s="515" t="s">
        <v>824</v>
      </c>
      <c r="W376" s="498"/>
      <c r="X376" s="521" t="s">
        <v>825</v>
      </c>
      <c r="Y376" s="521"/>
      <c r="Z376" s="521"/>
      <c r="AA376" s="521"/>
      <c r="AB376" s="498"/>
      <c r="AC376" s="498" t="s">
        <v>715</v>
      </c>
      <c r="AD376" s="498" t="s">
        <v>716</v>
      </c>
      <c r="AE376" s="498" t="s">
        <v>717</v>
      </c>
      <c r="AF376" s="498" t="s">
        <v>718</v>
      </c>
      <c r="AG376" s="498" t="s">
        <v>719</v>
      </c>
      <c r="AH376" s="498" t="s">
        <v>720</v>
      </c>
      <c r="AI376" s="498" t="s">
        <v>721</v>
      </c>
      <c r="AJ376" s="498" t="s">
        <v>722</v>
      </c>
      <c r="AK376" s="498" t="s">
        <v>723</v>
      </c>
      <c r="AL376" s="498" t="s">
        <v>724</v>
      </c>
      <c r="AM376" s="498" t="s">
        <v>725</v>
      </c>
      <c r="AN376" s="498" t="s">
        <v>726</v>
      </c>
      <c r="AO376" s="498" t="s">
        <v>727</v>
      </c>
      <c r="AP376" s="498" t="s">
        <v>728</v>
      </c>
      <c r="AQ376" s="498" t="s">
        <v>729</v>
      </c>
      <c r="AR376" s="498" t="s">
        <v>730</v>
      </c>
      <c r="AS376" s="498" t="s">
        <v>731</v>
      </c>
      <c r="AT376" s="498" t="s">
        <v>732</v>
      </c>
      <c r="AU376" s="498" t="s">
        <v>733</v>
      </c>
      <c r="AV376" s="498" t="s">
        <v>734</v>
      </c>
      <c r="AW376" s="498" t="s">
        <v>735</v>
      </c>
      <c r="AX376" s="498" t="s">
        <v>736</v>
      </c>
      <c r="AY376" s="498" t="s">
        <v>737</v>
      </c>
      <c r="AZ376" s="498" t="s">
        <v>738</v>
      </c>
      <c r="BA376" s="498" t="s">
        <v>739</v>
      </c>
      <c r="BB376" s="498" t="s">
        <v>740</v>
      </c>
      <c r="BC376" s="498" t="s">
        <v>741</v>
      </c>
      <c r="BD376" s="493"/>
      <c r="BE376" s="474"/>
      <c r="BF376" s="462"/>
      <c r="BG376" s="462"/>
      <c r="BH376" s="462"/>
    </row>
    <row r="377" spans="1:60" outlineLevel="3" x14ac:dyDescent="0.35">
      <c r="A377" s="462"/>
      <c r="B377" s="471"/>
      <c r="C377" s="464">
        <f t="shared" si="29"/>
        <v>3</v>
      </c>
      <c r="D377" s="493"/>
      <c r="E377" s="557"/>
      <c r="F377" s="557"/>
      <c r="G377" s="493"/>
      <c r="H377" s="515" t="str">
        <f>H$174</f>
        <v>May</v>
      </c>
      <c r="I377" s="515">
        <v>0</v>
      </c>
      <c r="J377" s="544" t="s">
        <v>826</v>
      </c>
      <c r="K377" s="641">
        <v>43753</v>
      </c>
      <c r="L377" s="641">
        <v>43753</v>
      </c>
      <c r="M377" s="642">
        <v>43753</v>
      </c>
      <c r="N377" s="498"/>
      <c r="O377" s="498"/>
      <c r="P377" s="498"/>
      <c r="Q377" s="498"/>
      <c r="R377" s="642">
        <v>43753</v>
      </c>
      <c r="S377" s="642">
        <v>43753</v>
      </c>
      <c r="T377" s="642">
        <v>43753</v>
      </c>
      <c r="U377" s="642">
        <v>43753</v>
      </c>
      <c r="V377" s="545">
        <v>0</v>
      </c>
      <c r="W377" s="498"/>
      <c r="X377" s="498" t="b">
        <f t="shared" ref="X377:AA379" si="34">R377&lt;(MAX(R$179:R$186)+MAX($I$224*R$224,$I$225*R$225,$I$226*R$226))</f>
        <v>0</v>
      </c>
      <c r="Y377" s="498" t="b">
        <f t="shared" si="34"/>
        <v>0</v>
      </c>
      <c r="Z377" s="498" t="b">
        <f t="shared" si="34"/>
        <v>1</v>
      </c>
      <c r="AA377" s="498" t="b">
        <f t="shared" si="34"/>
        <v>0</v>
      </c>
      <c r="AB377" s="498"/>
      <c r="AC377" s="516" t="b">
        <v>1</v>
      </c>
      <c r="AD377" s="516" t="b">
        <v>1</v>
      </c>
      <c r="AE377" s="516" t="b">
        <v>1</v>
      </c>
      <c r="AF377" s="516" t="b">
        <v>1</v>
      </c>
      <c r="AG377" s="516" t="b">
        <v>1</v>
      </c>
      <c r="AH377" s="516" t="b">
        <v>1</v>
      </c>
      <c r="AI377" s="516" t="b">
        <v>1</v>
      </c>
      <c r="AJ377" s="516" t="b">
        <v>1</v>
      </c>
      <c r="AK377" s="516" t="b">
        <v>1</v>
      </c>
      <c r="AL377" s="516" t="b">
        <v>1</v>
      </c>
      <c r="AM377" s="516" t="b">
        <v>1</v>
      </c>
      <c r="AN377" s="516" t="b">
        <v>1</v>
      </c>
      <c r="AO377" s="516" t="b">
        <v>1</v>
      </c>
      <c r="AP377" s="516" t="b">
        <v>1</v>
      </c>
      <c r="AQ377" s="516" t="b">
        <v>1</v>
      </c>
      <c r="AR377" s="516" t="b">
        <v>1</v>
      </c>
      <c r="AS377" s="516" t="b">
        <v>1</v>
      </c>
      <c r="AT377" s="516" t="b">
        <v>1</v>
      </c>
      <c r="AU377" s="516" t="b">
        <v>1</v>
      </c>
      <c r="AV377" s="516" t="b">
        <v>1</v>
      </c>
      <c r="AW377" s="516" t="b">
        <v>1</v>
      </c>
      <c r="AX377" s="516" t="b">
        <v>1</v>
      </c>
      <c r="AY377" s="516" t="b">
        <v>1</v>
      </c>
      <c r="AZ377" s="516" t="b">
        <v>1</v>
      </c>
      <c r="BA377" s="516" t="b">
        <v>1</v>
      </c>
      <c r="BB377" s="516" t="b">
        <v>1</v>
      </c>
      <c r="BC377" s="516" t="b">
        <v>1</v>
      </c>
      <c r="BD377" s="493"/>
      <c r="BE377" s="474"/>
      <c r="BF377" s="462"/>
      <c r="BG377" s="462"/>
      <c r="BH377" s="462"/>
    </row>
    <row r="378" spans="1:60" outlineLevel="3" x14ac:dyDescent="0.35">
      <c r="A378" s="462"/>
      <c r="B378" s="471"/>
      <c r="C378" s="464">
        <f t="shared" si="29"/>
        <v>3</v>
      </c>
      <c r="D378" s="493"/>
      <c r="E378" s="557"/>
      <c r="F378" s="557"/>
      <c r="G378" s="493"/>
      <c r="H378" s="515"/>
      <c r="I378" s="515"/>
      <c r="J378" s="544" t="s">
        <v>815</v>
      </c>
      <c r="K378" s="498"/>
      <c r="L378" s="498"/>
      <c r="M378" s="498"/>
      <c r="N378" s="642">
        <v>43753</v>
      </c>
      <c r="O378" s="642">
        <v>43753</v>
      </c>
      <c r="P378" s="642">
        <v>43753</v>
      </c>
      <c r="Q378" s="642">
        <v>43753</v>
      </c>
      <c r="R378" s="642">
        <v>43753</v>
      </c>
      <c r="S378" s="642">
        <v>43753</v>
      </c>
      <c r="T378" s="642">
        <v>43753</v>
      </c>
      <c r="U378" s="642">
        <v>43753</v>
      </c>
      <c r="V378" s="643">
        <f>1-SUM(V367,V379)</f>
        <v>0.5</v>
      </c>
      <c r="W378" s="498"/>
      <c r="X378" s="498" t="b">
        <f t="shared" si="34"/>
        <v>0</v>
      </c>
      <c r="Y378" s="498" t="b">
        <f t="shared" si="34"/>
        <v>0</v>
      </c>
      <c r="Z378" s="498" t="b">
        <f t="shared" si="34"/>
        <v>1</v>
      </c>
      <c r="AA378" s="498" t="b">
        <f t="shared" si="34"/>
        <v>0</v>
      </c>
      <c r="AB378" s="498"/>
      <c r="AC378" s="516" t="b">
        <v>1</v>
      </c>
      <c r="AD378" s="516" t="b">
        <v>1</v>
      </c>
      <c r="AE378" s="516" t="b">
        <v>1</v>
      </c>
      <c r="AF378" s="516" t="b">
        <v>1</v>
      </c>
      <c r="AG378" s="516" t="b">
        <v>1</v>
      </c>
      <c r="AH378" s="516" t="b">
        <v>1</v>
      </c>
      <c r="AI378" s="516" t="b">
        <v>1</v>
      </c>
      <c r="AJ378" s="516" t="b">
        <v>1</v>
      </c>
      <c r="AK378" s="516" t="b">
        <v>1</v>
      </c>
      <c r="AL378" s="516" t="b">
        <v>1</v>
      </c>
      <c r="AM378" s="516" t="b">
        <v>1</v>
      </c>
      <c r="AN378" s="516" t="b">
        <v>1</v>
      </c>
      <c r="AO378" s="516" t="b">
        <v>1</v>
      </c>
      <c r="AP378" s="516" t="b">
        <v>1</v>
      </c>
      <c r="AQ378" s="516" t="b">
        <v>1</v>
      </c>
      <c r="AR378" s="516" t="b">
        <v>1</v>
      </c>
      <c r="AS378" s="516" t="b">
        <v>1</v>
      </c>
      <c r="AT378" s="516" t="b">
        <v>1</v>
      </c>
      <c r="AU378" s="516" t="b">
        <v>1</v>
      </c>
      <c r="AV378" s="516" t="b">
        <v>1</v>
      </c>
      <c r="AW378" s="516" t="b">
        <v>1</v>
      </c>
      <c r="AX378" s="516" t="b">
        <v>1</v>
      </c>
      <c r="AY378" s="516" t="b">
        <v>1</v>
      </c>
      <c r="AZ378" s="516" t="b">
        <v>1</v>
      </c>
      <c r="BA378" s="516" t="b">
        <v>1</v>
      </c>
      <c r="BB378" s="516" t="b">
        <v>1</v>
      </c>
      <c r="BC378" s="516" t="b">
        <v>1</v>
      </c>
      <c r="BD378" s="493"/>
      <c r="BE378" s="474"/>
      <c r="BF378" s="462"/>
      <c r="BG378" s="462"/>
      <c r="BH378" s="462"/>
    </row>
    <row r="379" spans="1:60" outlineLevel="3" x14ac:dyDescent="0.35">
      <c r="A379" s="462"/>
      <c r="B379" s="471"/>
      <c r="C379" s="464">
        <f t="shared" si="29"/>
        <v>3</v>
      </c>
      <c r="D379" s="493"/>
      <c r="E379" s="557"/>
      <c r="F379" s="557"/>
      <c r="G379" s="493"/>
      <c r="H379" s="515"/>
      <c r="I379" s="515"/>
      <c r="J379" s="544" t="s">
        <v>816</v>
      </c>
      <c r="K379" s="498"/>
      <c r="L379" s="498"/>
      <c r="M379" s="498"/>
      <c r="N379" s="498"/>
      <c r="O379" s="498"/>
      <c r="P379" s="498"/>
      <c r="Q379" s="498"/>
      <c r="R379" s="642">
        <v>43753</v>
      </c>
      <c r="S379" s="642">
        <v>43753</v>
      </c>
      <c r="T379" s="642">
        <v>43753</v>
      </c>
      <c r="U379" s="642">
        <v>43753</v>
      </c>
      <c r="V379" s="545">
        <v>0.5</v>
      </c>
      <c r="W379" s="498"/>
      <c r="X379" s="498" t="b">
        <f t="shared" si="34"/>
        <v>0</v>
      </c>
      <c r="Y379" s="498" t="b">
        <f t="shared" si="34"/>
        <v>0</v>
      </c>
      <c r="Z379" s="498" t="b">
        <f t="shared" si="34"/>
        <v>1</v>
      </c>
      <c r="AA379" s="498" t="b">
        <f t="shared" si="34"/>
        <v>0</v>
      </c>
      <c r="AB379" s="498"/>
      <c r="AC379" s="516" t="b">
        <v>1</v>
      </c>
      <c r="AD379" s="516" t="b">
        <v>1</v>
      </c>
      <c r="AE379" s="516" t="b">
        <v>1</v>
      </c>
      <c r="AF379" s="516" t="b">
        <v>1</v>
      </c>
      <c r="AG379" s="516" t="b">
        <v>1</v>
      </c>
      <c r="AH379" s="516" t="b">
        <v>1</v>
      </c>
      <c r="AI379" s="516" t="b">
        <v>1</v>
      </c>
      <c r="AJ379" s="516" t="b">
        <v>1</v>
      </c>
      <c r="AK379" s="516" t="b">
        <v>1</v>
      </c>
      <c r="AL379" s="516" t="b">
        <v>1</v>
      </c>
      <c r="AM379" s="516" t="b">
        <v>1</v>
      </c>
      <c r="AN379" s="516" t="b">
        <v>1</v>
      </c>
      <c r="AO379" s="516" t="b">
        <v>1</v>
      </c>
      <c r="AP379" s="516" t="b">
        <v>1</v>
      </c>
      <c r="AQ379" s="516" t="b">
        <v>1</v>
      </c>
      <c r="AR379" s="516" t="b">
        <v>1</v>
      </c>
      <c r="AS379" s="516" t="b">
        <v>1</v>
      </c>
      <c r="AT379" s="516" t="b">
        <v>1</v>
      </c>
      <c r="AU379" s="516" t="b">
        <v>1</v>
      </c>
      <c r="AV379" s="516" t="b">
        <v>1</v>
      </c>
      <c r="AW379" s="516" t="b">
        <v>1</v>
      </c>
      <c r="AX379" s="516" t="b">
        <v>1</v>
      </c>
      <c r="AY379" s="516" t="b">
        <v>1</v>
      </c>
      <c r="AZ379" s="516" t="b">
        <v>1</v>
      </c>
      <c r="BA379" s="516" t="b">
        <v>1</v>
      </c>
      <c r="BB379" s="516" t="b">
        <v>1</v>
      </c>
      <c r="BC379" s="516" t="b">
        <v>1</v>
      </c>
      <c r="BD379" s="493"/>
      <c r="BE379" s="474"/>
      <c r="BF379" s="462"/>
      <c r="BG379" s="462"/>
      <c r="BH379" s="462"/>
    </row>
    <row r="380" spans="1:60" outlineLevel="3" x14ac:dyDescent="0.35">
      <c r="A380" s="462"/>
      <c r="B380" s="471"/>
      <c r="C380" s="464">
        <f>INT($C$155)+3</f>
        <v>4</v>
      </c>
      <c r="D380" s="493"/>
      <c r="E380" s="557"/>
      <c r="F380" s="557"/>
      <c r="G380" s="493"/>
      <c r="H380" s="498"/>
      <c r="I380" s="515">
        <v>1</v>
      </c>
      <c r="J380" s="515" t="s">
        <v>826</v>
      </c>
      <c r="K380" s="603">
        <f>DATE(YEAR(K377)+1,MONTH(K377),DAY(K377))</f>
        <v>44119</v>
      </c>
      <c r="L380" s="603">
        <f>DATE(YEAR(L377)+1,MONTH(L377),DAY(L377))</f>
        <v>44119</v>
      </c>
      <c r="M380" s="603">
        <f>DATE(YEAR(M377)+1,MONTH(M377),DAY(M377))</f>
        <v>44119</v>
      </c>
      <c r="N380" s="498"/>
      <c r="O380" s="498"/>
      <c r="P380" s="498"/>
      <c r="Q380" s="498"/>
      <c r="R380" s="603">
        <f t="shared" ref="R380:U395" si="35">DATE(YEAR(R377)+1,MONTH(R377),DAY(R377))</f>
        <v>44119</v>
      </c>
      <c r="S380" s="603">
        <f t="shared" si="35"/>
        <v>44119</v>
      </c>
      <c r="T380" s="603">
        <f t="shared" si="35"/>
        <v>44119</v>
      </c>
      <c r="U380" s="603">
        <f t="shared" si="35"/>
        <v>44119</v>
      </c>
      <c r="V380" s="498"/>
      <c r="W380" s="498"/>
      <c r="X380" s="498"/>
      <c r="Y380" s="498"/>
      <c r="Z380" s="498"/>
      <c r="AA380" s="498"/>
      <c r="AB380" s="498"/>
      <c r="AC380" s="516" t="b">
        <v>1</v>
      </c>
      <c r="AD380" s="516" t="b">
        <v>1</v>
      </c>
      <c r="AE380" s="516" t="b">
        <v>1</v>
      </c>
      <c r="AF380" s="516" t="b">
        <v>1</v>
      </c>
      <c r="AG380" s="516" t="b">
        <v>1</v>
      </c>
      <c r="AH380" s="516" t="b">
        <v>1</v>
      </c>
      <c r="AI380" s="516" t="b">
        <v>1</v>
      </c>
      <c r="AJ380" s="516" t="b">
        <v>1</v>
      </c>
      <c r="AK380" s="516" t="b">
        <v>1</v>
      </c>
      <c r="AL380" s="516" t="b">
        <v>1</v>
      </c>
      <c r="AM380" s="516" t="b">
        <v>1</v>
      </c>
      <c r="AN380" s="516" t="b">
        <v>1</v>
      </c>
      <c r="AO380" s="516" t="b">
        <v>1</v>
      </c>
      <c r="AP380" s="516" t="b">
        <v>1</v>
      </c>
      <c r="AQ380" s="516" t="b">
        <v>1</v>
      </c>
      <c r="AR380" s="516" t="b">
        <v>1</v>
      </c>
      <c r="AS380" s="516" t="b">
        <v>1</v>
      </c>
      <c r="AT380" s="516" t="b">
        <v>1</v>
      </c>
      <c r="AU380" s="516" t="b">
        <v>1</v>
      </c>
      <c r="AV380" s="516" t="b">
        <v>1</v>
      </c>
      <c r="AW380" s="516" t="b">
        <v>1</v>
      </c>
      <c r="AX380" s="516" t="b">
        <v>1</v>
      </c>
      <c r="AY380" s="516" t="b">
        <v>1</v>
      </c>
      <c r="AZ380" s="516" t="b">
        <v>1</v>
      </c>
      <c r="BA380" s="516" t="b">
        <v>1</v>
      </c>
      <c r="BB380" s="516" t="b">
        <v>1</v>
      </c>
      <c r="BC380" s="516" t="b">
        <v>1</v>
      </c>
      <c r="BD380" s="493"/>
      <c r="BE380" s="474"/>
      <c r="BF380" s="462"/>
      <c r="BG380" s="462"/>
      <c r="BH380" s="462"/>
    </row>
    <row r="381" spans="1:60" outlineLevel="3" x14ac:dyDescent="0.35">
      <c r="A381" s="462"/>
      <c r="B381" s="471"/>
      <c r="C381" s="464">
        <f>INT($C$155)+3</f>
        <v>4</v>
      </c>
      <c r="D381" s="493"/>
      <c r="E381" s="557"/>
      <c r="F381" s="557"/>
      <c r="G381" s="493"/>
      <c r="H381" s="498"/>
      <c r="I381" s="515"/>
      <c r="J381" s="515" t="s">
        <v>815</v>
      </c>
      <c r="K381" s="498"/>
      <c r="L381" s="498"/>
      <c r="M381" s="498"/>
      <c r="N381" s="603">
        <f>DATE(YEAR(N378)+1,MONTH(N378),DAY(N378))</f>
        <v>44119</v>
      </c>
      <c r="O381" s="603">
        <f>DATE(YEAR(O378)+1,MONTH(O378),DAY(O378))</f>
        <v>44119</v>
      </c>
      <c r="P381" s="603">
        <f>DATE(YEAR(P378)+1,MONTH(P378),DAY(P378))</f>
        <v>44119</v>
      </c>
      <c r="Q381" s="603">
        <f>DATE(YEAR(Q378)+1,MONTH(Q378),DAY(Q378))</f>
        <v>44119</v>
      </c>
      <c r="R381" s="603">
        <f t="shared" si="35"/>
        <v>44119</v>
      </c>
      <c r="S381" s="603">
        <f t="shared" si="35"/>
        <v>44119</v>
      </c>
      <c r="T381" s="603">
        <f t="shared" si="35"/>
        <v>44119</v>
      </c>
      <c r="U381" s="603">
        <f t="shared" si="35"/>
        <v>44119</v>
      </c>
      <c r="V381" s="498"/>
      <c r="W381" s="498"/>
      <c r="X381" s="498"/>
      <c r="Y381" s="498"/>
      <c r="Z381" s="498"/>
      <c r="AA381" s="498"/>
      <c r="AB381" s="498"/>
      <c r="AC381" s="516" t="b">
        <v>1</v>
      </c>
      <c r="AD381" s="516" t="b">
        <v>1</v>
      </c>
      <c r="AE381" s="516" t="b">
        <v>1</v>
      </c>
      <c r="AF381" s="516" t="b">
        <v>1</v>
      </c>
      <c r="AG381" s="516" t="b">
        <v>1</v>
      </c>
      <c r="AH381" s="516" t="b">
        <v>1</v>
      </c>
      <c r="AI381" s="516" t="b">
        <v>1</v>
      </c>
      <c r="AJ381" s="516" t="b">
        <v>1</v>
      </c>
      <c r="AK381" s="516" t="b">
        <v>1</v>
      </c>
      <c r="AL381" s="516" t="b">
        <v>1</v>
      </c>
      <c r="AM381" s="516" t="b">
        <v>1</v>
      </c>
      <c r="AN381" s="516" t="b">
        <v>1</v>
      </c>
      <c r="AO381" s="516" t="b">
        <v>1</v>
      </c>
      <c r="AP381" s="516" t="b">
        <v>1</v>
      </c>
      <c r="AQ381" s="516" t="b">
        <v>1</v>
      </c>
      <c r="AR381" s="516" t="b">
        <v>1</v>
      </c>
      <c r="AS381" s="516" t="b">
        <v>1</v>
      </c>
      <c r="AT381" s="516" t="b">
        <v>1</v>
      </c>
      <c r="AU381" s="516" t="b">
        <v>1</v>
      </c>
      <c r="AV381" s="516" t="b">
        <v>1</v>
      </c>
      <c r="AW381" s="516" t="b">
        <v>1</v>
      </c>
      <c r="AX381" s="516" t="b">
        <v>1</v>
      </c>
      <c r="AY381" s="516" t="b">
        <v>1</v>
      </c>
      <c r="AZ381" s="516" t="b">
        <v>1</v>
      </c>
      <c r="BA381" s="516" t="b">
        <v>1</v>
      </c>
      <c r="BB381" s="516" t="b">
        <v>1</v>
      </c>
      <c r="BC381" s="516" t="b">
        <v>1</v>
      </c>
      <c r="BD381" s="493"/>
      <c r="BE381" s="474"/>
      <c r="BF381" s="462"/>
      <c r="BG381" s="462"/>
      <c r="BH381" s="462"/>
    </row>
    <row r="382" spans="1:60" outlineLevel="3" x14ac:dyDescent="0.35">
      <c r="A382" s="462"/>
      <c r="B382" s="471"/>
      <c r="C382" s="464">
        <f>INT($C$155)+3</f>
        <v>4</v>
      </c>
      <c r="D382" s="493"/>
      <c r="E382" s="557"/>
      <c r="F382" s="557"/>
      <c r="G382" s="493"/>
      <c r="H382" s="498"/>
      <c r="I382" s="515"/>
      <c r="J382" s="515" t="s">
        <v>816</v>
      </c>
      <c r="K382" s="498"/>
      <c r="L382" s="498"/>
      <c r="M382" s="498"/>
      <c r="N382" s="498"/>
      <c r="O382" s="498"/>
      <c r="P382" s="498"/>
      <c r="Q382" s="498"/>
      <c r="R382" s="603">
        <f t="shared" si="35"/>
        <v>44119</v>
      </c>
      <c r="S382" s="603">
        <f t="shared" si="35"/>
        <v>44119</v>
      </c>
      <c r="T382" s="603">
        <f t="shared" si="35"/>
        <v>44119</v>
      </c>
      <c r="U382" s="603">
        <f t="shared" si="35"/>
        <v>44119</v>
      </c>
      <c r="V382" s="498"/>
      <c r="W382" s="498"/>
      <c r="X382" s="498"/>
      <c r="Y382" s="498"/>
      <c r="Z382" s="498"/>
      <c r="AA382" s="498"/>
      <c r="AB382" s="498"/>
      <c r="AC382" s="516" t="b">
        <v>1</v>
      </c>
      <c r="AD382" s="516" t="b">
        <v>1</v>
      </c>
      <c r="AE382" s="516" t="b">
        <v>1</v>
      </c>
      <c r="AF382" s="516" t="b">
        <v>1</v>
      </c>
      <c r="AG382" s="516" t="b">
        <v>1</v>
      </c>
      <c r="AH382" s="516" t="b">
        <v>1</v>
      </c>
      <c r="AI382" s="516" t="b">
        <v>1</v>
      </c>
      <c r="AJ382" s="516" t="b">
        <v>1</v>
      </c>
      <c r="AK382" s="516" t="b">
        <v>1</v>
      </c>
      <c r="AL382" s="516" t="b">
        <v>1</v>
      </c>
      <c r="AM382" s="516" t="b">
        <v>1</v>
      </c>
      <c r="AN382" s="516" t="b">
        <v>1</v>
      </c>
      <c r="AO382" s="516" t="b">
        <v>1</v>
      </c>
      <c r="AP382" s="516" t="b">
        <v>1</v>
      </c>
      <c r="AQ382" s="516" t="b">
        <v>1</v>
      </c>
      <c r="AR382" s="516" t="b">
        <v>1</v>
      </c>
      <c r="AS382" s="516" t="b">
        <v>1</v>
      </c>
      <c r="AT382" s="516" t="b">
        <v>1</v>
      </c>
      <c r="AU382" s="516" t="b">
        <v>1</v>
      </c>
      <c r="AV382" s="516" t="b">
        <v>1</v>
      </c>
      <c r="AW382" s="516" t="b">
        <v>1</v>
      </c>
      <c r="AX382" s="516" t="b">
        <v>1</v>
      </c>
      <c r="AY382" s="516" t="b">
        <v>1</v>
      </c>
      <c r="AZ382" s="516" t="b">
        <v>1</v>
      </c>
      <c r="BA382" s="516" t="b">
        <v>1</v>
      </c>
      <c r="BB382" s="516" t="b">
        <v>1</v>
      </c>
      <c r="BC382" s="516" t="b">
        <v>1</v>
      </c>
      <c r="BD382" s="493"/>
      <c r="BE382" s="474"/>
      <c r="BF382" s="462"/>
      <c r="BG382" s="462"/>
      <c r="BH382" s="462"/>
    </row>
    <row r="383" spans="1:60" outlineLevel="3" x14ac:dyDescent="0.35">
      <c r="A383" s="462"/>
      <c r="B383" s="471"/>
      <c r="C383" s="464">
        <f t="shared" ref="C383:C415" si="36">INT($C$155+3)</f>
        <v>4</v>
      </c>
      <c r="D383" s="493"/>
      <c r="E383" s="557"/>
      <c r="F383" s="557"/>
      <c r="G383" s="493"/>
      <c r="H383" s="498"/>
      <c r="I383" s="515">
        <v>2</v>
      </c>
      <c r="J383" s="515" t="s">
        <v>826</v>
      </c>
      <c r="K383" s="603">
        <f>DATE(YEAR(K380)+1,MONTH(K380),DAY(K380))</f>
        <v>44484</v>
      </c>
      <c r="L383" s="603">
        <f>DATE(YEAR(L380)+1,MONTH(L380),DAY(L380))</f>
        <v>44484</v>
      </c>
      <c r="M383" s="603">
        <f>DATE(YEAR(M380)+1,MONTH(M380),DAY(M380))</f>
        <v>44484</v>
      </c>
      <c r="N383" s="498"/>
      <c r="O383" s="498"/>
      <c r="P383" s="498"/>
      <c r="Q383" s="498"/>
      <c r="R383" s="603">
        <f t="shared" si="35"/>
        <v>44484</v>
      </c>
      <c r="S383" s="603">
        <f t="shared" si="35"/>
        <v>44484</v>
      </c>
      <c r="T383" s="603">
        <f t="shared" si="35"/>
        <v>44484</v>
      </c>
      <c r="U383" s="603">
        <f t="shared" si="35"/>
        <v>44484</v>
      </c>
      <c r="V383" s="498"/>
      <c r="W383" s="498"/>
      <c r="X383" s="498"/>
      <c r="Y383" s="498"/>
      <c r="Z383" s="498"/>
      <c r="AA383" s="498"/>
      <c r="AB383" s="498"/>
      <c r="AC383" s="516" t="b">
        <v>1</v>
      </c>
      <c r="AD383" s="516" t="b">
        <v>1</v>
      </c>
      <c r="AE383" s="516" t="b">
        <v>1</v>
      </c>
      <c r="AF383" s="516" t="b">
        <v>1</v>
      </c>
      <c r="AG383" s="516" t="b">
        <v>1</v>
      </c>
      <c r="AH383" s="516" t="b">
        <v>1</v>
      </c>
      <c r="AI383" s="516" t="b">
        <v>1</v>
      </c>
      <c r="AJ383" s="516" t="b">
        <v>1</v>
      </c>
      <c r="AK383" s="516" t="b">
        <v>1</v>
      </c>
      <c r="AL383" s="516" t="b">
        <v>1</v>
      </c>
      <c r="AM383" s="516" t="b">
        <v>1</v>
      </c>
      <c r="AN383" s="516" t="b">
        <v>1</v>
      </c>
      <c r="AO383" s="516" t="b">
        <v>1</v>
      </c>
      <c r="AP383" s="516" t="b">
        <v>1</v>
      </c>
      <c r="AQ383" s="516" t="b">
        <v>1</v>
      </c>
      <c r="AR383" s="516" t="b">
        <v>1</v>
      </c>
      <c r="AS383" s="516" t="b">
        <v>1</v>
      </c>
      <c r="AT383" s="516" t="b">
        <v>1</v>
      </c>
      <c r="AU383" s="516" t="b">
        <v>1</v>
      </c>
      <c r="AV383" s="516" t="b">
        <v>1</v>
      </c>
      <c r="AW383" s="516" t="b">
        <v>1</v>
      </c>
      <c r="AX383" s="516" t="b">
        <v>1</v>
      </c>
      <c r="AY383" s="516" t="b">
        <v>1</v>
      </c>
      <c r="AZ383" s="516" t="b">
        <v>1</v>
      </c>
      <c r="BA383" s="516" t="b">
        <v>1</v>
      </c>
      <c r="BB383" s="516" t="b">
        <v>1</v>
      </c>
      <c r="BC383" s="516" t="b">
        <v>1</v>
      </c>
      <c r="BD383" s="493"/>
      <c r="BE383" s="474"/>
      <c r="BF383" s="462"/>
      <c r="BG383" s="462"/>
      <c r="BH383" s="462"/>
    </row>
    <row r="384" spans="1:60" outlineLevel="3" x14ac:dyDescent="0.35">
      <c r="A384" s="462"/>
      <c r="B384" s="471"/>
      <c r="C384" s="464">
        <f t="shared" si="36"/>
        <v>4</v>
      </c>
      <c r="D384" s="493"/>
      <c r="E384" s="557"/>
      <c r="F384" s="557"/>
      <c r="G384" s="493"/>
      <c r="H384" s="498"/>
      <c r="I384" s="515"/>
      <c r="J384" s="515" t="s">
        <v>815</v>
      </c>
      <c r="K384" s="498"/>
      <c r="L384" s="498"/>
      <c r="M384" s="498"/>
      <c r="N384" s="603">
        <f>DATE(YEAR(N381)+1,MONTH(N381),DAY(N381))</f>
        <v>44484</v>
      </c>
      <c r="O384" s="603">
        <f>DATE(YEAR(O381)+1,MONTH(O381),DAY(O381))</f>
        <v>44484</v>
      </c>
      <c r="P384" s="603">
        <f>DATE(YEAR(P381)+1,MONTH(P381),DAY(P381))</f>
        <v>44484</v>
      </c>
      <c r="Q384" s="603">
        <f>DATE(YEAR(Q381)+1,MONTH(Q381),DAY(Q381))</f>
        <v>44484</v>
      </c>
      <c r="R384" s="603">
        <f t="shared" si="35"/>
        <v>44484</v>
      </c>
      <c r="S384" s="603">
        <f t="shared" si="35"/>
        <v>44484</v>
      </c>
      <c r="T384" s="603">
        <f t="shared" si="35"/>
        <v>44484</v>
      </c>
      <c r="U384" s="603">
        <f t="shared" si="35"/>
        <v>44484</v>
      </c>
      <c r="V384" s="498"/>
      <c r="W384" s="498"/>
      <c r="X384" s="498"/>
      <c r="Y384" s="498"/>
      <c r="Z384" s="498"/>
      <c r="AA384" s="498"/>
      <c r="AB384" s="498"/>
      <c r="AC384" s="516" t="b">
        <v>1</v>
      </c>
      <c r="AD384" s="516" t="b">
        <v>1</v>
      </c>
      <c r="AE384" s="516" t="b">
        <v>1</v>
      </c>
      <c r="AF384" s="516" t="b">
        <v>1</v>
      </c>
      <c r="AG384" s="516" t="b">
        <v>1</v>
      </c>
      <c r="AH384" s="516" t="b">
        <v>1</v>
      </c>
      <c r="AI384" s="516" t="b">
        <v>1</v>
      </c>
      <c r="AJ384" s="516" t="b">
        <v>1</v>
      </c>
      <c r="AK384" s="516" t="b">
        <v>1</v>
      </c>
      <c r="AL384" s="516" t="b">
        <v>1</v>
      </c>
      <c r="AM384" s="516" t="b">
        <v>1</v>
      </c>
      <c r="AN384" s="516" t="b">
        <v>1</v>
      </c>
      <c r="AO384" s="516" t="b">
        <v>1</v>
      </c>
      <c r="AP384" s="516" t="b">
        <v>1</v>
      </c>
      <c r="AQ384" s="516" t="b">
        <v>1</v>
      </c>
      <c r="AR384" s="516" t="b">
        <v>1</v>
      </c>
      <c r="AS384" s="516" t="b">
        <v>1</v>
      </c>
      <c r="AT384" s="516" t="b">
        <v>1</v>
      </c>
      <c r="AU384" s="516" t="b">
        <v>1</v>
      </c>
      <c r="AV384" s="516" t="b">
        <v>1</v>
      </c>
      <c r="AW384" s="516" t="b">
        <v>1</v>
      </c>
      <c r="AX384" s="516" t="b">
        <v>1</v>
      </c>
      <c r="AY384" s="516" t="b">
        <v>1</v>
      </c>
      <c r="AZ384" s="516" t="b">
        <v>1</v>
      </c>
      <c r="BA384" s="516" t="b">
        <v>1</v>
      </c>
      <c r="BB384" s="516" t="b">
        <v>1</v>
      </c>
      <c r="BC384" s="516" t="b">
        <v>1</v>
      </c>
      <c r="BD384" s="493"/>
      <c r="BE384" s="474"/>
      <c r="BF384" s="462"/>
      <c r="BG384" s="462"/>
      <c r="BH384" s="462"/>
    </row>
    <row r="385" spans="1:60" outlineLevel="3" x14ac:dyDescent="0.35">
      <c r="A385" s="462"/>
      <c r="B385" s="471"/>
      <c r="C385" s="464">
        <f t="shared" si="36"/>
        <v>4</v>
      </c>
      <c r="D385" s="493"/>
      <c r="E385" s="557"/>
      <c r="F385" s="557"/>
      <c r="G385" s="493"/>
      <c r="H385" s="498"/>
      <c r="I385" s="515"/>
      <c r="J385" s="515" t="s">
        <v>816</v>
      </c>
      <c r="K385" s="498"/>
      <c r="L385" s="498"/>
      <c r="M385" s="498"/>
      <c r="N385" s="498"/>
      <c r="O385" s="498"/>
      <c r="P385" s="498"/>
      <c r="Q385" s="498"/>
      <c r="R385" s="603">
        <f t="shared" si="35"/>
        <v>44484</v>
      </c>
      <c r="S385" s="603">
        <f t="shared" si="35"/>
        <v>44484</v>
      </c>
      <c r="T385" s="603">
        <f t="shared" si="35"/>
        <v>44484</v>
      </c>
      <c r="U385" s="603">
        <f t="shared" si="35"/>
        <v>44484</v>
      </c>
      <c r="V385" s="498"/>
      <c r="W385" s="498"/>
      <c r="X385" s="498"/>
      <c r="Y385" s="498"/>
      <c r="Z385" s="498"/>
      <c r="AA385" s="498"/>
      <c r="AB385" s="498"/>
      <c r="AC385" s="516" t="b">
        <v>1</v>
      </c>
      <c r="AD385" s="516" t="b">
        <v>1</v>
      </c>
      <c r="AE385" s="516" t="b">
        <v>1</v>
      </c>
      <c r="AF385" s="516" t="b">
        <v>1</v>
      </c>
      <c r="AG385" s="516" t="b">
        <v>1</v>
      </c>
      <c r="AH385" s="516" t="b">
        <v>1</v>
      </c>
      <c r="AI385" s="516" t="b">
        <v>1</v>
      </c>
      <c r="AJ385" s="516" t="b">
        <v>1</v>
      </c>
      <c r="AK385" s="516" t="b">
        <v>1</v>
      </c>
      <c r="AL385" s="516" t="b">
        <v>1</v>
      </c>
      <c r="AM385" s="516" t="b">
        <v>1</v>
      </c>
      <c r="AN385" s="516" t="b">
        <v>1</v>
      </c>
      <c r="AO385" s="516" t="b">
        <v>1</v>
      </c>
      <c r="AP385" s="516" t="b">
        <v>1</v>
      </c>
      <c r="AQ385" s="516" t="b">
        <v>1</v>
      </c>
      <c r="AR385" s="516" t="b">
        <v>1</v>
      </c>
      <c r="AS385" s="516" t="b">
        <v>1</v>
      </c>
      <c r="AT385" s="516" t="b">
        <v>1</v>
      </c>
      <c r="AU385" s="516" t="b">
        <v>1</v>
      </c>
      <c r="AV385" s="516" t="b">
        <v>1</v>
      </c>
      <c r="AW385" s="516" t="b">
        <v>1</v>
      </c>
      <c r="AX385" s="516" t="b">
        <v>1</v>
      </c>
      <c r="AY385" s="516" t="b">
        <v>1</v>
      </c>
      <c r="AZ385" s="516" t="b">
        <v>1</v>
      </c>
      <c r="BA385" s="516" t="b">
        <v>1</v>
      </c>
      <c r="BB385" s="516" t="b">
        <v>1</v>
      </c>
      <c r="BC385" s="516" t="b">
        <v>1</v>
      </c>
      <c r="BD385" s="493"/>
      <c r="BE385" s="474"/>
      <c r="BF385" s="462"/>
      <c r="BG385" s="462"/>
      <c r="BH385" s="462"/>
    </row>
    <row r="386" spans="1:60" outlineLevel="3" x14ac:dyDescent="0.35">
      <c r="A386" s="462"/>
      <c r="B386" s="471"/>
      <c r="C386" s="464">
        <f t="shared" si="36"/>
        <v>4</v>
      </c>
      <c r="D386" s="493"/>
      <c r="E386" s="557"/>
      <c r="F386" s="557"/>
      <c r="G386" s="493"/>
      <c r="H386" s="498"/>
      <c r="I386" s="515">
        <v>3</v>
      </c>
      <c r="J386" s="515" t="s">
        <v>826</v>
      </c>
      <c r="K386" s="603">
        <f>DATE(YEAR(K383)+1,MONTH(K383),DAY(K383))</f>
        <v>44849</v>
      </c>
      <c r="L386" s="603">
        <f>DATE(YEAR(L383)+1,MONTH(L383),DAY(L383))</f>
        <v>44849</v>
      </c>
      <c r="M386" s="603">
        <f>DATE(YEAR(M383)+1,MONTH(M383),DAY(M383))</f>
        <v>44849</v>
      </c>
      <c r="N386" s="498"/>
      <c r="O386" s="498"/>
      <c r="P386" s="498"/>
      <c r="Q386" s="498"/>
      <c r="R386" s="603">
        <f t="shared" si="35"/>
        <v>44849</v>
      </c>
      <c r="S386" s="603">
        <f t="shared" si="35"/>
        <v>44849</v>
      </c>
      <c r="T386" s="603">
        <f t="shared" si="35"/>
        <v>44849</v>
      </c>
      <c r="U386" s="603">
        <f t="shared" si="35"/>
        <v>44849</v>
      </c>
      <c r="V386" s="498"/>
      <c r="W386" s="498"/>
      <c r="X386" s="498"/>
      <c r="Y386" s="498"/>
      <c r="Z386" s="498"/>
      <c r="AA386" s="498"/>
      <c r="AB386" s="498"/>
      <c r="AC386" s="516" t="b">
        <v>1</v>
      </c>
      <c r="AD386" s="516" t="b">
        <v>1</v>
      </c>
      <c r="AE386" s="516" t="b">
        <v>1</v>
      </c>
      <c r="AF386" s="516" t="b">
        <v>1</v>
      </c>
      <c r="AG386" s="516" t="b">
        <v>1</v>
      </c>
      <c r="AH386" s="516" t="b">
        <v>1</v>
      </c>
      <c r="AI386" s="516" t="b">
        <v>1</v>
      </c>
      <c r="AJ386" s="516" t="b">
        <v>1</v>
      </c>
      <c r="AK386" s="516" t="b">
        <v>1</v>
      </c>
      <c r="AL386" s="516" t="b">
        <v>1</v>
      </c>
      <c r="AM386" s="516" t="b">
        <v>1</v>
      </c>
      <c r="AN386" s="516" t="b">
        <v>1</v>
      </c>
      <c r="AO386" s="516" t="b">
        <v>1</v>
      </c>
      <c r="AP386" s="516" t="b">
        <v>1</v>
      </c>
      <c r="AQ386" s="516" t="b">
        <v>1</v>
      </c>
      <c r="AR386" s="516" t="b">
        <v>1</v>
      </c>
      <c r="AS386" s="516" t="b">
        <v>1</v>
      </c>
      <c r="AT386" s="516" t="b">
        <v>1</v>
      </c>
      <c r="AU386" s="516" t="b">
        <v>1</v>
      </c>
      <c r="AV386" s="516" t="b">
        <v>1</v>
      </c>
      <c r="AW386" s="516" t="b">
        <v>1</v>
      </c>
      <c r="AX386" s="516" t="b">
        <v>1</v>
      </c>
      <c r="AY386" s="516" t="b">
        <v>1</v>
      </c>
      <c r="AZ386" s="516" t="b">
        <v>1</v>
      </c>
      <c r="BA386" s="516" t="b">
        <v>1</v>
      </c>
      <c r="BB386" s="516" t="b">
        <v>1</v>
      </c>
      <c r="BC386" s="516" t="b">
        <v>1</v>
      </c>
      <c r="BD386" s="493"/>
      <c r="BE386" s="474"/>
      <c r="BF386" s="462"/>
      <c r="BG386" s="462"/>
      <c r="BH386" s="462"/>
    </row>
    <row r="387" spans="1:60" outlineLevel="3" x14ac:dyDescent="0.35">
      <c r="A387" s="462"/>
      <c r="B387" s="471"/>
      <c r="C387" s="464">
        <f t="shared" si="36"/>
        <v>4</v>
      </c>
      <c r="D387" s="493"/>
      <c r="E387" s="557"/>
      <c r="F387" s="557"/>
      <c r="G387" s="493"/>
      <c r="H387" s="498"/>
      <c r="I387" s="515"/>
      <c r="J387" s="515" t="s">
        <v>815</v>
      </c>
      <c r="K387" s="498"/>
      <c r="L387" s="498"/>
      <c r="M387" s="498"/>
      <c r="N387" s="603">
        <f>DATE(YEAR(N384)+1,MONTH(N384),DAY(N384))</f>
        <v>44849</v>
      </c>
      <c r="O387" s="603">
        <f>DATE(YEAR(O384)+1,MONTH(O384),DAY(O384))</f>
        <v>44849</v>
      </c>
      <c r="P387" s="603">
        <f>DATE(YEAR(P384)+1,MONTH(P384),DAY(P384))</f>
        <v>44849</v>
      </c>
      <c r="Q387" s="603">
        <f>DATE(YEAR(Q384)+1,MONTH(Q384),DAY(Q384))</f>
        <v>44849</v>
      </c>
      <c r="R387" s="603">
        <f t="shared" si="35"/>
        <v>44849</v>
      </c>
      <c r="S387" s="603">
        <f t="shared" si="35"/>
        <v>44849</v>
      </c>
      <c r="T387" s="603">
        <f t="shared" si="35"/>
        <v>44849</v>
      </c>
      <c r="U387" s="603">
        <f t="shared" si="35"/>
        <v>44849</v>
      </c>
      <c r="V387" s="498"/>
      <c r="W387" s="498"/>
      <c r="X387" s="498"/>
      <c r="Y387" s="498"/>
      <c r="Z387" s="498"/>
      <c r="AA387" s="498"/>
      <c r="AB387" s="498"/>
      <c r="AC387" s="516" t="b">
        <v>1</v>
      </c>
      <c r="AD387" s="516" t="b">
        <v>1</v>
      </c>
      <c r="AE387" s="516" t="b">
        <v>1</v>
      </c>
      <c r="AF387" s="516" t="b">
        <v>1</v>
      </c>
      <c r="AG387" s="516" t="b">
        <v>1</v>
      </c>
      <c r="AH387" s="516" t="b">
        <v>1</v>
      </c>
      <c r="AI387" s="516" t="b">
        <v>1</v>
      </c>
      <c r="AJ387" s="516" t="b">
        <v>1</v>
      </c>
      <c r="AK387" s="516" t="b">
        <v>1</v>
      </c>
      <c r="AL387" s="516" t="b">
        <v>1</v>
      </c>
      <c r="AM387" s="516" t="b">
        <v>1</v>
      </c>
      <c r="AN387" s="516" t="b">
        <v>1</v>
      </c>
      <c r="AO387" s="516" t="b">
        <v>1</v>
      </c>
      <c r="AP387" s="516" t="b">
        <v>1</v>
      </c>
      <c r="AQ387" s="516" t="b">
        <v>1</v>
      </c>
      <c r="AR387" s="516" t="b">
        <v>1</v>
      </c>
      <c r="AS387" s="516" t="b">
        <v>1</v>
      </c>
      <c r="AT387" s="516" t="b">
        <v>1</v>
      </c>
      <c r="AU387" s="516" t="b">
        <v>1</v>
      </c>
      <c r="AV387" s="516" t="b">
        <v>1</v>
      </c>
      <c r="AW387" s="516" t="b">
        <v>1</v>
      </c>
      <c r="AX387" s="516" t="b">
        <v>1</v>
      </c>
      <c r="AY387" s="516" t="b">
        <v>1</v>
      </c>
      <c r="AZ387" s="516" t="b">
        <v>1</v>
      </c>
      <c r="BA387" s="516" t="b">
        <v>1</v>
      </c>
      <c r="BB387" s="516" t="b">
        <v>1</v>
      </c>
      <c r="BC387" s="516" t="b">
        <v>1</v>
      </c>
      <c r="BD387" s="493"/>
      <c r="BE387" s="474"/>
      <c r="BF387" s="462"/>
      <c r="BG387" s="462"/>
      <c r="BH387" s="462"/>
    </row>
    <row r="388" spans="1:60" outlineLevel="3" x14ac:dyDescent="0.35">
      <c r="A388" s="462"/>
      <c r="B388" s="471"/>
      <c r="C388" s="464">
        <f t="shared" si="36"/>
        <v>4</v>
      </c>
      <c r="D388" s="493"/>
      <c r="E388" s="557"/>
      <c r="F388" s="557"/>
      <c r="G388" s="493"/>
      <c r="H388" s="498"/>
      <c r="I388" s="515"/>
      <c r="J388" s="515" t="s">
        <v>816</v>
      </c>
      <c r="K388" s="498"/>
      <c r="L388" s="498"/>
      <c r="M388" s="498"/>
      <c r="N388" s="498"/>
      <c r="O388" s="498"/>
      <c r="P388" s="498"/>
      <c r="Q388" s="498"/>
      <c r="R388" s="603">
        <f t="shared" si="35"/>
        <v>44849</v>
      </c>
      <c r="S388" s="603">
        <f t="shared" si="35"/>
        <v>44849</v>
      </c>
      <c r="T388" s="603">
        <f t="shared" si="35"/>
        <v>44849</v>
      </c>
      <c r="U388" s="603">
        <f t="shared" si="35"/>
        <v>44849</v>
      </c>
      <c r="V388" s="498"/>
      <c r="W388" s="498"/>
      <c r="X388" s="498"/>
      <c r="Y388" s="498"/>
      <c r="Z388" s="498"/>
      <c r="AA388" s="498"/>
      <c r="AB388" s="498"/>
      <c r="AC388" s="516" t="b">
        <v>1</v>
      </c>
      <c r="AD388" s="516" t="b">
        <v>1</v>
      </c>
      <c r="AE388" s="516" t="b">
        <v>1</v>
      </c>
      <c r="AF388" s="516" t="b">
        <v>1</v>
      </c>
      <c r="AG388" s="516" t="b">
        <v>1</v>
      </c>
      <c r="AH388" s="516" t="b">
        <v>1</v>
      </c>
      <c r="AI388" s="516" t="b">
        <v>1</v>
      </c>
      <c r="AJ388" s="516" t="b">
        <v>1</v>
      </c>
      <c r="AK388" s="516" t="b">
        <v>1</v>
      </c>
      <c r="AL388" s="516" t="b">
        <v>1</v>
      </c>
      <c r="AM388" s="516" t="b">
        <v>1</v>
      </c>
      <c r="AN388" s="516" t="b">
        <v>1</v>
      </c>
      <c r="AO388" s="516" t="b">
        <v>1</v>
      </c>
      <c r="AP388" s="516" t="b">
        <v>1</v>
      </c>
      <c r="AQ388" s="516" t="b">
        <v>1</v>
      </c>
      <c r="AR388" s="516" t="b">
        <v>1</v>
      </c>
      <c r="AS388" s="516" t="b">
        <v>1</v>
      </c>
      <c r="AT388" s="516" t="b">
        <v>1</v>
      </c>
      <c r="AU388" s="516" t="b">
        <v>1</v>
      </c>
      <c r="AV388" s="516" t="b">
        <v>1</v>
      </c>
      <c r="AW388" s="516" t="b">
        <v>1</v>
      </c>
      <c r="AX388" s="516" t="b">
        <v>1</v>
      </c>
      <c r="AY388" s="516" t="b">
        <v>1</v>
      </c>
      <c r="AZ388" s="516" t="b">
        <v>1</v>
      </c>
      <c r="BA388" s="516" t="b">
        <v>1</v>
      </c>
      <c r="BB388" s="516" t="b">
        <v>1</v>
      </c>
      <c r="BC388" s="516" t="b">
        <v>1</v>
      </c>
      <c r="BD388" s="493"/>
      <c r="BE388" s="474"/>
      <c r="BF388" s="462"/>
      <c r="BG388" s="462"/>
      <c r="BH388" s="462"/>
    </row>
    <row r="389" spans="1:60" outlineLevel="3" x14ac:dyDescent="0.35">
      <c r="A389" s="462"/>
      <c r="B389" s="471"/>
      <c r="C389" s="464">
        <f t="shared" si="36"/>
        <v>4</v>
      </c>
      <c r="D389" s="493"/>
      <c r="E389" s="557"/>
      <c r="F389" s="557"/>
      <c r="G389" s="493"/>
      <c r="H389" s="498"/>
      <c r="I389" s="515">
        <v>4</v>
      </c>
      <c r="J389" s="515" t="s">
        <v>826</v>
      </c>
      <c r="K389" s="603">
        <f>DATE(YEAR(K386)+1,MONTH(K386),DAY(K386))</f>
        <v>45214</v>
      </c>
      <c r="L389" s="603">
        <f>DATE(YEAR(L386)+1,MONTH(L386),DAY(L386))</f>
        <v>45214</v>
      </c>
      <c r="M389" s="603">
        <f>DATE(YEAR(M386)+1,MONTH(M386),DAY(M386))</f>
        <v>45214</v>
      </c>
      <c r="N389" s="498"/>
      <c r="O389" s="498"/>
      <c r="P389" s="498"/>
      <c r="Q389" s="498"/>
      <c r="R389" s="603">
        <f t="shared" si="35"/>
        <v>45214</v>
      </c>
      <c r="S389" s="603">
        <f t="shared" si="35"/>
        <v>45214</v>
      </c>
      <c r="T389" s="603">
        <f t="shared" si="35"/>
        <v>45214</v>
      </c>
      <c r="U389" s="603">
        <f t="shared" si="35"/>
        <v>45214</v>
      </c>
      <c r="V389" s="498"/>
      <c r="W389" s="498"/>
      <c r="X389" s="498"/>
      <c r="Y389" s="498"/>
      <c r="Z389" s="498"/>
      <c r="AA389" s="498"/>
      <c r="AB389" s="498"/>
      <c r="AC389" s="516" t="b">
        <v>1</v>
      </c>
      <c r="AD389" s="516" t="b">
        <v>1</v>
      </c>
      <c r="AE389" s="516" t="b">
        <v>1</v>
      </c>
      <c r="AF389" s="516" t="b">
        <v>1</v>
      </c>
      <c r="AG389" s="516" t="b">
        <v>1</v>
      </c>
      <c r="AH389" s="516" t="b">
        <v>1</v>
      </c>
      <c r="AI389" s="516" t="b">
        <v>1</v>
      </c>
      <c r="AJ389" s="516" t="b">
        <v>1</v>
      </c>
      <c r="AK389" s="516" t="b">
        <v>1</v>
      </c>
      <c r="AL389" s="516" t="b">
        <v>1</v>
      </c>
      <c r="AM389" s="516" t="b">
        <v>1</v>
      </c>
      <c r="AN389" s="516" t="b">
        <v>1</v>
      </c>
      <c r="AO389" s="516" t="b">
        <v>1</v>
      </c>
      <c r="AP389" s="516" t="b">
        <v>1</v>
      </c>
      <c r="AQ389" s="516" t="b">
        <v>1</v>
      </c>
      <c r="AR389" s="516" t="b">
        <v>1</v>
      </c>
      <c r="AS389" s="516" t="b">
        <v>1</v>
      </c>
      <c r="AT389" s="516" t="b">
        <v>1</v>
      </c>
      <c r="AU389" s="516" t="b">
        <v>1</v>
      </c>
      <c r="AV389" s="516" t="b">
        <v>1</v>
      </c>
      <c r="AW389" s="516" t="b">
        <v>1</v>
      </c>
      <c r="AX389" s="516" t="b">
        <v>1</v>
      </c>
      <c r="AY389" s="516" t="b">
        <v>1</v>
      </c>
      <c r="AZ389" s="516" t="b">
        <v>1</v>
      </c>
      <c r="BA389" s="516" t="b">
        <v>1</v>
      </c>
      <c r="BB389" s="516" t="b">
        <v>1</v>
      </c>
      <c r="BC389" s="516" t="b">
        <v>1</v>
      </c>
      <c r="BD389" s="493"/>
      <c r="BE389" s="474"/>
      <c r="BF389" s="462"/>
      <c r="BG389" s="462"/>
      <c r="BH389" s="462"/>
    </row>
    <row r="390" spans="1:60" outlineLevel="3" x14ac:dyDescent="0.35">
      <c r="A390" s="462"/>
      <c r="B390" s="471"/>
      <c r="C390" s="464">
        <f t="shared" si="36"/>
        <v>4</v>
      </c>
      <c r="D390" s="493"/>
      <c r="E390" s="557"/>
      <c r="F390" s="557"/>
      <c r="G390" s="493"/>
      <c r="H390" s="498"/>
      <c r="I390" s="515"/>
      <c r="J390" s="515" t="s">
        <v>815</v>
      </c>
      <c r="K390" s="498"/>
      <c r="L390" s="498"/>
      <c r="M390" s="498"/>
      <c r="N390" s="603">
        <f>DATE(YEAR(N387)+1,MONTH(N387),DAY(N387))</f>
        <v>45214</v>
      </c>
      <c r="O390" s="603">
        <f>DATE(YEAR(O387)+1,MONTH(O387),DAY(O387))</f>
        <v>45214</v>
      </c>
      <c r="P390" s="603">
        <f>DATE(YEAR(P387)+1,MONTH(P387),DAY(P387))</f>
        <v>45214</v>
      </c>
      <c r="Q390" s="603">
        <f>DATE(YEAR(Q387)+1,MONTH(Q387),DAY(Q387))</f>
        <v>45214</v>
      </c>
      <c r="R390" s="603">
        <f t="shared" si="35"/>
        <v>45214</v>
      </c>
      <c r="S390" s="603">
        <f t="shared" si="35"/>
        <v>45214</v>
      </c>
      <c r="T390" s="603">
        <f t="shared" si="35"/>
        <v>45214</v>
      </c>
      <c r="U390" s="603">
        <f t="shared" si="35"/>
        <v>45214</v>
      </c>
      <c r="V390" s="498"/>
      <c r="W390" s="498"/>
      <c r="X390" s="498"/>
      <c r="Y390" s="498"/>
      <c r="Z390" s="498"/>
      <c r="AA390" s="498"/>
      <c r="AB390" s="498"/>
      <c r="AC390" s="516" t="b">
        <v>1</v>
      </c>
      <c r="AD390" s="516" t="b">
        <v>1</v>
      </c>
      <c r="AE390" s="516" t="b">
        <v>1</v>
      </c>
      <c r="AF390" s="516" t="b">
        <v>1</v>
      </c>
      <c r="AG390" s="516" t="b">
        <v>1</v>
      </c>
      <c r="AH390" s="516" t="b">
        <v>1</v>
      </c>
      <c r="AI390" s="516" t="b">
        <v>1</v>
      </c>
      <c r="AJ390" s="516" t="b">
        <v>1</v>
      </c>
      <c r="AK390" s="516" t="b">
        <v>1</v>
      </c>
      <c r="AL390" s="516" t="b">
        <v>1</v>
      </c>
      <c r="AM390" s="516" t="b">
        <v>1</v>
      </c>
      <c r="AN390" s="516" t="b">
        <v>1</v>
      </c>
      <c r="AO390" s="516" t="b">
        <v>1</v>
      </c>
      <c r="AP390" s="516" t="b">
        <v>1</v>
      </c>
      <c r="AQ390" s="516" t="b">
        <v>1</v>
      </c>
      <c r="AR390" s="516" t="b">
        <v>1</v>
      </c>
      <c r="AS390" s="516" t="b">
        <v>1</v>
      </c>
      <c r="AT390" s="516" t="b">
        <v>1</v>
      </c>
      <c r="AU390" s="516" t="b">
        <v>1</v>
      </c>
      <c r="AV390" s="516" t="b">
        <v>1</v>
      </c>
      <c r="AW390" s="516" t="b">
        <v>1</v>
      </c>
      <c r="AX390" s="516" t="b">
        <v>1</v>
      </c>
      <c r="AY390" s="516" t="b">
        <v>1</v>
      </c>
      <c r="AZ390" s="516" t="b">
        <v>1</v>
      </c>
      <c r="BA390" s="516" t="b">
        <v>1</v>
      </c>
      <c r="BB390" s="516" t="b">
        <v>1</v>
      </c>
      <c r="BC390" s="516" t="b">
        <v>1</v>
      </c>
      <c r="BD390" s="493"/>
      <c r="BE390" s="474"/>
      <c r="BF390" s="462"/>
      <c r="BG390" s="462"/>
      <c r="BH390" s="462"/>
    </row>
    <row r="391" spans="1:60" outlineLevel="3" x14ac:dyDescent="0.35">
      <c r="A391" s="462"/>
      <c r="B391" s="471"/>
      <c r="C391" s="464">
        <f t="shared" si="36"/>
        <v>4</v>
      </c>
      <c r="D391" s="493"/>
      <c r="E391" s="557"/>
      <c r="F391" s="557"/>
      <c r="G391" s="493"/>
      <c r="H391" s="498"/>
      <c r="I391" s="515"/>
      <c r="J391" s="515" t="s">
        <v>816</v>
      </c>
      <c r="K391" s="498"/>
      <c r="L391" s="498"/>
      <c r="M391" s="498"/>
      <c r="N391" s="498"/>
      <c r="O391" s="498"/>
      <c r="P391" s="498"/>
      <c r="Q391" s="498"/>
      <c r="R391" s="603">
        <f t="shared" si="35"/>
        <v>45214</v>
      </c>
      <c r="S391" s="603">
        <f t="shared" si="35"/>
        <v>45214</v>
      </c>
      <c r="T391" s="603">
        <f t="shared" si="35"/>
        <v>45214</v>
      </c>
      <c r="U391" s="603">
        <f t="shared" si="35"/>
        <v>45214</v>
      </c>
      <c r="V391" s="498"/>
      <c r="W391" s="498"/>
      <c r="X391" s="498"/>
      <c r="Y391" s="498"/>
      <c r="Z391" s="498"/>
      <c r="AA391" s="498"/>
      <c r="AB391" s="498"/>
      <c r="AC391" s="516" t="b">
        <v>1</v>
      </c>
      <c r="AD391" s="516" t="b">
        <v>1</v>
      </c>
      <c r="AE391" s="516" t="b">
        <v>1</v>
      </c>
      <c r="AF391" s="516" t="b">
        <v>1</v>
      </c>
      <c r="AG391" s="516" t="b">
        <v>1</v>
      </c>
      <c r="AH391" s="516" t="b">
        <v>1</v>
      </c>
      <c r="AI391" s="516" t="b">
        <v>1</v>
      </c>
      <c r="AJ391" s="516" t="b">
        <v>1</v>
      </c>
      <c r="AK391" s="516" t="b">
        <v>1</v>
      </c>
      <c r="AL391" s="516" t="b">
        <v>1</v>
      </c>
      <c r="AM391" s="516" t="b">
        <v>1</v>
      </c>
      <c r="AN391" s="516" t="b">
        <v>1</v>
      </c>
      <c r="AO391" s="516" t="b">
        <v>1</v>
      </c>
      <c r="AP391" s="516" t="b">
        <v>1</v>
      </c>
      <c r="AQ391" s="516" t="b">
        <v>1</v>
      </c>
      <c r="AR391" s="516" t="b">
        <v>1</v>
      </c>
      <c r="AS391" s="516" t="b">
        <v>1</v>
      </c>
      <c r="AT391" s="516" t="b">
        <v>1</v>
      </c>
      <c r="AU391" s="516" t="b">
        <v>1</v>
      </c>
      <c r="AV391" s="516" t="b">
        <v>1</v>
      </c>
      <c r="AW391" s="516" t="b">
        <v>1</v>
      </c>
      <c r="AX391" s="516" t="b">
        <v>1</v>
      </c>
      <c r="AY391" s="516" t="b">
        <v>1</v>
      </c>
      <c r="AZ391" s="516" t="b">
        <v>1</v>
      </c>
      <c r="BA391" s="516" t="b">
        <v>1</v>
      </c>
      <c r="BB391" s="516" t="b">
        <v>1</v>
      </c>
      <c r="BC391" s="516" t="b">
        <v>1</v>
      </c>
      <c r="BD391" s="493"/>
      <c r="BE391" s="474"/>
      <c r="BF391" s="462"/>
      <c r="BG391" s="462"/>
      <c r="BH391" s="462"/>
    </row>
    <row r="392" spans="1:60" outlineLevel="3" x14ac:dyDescent="0.35">
      <c r="A392" s="462"/>
      <c r="B392" s="471"/>
      <c r="C392" s="464">
        <f t="shared" si="36"/>
        <v>4</v>
      </c>
      <c r="D392" s="493"/>
      <c r="E392" s="557"/>
      <c r="F392" s="557"/>
      <c r="G392" s="493"/>
      <c r="H392" s="498"/>
      <c r="I392" s="515">
        <v>5</v>
      </c>
      <c r="J392" s="515" t="s">
        <v>826</v>
      </c>
      <c r="K392" s="603">
        <f>DATE(YEAR(K389)+1,MONTH(K389),DAY(K389))</f>
        <v>45580</v>
      </c>
      <c r="L392" s="603">
        <f>DATE(YEAR(L389)+1,MONTH(L389),DAY(L389))</f>
        <v>45580</v>
      </c>
      <c r="M392" s="603">
        <f>DATE(YEAR(M389)+1,MONTH(M389),DAY(M389))</f>
        <v>45580</v>
      </c>
      <c r="N392" s="498"/>
      <c r="O392" s="498"/>
      <c r="P392" s="498"/>
      <c r="Q392" s="498"/>
      <c r="R392" s="603">
        <f t="shared" si="35"/>
        <v>45580</v>
      </c>
      <c r="S392" s="603">
        <f t="shared" si="35"/>
        <v>45580</v>
      </c>
      <c r="T392" s="603">
        <f t="shared" si="35"/>
        <v>45580</v>
      </c>
      <c r="U392" s="603">
        <f t="shared" si="35"/>
        <v>45580</v>
      </c>
      <c r="V392" s="498"/>
      <c r="W392" s="498"/>
      <c r="X392" s="498"/>
      <c r="Y392" s="498"/>
      <c r="Z392" s="498"/>
      <c r="AA392" s="498"/>
      <c r="AB392" s="498"/>
      <c r="AC392" s="516" t="b">
        <v>1</v>
      </c>
      <c r="AD392" s="516" t="b">
        <v>1</v>
      </c>
      <c r="AE392" s="516" t="b">
        <v>1</v>
      </c>
      <c r="AF392" s="516" t="b">
        <v>1</v>
      </c>
      <c r="AG392" s="516" t="b">
        <v>1</v>
      </c>
      <c r="AH392" s="516" t="b">
        <v>1</v>
      </c>
      <c r="AI392" s="516" t="b">
        <v>1</v>
      </c>
      <c r="AJ392" s="516" t="b">
        <v>1</v>
      </c>
      <c r="AK392" s="516" t="b">
        <v>1</v>
      </c>
      <c r="AL392" s="516" t="b">
        <v>1</v>
      </c>
      <c r="AM392" s="516" t="b">
        <v>1</v>
      </c>
      <c r="AN392" s="516" t="b">
        <v>1</v>
      </c>
      <c r="AO392" s="516" t="b">
        <v>1</v>
      </c>
      <c r="AP392" s="516" t="b">
        <v>1</v>
      </c>
      <c r="AQ392" s="516" t="b">
        <v>1</v>
      </c>
      <c r="AR392" s="516" t="b">
        <v>1</v>
      </c>
      <c r="AS392" s="516" t="b">
        <v>1</v>
      </c>
      <c r="AT392" s="516" t="b">
        <v>1</v>
      </c>
      <c r="AU392" s="516" t="b">
        <v>1</v>
      </c>
      <c r="AV392" s="516" t="b">
        <v>1</v>
      </c>
      <c r="AW392" s="516" t="b">
        <v>1</v>
      </c>
      <c r="AX392" s="516" t="b">
        <v>1</v>
      </c>
      <c r="AY392" s="516" t="b">
        <v>1</v>
      </c>
      <c r="AZ392" s="516" t="b">
        <v>1</v>
      </c>
      <c r="BA392" s="516" t="b">
        <v>1</v>
      </c>
      <c r="BB392" s="516" t="b">
        <v>1</v>
      </c>
      <c r="BC392" s="516" t="b">
        <v>1</v>
      </c>
      <c r="BD392" s="493"/>
      <c r="BE392" s="474"/>
      <c r="BF392" s="462"/>
      <c r="BG392" s="462"/>
      <c r="BH392" s="462"/>
    </row>
    <row r="393" spans="1:60" outlineLevel="3" x14ac:dyDescent="0.35">
      <c r="A393" s="462"/>
      <c r="B393" s="471"/>
      <c r="C393" s="464">
        <f t="shared" si="36"/>
        <v>4</v>
      </c>
      <c r="D393" s="493"/>
      <c r="E393" s="557"/>
      <c r="F393" s="557"/>
      <c r="G393" s="493"/>
      <c r="H393" s="498"/>
      <c r="I393" s="515"/>
      <c r="J393" s="515" t="s">
        <v>815</v>
      </c>
      <c r="K393" s="498"/>
      <c r="L393" s="498"/>
      <c r="M393" s="498"/>
      <c r="N393" s="603">
        <f>DATE(YEAR(N390)+1,MONTH(N390),DAY(N390))</f>
        <v>45580</v>
      </c>
      <c r="O393" s="603">
        <f>DATE(YEAR(O390)+1,MONTH(O390),DAY(O390))</f>
        <v>45580</v>
      </c>
      <c r="P393" s="603">
        <f>DATE(YEAR(P390)+1,MONTH(P390),DAY(P390))</f>
        <v>45580</v>
      </c>
      <c r="Q393" s="603">
        <f>DATE(YEAR(Q390)+1,MONTH(Q390),DAY(Q390))</f>
        <v>45580</v>
      </c>
      <c r="R393" s="603">
        <f t="shared" si="35"/>
        <v>45580</v>
      </c>
      <c r="S393" s="603">
        <f t="shared" si="35"/>
        <v>45580</v>
      </c>
      <c r="T393" s="603">
        <f t="shared" si="35"/>
        <v>45580</v>
      </c>
      <c r="U393" s="603">
        <f t="shared" si="35"/>
        <v>45580</v>
      </c>
      <c r="V393" s="498"/>
      <c r="W393" s="498"/>
      <c r="X393" s="498"/>
      <c r="Y393" s="498"/>
      <c r="Z393" s="498"/>
      <c r="AA393" s="498"/>
      <c r="AB393" s="498"/>
      <c r="AC393" s="516" t="b">
        <v>1</v>
      </c>
      <c r="AD393" s="516" t="b">
        <v>1</v>
      </c>
      <c r="AE393" s="516" t="b">
        <v>1</v>
      </c>
      <c r="AF393" s="516" t="b">
        <v>1</v>
      </c>
      <c r="AG393" s="516" t="b">
        <v>1</v>
      </c>
      <c r="AH393" s="516" t="b">
        <v>1</v>
      </c>
      <c r="AI393" s="516" t="b">
        <v>1</v>
      </c>
      <c r="AJ393" s="516" t="b">
        <v>1</v>
      </c>
      <c r="AK393" s="516" t="b">
        <v>1</v>
      </c>
      <c r="AL393" s="516" t="b">
        <v>1</v>
      </c>
      <c r="AM393" s="516" t="b">
        <v>1</v>
      </c>
      <c r="AN393" s="516" t="b">
        <v>1</v>
      </c>
      <c r="AO393" s="516" t="b">
        <v>1</v>
      </c>
      <c r="AP393" s="516" t="b">
        <v>1</v>
      </c>
      <c r="AQ393" s="516" t="b">
        <v>1</v>
      </c>
      <c r="AR393" s="516" t="b">
        <v>1</v>
      </c>
      <c r="AS393" s="516" t="b">
        <v>1</v>
      </c>
      <c r="AT393" s="516" t="b">
        <v>1</v>
      </c>
      <c r="AU393" s="516" t="b">
        <v>1</v>
      </c>
      <c r="AV393" s="516" t="b">
        <v>1</v>
      </c>
      <c r="AW393" s="516" t="b">
        <v>1</v>
      </c>
      <c r="AX393" s="516" t="b">
        <v>1</v>
      </c>
      <c r="AY393" s="516" t="b">
        <v>1</v>
      </c>
      <c r="AZ393" s="516" t="b">
        <v>1</v>
      </c>
      <c r="BA393" s="516" t="b">
        <v>1</v>
      </c>
      <c r="BB393" s="516" t="b">
        <v>1</v>
      </c>
      <c r="BC393" s="516" t="b">
        <v>1</v>
      </c>
      <c r="BD393" s="493"/>
      <c r="BE393" s="474"/>
      <c r="BF393" s="462"/>
      <c r="BG393" s="462"/>
      <c r="BH393" s="462"/>
    </row>
    <row r="394" spans="1:60" outlineLevel="3" x14ac:dyDescent="0.35">
      <c r="A394" s="462"/>
      <c r="B394" s="471"/>
      <c r="C394" s="464">
        <f t="shared" si="36"/>
        <v>4</v>
      </c>
      <c r="D394" s="493"/>
      <c r="E394" s="557"/>
      <c r="F394" s="557"/>
      <c r="G394" s="493"/>
      <c r="H394" s="498"/>
      <c r="I394" s="515"/>
      <c r="J394" s="515" t="s">
        <v>816</v>
      </c>
      <c r="K394" s="498"/>
      <c r="L394" s="498"/>
      <c r="M394" s="498"/>
      <c r="N394" s="498"/>
      <c r="O394" s="498"/>
      <c r="P394" s="498"/>
      <c r="Q394" s="498"/>
      <c r="R394" s="603">
        <f t="shared" si="35"/>
        <v>45580</v>
      </c>
      <c r="S394" s="603">
        <f t="shared" si="35"/>
        <v>45580</v>
      </c>
      <c r="T394" s="603">
        <f t="shared" si="35"/>
        <v>45580</v>
      </c>
      <c r="U394" s="603">
        <f t="shared" si="35"/>
        <v>45580</v>
      </c>
      <c r="V394" s="498"/>
      <c r="W394" s="498"/>
      <c r="X394" s="498"/>
      <c r="Y394" s="498"/>
      <c r="Z394" s="498"/>
      <c r="AA394" s="498"/>
      <c r="AB394" s="498"/>
      <c r="AC394" s="516" t="b">
        <v>1</v>
      </c>
      <c r="AD394" s="516" t="b">
        <v>1</v>
      </c>
      <c r="AE394" s="516" t="b">
        <v>1</v>
      </c>
      <c r="AF394" s="516" t="b">
        <v>1</v>
      </c>
      <c r="AG394" s="516" t="b">
        <v>1</v>
      </c>
      <c r="AH394" s="516" t="b">
        <v>1</v>
      </c>
      <c r="AI394" s="516" t="b">
        <v>1</v>
      </c>
      <c r="AJ394" s="516" t="b">
        <v>1</v>
      </c>
      <c r="AK394" s="516" t="b">
        <v>1</v>
      </c>
      <c r="AL394" s="516" t="b">
        <v>1</v>
      </c>
      <c r="AM394" s="516" t="b">
        <v>1</v>
      </c>
      <c r="AN394" s="516" t="b">
        <v>1</v>
      </c>
      <c r="AO394" s="516" t="b">
        <v>1</v>
      </c>
      <c r="AP394" s="516" t="b">
        <v>1</v>
      </c>
      <c r="AQ394" s="516" t="b">
        <v>1</v>
      </c>
      <c r="AR394" s="516" t="b">
        <v>1</v>
      </c>
      <c r="AS394" s="516" t="b">
        <v>1</v>
      </c>
      <c r="AT394" s="516" t="b">
        <v>1</v>
      </c>
      <c r="AU394" s="516" t="b">
        <v>1</v>
      </c>
      <c r="AV394" s="516" t="b">
        <v>1</v>
      </c>
      <c r="AW394" s="516" t="b">
        <v>1</v>
      </c>
      <c r="AX394" s="516" t="b">
        <v>1</v>
      </c>
      <c r="AY394" s="516" t="b">
        <v>1</v>
      </c>
      <c r="AZ394" s="516" t="b">
        <v>1</v>
      </c>
      <c r="BA394" s="516" t="b">
        <v>1</v>
      </c>
      <c r="BB394" s="516" t="b">
        <v>1</v>
      </c>
      <c r="BC394" s="516" t="b">
        <v>1</v>
      </c>
      <c r="BD394" s="493"/>
      <c r="BE394" s="474"/>
      <c r="BF394" s="462"/>
      <c r="BG394" s="462"/>
      <c r="BH394" s="462"/>
    </row>
    <row r="395" spans="1:60" outlineLevel="3" x14ac:dyDescent="0.35">
      <c r="A395" s="462"/>
      <c r="B395" s="471"/>
      <c r="C395" s="464">
        <f t="shared" si="36"/>
        <v>4</v>
      </c>
      <c r="D395" s="493"/>
      <c r="E395" s="557"/>
      <c r="F395" s="557"/>
      <c r="G395" s="493"/>
      <c r="H395" s="498"/>
      <c r="I395" s="515">
        <v>6</v>
      </c>
      <c r="J395" s="515" t="s">
        <v>826</v>
      </c>
      <c r="K395" s="603">
        <f>DATE(YEAR(K392)+1,MONTH(K392),DAY(K392))</f>
        <v>45945</v>
      </c>
      <c r="L395" s="603">
        <f>DATE(YEAR(L392)+1,MONTH(L392),DAY(L392))</f>
        <v>45945</v>
      </c>
      <c r="M395" s="603">
        <f>DATE(YEAR(M392)+1,MONTH(M392),DAY(M392))</f>
        <v>45945</v>
      </c>
      <c r="N395" s="498"/>
      <c r="O395" s="498"/>
      <c r="P395" s="498"/>
      <c r="Q395" s="498"/>
      <c r="R395" s="603">
        <f t="shared" si="35"/>
        <v>45945</v>
      </c>
      <c r="S395" s="603">
        <f t="shared" si="35"/>
        <v>45945</v>
      </c>
      <c r="T395" s="603">
        <f t="shared" si="35"/>
        <v>45945</v>
      </c>
      <c r="U395" s="603">
        <f t="shared" si="35"/>
        <v>45945</v>
      </c>
      <c r="V395" s="498"/>
      <c r="W395" s="498"/>
      <c r="X395" s="498"/>
      <c r="Y395" s="498"/>
      <c r="Z395" s="498"/>
      <c r="AA395" s="498"/>
      <c r="AB395" s="498"/>
      <c r="AC395" s="516" t="b">
        <v>1</v>
      </c>
      <c r="AD395" s="516" t="b">
        <v>1</v>
      </c>
      <c r="AE395" s="516" t="b">
        <v>1</v>
      </c>
      <c r="AF395" s="516" t="b">
        <v>1</v>
      </c>
      <c r="AG395" s="516" t="b">
        <v>1</v>
      </c>
      <c r="AH395" s="516" t="b">
        <v>1</v>
      </c>
      <c r="AI395" s="516" t="b">
        <v>1</v>
      </c>
      <c r="AJ395" s="516" t="b">
        <v>1</v>
      </c>
      <c r="AK395" s="516" t="b">
        <v>1</v>
      </c>
      <c r="AL395" s="516" t="b">
        <v>1</v>
      </c>
      <c r="AM395" s="516" t="b">
        <v>1</v>
      </c>
      <c r="AN395" s="516" t="b">
        <v>1</v>
      </c>
      <c r="AO395" s="516" t="b">
        <v>1</v>
      </c>
      <c r="AP395" s="516" t="b">
        <v>1</v>
      </c>
      <c r="AQ395" s="516" t="b">
        <v>1</v>
      </c>
      <c r="AR395" s="516" t="b">
        <v>1</v>
      </c>
      <c r="AS395" s="516" t="b">
        <v>1</v>
      </c>
      <c r="AT395" s="516" t="b">
        <v>1</v>
      </c>
      <c r="AU395" s="516" t="b">
        <v>1</v>
      </c>
      <c r="AV395" s="516" t="b">
        <v>1</v>
      </c>
      <c r="AW395" s="516" t="b">
        <v>1</v>
      </c>
      <c r="AX395" s="516" t="b">
        <v>1</v>
      </c>
      <c r="AY395" s="516" t="b">
        <v>1</v>
      </c>
      <c r="AZ395" s="516" t="b">
        <v>1</v>
      </c>
      <c r="BA395" s="516" t="b">
        <v>1</v>
      </c>
      <c r="BB395" s="516" t="b">
        <v>1</v>
      </c>
      <c r="BC395" s="516" t="b">
        <v>1</v>
      </c>
      <c r="BD395" s="493"/>
      <c r="BE395" s="474"/>
      <c r="BF395" s="462"/>
      <c r="BG395" s="462"/>
      <c r="BH395" s="462"/>
    </row>
    <row r="396" spans="1:60" outlineLevel="3" x14ac:dyDescent="0.35">
      <c r="A396" s="462"/>
      <c r="B396" s="471"/>
      <c r="C396" s="464">
        <f t="shared" si="36"/>
        <v>4</v>
      </c>
      <c r="D396" s="493"/>
      <c r="E396" s="557"/>
      <c r="F396" s="557"/>
      <c r="G396" s="493"/>
      <c r="H396" s="498"/>
      <c r="I396" s="515"/>
      <c r="J396" s="515" t="s">
        <v>815</v>
      </c>
      <c r="K396" s="498"/>
      <c r="L396" s="498"/>
      <c r="M396" s="498"/>
      <c r="N396" s="603">
        <f>DATE(YEAR(N393)+1,MONTH(N393),DAY(N393))</f>
        <v>45945</v>
      </c>
      <c r="O396" s="603">
        <f>DATE(YEAR(O393)+1,MONTH(O393),DAY(O393))</f>
        <v>45945</v>
      </c>
      <c r="P396" s="603">
        <f>DATE(YEAR(P393)+1,MONTH(P393),DAY(P393))</f>
        <v>45945</v>
      </c>
      <c r="Q396" s="603">
        <f>DATE(YEAR(Q393)+1,MONTH(Q393),DAY(Q393))</f>
        <v>45945</v>
      </c>
      <c r="R396" s="603">
        <f t="shared" ref="R396:U400" si="37">DATE(YEAR(R393)+1,MONTH(R393),DAY(R393))</f>
        <v>45945</v>
      </c>
      <c r="S396" s="603">
        <f t="shared" si="37"/>
        <v>45945</v>
      </c>
      <c r="T396" s="603">
        <f t="shared" si="37"/>
        <v>45945</v>
      </c>
      <c r="U396" s="603">
        <f t="shared" si="37"/>
        <v>45945</v>
      </c>
      <c r="V396" s="498"/>
      <c r="W396" s="498"/>
      <c r="X396" s="498"/>
      <c r="Y396" s="498"/>
      <c r="Z396" s="498"/>
      <c r="AA396" s="498"/>
      <c r="AB396" s="498"/>
      <c r="AC396" s="516" t="b">
        <v>1</v>
      </c>
      <c r="AD396" s="516" t="b">
        <v>1</v>
      </c>
      <c r="AE396" s="516" t="b">
        <v>1</v>
      </c>
      <c r="AF396" s="516" t="b">
        <v>1</v>
      </c>
      <c r="AG396" s="516" t="b">
        <v>1</v>
      </c>
      <c r="AH396" s="516" t="b">
        <v>1</v>
      </c>
      <c r="AI396" s="516" t="b">
        <v>1</v>
      </c>
      <c r="AJ396" s="516" t="b">
        <v>1</v>
      </c>
      <c r="AK396" s="516" t="b">
        <v>1</v>
      </c>
      <c r="AL396" s="516" t="b">
        <v>1</v>
      </c>
      <c r="AM396" s="516" t="b">
        <v>1</v>
      </c>
      <c r="AN396" s="516" t="b">
        <v>1</v>
      </c>
      <c r="AO396" s="516" t="b">
        <v>1</v>
      </c>
      <c r="AP396" s="516" t="b">
        <v>1</v>
      </c>
      <c r="AQ396" s="516" t="b">
        <v>1</v>
      </c>
      <c r="AR396" s="516" t="b">
        <v>1</v>
      </c>
      <c r="AS396" s="516" t="b">
        <v>1</v>
      </c>
      <c r="AT396" s="516" t="b">
        <v>1</v>
      </c>
      <c r="AU396" s="516" t="b">
        <v>1</v>
      </c>
      <c r="AV396" s="516" t="b">
        <v>1</v>
      </c>
      <c r="AW396" s="516" t="b">
        <v>1</v>
      </c>
      <c r="AX396" s="516" t="b">
        <v>1</v>
      </c>
      <c r="AY396" s="516" t="b">
        <v>1</v>
      </c>
      <c r="AZ396" s="516" t="b">
        <v>1</v>
      </c>
      <c r="BA396" s="516" t="b">
        <v>1</v>
      </c>
      <c r="BB396" s="516" t="b">
        <v>1</v>
      </c>
      <c r="BC396" s="516" t="b">
        <v>1</v>
      </c>
      <c r="BD396" s="493"/>
      <c r="BE396" s="474"/>
      <c r="BF396" s="462"/>
      <c r="BG396" s="462"/>
      <c r="BH396" s="462"/>
    </row>
    <row r="397" spans="1:60" outlineLevel="3" x14ac:dyDescent="0.35">
      <c r="A397" s="462"/>
      <c r="B397" s="471"/>
      <c r="C397" s="464">
        <f t="shared" si="36"/>
        <v>4</v>
      </c>
      <c r="D397" s="493"/>
      <c r="E397" s="557"/>
      <c r="F397" s="557"/>
      <c r="G397" s="493"/>
      <c r="H397" s="498"/>
      <c r="I397" s="515"/>
      <c r="J397" s="515" t="s">
        <v>816</v>
      </c>
      <c r="K397" s="498"/>
      <c r="L397" s="498"/>
      <c r="M397" s="498"/>
      <c r="N397" s="498"/>
      <c r="O397" s="498"/>
      <c r="P397" s="498"/>
      <c r="Q397" s="498"/>
      <c r="R397" s="603">
        <f t="shared" si="37"/>
        <v>45945</v>
      </c>
      <c r="S397" s="603">
        <f t="shared" si="37"/>
        <v>45945</v>
      </c>
      <c r="T397" s="603">
        <f t="shared" si="37"/>
        <v>45945</v>
      </c>
      <c r="U397" s="603">
        <f t="shared" si="37"/>
        <v>45945</v>
      </c>
      <c r="V397" s="498"/>
      <c r="W397" s="498"/>
      <c r="X397" s="498"/>
      <c r="Y397" s="498"/>
      <c r="Z397" s="498"/>
      <c r="AA397" s="498"/>
      <c r="AB397" s="498"/>
      <c r="AC397" s="516" t="b">
        <v>1</v>
      </c>
      <c r="AD397" s="516" t="b">
        <v>1</v>
      </c>
      <c r="AE397" s="516" t="b">
        <v>1</v>
      </c>
      <c r="AF397" s="516" t="b">
        <v>1</v>
      </c>
      <c r="AG397" s="516" t="b">
        <v>1</v>
      </c>
      <c r="AH397" s="516" t="b">
        <v>1</v>
      </c>
      <c r="AI397" s="516" t="b">
        <v>1</v>
      </c>
      <c r="AJ397" s="516" t="b">
        <v>1</v>
      </c>
      <c r="AK397" s="516" t="b">
        <v>1</v>
      </c>
      <c r="AL397" s="516" t="b">
        <v>1</v>
      </c>
      <c r="AM397" s="516" t="b">
        <v>1</v>
      </c>
      <c r="AN397" s="516" t="b">
        <v>1</v>
      </c>
      <c r="AO397" s="516" t="b">
        <v>1</v>
      </c>
      <c r="AP397" s="516" t="b">
        <v>1</v>
      </c>
      <c r="AQ397" s="516" t="b">
        <v>1</v>
      </c>
      <c r="AR397" s="516" t="b">
        <v>1</v>
      </c>
      <c r="AS397" s="516" t="b">
        <v>1</v>
      </c>
      <c r="AT397" s="516" t="b">
        <v>1</v>
      </c>
      <c r="AU397" s="516" t="b">
        <v>1</v>
      </c>
      <c r="AV397" s="516" t="b">
        <v>1</v>
      </c>
      <c r="AW397" s="516" t="b">
        <v>1</v>
      </c>
      <c r="AX397" s="516" t="b">
        <v>1</v>
      </c>
      <c r="AY397" s="516" t="b">
        <v>1</v>
      </c>
      <c r="AZ397" s="516" t="b">
        <v>1</v>
      </c>
      <c r="BA397" s="516" t="b">
        <v>1</v>
      </c>
      <c r="BB397" s="516" t="b">
        <v>1</v>
      </c>
      <c r="BC397" s="516" t="b">
        <v>1</v>
      </c>
      <c r="BD397" s="493"/>
      <c r="BE397" s="474"/>
      <c r="BF397" s="462"/>
      <c r="BG397" s="462"/>
      <c r="BH397" s="462"/>
    </row>
    <row r="398" spans="1:60" outlineLevel="3" x14ac:dyDescent="0.35">
      <c r="A398" s="462"/>
      <c r="B398" s="471"/>
      <c r="C398" s="464">
        <f t="shared" si="36"/>
        <v>4</v>
      </c>
      <c r="D398" s="493"/>
      <c r="E398" s="557"/>
      <c r="F398" s="557"/>
      <c r="G398" s="493"/>
      <c r="H398" s="498"/>
      <c r="I398" s="515">
        <v>7</v>
      </c>
      <c r="J398" s="515" t="s">
        <v>826</v>
      </c>
      <c r="K398" s="603">
        <f>DATE(YEAR(K395)+1,MONTH(K395),DAY(K395))</f>
        <v>46310</v>
      </c>
      <c r="L398" s="603">
        <f>DATE(YEAR(L395)+1,MONTH(L395),DAY(L395))</f>
        <v>46310</v>
      </c>
      <c r="M398" s="603">
        <f>DATE(YEAR(M395)+1,MONTH(M395),DAY(M395))</f>
        <v>46310</v>
      </c>
      <c r="N398" s="498"/>
      <c r="O398" s="498"/>
      <c r="P398" s="498"/>
      <c r="Q398" s="498"/>
      <c r="R398" s="603">
        <f t="shared" si="37"/>
        <v>46310</v>
      </c>
      <c r="S398" s="603">
        <f t="shared" si="37"/>
        <v>46310</v>
      </c>
      <c r="T398" s="603">
        <f t="shared" si="37"/>
        <v>46310</v>
      </c>
      <c r="U398" s="603">
        <f t="shared" si="37"/>
        <v>46310</v>
      </c>
      <c r="V398" s="498"/>
      <c r="W398" s="498"/>
      <c r="X398" s="498"/>
      <c r="Y398" s="498"/>
      <c r="Z398" s="498"/>
      <c r="AA398" s="498"/>
      <c r="AB398" s="498"/>
      <c r="AC398" s="516" t="b">
        <v>1</v>
      </c>
      <c r="AD398" s="516" t="b">
        <v>1</v>
      </c>
      <c r="AE398" s="516" t="b">
        <v>1</v>
      </c>
      <c r="AF398" s="516" t="b">
        <v>1</v>
      </c>
      <c r="AG398" s="516" t="b">
        <v>1</v>
      </c>
      <c r="AH398" s="516" t="b">
        <v>1</v>
      </c>
      <c r="AI398" s="516" t="b">
        <v>1</v>
      </c>
      <c r="AJ398" s="516" t="b">
        <v>1</v>
      </c>
      <c r="AK398" s="516" t="b">
        <v>1</v>
      </c>
      <c r="AL398" s="516" t="b">
        <v>1</v>
      </c>
      <c r="AM398" s="516" t="b">
        <v>1</v>
      </c>
      <c r="AN398" s="516" t="b">
        <v>1</v>
      </c>
      <c r="AO398" s="516" t="b">
        <v>1</v>
      </c>
      <c r="AP398" s="516" t="b">
        <v>1</v>
      </c>
      <c r="AQ398" s="516" t="b">
        <v>1</v>
      </c>
      <c r="AR398" s="516" t="b">
        <v>1</v>
      </c>
      <c r="AS398" s="516" t="b">
        <v>1</v>
      </c>
      <c r="AT398" s="516" t="b">
        <v>1</v>
      </c>
      <c r="AU398" s="516" t="b">
        <v>1</v>
      </c>
      <c r="AV398" s="516" t="b">
        <v>1</v>
      </c>
      <c r="AW398" s="516" t="b">
        <v>1</v>
      </c>
      <c r="AX398" s="516" t="b">
        <v>1</v>
      </c>
      <c r="AY398" s="516" t="b">
        <v>1</v>
      </c>
      <c r="AZ398" s="516" t="b">
        <v>1</v>
      </c>
      <c r="BA398" s="516" t="b">
        <v>1</v>
      </c>
      <c r="BB398" s="516" t="b">
        <v>1</v>
      </c>
      <c r="BC398" s="516" t="b">
        <v>1</v>
      </c>
      <c r="BD398" s="493"/>
      <c r="BE398" s="474"/>
      <c r="BF398" s="462"/>
      <c r="BG398" s="462"/>
      <c r="BH398" s="462"/>
    </row>
    <row r="399" spans="1:60" outlineLevel="3" x14ac:dyDescent="0.35">
      <c r="A399" s="462"/>
      <c r="B399" s="471"/>
      <c r="C399" s="464">
        <f t="shared" si="36"/>
        <v>4</v>
      </c>
      <c r="D399" s="493"/>
      <c r="E399" s="557"/>
      <c r="F399" s="557"/>
      <c r="G399" s="493"/>
      <c r="H399" s="498"/>
      <c r="I399" s="515"/>
      <c r="J399" s="515" t="s">
        <v>815</v>
      </c>
      <c r="K399" s="498"/>
      <c r="L399" s="498"/>
      <c r="M399" s="498"/>
      <c r="N399" s="603">
        <f>DATE(YEAR(N396)+1,MONTH(N396),DAY(N396))</f>
        <v>46310</v>
      </c>
      <c r="O399" s="603">
        <f>DATE(YEAR(O396)+1,MONTH(O396),DAY(O396))</f>
        <v>46310</v>
      </c>
      <c r="P399" s="603">
        <f>DATE(YEAR(P396)+1,MONTH(P396),DAY(P396))</f>
        <v>46310</v>
      </c>
      <c r="Q399" s="603">
        <f>DATE(YEAR(Q396)+1,MONTH(Q396),DAY(Q396))</f>
        <v>46310</v>
      </c>
      <c r="R399" s="603">
        <f t="shared" si="37"/>
        <v>46310</v>
      </c>
      <c r="S399" s="603">
        <f t="shared" si="37"/>
        <v>46310</v>
      </c>
      <c r="T399" s="603">
        <f t="shared" si="37"/>
        <v>46310</v>
      </c>
      <c r="U399" s="603">
        <f t="shared" si="37"/>
        <v>46310</v>
      </c>
      <c r="V399" s="498"/>
      <c r="W399" s="498"/>
      <c r="X399" s="498"/>
      <c r="Y399" s="498"/>
      <c r="Z399" s="498"/>
      <c r="AA399" s="498"/>
      <c r="AB399" s="498"/>
      <c r="AC399" s="516" t="b">
        <v>1</v>
      </c>
      <c r="AD399" s="516" t="b">
        <v>1</v>
      </c>
      <c r="AE399" s="516" t="b">
        <v>1</v>
      </c>
      <c r="AF399" s="516" t="b">
        <v>1</v>
      </c>
      <c r="AG399" s="516" t="b">
        <v>1</v>
      </c>
      <c r="AH399" s="516" t="b">
        <v>1</v>
      </c>
      <c r="AI399" s="516" t="b">
        <v>1</v>
      </c>
      <c r="AJ399" s="516" t="b">
        <v>1</v>
      </c>
      <c r="AK399" s="516" t="b">
        <v>1</v>
      </c>
      <c r="AL399" s="516" t="b">
        <v>1</v>
      </c>
      <c r="AM399" s="516" t="b">
        <v>1</v>
      </c>
      <c r="AN399" s="516" t="b">
        <v>1</v>
      </c>
      <c r="AO399" s="516" t="b">
        <v>1</v>
      </c>
      <c r="AP399" s="516" t="b">
        <v>1</v>
      </c>
      <c r="AQ399" s="516" t="b">
        <v>1</v>
      </c>
      <c r="AR399" s="516" t="b">
        <v>1</v>
      </c>
      <c r="AS399" s="516" t="b">
        <v>1</v>
      </c>
      <c r="AT399" s="516" t="b">
        <v>1</v>
      </c>
      <c r="AU399" s="516" t="b">
        <v>1</v>
      </c>
      <c r="AV399" s="516" t="b">
        <v>1</v>
      </c>
      <c r="AW399" s="516" t="b">
        <v>1</v>
      </c>
      <c r="AX399" s="516" t="b">
        <v>1</v>
      </c>
      <c r="AY399" s="516" t="b">
        <v>1</v>
      </c>
      <c r="AZ399" s="516" t="b">
        <v>1</v>
      </c>
      <c r="BA399" s="516" t="b">
        <v>1</v>
      </c>
      <c r="BB399" s="516" t="b">
        <v>1</v>
      </c>
      <c r="BC399" s="516" t="b">
        <v>1</v>
      </c>
      <c r="BD399" s="493"/>
      <c r="BE399" s="474"/>
      <c r="BF399" s="462"/>
      <c r="BG399" s="462"/>
      <c r="BH399" s="462"/>
    </row>
    <row r="400" spans="1:60" outlineLevel="3" x14ac:dyDescent="0.35">
      <c r="A400" s="462"/>
      <c r="B400" s="471"/>
      <c r="C400" s="464">
        <f t="shared" si="36"/>
        <v>4</v>
      </c>
      <c r="D400" s="493"/>
      <c r="E400" s="557"/>
      <c r="F400" s="557"/>
      <c r="G400" s="493"/>
      <c r="H400" s="498"/>
      <c r="I400" s="515"/>
      <c r="J400" s="515" t="s">
        <v>816</v>
      </c>
      <c r="K400" s="498"/>
      <c r="L400" s="498"/>
      <c r="M400" s="498"/>
      <c r="N400" s="498"/>
      <c r="O400" s="498"/>
      <c r="P400" s="498"/>
      <c r="Q400" s="498"/>
      <c r="R400" s="603">
        <f t="shared" si="37"/>
        <v>46310</v>
      </c>
      <c r="S400" s="603">
        <f t="shared" si="37"/>
        <v>46310</v>
      </c>
      <c r="T400" s="603">
        <f t="shared" si="37"/>
        <v>46310</v>
      </c>
      <c r="U400" s="603">
        <f t="shared" si="37"/>
        <v>46310</v>
      </c>
      <c r="V400" s="498"/>
      <c r="W400" s="498"/>
      <c r="X400" s="498"/>
      <c r="Y400" s="498"/>
      <c r="Z400" s="498"/>
      <c r="AA400" s="498"/>
      <c r="AB400" s="498"/>
      <c r="AC400" s="516" t="b">
        <v>1</v>
      </c>
      <c r="AD400" s="516" t="b">
        <v>1</v>
      </c>
      <c r="AE400" s="516" t="b">
        <v>1</v>
      </c>
      <c r="AF400" s="516" t="b">
        <v>1</v>
      </c>
      <c r="AG400" s="516" t="b">
        <v>1</v>
      </c>
      <c r="AH400" s="516" t="b">
        <v>1</v>
      </c>
      <c r="AI400" s="516" t="b">
        <v>1</v>
      </c>
      <c r="AJ400" s="516" t="b">
        <v>1</v>
      </c>
      <c r="AK400" s="516" t="b">
        <v>1</v>
      </c>
      <c r="AL400" s="516" t="b">
        <v>1</v>
      </c>
      <c r="AM400" s="516" t="b">
        <v>1</v>
      </c>
      <c r="AN400" s="516" t="b">
        <v>1</v>
      </c>
      <c r="AO400" s="516" t="b">
        <v>1</v>
      </c>
      <c r="AP400" s="516" t="b">
        <v>1</v>
      </c>
      <c r="AQ400" s="516" t="b">
        <v>1</v>
      </c>
      <c r="AR400" s="516" t="b">
        <v>1</v>
      </c>
      <c r="AS400" s="516" t="b">
        <v>1</v>
      </c>
      <c r="AT400" s="516" t="b">
        <v>1</v>
      </c>
      <c r="AU400" s="516" t="b">
        <v>1</v>
      </c>
      <c r="AV400" s="516" t="b">
        <v>1</v>
      </c>
      <c r="AW400" s="516" t="b">
        <v>1</v>
      </c>
      <c r="AX400" s="516" t="b">
        <v>1</v>
      </c>
      <c r="AY400" s="516" t="b">
        <v>1</v>
      </c>
      <c r="AZ400" s="516" t="b">
        <v>1</v>
      </c>
      <c r="BA400" s="516" t="b">
        <v>1</v>
      </c>
      <c r="BB400" s="516" t="b">
        <v>1</v>
      </c>
      <c r="BC400" s="516" t="b">
        <v>1</v>
      </c>
      <c r="BD400" s="493"/>
      <c r="BE400" s="474"/>
      <c r="BF400" s="462"/>
      <c r="BG400" s="462"/>
      <c r="BH400" s="462"/>
    </row>
    <row r="401" spans="1:60" outlineLevel="3" x14ac:dyDescent="0.35">
      <c r="A401" s="462"/>
      <c r="B401" s="471"/>
      <c r="C401" s="464">
        <f t="shared" si="36"/>
        <v>4</v>
      </c>
      <c r="D401" s="493"/>
      <c r="E401" s="557"/>
      <c r="F401" s="557"/>
      <c r="G401" s="493"/>
      <c r="H401" s="515" t="str">
        <f>H$175</f>
        <v>July</v>
      </c>
      <c r="I401" s="515">
        <v>0</v>
      </c>
      <c r="J401" s="515" t="s">
        <v>826</v>
      </c>
      <c r="K401" s="642">
        <v>43845</v>
      </c>
      <c r="L401" s="642">
        <v>43845</v>
      </c>
      <c r="M401" s="642">
        <v>43845</v>
      </c>
      <c r="N401" s="498"/>
      <c r="O401" s="498"/>
      <c r="P401" s="498"/>
      <c r="Q401" s="498"/>
      <c r="R401" s="642">
        <v>43845</v>
      </c>
      <c r="S401" s="642">
        <v>43845</v>
      </c>
      <c r="T401" s="642">
        <v>43845</v>
      </c>
      <c r="U401" s="642">
        <v>43845</v>
      </c>
      <c r="V401" s="498"/>
      <c r="W401" s="498"/>
      <c r="X401" s="498" t="b">
        <f t="shared" ref="X401:AA403" si="38">R401&lt;(MAX(R$187:R$194)+MAX($I$224*R$224,$I$225*R$225,$I$226*R$226))</f>
        <v>0</v>
      </c>
      <c r="Y401" s="498" t="b">
        <f t="shared" si="38"/>
        <v>0</v>
      </c>
      <c r="Z401" s="498" t="b">
        <f t="shared" si="38"/>
        <v>0</v>
      </c>
      <c r="AA401" s="498" t="b">
        <f t="shared" si="38"/>
        <v>0</v>
      </c>
      <c r="AB401" s="498"/>
      <c r="AC401" s="516" t="b">
        <v>1</v>
      </c>
      <c r="AD401" s="516" t="b">
        <v>1</v>
      </c>
      <c r="AE401" s="516" t="b">
        <v>1</v>
      </c>
      <c r="AF401" s="516" t="b">
        <v>1</v>
      </c>
      <c r="AG401" s="516" t="b">
        <v>1</v>
      </c>
      <c r="AH401" s="516" t="b">
        <v>1</v>
      </c>
      <c r="AI401" s="516" t="b">
        <v>1</v>
      </c>
      <c r="AJ401" s="516" t="b">
        <v>1</v>
      </c>
      <c r="AK401" s="516" t="b">
        <v>1</v>
      </c>
      <c r="AL401" s="516" t="b">
        <v>1</v>
      </c>
      <c r="AM401" s="516" t="b">
        <v>1</v>
      </c>
      <c r="AN401" s="516" t="b">
        <v>1</v>
      </c>
      <c r="AO401" s="516" t="b">
        <v>1</v>
      </c>
      <c r="AP401" s="516" t="b">
        <v>1</v>
      </c>
      <c r="AQ401" s="516" t="b">
        <v>1</v>
      </c>
      <c r="AR401" s="516" t="b">
        <v>1</v>
      </c>
      <c r="AS401" s="516" t="b">
        <v>1</v>
      </c>
      <c r="AT401" s="516" t="b">
        <v>1</v>
      </c>
      <c r="AU401" s="516" t="b">
        <v>1</v>
      </c>
      <c r="AV401" s="516" t="b">
        <v>1</v>
      </c>
      <c r="AW401" s="516" t="b">
        <v>1</v>
      </c>
      <c r="AX401" s="516" t="b">
        <v>1</v>
      </c>
      <c r="AY401" s="516" t="b">
        <v>1</v>
      </c>
      <c r="AZ401" s="516" t="b">
        <v>1</v>
      </c>
      <c r="BA401" s="516" t="b">
        <v>1</v>
      </c>
      <c r="BB401" s="516" t="b">
        <v>1</v>
      </c>
      <c r="BC401" s="516" t="b">
        <v>1</v>
      </c>
      <c r="BD401" s="493"/>
      <c r="BE401" s="474"/>
      <c r="BF401" s="462"/>
      <c r="BG401" s="462"/>
      <c r="BH401" s="462"/>
    </row>
    <row r="402" spans="1:60" outlineLevel="3" x14ac:dyDescent="0.35">
      <c r="A402" s="462"/>
      <c r="B402" s="471"/>
      <c r="C402" s="464">
        <f t="shared" si="36"/>
        <v>4</v>
      </c>
      <c r="D402" s="493"/>
      <c r="E402" s="557"/>
      <c r="F402" s="557"/>
      <c r="G402" s="493"/>
      <c r="H402" s="515"/>
      <c r="I402" s="515"/>
      <c r="J402" s="515" t="s">
        <v>815</v>
      </c>
      <c r="K402" s="498"/>
      <c r="L402" s="498"/>
      <c r="M402" s="498"/>
      <c r="N402" s="642">
        <v>43845</v>
      </c>
      <c r="O402" s="642">
        <v>43845</v>
      </c>
      <c r="P402" s="642">
        <v>43845</v>
      </c>
      <c r="Q402" s="642">
        <v>43845</v>
      </c>
      <c r="R402" s="642">
        <v>43845</v>
      </c>
      <c r="S402" s="642">
        <v>43845</v>
      </c>
      <c r="T402" s="642">
        <v>43845</v>
      </c>
      <c r="U402" s="642">
        <v>43845</v>
      </c>
      <c r="V402" s="498"/>
      <c r="W402" s="498"/>
      <c r="X402" s="498" t="b">
        <f t="shared" si="38"/>
        <v>0</v>
      </c>
      <c r="Y402" s="498" t="b">
        <f t="shared" si="38"/>
        <v>0</v>
      </c>
      <c r="Z402" s="498" t="b">
        <f t="shared" si="38"/>
        <v>0</v>
      </c>
      <c r="AA402" s="498" t="b">
        <f t="shared" si="38"/>
        <v>0</v>
      </c>
      <c r="AB402" s="498"/>
      <c r="AC402" s="516" t="b">
        <v>1</v>
      </c>
      <c r="AD402" s="516" t="b">
        <v>1</v>
      </c>
      <c r="AE402" s="516" t="b">
        <v>1</v>
      </c>
      <c r="AF402" s="516" t="b">
        <v>1</v>
      </c>
      <c r="AG402" s="516" t="b">
        <v>1</v>
      </c>
      <c r="AH402" s="516" t="b">
        <v>1</v>
      </c>
      <c r="AI402" s="516" t="b">
        <v>1</v>
      </c>
      <c r="AJ402" s="516" t="b">
        <v>1</v>
      </c>
      <c r="AK402" s="516" t="b">
        <v>1</v>
      </c>
      <c r="AL402" s="516" t="b">
        <v>1</v>
      </c>
      <c r="AM402" s="516" t="b">
        <v>1</v>
      </c>
      <c r="AN402" s="516" t="b">
        <v>1</v>
      </c>
      <c r="AO402" s="516" t="b">
        <v>1</v>
      </c>
      <c r="AP402" s="516" t="b">
        <v>1</v>
      </c>
      <c r="AQ402" s="516" t="b">
        <v>1</v>
      </c>
      <c r="AR402" s="516" t="b">
        <v>1</v>
      </c>
      <c r="AS402" s="516" t="b">
        <v>1</v>
      </c>
      <c r="AT402" s="516" t="b">
        <v>1</v>
      </c>
      <c r="AU402" s="516" t="b">
        <v>1</v>
      </c>
      <c r="AV402" s="516" t="b">
        <v>1</v>
      </c>
      <c r="AW402" s="516" t="b">
        <v>1</v>
      </c>
      <c r="AX402" s="516" t="b">
        <v>1</v>
      </c>
      <c r="AY402" s="516" t="b">
        <v>1</v>
      </c>
      <c r="AZ402" s="516" t="b">
        <v>1</v>
      </c>
      <c r="BA402" s="516" t="b">
        <v>1</v>
      </c>
      <c r="BB402" s="516" t="b">
        <v>1</v>
      </c>
      <c r="BC402" s="516" t="b">
        <v>1</v>
      </c>
      <c r="BD402" s="493"/>
      <c r="BE402" s="474"/>
      <c r="BF402" s="462"/>
      <c r="BG402" s="462"/>
      <c r="BH402" s="462"/>
    </row>
    <row r="403" spans="1:60" outlineLevel="3" x14ac:dyDescent="0.35">
      <c r="A403" s="462"/>
      <c r="B403" s="471"/>
      <c r="C403" s="464">
        <f t="shared" si="36"/>
        <v>4</v>
      </c>
      <c r="D403" s="493"/>
      <c r="E403" s="557"/>
      <c r="F403" s="557"/>
      <c r="G403" s="493"/>
      <c r="H403" s="515"/>
      <c r="I403" s="515"/>
      <c r="J403" s="515" t="s">
        <v>816</v>
      </c>
      <c r="K403" s="498"/>
      <c r="L403" s="498"/>
      <c r="M403" s="498"/>
      <c r="N403" s="498"/>
      <c r="O403" s="498"/>
      <c r="P403" s="498"/>
      <c r="Q403" s="498"/>
      <c r="R403" s="642">
        <v>43845</v>
      </c>
      <c r="S403" s="642">
        <v>43845</v>
      </c>
      <c r="T403" s="642">
        <v>43845</v>
      </c>
      <c r="U403" s="642">
        <v>43845</v>
      </c>
      <c r="V403" s="498"/>
      <c r="W403" s="498"/>
      <c r="X403" s="498" t="b">
        <f t="shared" si="38"/>
        <v>0</v>
      </c>
      <c r="Y403" s="498" t="b">
        <f t="shared" si="38"/>
        <v>0</v>
      </c>
      <c r="Z403" s="498" t="b">
        <f t="shared" si="38"/>
        <v>0</v>
      </c>
      <c r="AA403" s="498" t="b">
        <f t="shared" si="38"/>
        <v>0</v>
      </c>
      <c r="AB403" s="498"/>
      <c r="AC403" s="516" t="b">
        <v>1</v>
      </c>
      <c r="AD403" s="516" t="b">
        <v>1</v>
      </c>
      <c r="AE403" s="516" t="b">
        <v>1</v>
      </c>
      <c r="AF403" s="516" t="b">
        <v>1</v>
      </c>
      <c r="AG403" s="516" t="b">
        <v>1</v>
      </c>
      <c r="AH403" s="516" t="b">
        <v>1</v>
      </c>
      <c r="AI403" s="516" t="b">
        <v>1</v>
      </c>
      <c r="AJ403" s="516" t="b">
        <v>1</v>
      </c>
      <c r="AK403" s="516" t="b">
        <v>1</v>
      </c>
      <c r="AL403" s="516" t="b">
        <v>1</v>
      </c>
      <c r="AM403" s="516" t="b">
        <v>1</v>
      </c>
      <c r="AN403" s="516" t="b">
        <v>1</v>
      </c>
      <c r="AO403" s="516" t="b">
        <v>1</v>
      </c>
      <c r="AP403" s="516" t="b">
        <v>1</v>
      </c>
      <c r="AQ403" s="516" t="b">
        <v>1</v>
      </c>
      <c r="AR403" s="516" t="b">
        <v>1</v>
      </c>
      <c r="AS403" s="516" t="b">
        <v>1</v>
      </c>
      <c r="AT403" s="516" t="b">
        <v>1</v>
      </c>
      <c r="AU403" s="516" t="b">
        <v>1</v>
      </c>
      <c r="AV403" s="516" t="b">
        <v>1</v>
      </c>
      <c r="AW403" s="516" t="b">
        <v>1</v>
      </c>
      <c r="AX403" s="516" t="b">
        <v>1</v>
      </c>
      <c r="AY403" s="516" t="b">
        <v>1</v>
      </c>
      <c r="AZ403" s="516" t="b">
        <v>1</v>
      </c>
      <c r="BA403" s="516" t="b">
        <v>1</v>
      </c>
      <c r="BB403" s="516" t="b">
        <v>1</v>
      </c>
      <c r="BC403" s="516" t="b">
        <v>1</v>
      </c>
      <c r="BD403" s="493"/>
      <c r="BE403" s="474"/>
      <c r="BF403" s="462"/>
      <c r="BG403" s="462"/>
      <c r="BH403" s="462"/>
    </row>
    <row r="404" spans="1:60" outlineLevel="3" x14ac:dyDescent="0.35">
      <c r="A404" s="462"/>
      <c r="B404" s="471"/>
      <c r="C404" s="464">
        <f t="shared" si="36"/>
        <v>4</v>
      </c>
      <c r="D404" s="493"/>
      <c r="E404" s="557"/>
      <c r="F404" s="557"/>
      <c r="G404" s="493"/>
      <c r="H404" s="498"/>
      <c r="I404" s="515">
        <v>1</v>
      </c>
      <c r="J404" s="515" t="s">
        <v>826</v>
      </c>
      <c r="K404" s="603">
        <f>DATE(YEAR(K401)+1,MONTH(K401),DAY(K401))</f>
        <v>44211</v>
      </c>
      <c r="L404" s="603">
        <f>DATE(YEAR(L401)+1,MONTH(L401),DAY(L401))</f>
        <v>44211</v>
      </c>
      <c r="M404" s="603">
        <f>DATE(YEAR(M401)+1,MONTH(M401),DAY(M401))</f>
        <v>44211</v>
      </c>
      <c r="N404" s="498"/>
      <c r="O404" s="498"/>
      <c r="P404" s="498"/>
      <c r="Q404" s="498"/>
      <c r="R404" s="603">
        <f t="shared" ref="R404:U419" si="39">DATE(YEAR(R401)+1,MONTH(R401),DAY(R401))</f>
        <v>44211</v>
      </c>
      <c r="S404" s="603">
        <f t="shared" si="39"/>
        <v>44211</v>
      </c>
      <c r="T404" s="603">
        <f t="shared" si="39"/>
        <v>44211</v>
      </c>
      <c r="U404" s="603">
        <f t="shared" si="39"/>
        <v>44211</v>
      </c>
      <c r="V404" s="498"/>
      <c r="W404" s="498"/>
      <c r="X404" s="498"/>
      <c r="Y404" s="498"/>
      <c r="Z404" s="498"/>
      <c r="AA404" s="498"/>
      <c r="AB404" s="498"/>
      <c r="AC404" s="516" t="b">
        <v>1</v>
      </c>
      <c r="AD404" s="516" t="b">
        <v>1</v>
      </c>
      <c r="AE404" s="516" t="b">
        <v>1</v>
      </c>
      <c r="AF404" s="516" t="b">
        <v>1</v>
      </c>
      <c r="AG404" s="516" t="b">
        <v>1</v>
      </c>
      <c r="AH404" s="516" t="b">
        <v>1</v>
      </c>
      <c r="AI404" s="516" t="b">
        <v>1</v>
      </c>
      <c r="AJ404" s="516" t="b">
        <v>1</v>
      </c>
      <c r="AK404" s="516" t="b">
        <v>1</v>
      </c>
      <c r="AL404" s="516" t="b">
        <v>1</v>
      </c>
      <c r="AM404" s="516" t="b">
        <v>1</v>
      </c>
      <c r="AN404" s="516" t="b">
        <v>1</v>
      </c>
      <c r="AO404" s="516" t="b">
        <v>1</v>
      </c>
      <c r="AP404" s="516" t="b">
        <v>1</v>
      </c>
      <c r="AQ404" s="516" t="b">
        <v>1</v>
      </c>
      <c r="AR404" s="516" t="b">
        <v>1</v>
      </c>
      <c r="AS404" s="516" t="b">
        <v>1</v>
      </c>
      <c r="AT404" s="516" t="b">
        <v>1</v>
      </c>
      <c r="AU404" s="516" t="b">
        <v>1</v>
      </c>
      <c r="AV404" s="516" t="b">
        <v>1</v>
      </c>
      <c r="AW404" s="516" t="b">
        <v>1</v>
      </c>
      <c r="AX404" s="516" t="b">
        <v>1</v>
      </c>
      <c r="AY404" s="516" t="b">
        <v>1</v>
      </c>
      <c r="AZ404" s="516" t="b">
        <v>1</v>
      </c>
      <c r="BA404" s="516" t="b">
        <v>1</v>
      </c>
      <c r="BB404" s="516" t="b">
        <v>1</v>
      </c>
      <c r="BC404" s="516" t="b">
        <v>1</v>
      </c>
      <c r="BD404" s="493"/>
      <c r="BE404" s="474"/>
      <c r="BF404" s="462"/>
      <c r="BG404" s="462"/>
      <c r="BH404" s="462"/>
    </row>
    <row r="405" spans="1:60" outlineLevel="3" x14ac:dyDescent="0.35">
      <c r="A405" s="462"/>
      <c r="B405" s="471"/>
      <c r="C405" s="464">
        <f t="shared" si="36"/>
        <v>4</v>
      </c>
      <c r="D405" s="493"/>
      <c r="E405" s="557"/>
      <c r="F405" s="557"/>
      <c r="G405" s="493"/>
      <c r="H405" s="498"/>
      <c r="I405" s="515"/>
      <c r="J405" s="515" t="s">
        <v>815</v>
      </c>
      <c r="K405" s="498"/>
      <c r="L405" s="498"/>
      <c r="M405" s="498"/>
      <c r="N405" s="603">
        <f>DATE(YEAR(N402)+1,MONTH(N402),DAY(N402))</f>
        <v>44211</v>
      </c>
      <c r="O405" s="603">
        <f>DATE(YEAR(O402)+1,MONTH(O402),DAY(O402))</f>
        <v>44211</v>
      </c>
      <c r="P405" s="603">
        <f>DATE(YEAR(P402)+1,MONTH(P402),DAY(P402))</f>
        <v>44211</v>
      </c>
      <c r="Q405" s="603">
        <f>DATE(YEAR(Q402)+1,MONTH(Q402),DAY(Q402))</f>
        <v>44211</v>
      </c>
      <c r="R405" s="603">
        <f t="shared" si="39"/>
        <v>44211</v>
      </c>
      <c r="S405" s="603">
        <f t="shared" si="39"/>
        <v>44211</v>
      </c>
      <c r="T405" s="603">
        <f t="shared" si="39"/>
        <v>44211</v>
      </c>
      <c r="U405" s="603">
        <f t="shared" si="39"/>
        <v>44211</v>
      </c>
      <c r="V405" s="498"/>
      <c r="W405" s="498"/>
      <c r="X405" s="498"/>
      <c r="Y405" s="498"/>
      <c r="Z405" s="498"/>
      <c r="AA405" s="498"/>
      <c r="AB405" s="498"/>
      <c r="AC405" s="516" t="b">
        <v>1</v>
      </c>
      <c r="AD405" s="516" t="b">
        <v>1</v>
      </c>
      <c r="AE405" s="516" t="b">
        <v>1</v>
      </c>
      <c r="AF405" s="516" t="b">
        <v>1</v>
      </c>
      <c r="AG405" s="516" t="b">
        <v>1</v>
      </c>
      <c r="AH405" s="516" t="b">
        <v>1</v>
      </c>
      <c r="AI405" s="516" t="b">
        <v>1</v>
      </c>
      <c r="AJ405" s="516" t="b">
        <v>1</v>
      </c>
      <c r="AK405" s="516" t="b">
        <v>1</v>
      </c>
      <c r="AL405" s="516" t="b">
        <v>1</v>
      </c>
      <c r="AM405" s="516" t="b">
        <v>1</v>
      </c>
      <c r="AN405" s="516" t="b">
        <v>1</v>
      </c>
      <c r="AO405" s="516" t="b">
        <v>1</v>
      </c>
      <c r="AP405" s="516" t="b">
        <v>1</v>
      </c>
      <c r="AQ405" s="516" t="b">
        <v>1</v>
      </c>
      <c r="AR405" s="516" t="b">
        <v>1</v>
      </c>
      <c r="AS405" s="516" t="b">
        <v>1</v>
      </c>
      <c r="AT405" s="516" t="b">
        <v>1</v>
      </c>
      <c r="AU405" s="516" t="b">
        <v>1</v>
      </c>
      <c r="AV405" s="516" t="b">
        <v>1</v>
      </c>
      <c r="AW405" s="516" t="b">
        <v>1</v>
      </c>
      <c r="AX405" s="516" t="b">
        <v>1</v>
      </c>
      <c r="AY405" s="516" t="b">
        <v>1</v>
      </c>
      <c r="AZ405" s="516" t="b">
        <v>1</v>
      </c>
      <c r="BA405" s="516" t="b">
        <v>1</v>
      </c>
      <c r="BB405" s="516" t="b">
        <v>1</v>
      </c>
      <c r="BC405" s="516" t="b">
        <v>1</v>
      </c>
      <c r="BD405" s="493"/>
      <c r="BE405" s="474"/>
      <c r="BF405" s="462"/>
      <c r="BG405" s="462"/>
      <c r="BH405" s="462"/>
    </row>
    <row r="406" spans="1:60" outlineLevel="3" x14ac:dyDescent="0.35">
      <c r="A406" s="462"/>
      <c r="B406" s="471"/>
      <c r="C406" s="464">
        <f t="shared" si="36"/>
        <v>4</v>
      </c>
      <c r="D406" s="493"/>
      <c r="E406" s="557"/>
      <c r="F406" s="557"/>
      <c r="G406" s="493"/>
      <c r="H406" s="498"/>
      <c r="I406" s="515"/>
      <c r="J406" s="515" t="s">
        <v>816</v>
      </c>
      <c r="K406" s="498"/>
      <c r="L406" s="498"/>
      <c r="M406" s="498"/>
      <c r="N406" s="498"/>
      <c r="O406" s="498"/>
      <c r="P406" s="498"/>
      <c r="Q406" s="498"/>
      <c r="R406" s="603">
        <f t="shared" si="39"/>
        <v>44211</v>
      </c>
      <c r="S406" s="603">
        <f t="shared" si="39"/>
        <v>44211</v>
      </c>
      <c r="T406" s="603">
        <f t="shared" si="39"/>
        <v>44211</v>
      </c>
      <c r="U406" s="603">
        <f t="shared" si="39"/>
        <v>44211</v>
      </c>
      <c r="V406" s="498"/>
      <c r="W406" s="498"/>
      <c r="X406" s="498"/>
      <c r="Y406" s="498"/>
      <c r="Z406" s="498"/>
      <c r="AA406" s="498"/>
      <c r="AB406" s="498"/>
      <c r="AC406" s="516" t="b">
        <v>1</v>
      </c>
      <c r="AD406" s="516" t="b">
        <v>1</v>
      </c>
      <c r="AE406" s="516" t="b">
        <v>1</v>
      </c>
      <c r="AF406" s="516" t="b">
        <v>1</v>
      </c>
      <c r="AG406" s="516" t="b">
        <v>1</v>
      </c>
      <c r="AH406" s="516" t="b">
        <v>1</v>
      </c>
      <c r="AI406" s="516" t="b">
        <v>1</v>
      </c>
      <c r="AJ406" s="516" t="b">
        <v>1</v>
      </c>
      <c r="AK406" s="516" t="b">
        <v>1</v>
      </c>
      <c r="AL406" s="516" t="b">
        <v>1</v>
      </c>
      <c r="AM406" s="516" t="b">
        <v>1</v>
      </c>
      <c r="AN406" s="516" t="b">
        <v>1</v>
      </c>
      <c r="AO406" s="516" t="b">
        <v>1</v>
      </c>
      <c r="AP406" s="516" t="b">
        <v>1</v>
      </c>
      <c r="AQ406" s="516" t="b">
        <v>1</v>
      </c>
      <c r="AR406" s="516" t="b">
        <v>1</v>
      </c>
      <c r="AS406" s="516" t="b">
        <v>1</v>
      </c>
      <c r="AT406" s="516" t="b">
        <v>1</v>
      </c>
      <c r="AU406" s="516" t="b">
        <v>1</v>
      </c>
      <c r="AV406" s="516" t="b">
        <v>1</v>
      </c>
      <c r="AW406" s="516" t="b">
        <v>1</v>
      </c>
      <c r="AX406" s="516" t="b">
        <v>1</v>
      </c>
      <c r="AY406" s="516" t="b">
        <v>1</v>
      </c>
      <c r="AZ406" s="516" t="b">
        <v>1</v>
      </c>
      <c r="BA406" s="516" t="b">
        <v>1</v>
      </c>
      <c r="BB406" s="516" t="b">
        <v>1</v>
      </c>
      <c r="BC406" s="516" t="b">
        <v>1</v>
      </c>
      <c r="BD406" s="493"/>
      <c r="BE406" s="474"/>
      <c r="BF406" s="462"/>
      <c r="BG406" s="462"/>
      <c r="BH406" s="462"/>
    </row>
    <row r="407" spans="1:60" outlineLevel="3" x14ac:dyDescent="0.35">
      <c r="A407" s="462"/>
      <c r="B407" s="471"/>
      <c r="C407" s="464">
        <f t="shared" si="36"/>
        <v>4</v>
      </c>
      <c r="D407" s="493"/>
      <c r="E407" s="557"/>
      <c r="F407" s="557"/>
      <c r="G407" s="493"/>
      <c r="H407" s="498"/>
      <c r="I407" s="515">
        <v>2</v>
      </c>
      <c r="J407" s="515" t="s">
        <v>826</v>
      </c>
      <c r="K407" s="603">
        <f>DATE(YEAR(K404)+1,MONTH(K404),DAY(K404))</f>
        <v>44576</v>
      </c>
      <c r="L407" s="603">
        <f>DATE(YEAR(L404)+1,MONTH(L404),DAY(L404))</f>
        <v>44576</v>
      </c>
      <c r="M407" s="603">
        <f>DATE(YEAR(M404)+1,MONTH(M404),DAY(M404))</f>
        <v>44576</v>
      </c>
      <c r="N407" s="498"/>
      <c r="O407" s="498"/>
      <c r="P407" s="498"/>
      <c r="Q407" s="498"/>
      <c r="R407" s="603">
        <f t="shared" si="39"/>
        <v>44576</v>
      </c>
      <c r="S407" s="603">
        <f t="shared" si="39"/>
        <v>44576</v>
      </c>
      <c r="T407" s="603">
        <f t="shared" si="39"/>
        <v>44576</v>
      </c>
      <c r="U407" s="603">
        <f t="shared" si="39"/>
        <v>44576</v>
      </c>
      <c r="V407" s="498"/>
      <c r="W407" s="498"/>
      <c r="X407" s="498"/>
      <c r="Y407" s="498"/>
      <c r="Z407" s="498"/>
      <c r="AA407" s="498"/>
      <c r="AB407" s="498"/>
      <c r="AC407" s="516" t="b">
        <v>1</v>
      </c>
      <c r="AD407" s="516" t="b">
        <v>1</v>
      </c>
      <c r="AE407" s="516" t="b">
        <v>1</v>
      </c>
      <c r="AF407" s="516" t="b">
        <v>1</v>
      </c>
      <c r="AG407" s="516" t="b">
        <v>1</v>
      </c>
      <c r="AH407" s="516" t="b">
        <v>1</v>
      </c>
      <c r="AI407" s="516" t="b">
        <v>1</v>
      </c>
      <c r="AJ407" s="516" t="b">
        <v>1</v>
      </c>
      <c r="AK407" s="516" t="b">
        <v>1</v>
      </c>
      <c r="AL407" s="516" t="b">
        <v>1</v>
      </c>
      <c r="AM407" s="516" t="b">
        <v>1</v>
      </c>
      <c r="AN407" s="516" t="b">
        <v>1</v>
      </c>
      <c r="AO407" s="516" t="b">
        <v>1</v>
      </c>
      <c r="AP407" s="516" t="b">
        <v>1</v>
      </c>
      <c r="AQ407" s="516" t="b">
        <v>1</v>
      </c>
      <c r="AR407" s="516" t="b">
        <v>1</v>
      </c>
      <c r="AS407" s="516" t="b">
        <v>1</v>
      </c>
      <c r="AT407" s="516" t="b">
        <v>1</v>
      </c>
      <c r="AU407" s="516" t="b">
        <v>1</v>
      </c>
      <c r="AV407" s="516" t="b">
        <v>1</v>
      </c>
      <c r="AW407" s="516" t="b">
        <v>1</v>
      </c>
      <c r="AX407" s="516" t="b">
        <v>1</v>
      </c>
      <c r="AY407" s="516" t="b">
        <v>1</v>
      </c>
      <c r="AZ407" s="516" t="b">
        <v>1</v>
      </c>
      <c r="BA407" s="516" t="b">
        <v>1</v>
      </c>
      <c r="BB407" s="516" t="b">
        <v>1</v>
      </c>
      <c r="BC407" s="516" t="b">
        <v>1</v>
      </c>
      <c r="BD407" s="493"/>
      <c r="BE407" s="474"/>
      <c r="BF407" s="462"/>
      <c r="BG407" s="462"/>
      <c r="BH407" s="462"/>
    </row>
    <row r="408" spans="1:60" outlineLevel="3" x14ac:dyDescent="0.35">
      <c r="A408" s="462"/>
      <c r="B408" s="471"/>
      <c r="C408" s="464">
        <f t="shared" si="36"/>
        <v>4</v>
      </c>
      <c r="D408" s="493"/>
      <c r="E408" s="557"/>
      <c r="F408" s="557"/>
      <c r="G408" s="493"/>
      <c r="H408" s="498"/>
      <c r="I408" s="515"/>
      <c r="J408" s="515" t="s">
        <v>815</v>
      </c>
      <c r="K408" s="498"/>
      <c r="L408" s="498"/>
      <c r="M408" s="498"/>
      <c r="N408" s="603">
        <f>DATE(YEAR(N405)+1,MONTH(N405),DAY(N405))</f>
        <v>44576</v>
      </c>
      <c r="O408" s="603">
        <f>DATE(YEAR(O405)+1,MONTH(O405),DAY(O405))</f>
        <v>44576</v>
      </c>
      <c r="P408" s="603">
        <f>DATE(YEAR(P405)+1,MONTH(P405),DAY(P405))</f>
        <v>44576</v>
      </c>
      <c r="Q408" s="603">
        <f>DATE(YEAR(Q405)+1,MONTH(Q405),DAY(Q405))</f>
        <v>44576</v>
      </c>
      <c r="R408" s="603">
        <f t="shared" si="39"/>
        <v>44576</v>
      </c>
      <c r="S408" s="603">
        <f t="shared" si="39"/>
        <v>44576</v>
      </c>
      <c r="T408" s="603">
        <f t="shared" si="39"/>
        <v>44576</v>
      </c>
      <c r="U408" s="603">
        <f t="shared" si="39"/>
        <v>44576</v>
      </c>
      <c r="V408" s="498"/>
      <c r="W408" s="498"/>
      <c r="X408" s="498"/>
      <c r="Y408" s="498"/>
      <c r="Z408" s="498"/>
      <c r="AA408" s="498"/>
      <c r="AB408" s="498"/>
      <c r="AC408" s="516" t="b">
        <v>1</v>
      </c>
      <c r="AD408" s="516" t="b">
        <v>1</v>
      </c>
      <c r="AE408" s="516" t="b">
        <v>1</v>
      </c>
      <c r="AF408" s="516" t="b">
        <v>1</v>
      </c>
      <c r="AG408" s="516" t="b">
        <v>1</v>
      </c>
      <c r="AH408" s="516" t="b">
        <v>1</v>
      </c>
      <c r="AI408" s="516" t="b">
        <v>1</v>
      </c>
      <c r="AJ408" s="516" t="b">
        <v>1</v>
      </c>
      <c r="AK408" s="516" t="b">
        <v>1</v>
      </c>
      <c r="AL408" s="516" t="b">
        <v>1</v>
      </c>
      <c r="AM408" s="516" t="b">
        <v>1</v>
      </c>
      <c r="AN408" s="516" t="b">
        <v>1</v>
      </c>
      <c r="AO408" s="516" t="b">
        <v>1</v>
      </c>
      <c r="AP408" s="516" t="b">
        <v>1</v>
      </c>
      <c r="AQ408" s="516" t="b">
        <v>1</v>
      </c>
      <c r="AR408" s="516" t="b">
        <v>1</v>
      </c>
      <c r="AS408" s="516" t="b">
        <v>1</v>
      </c>
      <c r="AT408" s="516" t="b">
        <v>1</v>
      </c>
      <c r="AU408" s="516" t="b">
        <v>1</v>
      </c>
      <c r="AV408" s="516" t="b">
        <v>1</v>
      </c>
      <c r="AW408" s="516" t="b">
        <v>1</v>
      </c>
      <c r="AX408" s="516" t="b">
        <v>1</v>
      </c>
      <c r="AY408" s="516" t="b">
        <v>1</v>
      </c>
      <c r="AZ408" s="516" t="b">
        <v>1</v>
      </c>
      <c r="BA408" s="516" t="b">
        <v>1</v>
      </c>
      <c r="BB408" s="516" t="b">
        <v>1</v>
      </c>
      <c r="BC408" s="516" t="b">
        <v>1</v>
      </c>
      <c r="BD408" s="493"/>
      <c r="BE408" s="474"/>
      <c r="BF408" s="462"/>
      <c r="BG408" s="462"/>
      <c r="BH408" s="462"/>
    </row>
    <row r="409" spans="1:60" outlineLevel="3" x14ac:dyDescent="0.35">
      <c r="A409" s="462"/>
      <c r="B409" s="471"/>
      <c r="C409" s="464">
        <f t="shared" si="36"/>
        <v>4</v>
      </c>
      <c r="D409" s="493"/>
      <c r="E409" s="557"/>
      <c r="F409" s="557"/>
      <c r="G409" s="493"/>
      <c r="H409" s="498"/>
      <c r="I409" s="515"/>
      <c r="J409" s="515" t="s">
        <v>816</v>
      </c>
      <c r="K409" s="498"/>
      <c r="L409" s="498"/>
      <c r="M409" s="498"/>
      <c r="N409" s="498"/>
      <c r="O409" s="498"/>
      <c r="P409" s="498"/>
      <c r="Q409" s="498"/>
      <c r="R409" s="603">
        <f t="shared" si="39"/>
        <v>44576</v>
      </c>
      <c r="S409" s="603">
        <f t="shared" si="39"/>
        <v>44576</v>
      </c>
      <c r="T409" s="603">
        <f t="shared" si="39"/>
        <v>44576</v>
      </c>
      <c r="U409" s="603">
        <f t="shared" si="39"/>
        <v>44576</v>
      </c>
      <c r="V409" s="498"/>
      <c r="W409" s="498"/>
      <c r="X409" s="498"/>
      <c r="Y409" s="498"/>
      <c r="Z409" s="498"/>
      <c r="AA409" s="498"/>
      <c r="AB409" s="498"/>
      <c r="AC409" s="516" t="b">
        <v>1</v>
      </c>
      <c r="AD409" s="516" t="b">
        <v>1</v>
      </c>
      <c r="AE409" s="516" t="b">
        <v>1</v>
      </c>
      <c r="AF409" s="516" t="b">
        <v>1</v>
      </c>
      <c r="AG409" s="516" t="b">
        <v>1</v>
      </c>
      <c r="AH409" s="516" t="b">
        <v>1</v>
      </c>
      <c r="AI409" s="516" t="b">
        <v>1</v>
      </c>
      <c r="AJ409" s="516" t="b">
        <v>1</v>
      </c>
      <c r="AK409" s="516" t="b">
        <v>1</v>
      </c>
      <c r="AL409" s="516" t="b">
        <v>1</v>
      </c>
      <c r="AM409" s="516" t="b">
        <v>1</v>
      </c>
      <c r="AN409" s="516" t="b">
        <v>1</v>
      </c>
      <c r="AO409" s="516" t="b">
        <v>1</v>
      </c>
      <c r="AP409" s="516" t="b">
        <v>1</v>
      </c>
      <c r="AQ409" s="516" t="b">
        <v>1</v>
      </c>
      <c r="AR409" s="516" t="b">
        <v>1</v>
      </c>
      <c r="AS409" s="516" t="b">
        <v>1</v>
      </c>
      <c r="AT409" s="516" t="b">
        <v>1</v>
      </c>
      <c r="AU409" s="516" t="b">
        <v>1</v>
      </c>
      <c r="AV409" s="516" t="b">
        <v>1</v>
      </c>
      <c r="AW409" s="516" t="b">
        <v>1</v>
      </c>
      <c r="AX409" s="516" t="b">
        <v>1</v>
      </c>
      <c r="AY409" s="516" t="b">
        <v>1</v>
      </c>
      <c r="AZ409" s="516" t="b">
        <v>1</v>
      </c>
      <c r="BA409" s="516" t="b">
        <v>1</v>
      </c>
      <c r="BB409" s="516" t="b">
        <v>1</v>
      </c>
      <c r="BC409" s="516" t="b">
        <v>1</v>
      </c>
      <c r="BD409" s="493"/>
      <c r="BE409" s="474"/>
      <c r="BF409" s="462"/>
      <c r="BG409" s="462"/>
      <c r="BH409" s="462"/>
    </row>
    <row r="410" spans="1:60" outlineLevel="3" x14ac:dyDescent="0.35">
      <c r="A410" s="462"/>
      <c r="B410" s="471"/>
      <c r="C410" s="464">
        <f t="shared" si="36"/>
        <v>4</v>
      </c>
      <c r="D410" s="493"/>
      <c r="E410" s="557"/>
      <c r="F410" s="557"/>
      <c r="G410" s="493"/>
      <c r="H410" s="498"/>
      <c r="I410" s="515">
        <v>3</v>
      </c>
      <c r="J410" s="515" t="s">
        <v>826</v>
      </c>
      <c r="K410" s="603">
        <f>DATE(YEAR(K407)+1,MONTH(K407),DAY(K407))</f>
        <v>44941</v>
      </c>
      <c r="L410" s="603">
        <f>DATE(YEAR(L407)+1,MONTH(L407),DAY(L407))</f>
        <v>44941</v>
      </c>
      <c r="M410" s="603">
        <f>DATE(YEAR(M407)+1,MONTH(M407),DAY(M407))</f>
        <v>44941</v>
      </c>
      <c r="N410" s="498"/>
      <c r="O410" s="498"/>
      <c r="P410" s="498"/>
      <c r="Q410" s="498"/>
      <c r="R410" s="603">
        <f t="shared" si="39"/>
        <v>44941</v>
      </c>
      <c r="S410" s="603">
        <f t="shared" si="39"/>
        <v>44941</v>
      </c>
      <c r="T410" s="603">
        <f t="shared" si="39"/>
        <v>44941</v>
      </c>
      <c r="U410" s="603">
        <f t="shared" si="39"/>
        <v>44941</v>
      </c>
      <c r="V410" s="498"/>
      <c r="W410" s="498"/>
      <c r="X410" s="498"/>
      <c r="Y410" s="498"/>
      <c r="Z410" s="498"/>
      <c r="AA410" s="498"/>
      <c r="AB410" s="498"/>
      <c r="AC410" s="516" t="b">
        <v>1</v>
      </c>
      <c r="AD410" s="516" t="b">
        <v>1</v>
      </c>
      <c r="AE410" s="516" t="b">
        <v>1</v>
      </c>
      <c r="AF410" s="516" t="b">
        <v>1</v>
      </c>
      <c r="AG410" s="516" t="b">
        <v>1</v>
      </c>
      <c r="AH410" s="516" t="b">
        <v>1</v>
      </c>
      <c r="AI410" s="516" t="b">
        <v>1</v>
      </c>
      <c r="AJ410" s="516" t="b">
        <v>1</v>
      </c>
      <c r="AK410" s="516" t="b">
        <v>1</v>
      </c>
      <c r="AL410" s="516" t="b">
        <v>1</v>
      </c>
      <c r="AM410" s="516" t="b">
        <v>1</v>
      </c>
      <c r="AN410" s="516" t="b">
        <v>1</v>
      </c>
      <c r="AO410" s="516" t="b">
        <v>1</v>
      </c>
      <c r="AP410" s="516" t="b">
        <v>1</v>
      </c>
      <c r="AQ410" s="516" t="b">
        <v>1</v>
      </c>
      <c r="AR410" s="516" t="b">
        <v>1</v>
      </c>
      <c r="AS410" s="516" t="b">
        <v>1</v>
      </c>
      <c r="AT410" s="516" t="b">
        <v>1</v>
      </c>
      <c r="AU410" s="516" t="b">
        <v>1</v>
      </c>
      <c r="AV410" s="516" t="b">
        <v>1</v>
      </c>
      <c r="AW410" s="516" t="b">
        <v>1</v>
      </c>
      <c r="AX410" s="516" t="b">
        <v>1</v>
      </c>
      <c r="AY410" s="516" t="b">
        <v>1</v>
      </c>
      <c r="AZ410" s="516" t="b">
        <v>1</v>
      </c>
      <c r="BA410" s="516" t="b">
        <v>1</v>
      </c>
      <c r="BB410" s="516" t="b">
        <v>1</v>
      </c>
      <c r="BC410" s="516" t="b">
        <v>1</v>
      </c>
      <c r="BD410" s="493"/>
      <c r="BE410" s="474"/>
      <c r="BF410" s="462"/>
      <c r="BG410" s="462"/>
      <c r="BH410" s="462"/>
    </row>
    <row r="411" spans="1:60" outlineLevel="3" x14ac:dyDescent="0.35">
      <c r="A411" s="462"/>
      <c r="B411" s="471"/>
      <c r="C411" s="464">
        <f t="shared" si="36"/>
        <v>4</v>
      </c>
      <c r="D411" s="493"/>
      <c r="E411" s="557"/>
      <c r="F411" s="557"/>
      <c r="G411" s="493"/>
      <c r="H411" s="498"/>
      <c r="I411" s="515"/>
      <c r="J411" s="515" t="s">
        <v>815</v>
      </c>
      <c r="K411" s="498"/>
      <c r="L411" s="498"/>
      <c r="M411" s="498"/>
      <c r="N411" s="603">
        <f>DATE(YEAR(N408)+1,MONTH(N408),DAY(N408))</f>
        <v>44941</v>
      </c>
      <c r="O411" s="603">
        <f>DATE(YEAR(O408)+1,MONTH(O408),DAY(O408))</f>
        <v>44941</v>
      </c>
      <c r="P411" s="603">
        <f>DATE(YEAR(P408)+1,MONTH(P408),DAY(P408))</f>
        <v>44941</v>
      </c>
      <c r="Q411" s="603">
        <f>DATE(YEAR(Q408)+1,MONTH(Q408),DAY(Q408))</f>
        <v>44941</v>
      </c>
      <c r="R411" s="603">
        <f t="shared" si="39"/>
        <v>44941</v>
      </c>
      <c r="S411" s="603">
        <f t="shared" si="39"/>
        <v>44941</v>
      </c>
      <c r="T411" s="603">
        <f t="shared" si="39"/>
        <v>44941</v>
      </c>
      <c r="U411" s="603">
        <f t="shared" si="39"/>
        <v>44941</v>
      </c>
      <c r="V411" s="498"/>
      <c r="W411" s="498"/>
      <c r="X411" s="498"/>
      <c r="Y411" s="498"/>
      <c r="Z411" s="498"/>
      <c r="AA411" s="498"/>
      <c r="AB411" s="498"/>
      <c r="AC411" s="516" t="b">
        <v>1</v>
      </c>
      <c r="AD411" s="516" t="b">
        <v>1</v>
      </c>
      <c r="AE411" s="516" t="b">
        <v>1</v>
      </c>
      <c r="AF411" s="516" t="b">
        <v>1</v>
      </c>
      <c r="AG411" s="516" t="b">
        <v>1</v>
      </c>
      <c r="AH411" s="516" t="b">
        <v>1</v>
      </c>
      <c r="AI411" s="516" t="b">
        <v>1</v>
      </c>
      <c r="AJ411" s="516" t="b">
        <v>1</v>
      </c>
      <c r="AK411" s="516" t="b">
        <v>1</v>
      </c>
      <c r="AL411" s="516" t="b">
        <v>1</v>
      </c>
      <c r="AM411" s="516" t="b">
        <v>1</v>
      </c>
      <c r="AN411" s="516" t="b">
        <v>1</v>
      </c>
      <c r="AO411" s="516" t="b">
        <v>1</v>
      </c>
      <c r="AP411" s="516" t="b">
        <v>1</v>
      </c>
      <c r="AQ411" s="516" t="b">
        <v>1</v>
      </c>
      <c r="AR411" s="516" t="b">
        <v>1</v>
      </c>
      <c r="AS411" s="516" t="b">
        <v>1</v>
      </c>
      <c r="AT411" s="516" t="b">
        <v>1</v>
      </c>
      <c r="AU411" s="516" t="b">
        <v>1</v>
      </c>
      <c r="AV411" s="516" t="b">
        <v>1</v>
      </c>
      <c r="AW411" s="516" t="b">
        <v>1</v>
      </c>
      <c r="AX411" s="516" t="b">
        <v>1</v>
      </c>
      <c r="AY411" s="516" t="b">
        <v>1</v>
      </c>
      <c r="AZ411" s="516" t="b">
        <v>1</v>
      </c>
      <c r="BA411" s="516" t="b">
        <v>1</v>
      </c>
      <c r="BB411" s="516" t="b">
        <v>1</v>
      </c>
      <c r="BC411" s="516" t="b">
        <v>1</v>
      </c>
      <c r="BD411" s="493"/>
      <c r="BE411" s="474"/>
      <c r="BF411" s="462"/>
      <c r="BG411" s="462"/>
      <c r="BH411" s="462"/>
    </row>
    <row r="412" spans="1:60" outlineLevel="3" x14ac:dyDescent="0.35">
      <c r="A412" s="462"/>
      <c r="B412" s="471"/>
      <c r="C412" s="464">
        <f t="shared" si="36"/>
        <v>4</v>
      </c>
      <c r="D412" s="493"/>
      <c r="E412" s="557"/>
      <c r="F412" s="557"/>
      <c r="G412" s="493"/>
      <c r="H412" s="498"/>
      <c r="I412" s="515"/>
      <c r="J412" s="515" t="s">
        <v>816</v>
      </c>
      <c r="K412" s="498"/>
      <c r="L412" s="498"/>
      <c r="M412" s="498"/>
      <c r="N412" s="498"/>
      <c r="O412" s="498"/>
      <c r="P412" s="498"/>
      <c r="Q412" s="498"/>
      <c r="R412" s="603">
        <f t="shared" si="39"/>
        <v>44941</v>
      </c>
      <c r="S412" s="603">
        <f t="shared" si="39"/>
        <v>44941</v>
      </c>
      <c r="T412" s="603">
        <f t="shared" si="39"/>
        <v>44941</v>
      </c>
      <c r="U412" s="603">
        <f t="shared" si="39"/>
        <v>44941</v>
      </c>
      <c r="V412" s="498"/>
      <c r="W412" s="498"/>
      <c r="X412" s="498"/>
      <c r="Y412" s="498"/>
      <c r="Z412" s="498"/>
      <c r="AA412" s="498"/>
      <c r="AB412" s="498"/>
      <c r="AC412" s="516" t="b">
        <v>1</v>
      </c>
      <c r="AD412" s="516" t="b">
        <v>1</v>
      </c>
      <c r="AE412" s="516" t="b">
        <v>1</v>
      </c>
      <c r="AF412" s="516" t="b">
        <v>1</v>
      </c>
      <c r="AG412" s="516" t="b">
        <v>1</v>
      </c>
      <c r="AH412" s="516" t="b">
        <v>1</v>
      </c>
      <c r="AI412" s="516" t="b">
        <v>1</v>
      </c>
      <c r="AJ412" s="516" t="b">
        <v>1</v>
      </c>
      <c r="AK412" s="516" t="b">
        <v>1</v>
      </c>
      <c r="AL412" s="516" t="b">
        <v>1</v>
      </c>
      <c r="AM412" s="516" t="b">
        <v>1</v>
      </c>
      <c r="AN412" s="516" t="b">
        <v>1</v>
      </c>
      <c r="AO412" s="516" t="b">
        <v>1</v>
      </c>
      <c r="AP412" s="516" t="b">
        <v>1</v>
      </c>
      <c r="AQ412" s="516" t="b">
        <v>1</v>
      </c>
      <c r="AR412" s="516" t="b">
        <v>1</v>
      </c>
      <c r="AS412" s="516" t="b">
        <v>1</v>
      </c>
      <c r="AT412" s="516" t="b">
        <v>1</v>
      </c>
      <c r="AU412" s="516" t="b">
        <v>1</v>
      </c>
      <c r="AV412" s="516" t="b">
        <v>1</v>
      </c>
      <c r="AW412" s="516" t="b">
        <v>1</v>
      </c>
      <c r="AX412" s="516" t="b">
        <v>1</v>
      </c>
      <c r="AY412" s="516" t="b">
        <v>1</v>
      </c>
      <c r="AZ412" s="516" t="b">
        <v>1</v>
      </c>
      <c r="BA412" s="516" t="b">
        <v>1</v>
      </c>
      <c r="BB412" s="516" t="b">
        <v>1</v>
      </c>
      <c r="BC412" s="516" t="b">
        <v>1</v>
      </c>
      <c r="BD412" s="493"/>
      <c r="BE412" s="474"/>
      <c r="BF412" s="462"/>
      <c r="BG412" s="462"/>
      <c r="BH412" s="462"/>
    </row>
    <row r="413" spans="1:60" outlineLevel="3" x14ac:dyDescent="0.35">
      <c r="A413" s="462"/>
      <c r="B413" s="471"/>
      <c r="C413" s="464">
        <f t="shared" si="36"/>
        <v>4</v>
      </c>
      <c r="D413" s="493"/>
      <c r="E413" s="557"/>
      <c r="F413" s="557"/>
      <c r="G413" s="493"/>
      <c r="H413" s="498"/>
      <c r="I413" s="515">
        <v>4</v>
      </c>
      <c r="J413" s="515" t="s">
        <v>826</v>
      </c>
      <c r="K413" s="603">
        <f>DATE(YEAR(K410)+1,MONTH(K410),DAY(K410))</f>
        <v>45306</v>
      </c>
      <c r="L413" s="603">
        <f>DATE(YEAR(L410)+1,MONTH(L410),DAY(L410))</f>
        <v>45306</v>
      </c>
      <c r="M413" s="603">
        <f>DATE(YEAR(M410)+1,MONTH(M410),DAY(M410))</f>
        <v>45306</v>
      </c>
      <c r="N413" s="498"/>
      <c r="O413" s="498"/>
      <c r="P413" s="498"/>
      <c r="Q413" s="498"/>
      <c r="R413" s="603">
        <f t="shared" si="39"/>
        <v>45306</v>
      </c>
      <c r="S413" s="603">
        <f t="shared" si="39"/>
        <v>45306</v>
      </c>
      <c r="T413" s="603">
        <f t="shared" si="39"/>
        <v>45306</v>
      </c>
      <c r="U413" s="603">
        <f t="shared" si="39"/>
        <v>45306</v>
      </c>
      <c r="V413" s="498"/>
      <c r="W413" s="498"/>
      <c r="X413" s="498"/>
      <c r="Y413" s="498"/>
      <c r="Z413" s="498"/>
      <c r="AA413" s="498"/>
      <c r="AB413" s="498"/>
      <c r="AC413" s="516" t="b">
        <v>1</v>
      </c>
      <c r="AD413" s="516" t="b">
        <v>1</v>
      </c>
      <c r="AE413" s="516" t="b">
        <v>1</v>
      </c>
      <c r="AF413" s="516" t="b">
        <v>1</v>
      </c>
      <c r="AG413" s="516" t="b">
        <v>1</v>
      </c>
      <c r="AH413" s="516" t="b">
        <v>1</v>
      </c>
      <c r="AI413" s="516" t="b">
        <v>1</v>
      </c>
      <c r="AJ413" s="516" t="b">
        <v>1</v>
      </c>
      <c r="AK413" s="516" t="b">
        <v>1</v>
      </c>
      <c r="AL413" s="516" t="b">
        <v>1</v>
      </c>
      <c r="AM413" s="516" t="b">
        <v>1</v>
      </c>
      <c r="AN413" s="516" t="b">
        <v>1</v>
      </c>
      <c r="AO413" s="516" t="b">
        <v>1</v>
      </c>
      <c r="AP413" s="516" t="b">
        <v>1</v>
      </c>
      <c r="AQ413" s="516" t="b">
        <v>1</v>
      </c>
      <c r="AR413" s="516" t="b">
        <v>1</v>
      </c>
      <c r="AS413" s="516" t="b">
        <v>1</v>
      </c>
      <c r="AT413" s="516" t="b">
        <v>1</v>
      </c>
      <c r="AU413" s="516" t="b">
        <v>1</v>
      </c>
      <c r="AV413" s="516" t="b">
        <v>1</v>
      </c>
      <c r="AW413" s="516" t="b">
        <v>1</v>
      </c>
      <c r="AX413" s="516" t="b">
        <v>1</v>
      </c>
      <c r="AY413" s="516" t="b">
        <v>1</v>
      </c>
      <c r="AZ413" s="516" t="b">
        <v>1</v>
      </c>
      <c r="BA413" s="516" t="b">
        <v>1</v>
      </c>
      <c r="BB413" s="516" t="b">
        <v>1</v>
      </c>
      <c r="BC413" s="516" t="b">
        <v>1</v>
      </c>
      <c r="BD413" s="493"/>
      <c r="BE413" s="474"/>
      <c r="BF413" s="462"/>
      <c r="BG413" s="462"/>
      <c r="BH413" s="462"/>
    </row>
    <row r="414" spans="1:60" outlineLevel="3" x14ac:dyDescent="0.35">
      <c r="A414" s="462"/>
      <c r="B414" s="471"/>
      <c r="C414" s="464">
        <f t="shared" si="36"/>
        <v>4</v>
      </c>
      <c r="D414" s="493"/>
      <c r="E414" s="557"/>
      <c r="F414" s="557"/>
      <c r="G414" s="493"/>
      <c r="H414" s="498"/>
      <c r="I414" s="515"/>
      <c r="J414" s="515" t="s">
        <v>815</v>
      </c>
      <c r="K414" s="498"/>
      <c r="L414" s="498"/>
      <c r="M414" s="498"/>
      <c r="N414" s="603">
        <f>DATE(YEAR(N411)+1,MONTH(N411),DAY(N411))</f>
        <v>45306</v>
      </c>
      <c r="O414" s="603">
        <f>DATE(YEAR(O411)+1,MONTH(O411),DAY(O411))</f>
        <v>45306</v>
      </c>
      <c r="P414" s="603">
        <f>DATE(YEAR(P411)+1,MONTH(P411),DAY(P411))</f>
        <v>45306</v>
      </c>
      <c r="Q414" s="603">
        <f>DATE(YEAR(Q411)+1,MONTH(Q411),DAY(Q411))</f>
        <v>45306</v>
      </c>
      <c r="R414" s="603">
        <f t="shared" si="39"/>
        <v>45306</v>
      </c>
      <c r="S414" s="603">
        <f t="shared" si="39"/>
        <v>45306</v>
      </c>
      <c r="T414" s="603">
        <f t="shared" si="39"/>
        <v>45306</v>
      </c>
      <c r="U414" s="603">
        <f t="shared" si="39"/>
        <v>45306</v>
      </c>
      <c r="V414" s="498"/>
      <c r="W414" s="498"/>
      <c r="X414" s="498"/>
      <c r="Y414" s="498"/>
      <c r="Z414" s="498"/>
      <c r="AA414" s="498"/>
      <c r="AB414" s="498"/>
      <c r="AC414" s="516" t="b">
        <v>1</v>
      </c>
      <c r="AD414" s="516" t="b">
        <v>1</v>
      </c>
      <c r="AE414" s="516" t="b">
        <v>1</v>
      </c>
      <c r="AF414" s="516" t="b">
        <v>1</v>
      </c>
      <c r="AG414" s="516" t="b">
        <v>1</v>
      </c>
      <c r="AH414" s="516" t="b">
        <v>1</v>
      </c>
      <c r="AI414" s="516" t="b">
        <v>1</v>
      </c>
      <c r="AJ414" s="516" t="b">
        <v>1</v>
      </c>
      <c r="AK414" s="516" t="b">
        <v>1</v>
      </c>
      <c r="AL414" s="516" t="b">
        <v>1</v>
      </c>
      <c r="AM414" s="516" t="b">
        <v>1</v>
      </c>
      <c r="AN414" s="516" t="b">
        <v>1</v>
      </c>
      <c r="AO414" s="516" t="b">
        <v>1</v>
      </c>
      <c r="AP414" s="516" t="b">
        <v>1</v>
      </c>
      <c r="AQ414" s="516" t="b">
        <v>1</v>
      </c>
      <c r="AR414" s="516" t="b">
        <v>1</v>
      </c>
      <c r="AS414" s="516" t="b">
        <v>1</v>
      </c>
      <c r="AT414" s="516" t="b">
        <v>1</v>
      </c>
      <c r="AU414" s="516" t="b">
        <v>1</v>
      </c>
      <c r="AV414" s="516" t="b">
        <v>1</v>
      </c>
      <c r="AW414" s="516" t="b">
        <v>1</v>
      </c>
      <c r="AX414" s="516" t="b">
        <v>1</v>
      </c>
      <c r="AY414" s="516" t="b">
        <v>1</v>
      </c>
      <c r="AZ414" s="516" t="b">
        <v>1</v>
      </c>
      <c r="BA414" s="516" t="b">
        <v>1</v>
      </c>
      <c r="BB414" s="516" t="b">
        <v>1</v>
      </c>
      <c r="BC414" s="516" t="b">
        <v>1</v>
      </c>
      <c r="BD414" s="493"/>
      <c r="BE414" s="474"/>
      <c r="BF414" s="462"/>
      <c r="BG414" s="462"/>
      <c r="BH414" s="462"/>
    </row>
    <row r="415" spans="1:60" outlineLevel="3" x14ac:dyDescent="0.35">
      <c r="A415" s="462"/>
      <c r="B415" s="471"/>
      <c r="C415" s="464">
        <f t="shared" si="36"/>
        <v>4</v>
      </c>
      <c r="D415" s="493"/>
      <c r="E415" s="557"/>
      <c r="F415" s="557"/>
      <c r="G415" s="493"/>
      <c r="H415" s="498"/>
      <c r="I415" s="515"/>
      <c r="J415" s="515" t="s">
        <v>816</v>
      </c>
      <c r="K415" s="498"/>
      <c r="L415" s="498"/>
      <c r="M415" s="498"/>
      <c r="N415" s="498"/>
      <c r="O415" s="498"/>
      <c r="P415" s="498"/>
      <c r="Q415" s="498"/>
      <c r="R415" s="603">
        <f t="shared" si="39"/>
        <v>45306</v>
      </c>
      <c r="S415" s="603">
        <f t="shared" si="39"/>
        <v>45306</v>
      </c>
      <c r="T415" s="603">
        <f t="shared" si="39"/>
        <v>45306</v>
      </c>
      <c r="U415" s="603">
        <f t="shared" si="39"/>
        <v>45306</v>
      </c>
      <c r="V415" s="498"/>
      <c r="W415" s="498"/>
      <c r="X415" s="498"/>
      <c r="Y415" s="498"/>
      <c r="Z415" s="498"/>
      <c r="AA415" s="498"/>
      <c r="AB415" s="498"/>
      <c r="AC415" s="516" t="b">
        <v>1</v>
      </c>
      <c r="AD415" s="516" t="b">
        <v>1</v>
      </c>
      <c r="AE415" s="516" t="b">
        <v>1</v>
      </c>
      <c r="AF415" s="516" t="b">
        <v>1</v>
      </c>
      <c r="AG415" s="516" t="b">
        <v>1</v>
      </c>
      <c r="AH415" s="516" t="b">
        <v>1</v>
      </c>
      <c r="AI415" s="516" t="b">
        <v>1</v>
      </c>
      <c r="AJ415" s="516" t="b">
        <v>1</v>
      </c>
      <c r="AK415" s="516" t="b">
        <v>1</v>
      </c>
      <c r="AL415" s="516" t="b">
        <v>1</v>
      </c>
      <c r="AM415" s="516" t="b">
        <v>1</v>
      </c>
      <c r="AN415" s="516" t="b">
        <v>1</v>
      </c>
      <c r="AO415" s="516" t="b">
        <v>1</v>
      </c>
      <c r="AP415" s="516" t="b">
        <v>1</v>
      </c>
      <c r="AQ415" s="516" t="b">
        <v>1</v>
      </c>
      <c r="AR415" s="516" t="b">
        <v>1</v>
      </c>
      <c r="AS415" s="516" t="b">
        <v>1</v>
      </c>
      <c r="AT415" s="516" t="b">
        <v>1</v>
      </c>
      <c r="AU415" s="516" t="b">
        <v>1</v>
      </c>
      <c r="AV415" s="516" t="b">
        <v>1</v>
      </c>
      <c r="AW415" s="516" t="b">
        <v>1</v>
      </c>
      <c r="AX415" s="516" t="b">
        <v>1</v>
      </c>
      <c r="AY415" s="516" t="b">
        <v>1</v>
      </c>
      <c r="AZ415" s="516" t="b">
        <v>1</v>
      </c>
      <c r="BA415" s="516" t="b">
        <v>1</v>
      </c>
      <c r="BB415" s="516" t="b">
        <v>1</v>
      </c>
      <c r="BC415" s="516" t="b">
        <v>1</v>
      </c>
      <c r="BD415" s="493"/>
      <c r="BE415" s="474"/>
      <c r="BF415" s="462"/>
      <c r="BG415" s="462"/>
      <c r="BH415" s="462"/>
    </row>
    <row r="416" spans="1:60" outlineLevel="3" x14ac:dyDescent="0.35">
      <c r="A416" s="462"/>
      <c r="B416" s="471"/>
      <c r="C416" s="464">
        <f t="shared" ref="C416:C424" si="40">INT($C$155)+3</f>
        <v>4</v>
      </c>
      <c r="D416" s="493"/>
      <c r="E416" s="557"/>
      <c r="F416" s="557"/>
      <c r="G416" s="493"/>
      <c r="H416" s="498"/>
      <c r="I416" s="515">
        <v>5</v>
      </c>
      <c r="J416" s="515" t="s">
        <v>826</v>
      </c>
      <c r="K416" s="603">
        <f>DATE(YEAR(K413)+1,MONTH(K413),DAY(K413))</f>
        <v>45672</v>
      </c>
      <c r="L416" s="603">
        <f>DATE(YEAR(L413)+1,MONTH(L413),DAY(L413))</f>
        <v>45672</v>
      </c>
      <c r="M416" s="603">
        <f>DATE(YEAR(M413)+1,MONTH(M413),DAY(M413))</f>
        <v>45672</v>
      </c>
      <c r="N416" s="498"/>
      <c r="O416" s="498"/>
      <c r="P416" s="498"/>
      <c r="Q416" s="498"/>
      <c r="R416" s="603">
        <f t="shared" si="39"/>
        <v>45672</v>
      </c>
      <c r="S416" s="603">
        <f t="shared" si="39"/>
        <v>45672</v>
      </c>
      <c r="T416" s="603">
        <f t="shared" si="39"/>
        <v>45672</v>
      </c>
      <c r="U416" s="603">
        <f t="shared" si="39"/>
        <v>45672</v>
      </c>
      <c r="V416" s="498"/>
      <c r="W416" s="498"/>
      <c r="X416" s="498"/>
      <c r="Y416" s="498"/>
      <c r="Z416" s="498"/>
      <c r="AA416" s="498"/>
      <c r="AB416" s="498"/>
      <c r="AC416" s="516" t="b">
        <v>1</v>
      </c>
      <c r="AD416" s="516" t="b">
        <v>1</v>
      </c>
      <c r="AE416" s="516" t="b">
        <v>1</v>
      </c>
      <c r="AF416" s="516" t="b">
        <v>1</v>
      </c>
      <c r="AG416" s="516" t="b">
        <v>1</v>
      </c>
      <c r="AH416" s="516" t="b">
        <v>1</v>
      </c>
      <c r="AI416" s="516" t="b">
        <v>1</v>
      </c>
      <c r="AJ416" s="516" t="b">
        <v>1</v>
      </c>
      <c r="AK416" s="516" t="b">
        <v>1</v>
      </c>
      <c r="AL416" s="516" t="b">
        <v>1</v>
      </c>
      <c r="AM416" s="516" t="b">
        <v>1</v>
      </c>
      <c r="AN416" s="516" t="b">
        <v>1</v>
      </c>
      <c r="AO416" s="516" t="b">
        <v>1</v>
      </c>
      <c r="AP416" s="516" t="b">
        <v>1</v>
      </c>
      <c r="AQ416" s="516" t="b">
        <v>1</v>
      </c>
      <c r="AR416" s="516" t="b">
        <v>1</v>
      </c>
      <c r="AS416" s="516" t="b">
        <v>1</v>
      </c>
      <c r="AT416" s="516" t="b">
        <v>1</v>
      </c>
      <c r="AU416" s="516" t="b">
        <v>1</v>
      </c>
      <c r="AV416" s="516" t="b">
        <v>1</v>
      </c>
      <c r="AW416" s="516" t="b">
        <v>1</v>
      </c>
      <c r="AX416" s="516" t="b">
        <v>1</v>
      </c>
      <c r="AY416" s="516" t="b">
        <v>1</v>
      </c>
      <c r="AZ416" s="516" t="b">
        <v>1</v>
      </c>
      <c r="BA416" s="516" t="b">
        <v>1</v>
      </c>
      <c r="BB416" s="516" t="b">
        <v>1</v>
      </c>
      <c r="BC416" s="516" t="b">
        <v>1</v>
      </c>
      <c r="BD416" s="493"/>
      <c r="BE416" s="474"/>
      <c r="BF416" s="462"/>
      <c r="BG416" s="462"/>
      <c r="BH416" s="462"/>
    </row>
    <row r="417" spans="1:60" outlineLevel="3" x14ac:dyDescent="0.35">
      <c r="A417" s="462"/>
      <c r="B417" s="471"/>
      <c r="C417" s="464">
        <f t="shared" si="40"/>
        <v>4</v>
      </c>
      <c r="D417" s="493"/>
      <c r="E417" s="557"/>
      <c r="F417" s="557"/>
      <c r="G417" s="493"/>
      <c r="H417" s="498"/>
      <c r="I417" s="515"/>
      <c r="J417" s="515" t="s">
        <v>815</v>
      </c>
      <c r="K417" s="498"/>
      <c r="L417" s="498"/>
      <c r="M417" s="498"/>
      <c r="N417" s="603">
        <f>DATE(YEAR(N414)+1,MONTH(N414),DAY(N414))</f>
        <v>45672</v>
      </c>
      <c r="O417" s="603">
        <f>DATE(YEAR(O414)+1,MONTH(O414),DAY(O414))</f>
        <v>45672</v>
      </c>
      <c r="P417" s="603">
        <f>DATE(YEAR(P414)+1,MONTH(P414),DAY(P414))</f>
        <v>45672</v>
      </c>
      <c r="Q417" s="603">
        <f>DATE(YEAR(Q414)+1,MONTH(Q414),DAY(Q414))</f>
        <v>45672</v>
      </c>
      <c r="R417" s="603">
        <f t="shared" si="39"/>
        <v>45672</v>
      </c>
      <c r="S417" s="603">
        <f t="shared" si="39"/>
        <v>45672</v>
      </c>
      <c r="T417" s="603">
        <f t="shared" si="39"/>
        <v>45672</v>
      </c>
      <c r="U417" s="603">
        <f t="shared" si="39"/>
        <v>45672</v>
      </c>
      <c r="V417" s="498"/>
      <c r="W417" s="498"/>
      <c r="X417" s="498"/>
      <c r="Y417" s="498"/>
      <c r="Z417" s="498"/>
      <c r="AA417" s="498"/>
      <c r="AB417" s="498"/>
      <c r="AC417" s="516" t="b">
        <v>1</v>
      </c>
      <c r="AD417" s="516" t="b">
        <v>1</v>
      </c>
      <c r="AE417" s="516" t="b">
        <v>1</v>
      </c>
      <c r="AF417" s="516" t="b">
        <v>1</v>
      </c>
      <c r="AG417" s="516" t="b">
        <v>1</v>
      </c>
      <c r="AH417" s="516" t="b">
        <v>1</v>
      </c>
      <c r="AI417" s="516" t="b">
        <v>1</v>
      </c>
      <c r="AJ417" s="516" t="b">
        <v>1</v>
      </c>
      <c r="AK417" s="516" t="b">
        <v>1</v>
      </c>
      <c r="AL417" s="516" t="b">
        <v>1</v>
      </c>
      <c r="AM417" s="516" t="b">
        <v>1</v>
      </c>
      <c r="AN417" s="516" t="b">
        <v>1</v>
      </c>
      <c r="AO417" s="516" t="b">
        <v>1</v>
      </c>
      <c r="AP417" s="516" t="b">
        <v>1</v>
      </c>
      <c r="AQ417" s="516" t="b">
        <v>1</v>
      </c>
      <c r="AR417" s="516" t="b">
        <v>1</v>
      </c>
      <c r="AS417" s="516" t="b">
        <v>1</v>
      </c>
      <c r="AT417" s="516" t="b">
        <v>1</v>
      </c>
      <c r="AU417" s="516" t="b">
        <v>1</v>
      </c>
      <c r="AV417" s="516" t="b">
        <v>1</v>
      </c>
      <c r="AW417" s="516" t="b">
        <v>1</v>
      </c>
      <c r="AX417" s="516" t="b">
        <v>1</v>
      </c>
      <c r="AY417" s="516" t="b">
        <v>1</v>
      </c>
      <c r="AZ417" s="516" t="b">
        <v>1</v>
      </c>
      <c r="BA417" s="516" t="b">
        <v>1</v>
      </c>
      <c r="BB417" s="516" t="b">
        <v>1</v>
      </c>
      <c r="BC417" s="516" t="b">
        <v>1</v>
      </c>
      <c r="BD417" s="493"/>
      <c r="BE417" s="474"/>
      <c r="BF417" s="462"/>
      <c r="BG417" s="462"/>
      <c r="BH417" s="462"/>
    </row>
    <row r="418" spans="1:60" outlineLevel="3" x14ac:dyDescent="0.35">
      <c r="A418" s="462"/>
      <c r="B418" s="471"/>
      <c r="C418" s="464">
        <f t="shared" si="40"/>
        <v>4</v>
      </c>
      <c r="D418" s="493"/>
      <c r="E418" s="557"/>
      <c r="F418" s="557"/>
      <c r="G418" s="493"/>
      <c r="H418" s="498"/>
      <c r="I418" s="515"/>
      <c r="J418" s="515" t="s">
        <v>816</v>
      </c>
      <c r="K418" s="498"/>
      <c r="L418" s="498"/>
      <c r="M418" s="498"/>
      <c r="N418" s="498"/>
      <c r="O418" s="498"/>
      <c r="P418" s="498"/>
      <c r="Q418" s="498"/>
      <c r="R418" s="603">
        <f t="shared" si="39"/>
        <v>45672</v>
      </c>
      <c r="S418" s="603">
        <f t="shared" si="39"/>
        <v>45672</v>
      </c>
      <c r="T418" s="603">
        <f t="shared" si="39"/>
        <v>45672</v>
      </c>
      <c r="U418" s="603">
        <f t="shared" si="39"/>
        <v>45672</v>
      </c>
      <c r="V418" s="498"/>
      <c r="W418" s="498"/>
      <c r="X418" s="498"/>
      <c r="Y418" s="498"/>
      <c r="Z418" s="498"/>
      <c r="AA418" s="498"/>
      <c r="AB418" s="498"/>
      <c r="AC418" s="516" t="b">
        <v>1</v>
      </c>
      <c r="AD418" s="516" t="b">
        <v>1</v>
      </c>
      <c r="AE418" s="516" t="b">
        <v>1</v>
      </c>
      <c r="AF418" s="516" t="b">
        <v>1</v>
      </c>
      <c r="AG418" s="516" t="b">
        <v>1</v>
      </c>
      <c r="AH418" s="516" t="b">
        <v>1</v>
      </c>
      <c r="AI418" s="516" t="b">
        <v>1</v>
      </c>
      <c r="AJ418" s="516" t="b">
        <v>1</v>
      </c>
      <c r="AK418" s="516" t="b">
        <v>1</v>
      </c>
      <c r="AL418" s="516" t="b">
        <v>1</v>
      </c>
      <c r="AM418" s="516" t="b">
        <v>1</v>
      </c>
      <c r="AN418" s="516" t="b">
        <v>1</v>
      </c>
      <c r="AO418" s="516" t="b">
        <v>1</v>
      </c>
      <c r="AP418" s="516" t="b">
        <v>1</v>
      </c>
      <c r="AQ418" s="516" t="b">
        <v>1</v>
      </c>
      <c r="AR418" s="516" t="b">
        <v>1</v>
      </c>
      <c r="AS418" s="516" t="b">
        <v>1</v>
      </c>
      <c r="AT418" s="516" t="b">
        <v>1</v>
      </c>
      <c r="AU418" s="516" t="b">
        <v>1</v>
      </c>
      <c r="AV418" s="516" t="b">
        <v>1</v>
      </c>
      <c r="AW418" s="516" t="b">
        <v>1</v>
      </c>
      <c r="AX418" s="516" t="b">
        <v>1</v>
      </c>
      <c r="AY418" s="516" t="b">
        <v>1</v>
      </c>
      <c r="AZ418" s="516" t="b">
        <v>1</v>
      </c>
      <c r="BA418" s="516" t="b">
        <v>1</v>
      </c>
      <c r="BB418" s="516" t="b">
        <v>1</v>
      </c>
      <c r="BC418" s="516" t="b">
        <v>1</v>
      </c>
      <c r="BD418" s="493"/>
      <c r="BE418" s="474"/>
      <c r="BF418" s="462"/>
      <c r="BG418" s="462"/>
      <c r="BH418" s="462"/>
    </row>
    <row r="419" spans="1:60" outlineLevel="3" x14ac:dyDescent="0.35">
      <c r="A419" s="462"/>
      <c r="B419" s="471"/>
      <c r="C419" s="464">
        <f t="shared" si="40"/>
        <v>4</v>
      </c>
      <c r="D419" s="493"/>
      <c r="E419" s="557"/>
      <c r="F419" s="557"/>
      <c r="G419" s="493"/>
      <c r="H419" s="498"/>
      <c r="I419" s="515">
        <v>6</v>
      </c>
      <c r="J419" s="515" t="s">
        <v>826</v>
      </c>
      <c r="K419" s="603">
        <f>DATE(YEAR(K416)+1,MONTH(K416),DAY(K416))</f>
        <v>46037</v>
      </c>
      <c r="L419" s="603">
        <f>DATE(YEAR(L416)+1,MONTH(L416),DAY(L416))</f>
        <v>46037</v>
      </c>
      <c r="M419" s="603">
        <f>DATE(YEAR(M416)+1,MONTH(M416),DAY(M416))</f>
        <v>46037</v>
      </c>
      <c r="N419" s="498"/>
      <c r="O419" s="498"/>
      <c r="P419" s="498"/>
      <c r="Q419" s="498"/>
      <c r="R419" s="603">
        <f t="shared" si="39"/>
        <v>46037</v>
      </c>
      <c r="S419" s="603">
        <f t="shared" si="39"/>
        <v>46037</v>
      </c>
      <c r="T419" s="603">
        <f t="shared" si="39"/>
        <v>46037</v>
      </c>
      <c r="U419" s="603">
        <f t="shared" si="39"/>
        <v>46037</v>
      </c>
      <c r="V419" s="498"/>
      <c r="W419" s="498"/>
      <c r="X419" s="498"/>
      <c r="Y419" s="498"/>
      <c r="Z419" s="498"/>
      <c r="AA419" s="498"/>
      <c r="AB419" s="498"/>
      <c r="AC419" s="516" t="b">
        <v>1</v>
      </c>
      <c r="AD419" s="516" t="b">
        <v>1</v>
      </c>
      <c r="AE419" s="516" t="b">
        <v>1</v>
      </c>
      <c r="AF419" s="516" t="b">
        <v>1</v>
      </c>
      <c r="AG419" s="516" t="b">
        <v>1</v>
      </c>
      <c r="AH419" s="516" t="b">
        <v>1</v>
      </c>
      <c r="AI419" s="516" t="b">
        <v>1</v>
      </c>
      <c r="AJ419" s="516" t="b">
        <v>1</v>
      </c>
      <c r="AK419" s="516" t="b">
        <v>1</v>
      </c>
      <c r="AL419" s="516" t="b">
        <v>1</v>
      </c>
      <c r="AM419" s="516" t="b">
        <v>1</v>
      </c>
      <c r="AN419" s="516" t="b">
        <v>1</v>
      </c>
      <c r="AO419" s="516" t="b">
        <v>1</v>
      </c>
      <c r="AP419" s="516" t="b">
        <v>1</v>
      </c>
      <c r="AQ419" s="516" t="b">
        <v>1</v>
      </c>
      <c r="AR419" s="516" t="b">
        <v>1</v>
      </c>
      <c r="AS419" s="516" t="b">
        <v>1</v>
      </c>
      <c r="AT419" s="516" t="b">
        <v>1</v>
      </c>
      <c r="AU419" s="516" t="b">
        <v>1</v>
      </c>
      <c r="AV419" s="516" t="b">
        <v>1</v>
      </c>
      <c r="AW419" s="516" t="b">
        <v>1</v>
      </c>
      <c r="AX419" s="516" t="b">
        <v>1</v>
      </c>
      <c r="AY419" s="516" t="b">
        <v>1</v>
      </c>
      <c r="AZ419" s="516" t="b">
        <v>1</v>
      </c>
      <c r="BA419" s="516" t="b">
        <v>1</v>
      </c>
      <c r="BB419" s="516" t="b">
        <v>1</v>
      </c>
      <c r="BC419" s="516" t="b">
        <v>1</v>
      </c>
      <c r="BD419" s="493"/>
      <c r="BE419" s="474"/>
      <c r="BF419" s="462"/>
      <c r="BG419" s="462"/>
      <c r="BH419" s="462"/>
    </row>
    <row r="420" spans="1:60" outlineLevel="3" x14ac:dyDescent="0.35">
      <c r="A420" s="462"/>
      <c r="B420" s="471"/>
      <c r="C420" s="464">
        <f t="shared" si="40"/>
        <v>4</v>
      </c>
      <c r="D420" s="493"/>
      <c r="E420" s="557"/>
      <c r="F420" s="557"/>
      <c r="G420" s="493"/>
      <c r="H420" s="498"/>
      <c r="I420" s="515"/>
      <c r="J420" s="515" t="s">
        <v>815</v>
      </c>
      <c r="K420" s="498"/>
      <c r="L420" s="498"/>
      <c r="M420" s="498"/>
      <c r="N420" s="603">
        <f>DATE(YEAR(N417)+1,MONTH(N417),DAY(N417))</f>
        <v>46037</v>
      </c>
      <c r="O420" s="603">
        <f>DATE(YEAR(O417)+1,MONTH(O417),DAY(O417))</f>
        <v>46037</v>
      </c>
      <c r="P420" s="603">
        <f>DATE(YEAR(P417)+1,MONTH(P417),DAY(P417))</f>
        <v>46037</v>
      </c>
      <c r="Q420" s="603">
        <f>DATE(YEAR(Q417)+1,MONTH(Q417),DAY(Q417))</f>
        <v>46037</v>
      </c>
      <c r="R420" s="603">
        <f t="shared" ref="R420:U424" si="41">DATE(YEAR(R417)+1,MONTH(R417),DAY(R417))</f>
        <v>46037</v>
      </c>
      <c r="S420" s="603">
        <f t="shared" si="41"/>
        <v>46037</v>
      </c>
      <c r="T420" s="603">
        <f t="shared" si="41"/>
        <v>46037</v>
      </c>
      <c r="U420" s="603">
        <f t="shared" si="41"/>
        <v>46037</v>
      </c>
      <c r="V420" s="498"/>
      <c r="W420" s="498"/>
      <c r="X420" s="498"/>
      <c r="Y420" s="498"/>
      <c r="Z420" s="498"/>
      <c r="AA420" s="498"/>
      <c r="AB420" s="498"/>
      <c r="AC420" s="516" t="b">
        <v>1</v>
      </c>
      <c r="AD420" s="516" t="b">
        <v>1</v>
      </c>
      <c r="AE420" s="516" t="b">
        <v>1</v>
      </c>
      <c r="AF420" s="516" t="b">
        <v>1</v>
      </c>
      <c r="AG420" s="516" t="b">
        <v>1</v>
      </c>
      <c r="AH420" s="516" t="b">
        <v>1</v>
      </c>
      <c r="AI420" s="516" t="b">
        <v>1</v>
      </c>
      <c r="AJ420" s="516" t="b">
        <v>1</v>
      </c>
      <c r="AK420" s="516" t="b">
        <v>1</v>
      </c>
      <c r="AL420" s="516" t="b">
        <v>1</v>
      </c>
      <c r="AM420" s="516" t="b">
        <v>1</v>
      </c>
      <c r="AN420" s="516" t="b">
        <v>1</v>
      </c>
      <c r="AO420" s="516" t="b">
        <v>1</v>
      </c>
      <c r="AP420" s="516" t="b">
        <v>1</v>
      </c>
      <c r="AQ420" s="516" t="b">
        <v>1</v>
      </c>
      <c r="AR420" s="516" t="b">
        <v>1</v>
      </c>
      <c r="AS420" s="516" t="b">
        <v>1</v>
      </c>
      <c r="AT420" s="516" t="b">
        <v>1</v>
      </c>
      <c r="AU420" s="516" t="b">
        <v>1</v>
      </c>
      <c r="AV420" s="516" t="b">
        <v>1</v>
      </c>
      <c r="AW420" s="516" t="b">
        <v>1</v>
      </c>
      <c r="AX420" s="516" t="b">
        <v>1</v>
      </c>
      <c r="AY420" s="516" t="b">
        <v>1</v>
      </c>
      <c r="AZ420" s="516" t="b">
        <v>1</v>
      </c>
      <c r="BA420" s="516" t="b">
        <v>1</v>
      </c>
      <c r="BB420" s="516" t="b">
        <v>1</v>
      </c>
      <c r="BC420" s="516" t="b">
        <v>1</v>
      </c>
      <c r="BD420" s="493"/>
      <c r="BE420" s="474"/>
      <c r="BF420" s="462"/>
      <c r="BG420" s="462"/>
      <c r="BH420" s="462"/>
    </row>
    <row r="421" spans="1:60" outlineLevel="3" x14ac:dyDescent="0.35">
      <c r="A421" s="462"/>
      <c r="B421" s="471"/>
      <c r="C421" s="464">
        <f t="shared" si="40"/>
        <v>4</v>
      </c>
      <c r="D421" s="493"/>
      <c r="E421" s="557"/>
      <c r="F421" s="557"/>
      <c r="G421" s="493"/>
      <c r="H421" s="498"/>
      <c r="I421" s="515"/>
      <c r="J421" s="515" t="s">
        <v>816</v>
      </c>
      <c r="K421" s="498"/>
      <c r="L421" s="498"/>
      <c r="M421" s="498"/>
      <c r="N421" s="498"/>
      <c r="O421" s="498"/>
      <c r="P421" s="498"/>
      <c r="Q421" s="498"/>
      <c r="R421" s="603">
        <f t="shared" si="41"/>
        <v>46037</v>
      </c>
      <c r="S421" s="603">
        <f t="shared" si="41"/>
        <v>46037</v>
      </c>
      <c r="T421" s="603">
        <f t="shared" si="41"/>
        <v>46037</v>
      </c>
      <c r="U421" s="603">
        <f t="shared" si="41"/>
        <v>46037</v>
      </c>
      <c r="V421" s="498"/>
      <c r="W421" s="498"/>
      <c r="X421" s="498"/>
      <c r="Y421" s="498"/>
      <c r="Z421" s="498"/>
      <c r="AA421" s="498"/>
      <c r="AB421" s="498"/>
      <c r="AC421" s="516" t="b">
        <v>1</v>
      </c>
      <c r="AD421" s="516" t="b">
        <v>1</v>
      </c>
      <c r="AE421" s="516" t="b">
        <v>1</v>
      </c>
      <c r="AF421" s="516" t="b">
        <v>1</v>
      </c>
      <c r="AG421" s="516" t="b">
        <v>1</v>
      </c>
      <c r="AH421" s="516" t="b">
        <v>1</v>
      </c>
      <c r="AI421" s="516" t="b">
        <v>1</v>
      </c>
      <c r="AJ421" s="516" t="b">
        <v>1</v>
      </c>
      <c r="AK421" s="516" t="b">
        <v>1</v>
      </c>
      <c r="AL421" s="516" t="b">
        <v>1</v>
      </c>
      <c r="AM421" s="516" t="b">
        <v>1</v>
      </c>
      <c r="AN421" s="516" t="b">
        <v>1</v>
      </c>
      <c r="AO421" s="516" t="b">
        <v>1</v>
      </c>
      <c r="AP421" s="516" t="b">
        <v>1</v>
      </c>
      <c r="AQ421" s="516" t="b">
        <v>1</v>
      </c>
      <c r="AR421" s="516" t="b">
        <v>1</v>
      </c>
      <c r="AS421" s="516" t="b">
        <v>1</v>
      </c>
      <c r="AT421" s="516" t="b">
        <v>1</v>
      </c>
      <c r="AU421" s="516" t="b">
        <v>1</v>
      </c>
      <c r="AV421" s="516" t="b">
        <v>1</v>
      </c>
      <c r="AW421" s="516" t="b">
        <v>1</v>
      </c>
      <c r="AX421" s="516" t="b">
        <v>1</v>
      </c>
      <c r="AY421" s="516" t="b">
        <v>1</v>
      </c>
      <c r="AZ421" s="516" t="b">
        <v>1</v>
      </c>
      <c r="BA421" s="516" t="b">
        <v>1</v>
      </c>
      <c r="BB421" s="516" t="b">
        <v>1</v>
      </c>
      <c r="BC421" s="516" t="b">
        <v>1</v>
      </c>
      <c r="BD421" s="493"/>
      <c r="BE421" s="474"/>
      <c r="BF421" s="462"/>
      <c r="BG421" s="462"/>
      <c r="BH421" s="462"/>
    </row>
    <row r="422" spans="1:60" outlineLevel="3" x14ac:dyDescent="0.35">
      <c r="A422" s="462"/>
      <c r="B422" s="471"/>
      <c r="C422" s="464">
        <f t="shared" si="40"/>
        <v>4</v>
      </c>
      <c r="D422" s="493"/>
      <c r="E422" s="557"/>
      <c r="F422" s="557"/>
      <c r="G422" s="493"/>
      <c r="H422" s="498"/>
      <c r="I422" s="515">
        <v>7</v>
      </c>
      <c r="J422" s="515" t="s">
        <v>826</v>
      </c>
      <c r="K422" s="603">
        <f>DATE(YEAR(K419)+1,MONTH(K419),DAY(K419))</f>
        <v>46402</v>
      </c>
      <c r="L422" s="603">
        <f>DATE(YEAR(L419)+1,MONTH(L419),DAY(L419))</f>
        <v>46402</v>
      </c>
      <c r="M422" s="603">
        <f>DATE(YEAR(M419)+1,MONTH(M419),DAY(M419))</f>
        <v>46402</v>
      </c>
      <c r="N422" s="498"/>
      <c r="O422" s="498"/>
      <c r="P422" s="498"/>
      <c r="Q422" s="498"/>
      <c r="R422" s="603">
        <f t="shared" si="41"/>
        <v>46402</v>
      </c>
      <c r="S422" s="603">
        <f t="shared" si="41"/>
        <v>46402</v>
      </c>
      <c r="T422" s="603">
        <f t="shared" si="41"/>
        <v>46402</v>
      </c>
      <c r="U422" s="603">
        <f t="shared" si="41"/>
        <v>46402</v>
      </c>
      <c r="V422" s="498"/>
      <c r="W422" s="498"/>
      <c r="X422" s="498"/>
      <c r="Y422" s="498"/>
      <c r="Z422" s="498"/>
      <c r="AA422" s="498"/>
      <c r="AB422" s="498"/>
      <c r="AC422" s="516" t="b">
        <v>1</v>
      </c>
      <c r="AD422" s="516" t="b">
        <v>1</v>
      </c>
      <c r="AE422" s="516" t="b">
        <v>1</v>
      </c>
      <c r="AF422" s="516" t="b">
        <v>1</v>
      </c>
      <c r="AG422" s="516" t="b">
        <v>1</v>
      </c>
      <c r="AH422" s="516" t="b">
        <v>1</v>
      </c>
      <c r="AI422" s="516" t="b">
        <v>1</v>
      </c>
      <c r="AJ422" s="516" t="b">
        <v>1</v>
      </c>
      <c r="AK422" s="516" t="b">
        <v>1</v>
      </c>
      <c r="AL422" s="516" t="b">
        <v>1</v>
      </c>
      <c r="AM422" s="516" t="b">
        <v>1</v>
      </c>
      <c r="AN422" s="516" t="b">
        <v>1</v>
      </c>
      <c r="AO422" s="516" t="b">
        <v>1</v>
      </c>
      <c r="AP422" s="516" t="b">
        <v>1</v>
      </c>
      <c r="AQ422" s="516" t="b">
        <v>1</v>
      </c>
      <c r="AR422" s="516" t="b">
        <v>1</v>
      </c>
      <c r="AS422" s="516" t="b">
        <v>1</v>
      </c>
      <c r="AT422" s="516" t="b">
        <v>1</v>
      </c>
      <c r="AU422" s="516" t="b">
        <v>1</v>
      </c>
      <c r="AV422" s="516" t="b">
        <v>1</v>
      </c>
      <c r="AW422" s="516" t="b">
        <v>1</v>
      </c>
      <c r="AX422" s="516" t="b">
        <v>1</v>
      </c>
      <c r="AY422" s="516" t="b">
        <v>1</v>
      </c>
      <c r="AZ422" s="516" t="b">
        <v>1</v>
      </c>
      <c r="BA422" s="516" t="b">
        <v>1</v>
      </c>
      <c r="BB422" s="516" t="b">
        <v>1</v>
      </c>
      <c r="BC422" s="516" t="b">
        <v>1</v>
      </c>
      <c r="BD422" s="493"/>
      <c r="BE422" s="474"/>
      <c r="BF422" s="462"/>
      <c r="BG422" s="462"/>
      <c r="BH422" s="462"/>
    </row>
    <row r="423" spans="1:60" outlineLevel="3" x14ac:dyDescent="0.35">
      <c r="A423" s="462"/>
      <c r="B423" s="471"/>
      <c r="C423" s="464">
        <f t="shared" si="40"/>
        <v>4</v>
      </c>
      <c r="D423" s="493"/>
      <c r="E423" s="557"/>
      <c r="F423" s="557"/>
      <c r="G423" s="493"/>
      <c r="H423" s="498"/>
      <c r="I423" s="515"/>
      <c r="J423" s="515" t="s">
        <v>815</v>
      </c>
      <c r="K423" s="498"/>
      <c r="L423" s="498"/>
      <c r="M423" s="498"/>
      <c r="N423" s="603">
        <f>DATE(YEAR(N420)+1,MONTH(N420),DAY(N420))</f>
        <v>46402</v>
      </c>
      <c r="O423" s="603">
        <f>DATE(YEAR(O420)+1,MONTH(O420),DAY(O420))</f>
        <v>46402</v>
      </c>
      <c r="P423" s="603">
        <f>DATE(YEAR(P420)+1,MONTH(P420),DAY(P420))</f>
        <v>46402</v>
      </c>
      <c r="Q423" s="603">
        <f>DATE(YEAR(Q420)+1,MONTH(Q420),DAY(Q420))</f>
        <v>46402</v>
      </c>
      <c r="R423" s="603">
        <f t="shared" si="41"/>
        <v>46402</v>
      </c>
      <c r="S423" s="603">
        <f t="shared" si="41"/>
        <v>46402</v>
      </c>
      <c r="T423" s="603">
        <f t="shared" si="41"/>
        <v>46402</v>
      </c>
      <c r="U423" s="603">
        <f t="shared" si="41"/>
        <v>46402</v>
      </c>
      <c r="V423" s="498"/>
      <c r="W423" s="498"/>
      <c r="X423" s="498"/>
      <c r="Y423" s="498"/>
      <c r="Z423" s="498"/>
      <c r="AA423" s="498"/>
      <c r="AB423" s="498"/>
      <c r="AC423" s="516" t="b">
        <v>1</v>
      </c>
      <c r="AD423" s="516" t="b">
        <v>1</v>
      </c>
      <c r="AE423" s="516" t="b">
        <v>1</v>
      </c>
      <c r="AF423" s="516" t="b">
        <v>1</v>
      </c>
      <c r="AG423" s="516" t="b">
        <v>1</v>
      </c>
      <c r="AH423" s="516" t="b">
        <v>1</v>
      </c>
      <c r="AI423" s="516" t="b">
        <v>1</v>
      </c>
      <c r="AJ423" s="516" t="b">
        <v>1</v>
      </c>
      <c r="AK423" s="516" t="b">
        <v>1</v>
      </c>
      <c r="AL423" s="516" t="b">
        <v>1</v>
      </c>
      <c r="AM423" s="516" t="b">
        <v>1</v>
      </c>
      <c r="AN423" s="516" t="b">
        <v>1</v>
      </c>
      <c r="AO423" s="516" t="b">
        <v>1</v>
      </c>
      <c r="AP423" s="516" t="b">
        <v>1</v>
      </c>
      <c r="AQ423" s="516" t="b">
        <v>1</v>
      </c>
      <c r="AR423" s="516" t="b">
        <v>1</v>
      </c>
      <c r="AS423" s="516" t="b">
        <v>1</v>
      </c>
      <c r="AT423" s="516" t="b">
        <v>1</v>
      </c>
      <c r="AU423" s="516" t="b">
        <v>1</v>
      </c>
      <c r="AV423" s="516" t="b">
        <v>1</v>
      </c>
      <c r="AW423" s="516" t="b">
        <v>1</v>
      </c>
      <c r="AX423" s="516" t="b">
        <v>1</v>
      </c>
      <c r="AY423" s="516" t="b">
        <v>1</v>
      </c>
      <c r="AZ423" s="516" t="b">
        <v>1</v>
      </c>
      <c r="BA423" s="516" t="b">
        <v>1</v>
      </c>
      <c r="BB423" s="516" t="b">
        <v>1</v>
      </c>
      <c r="BC423" s="516" t="b">
        <v>1</v>
      </c>
      <c r="BD423" s="493"/>
      <c r="BE423" s="474"/>
      <c r="BF423" s="462"/>
      <c r="BG423" s="462"/>
      <c r="BH423" s="462"/>
    </row>
    <row r="424" spans="1:60" outlineLevel="3" x14ac:dyDescent="0.35">
      <c r="A424" s="462"/>
      <c r="B424" s="471"/>
      <c r="C424" s="464">
        <f t="shared" si="40"/>
        <v>4</v>
      </c>
      <c r="D424" s="493"/>
      <c r="E424" s="557"/>
      <c r="F424" s="557"/>
      <c r="G424" s="493"/>
      <c r="H424" s="498"/>
      <c r="I424" s="515"/>
      <c r="J424" s="515" t="s">
        <v>816</v>
      </c>
      <c r="K424" s="498"/>
      <c r="L424" s="498"/>
      <c r="M424" s="498"/>
      <c r="N424" s="498"/>
      <c r="O424" s="498"/>
      <c r="P424" s="498"/>
      <c r="Q424" s="498"/>
      <c r="R424" s="603">
        <f t="shared" si="41"/>
        <v>46402</v>
      </c>
      <c r="S424" s="603">
        <f t="shared" si="41"/>
        <v>46402</v>
      </c>
      <c r="T424" s="603">
        <f t="shared" si="41"/>
        <v>46402</v>
      </c>
      <c r="U424" s="603">
        <f t="shared" si="41"/>
        <v>46402</v>
      </c>
      <c r="V424" s="498"/>
      <c r="W424" s="498"/>
      <c r="X424" s="498"/>
      <c r="Y424" s="498"/>
      <c r="Z424" s="498"/>
      <c r="AA424" s="498"/>
      <c r="AB424" s="498"/>
      <c r="AC424" s="516" t="b">
        <v>1</v>
      </c>
      <c r="AD424" s="516" t="b">
        <v>1</v>
      </c>
      <c r="AE424" s="516" t="b">
        <v>1</v>
      </c>
      <c r="AF424" s="516" t="b">
        <v>1</v>
      </c>
      <c r="AG424" s="516" t="b">
        <v>1</v>
      </c>
      <c r="AH424" s="516" t="b">
        <v>1</v>
      </c>
      <c r="AI424" s="516" t="b">
        <v>1</v>
      </c>
      <c r="AJ424" s="516" t="b">
        <v>1</v>
      </c>
      <c r="AK424" s="516" t="b">
        <v>1</v>
      </c>
      <c r="AL424" s="516" t="b">
        <v>1</v>
      </c>
      <c r="AM424" s="516" t="b">
        <v>1</v>
      </c>
      <c r="AN424" s="516" t="b">
        <v>1</v>
      </c>
      <c r="AO424" s="516" t="b">
        <v>1</v>
      </c>
      <c r="AP424" s="516" t="b">
        <v>1</v>
      </c>
      <c r="AQ424" s="516" t="b">
        <v>1</v>
      </c>
      <c r="AR424" s="516" t="b">
        <v>1</v>
      </c>
      <c r="AS424" s="516" t="b">
        <v>1</v>
      </c>
      <c r="AT424" s="516" t="b">
        <v>1</v>
      </c>
      <c r="AU424" s="516" t="b">
        <v>1</v>
      </c>
      <c r="AV424" s="516" t="b">
        <v>1</v>
      </c>
      <c r="AW424" s="516" t="b">
        <v>1</v>
      </c>
      <c r="AX424" s="516" t="b">
        <v>1</v>
      </c>
      <c r="AY424" s="516" t="b">
        <v>1</v>
      </c>
      <c r="AZ424" s="516" t="b">
        <v>1</v>
      </c>
      <c r="BA424" s="516" t="b">
        <v>1</v>
      </c>
      <c r="BB424" s="516" t="b">
        <v>1</v>
      </c>
      <c r="BC424" s="516" t="b">
        <v>1</v>
      </c>
      <c r="BD424" s="493"/>
      <c r="BE424" s="474"/>
      <c r="BF424" s="462"/>
      <c r="BG424" s="462"/>
      <c r="BH424" s="462"/>
    </row>
    <row r="425" spans="1:60" ht="5.15" customHeight="1" outlineLevel="2" x14ac:dyDescent="0.35">
      <c r="A425" s="462"/>
      <c r="B425" s="471"/>
      <c r="C425" s="464">
        <f>INT($C$155)+2.005</f>
        <v>3.0049999999999999</v>
      </c>
      <c r="D425" s="493"/>
      <c r="E425" s="493"/>
      <c r="F425" s="493"/>
      <c r="G425" s="493"/>
      <c r="H425" s="493"/>
      <c r="I425" s="493"/>
      <c r="J425" s="493"/>
      <c r="K425" s="493"/>
      <c r="L425" s="493"/>
      <c r="M425" s="493"/>
      <c r="N425" s="493"/>
      <c r="O425" s="493"/>
      <c r="P425" s="493"/>
      <c r="Q425" s="493"/>
      <c r="R425" s="493"/>
      <c r="S425" s="493"/>
      <c r="T425" s="493"/>
      <c r="U425" s="493"/>
      <c r="V425" s="493"/>
      <c r="W425" s="493"/>
      <c r="X425" s="493"/>
      <c r="Y425" s="493"/>
      <c r="Z425" s="493"/>
      <c r="AA425" s="493"/>
      <c r="AB425" s="493"/>
      <c r="AC425" s="493"/>
      <c r="AD425" s="493"/>
      <c r="AE425" s="493"/>
      <c r="AF425" s="493"/>
      <c r="AG425" s="493"/>
      <c r="AH425" s="493"/>
      <c r="AI425" s="493"/>
      <c r="AJ425" s="493"/>
      <c r="AK425" s="493"/>
      <c r="AL425" s="493"/>
      <c r="AM425" s="493"/>
      <c r="AN425" s="493"/>
      <c r="AO425" s="493"/>
      <c r="AP425" s="493"/>
      <c r="AQ425" s="493"/>
      <c r="AR425" s="493"/>
      <c r="AS425" s="493"/>
      <c r="AT425" s="493"/>
      <c r="AU425" s="493"/>
      <c r="AV425" s="493"/>
      <c r="AW425" s="493"/>
      <c r="AX425" s="493"/>
      <c r="AY425" s="493"/>
      <c r="AZ425" s="493"/>
      <c r="BA425" s="493"/>
      <c r="BB425" s="493"/>
      <c r="BC425" s="493"/>
      <c r="BD425" s="493" t="s">
        <v>554</v>
      </c>
      <c r="BE425" s="474"/>
      <c r="BF425" s="462"/>
      <c r="BG425" s="462"/>
      <c r="BH425" s="462"/>
    </row>
    <row r="426" spans="1:60" outlineLevel="2" x14ac:dyDescent="0.35">
      <c r="A426" s="462"/>
      <c r="B426" s="471"/>
      <c r="C426" s="464">
        <f>INT($C$155)+2</f>
        <v>3</v>
      </c>
      <c r="D426" s="493"/>
      <c r="E426" s="557"/>
      <c r="F426" s="557"/>
      <c r="G426" s="493"/>
      <c r="H426" s="573"/>
      <c r="I426" s="522" t="s">
        <v>821</v>
      </c>
      <c r="J426" s="522"/>
      <c r="K426" s="522" t="s">
        <v>827</v>
      </c>
      <c r="L426" s="522"/>
      <c r="M426" s="522"/>
      <c r="N426" s="522"/>
      <c r="O426" s="522"/>
      <c r="P426" s="522"/>
      <c r="Q426" s="522"/>
      <c r="R426" s="522"/>
      <c r="S426" s="522"/>
      <c r="T426" s="522"/>
      <c r="U426" s="522"/>
      <c r="V426" s="498"/>
      <c r="W426" s="498"/>
      <c r="X426" s="498"/>
      <c r="Y426" s="498"/>
      <c r="Z426" s="498"/>
      <c r="AA426" s="498"/>
      <c r="AB426" s="498"/>
      <c r="AC426" s="498"/>
      <c r="AD426" s="498"/>
      <c r="AE426" s="498"/>
      <c r="AF426" s="498"/>
      <c r="AG426" s="498"/>
      <c r="AH426" s="498"/>
      <c r="AI426" s="498"/>
      <c r="AJ426" s="498"/>
      <c r="AK426" s="498"/>
      <c r="AL426" s="498"/>
      <c r="AM426" s="498"/>
      <c r="AN426" s="498"/>
      <c r="AO426" s="498"/>
      <c r="AP426" s="498"/>
      <c r="AQ426" s="498"/>
      <c r="AR426" s="498"/>
      <c r="AS426" s="498"/>
      <c r="AT426" s="498"/>
      <c r="AU426" s="498"/>
      <c r="AV426" s="498"/>
      <c r="AW426" s="498"/>
      <c r="AX426" s="498"/>
      <c r="AY426" s="498"/>
      <c r="AZ426" s="498"/>
      <c r="BA426" s="498"/>
      <c r="BB426" s="498"/>
      <c r="BC426" s="498"/>
      <c r="BD426" s="493"/>
      <c r="BE426" s="474"/>
      <c r="BF426" s="462"/>
      <c r="BG426" s="462"/>
      <c r="BH426" s="462"/>
    </row>
    <row r="427" spans="1:60" outlineLevel="3" x14ac:dyDescent="0.35">
      <c r="A427" s="462"/>
      <c r="B427" s="471"/>
      <c r="C427" s="464">
        <f t="shared" ref="C427:C434" si="42">INT($C$155)+3</f>
        <v>4</v>
      </c>
      <c r="D427" s="493"/>
      <c r="E427" s="557"/>
      <c r="F427" s="557"/>
      <c r="G427" s="493"/>
      <c r="H427" s="498"/>
      <c r="I427" s="515">
        <v>0</v>
      </c>
      <c r="J427" s="515"/>
      <c r="K427" s="644">
        <v>0</v>
      </c>
      <c r="L427" s="644">
        <v>0</v>
      </c>
      <c r="M427" s="644">
        <v>0</v>
      </c>
      <c r="N427" s="644">
        <v>0</v>
      </c>
      <c r="O427" s="644">
        <v>0</v>
      </c>
      <c r="P427" s="644">
        <v>0</v>
      </c>
      <c r="Q427" s="644">
        <v>0</v>
      </c>
      <c r="R427" s="644">
        <v>0</v>
      </c>
      <c r="S427" s="644">
        <v>0</v>
      </c>
      <c r="T427" s="644">
        <v>0</v>
      </c>
      <c r="U427" s="644">
        <v>0</v>
      </c>
      <c r="V427" s="498"/>
      <c r="W427" s="498"/>
      <c r="X427" s="498"/>
      <c r="Y427" s="498"/>
      <c r="Z427" s="498"/>
      <c r="AA427" s="498"/>
      <c r="AB427" s="498"/>
      <c r="AC427" s="498"/>
      <c r="AD427" s="498"/>
      <c r="AE427" s="498"/>
      <c r="AF427" s="498"/>
      <c r="AG427" s="498"/>
      <c r="AH427" s="498"/>
      <c r="AI427" s="498"/>
      <c r="AJ427" s="498"/>
      <c r="AK427" s="498"/>
      <c r="AL427" s="498"/>
      <c r="AM427" s="498"/>
      <c r="AN427" s="498"/>
      <c r="AO427" s="498"/>
      <c r="AP427" s="498"/>
      <c r="AQ427" s="498"/>
      <c r="AR427" s="498"/>
      <c r="AS427" s="498"/>
      <c r="AT427" s="498"/>
      <c r="AU427" s="498"/>
      <c r="AV427" s="498"/>
      <c r="AW427" s="498"/>
      <c r="AX427" s="498"/>
      <c r="AY427" s="498"/>
      <c r="AZ427" s="498"/>
      <c r="BA427" s="498"/>
      <c r="BB427" s="498"/>
      <c r="BC427" s="498"/>
      <c r="BD427" s="493"/>
      <c r="BE427" s="474"/>
      <c r="BF427" s="462"/>
      <c r="BG427" s="462"/>
      <c r="BH427" s="462"/>
    </row>
    <row r="428" spans="1:60" outlineLevel="3" x14ac:dyDescent="0.35">
      <c r="A428" s="462"/>
      <c r="B428" s="471"/>
      <c r="C428" s="464">
        <f t="shared" si="42"/>
        <v>4</v>
      </c>
      <c r="D428" s="493"/>
      <c r="E428" s="557"/>
      <c r="F428" s="557"/>
      <c r="G428" s="493"/>
      <c r="H428" s="498"/>
      <c r="I428" s="515">
        <v>1</v>
      </c>
      <c r="J428" s="515"/>
      <c r="K428" s="644">
        <v>0</v>
      </c>
      <c r="L428" s="644">
        <v>0</v>
      </c>
      <c r="M428" s="644">
        <v>0</v>
      </c>
      <c r="N428" s="644">
        <v>0</v>
      </c>
      <c r="O428" s="644">
        <v>0</v>
      </c>
      <c r="P428" s="644">
        <v>0</v>
      </c>
      <c r="Q428" s="644">
        <v>0</v>
      </c>
      <c r="R428" s="644">
        <v>0</v>
      </c>
      <c r="S428" s="644">
        <v>0</v>
      </c>
      <c r="T428" s="644">
        <v>0</v>
      </c>
      <c r="U428" s="644">
        <v>0</v>
      </c>
      <c r="V428" s="498"/>
      <c r="W428" s="498"/>
      <c r="X428" s="498"/>
      <c r="Y428" s="498"/>
      <c r="Z428" s="498"/>
      <c r="AA428" s="498"/>
      <c r="AB428" s="498"/>
      <c r="AC428" s="498"/>
      <c r="AD428" s="498"/>
      <c r="AE428" s="498"/>
      <c r="AF428" s="498"/>
      <c r="AG428" s="498"/>
      <c r="AH428" s="498"/>
      <c r="AI428" s="498"/>
      <c r="AJ428" s="498"/>
      <c r="AK428" s="498"/>
      <c r="AL428" s="498"/>
      <c r="AM428" s="498"/>
      <c r="AN428" s="498"/>
      <c r="AO428" s="498"/>
      <c r="AP428" s="498"/>
      <c r="AQ428" s="498"/>
      <c r="AR428" s="498"/>
      <c r="AS428" s="498"/>
      <c r="AT428" s="498"/>
      <c r="AU428" s="498"/>
      <c r="AV428" s="498"/>
      <c r="AW428" s="498"/>
      <c r="AX428" s="498"/>
      <c r="AY428" s="498"/>
      <c r="AZ428" s="498"/>
      <c r="BA428" s="498"/>
      <c r="BB428" s="498"/>
      <c r="BC428" s="498"/>
      <c r="BD428" s="493"/>
      <c r="BE428" s="474"/>
      <c r="BF428" s="462"/>
      <c r="BG428" s="462"/>
      <c r="BH428" s="462"/>
    </row>
    <row r="429" spans="1:60" outlineLevel="3" x14ac:dyDescent="0.35">
      <c r="A429" s="462"/>
      <c r="B429" s="471"/>
      <c r="C429" s="464">
        <f t="shared" si="42"/>
        <v>4</v>
      </c>
      <c r="D429" s="493"/>
      <c r="E429" s="557"/>
      <c r="F429" s="557"/>
      <c r="G429" s="493"/>
      <c r="H429" s="498"/>
      <c r="I429" s="515">
        <v>2</v>
      </c>
      <c r="J429" s="515"/>
      <c r="K429" s="644">
        <v>0</v>
      </c>
      <c r="L429" s="644">
        <v>0</v>
      </c>
      <c r="M429" s="644">
        <v>0</v>
      </c>
      <c r="N429" s="644">
        <v>0</v>
      </c>
      <c r="O429" s="644">
        <v>0</v>
      </c>
      <c r="P429" s="644">
        <v>0</v>
      </c>
      <c r="Q429" s="644">
        <v>0</v>
      </c>
      <c r="R429" s="644">
        <v>0</v>
      </c>
      <c r="S429" s="644">
        <v>0</v>
      </c>
      <c r="T429" s="644">
        <v>0</v>
      </c>
      <c r="U429" s="644">
        <v>0</v>
      </c>
      <c r="V429" s="498"/>
      <c r="W429" s="498"/>
      <c r="X429" s="498"/>
      <c r="Y429" s="498"/>
      <c r="Z429" s="498"/>
      <c r="AA429" s="498"/>
      <c r="AB429" s="498"/>
      <c r="AC429" s="498"/>
      <c r="AD429" s="498"/>
      <c r="AE429" s="498"/>
      <c r="AF429" s="498"/>
      <c r="AG429" s="498"/>
      <c r="AH429" s="498"/>
      <c r="AI429" s="498"/>
      <c r="AJ429" s="498"/>
      <c r="AK429" s="498"/>
      <c r="AL429" s="498"/>
      <c r="AM429" s="498"/>
      <c r="AN429" s="498"/>
      <c r="AO429" s="498"/>
      <c r="AP429" s="498"/>
      <c r="AQ429" s="498"/>
      <c r="AR429" s="498"/>
      <c r="AS429" s="498"/>
      <c r="AT429" s="498"/>
      <c r="AU429" s="498"/>
      <c r="AV429" s="498"/>
      <c r="AW429" s="498"/>
      <c r="AX429" s="498"/>
      <c r="AY429" s="498"/>
      <c r="AZ429" s="498"/>
      <c r="BA429" s="498"/>
      <c r="BB429" s="498"/>
      <c r="BC429" s="498"/>
      <c r="BD429" s="493"/>
      <c r="BE429" s="474"/>
      <c r="BF429" s="462"/>
      <c r="BG429" s="462"/>
      <c r="BH429" s="462"/>
    </row>
    <row r="430" spans="1:60" outlineLevel="3" x14ac:dyDescent="0.35">
      <c r="A430" s="462"/>
      <c r="B430" s="471"/>
      <c r="C430" s="464">
        <f t="shared" si="42"/>
        <v>4</v>
      </c>
      <c r="D430" s="493"/>
      <c r="E430" s="557"/>
      <c r="F430" s="557"/>
      <c r="G430" s="493"/>
      <c r="H430" s="498"/>
      <c r="I430" s="515">
        <v>3</v>
      </c>
      <c r="J430" s="515"/>
      <c r="K430" s="644">
        <v>0</v>
      </c>
      <c r="L430" s="644">
        <v>0</v>
      </c>
      <c r="M430" s="644">
        <v>0</v>
      </c>
      <c r="N430" s="644">
        <v>0</v>
      </c>
      <c r="O430" s="644">
        <v>0</v>
      </c>
      <c r="P430" s="644">
        <v>0</v>
      </c>
      <c r="Q430" s="644">
        <v>0</v>
      </c>
      <c r="R430" s="644">
        <v>0</v>
      </c>
      <c r="S430" s="644">
        <v>0</v>
      </c>
      <c r="T430" s="644">
        <v>0</v>
      </c>
      <c r="U430" s="644">
        <v>0</v>
      </c>
      <c r="V430" s="498"/>
      <c r="W430" s="498"/>
      <c r="X430" s="498"/>
      <c r="Y430" s="498"/>
      <c r="Z430" s="498"/>
      <c r="AA430" s="498"/>
      <c r="AB430" s="498"/>
      <c r="AC430" s="498"/>
      <c r="AD430" s="498"/>
      <c r="AE430" s="498"/>
      <c r="AF430" s="498"/>
      <c r="AG430" s="498"/>
      <c r="AH430" s="498"/>
      <c r="AI430" s="498"/>
      <c r="AJ430" s="498"/>
      <c r="AK430" s="498"/>
      <c r="AL430" s="498"/>
      <c r="AM430" s="498"/>
      <c r="AN430" s="498"/>
      <c r="AO430" s="498"/>
      <c r="AP430" s="498"/>
      <c r="AQ430" s="498"/>
      <c r="AR430" s="498"/>
      <c r="AS430" s="498"/>
      <c r="AT430" s="498"/>
      <c r="AU430" s="498"/>
      <c r="AV430" s="498"/>
      <c r="AW430" s="498"/>
      <c r="AX430" s="498"/>
      <c r="AY430" s="498"/>
      <c r="AZ430" s="498"/>
      <c r="BA430" s="498"/>
      <c r="BB430" s="498"/>
      <c r="BC430" s="498"/>
      <c r="BD430" s="493"/>
      <c r="BE430" s="474"/>
      <c r="BF430" s="462"/>
      <c r="BG430" s="462"/>
      <c r="BH430" s="462"/>
    </row>
    <row r="431" spans="1:60" outlineLevel="3" x14ac:dyDescent="0.35">
      <c r="A431" s="462"/>
      <c r="B431" s="471"/>
      <c r="C431" s="464">
        <f t="shared" si="42"/>
        <v>4</v>
      </c>
      <c r="D431" s="493"/>
      <c r="E431" s="557"/>
      <c r="F431" s="557"/>
      <c r="G431" s="493"/>
      <c r="H431" s="498"/>
      <c r="I431" s="515">
        <v>4</v>
      </c>
      <c r="J431" s="515"/>
      <c r="K431" s="644">
        <v>0</v>
      </c>
      <c r="L431" s="644">
        <v>0</v>
      </c>
      <c r="M431" s="644">
        <v>0</v>
      </c>
      <c r="N431" s="644">
        <v>0</v>
      </c>
      <c r="O431" s="644">
        <v>0</v>
      </c>
      <c r="P431" s="644">
        <v>0</v>
      </c>
      <c r="Q431" s="644">
        <v>0</v>
      </c>
      <c r="R431" s="644">
        <v>0</v>
      </c>
      <c r="S431" s="644">
        <v>0</v>
      </c>
      <c r="T431" s="644">
        <v>0</v>
      </c>
      <c r="U431" s="644">
        <v>0</v>
      </c>
      <c r="V431" s="498"/>
      <c r="W431" s="498"/>
      <c r="X431" s="498"/>
      <c r="Y431" s="498"/>
      <c r="Z431" s="498"/>
      <c r="AA431" s="498"/>
      <c r="AB431" s="498"/>
      <c r="AC431" s="498"/>
      <c r="AD431" s="498"/>
      <c r="AE431" s="498"/>
      <c r="AF431" s="498"/>
      <c r="AG431" s="498"/>
      <c r="AH431" s="498"/>
      <c r="AI431" s="498"/>
      <c r="AJ431" s="498"/>
      <c r="AK431" s="498"/>
      <c r="AL431" s="498"/>
      <c r="AM431" s="498"/>
      <c r="AN431" s="498"/>
      <c r="AO431" s="498"/>
      <c r="AP431" s="498"/>
      <c r="AQ431" s="498"/>
      <c r="AR431" s="498"/>
      <c r="AS431" s="498"/>
      <c r="AT431" s="498"/>
      <c r="AU431" s="498"/>
      <c r="AV431" s="498"/>
      <c r="AW431" s="498"/>
      <c r="AX431" s="498"/>
      <c r="AY431" s="498"/>
      <c r="AZ431" s="498"/>
      <c r="BA431" s="498"/>
      <c r="BB431" s="498"/>
      <c r="BC431" s="498"/>
      <c r="BD431" s="493"/>
      <c r="BE431" s="474"/>
      <c r="BF431" s="462"/>
      <c r="BG431" s="462"/>
      <c r="BH431" s="462"/>
    </row>
    <row r="432" spans="1:60" outlineLevel="3" x14ac:dyDescent="0.35">
      <c r="A432" s="462"/>
      <c r="B432" s="471"/>
      <c r="C432" s="464">
        <f t="shared" si="42"/>
        <v>4</v>
      </c>
      <c r="D432" s="493"/>
      <c r="E432" s="557"/>
      <c r="F432" s="557"/>
      <c r="G432" s="493"/>
      <c r="H432" s="498"/>
      <c r="I432" s="515">
        <v>5</v>
      </c>
      <c r="J432" s="515"/>
      <c r="K432" s="644">
        <v>0</v>
      </c>
      <c r="L432" s="644">
        <v>0</v>
      </c>
      <c r="M432" s="644">
        <v>0</v>
      </c>
      <c r="N432" s="644">
        <v>0</v>
      </c>
      <c r="O432" s="644">
        <v>0</v>
      </c>
      <c r="P432" s="644">
        <v>0</v>
      </c>
      <c r="Q432" s="644">
        <v>0</v>
      </c>
      <c r="R432" s="644">
        <v>0</v>
      </c>
      <c r="S432" s="644">
        <v>0</v>
      </c>
      <c r="T432" s="644">
        <v>0</v>
      </c>
      <c r="U432" s="644">
        <v>0</v>
      </c>
      <c r="V432" s="498"/>
      <c r="W432" s="498"/>
      <c r="X432" s="498"/>
      <c r="Y432" s="498"/>
      <c r="Z432" s="498"/>
      <c r="AA432" s="498"/>
      <c r="AB432" s="498"/>
      <c r="AC432" s="498"/>
      <c r="AD432" s="498"/>
      <c r="AE432" s="498"/>
      <c r="AF432" s="498"/>
      <c r="AG432" s="498"/>
      <c r="AH432" s="498"/>
      <c r="AI432" s="498"/>
      <c r="AJ432" s="498"/>
      <c r="AK432" s="498"/>
      <c r="AL432" s="498"/>
      <c r="AM432" s="498"/>
      <c r="AN432" s="498"/>
      <c r="AO432" s="498"/>
      <c r="AP432" s="498"/>
      <c r="AQ432" s="498"/>
      <c r="AR432" s="498"/>
      <c r="AS432" s="498"/>
      <c r="AT432" s="498"/>
      <c r="AU432" s="498"/>
      <c r="AV432" s="498"/>
      <c r="AW432" s="498"/>
      <c r="AX432" s="498"/>
      <c r="AY432" s="498"/>
      <c r="AZ432" s="498"/>
      <c r="BA432" s="498"/>
      <c r="BB432" s="498"/>
      <c r="BC432" s="498"/>
      <c r="BD432" s="493"/>
      <c r="BE432" s="474"/>
      <c r="BF432" s="462"/>
      <c r="BG432" s="462"/>
      <c r="BH432" s="462"/>
    </row>
    <row r="433" spans="1:60" outlineLevel="3" x14ac:dyDescent="0.35">
      <c r="A433" s="462"/>
      <c r="B433" s="471"/>
      <c r="C433" s="464">
        <f t="shared" si="42"/>
        <v>4</v>
      </c>
      <c r="D433" s="493"/>
      <c r="E433" s="557"/>
      <c r="F433" s="557"/>
      <c r="G433" s="493"/>
      <c r="H433" s="498"/>
      <c r="I433" s="515">
        <v>6</v>
      </c>
      <c r="J433" s="515"/>
      <c r="K433" s="644">
        <v>0</v>
      </c>
      <c r="L433" s="644">
        <v>0</v>
      </c>
      <c r="M433" s="644">
        <v>0</v>
      </c>
      <c r="N433" s="644">
        <v>0</v>
      </c>
      <c r="O433" s="644">
        <v>0</v>
      </c>
      <c r="P433" s="644">
        <v>0</v>
      </c>
      <c r="Q433" s="644">
        <v>0</v>
      </c>
      <c r="R433" s="644">
        <v>0</v>
      </c>
      <c r="S433" s="644">
        <v>0</v>
      </c>
      <c r="T433" s="644">
        <v>0</v>
      </c>
      <c r="U433" s="644">
        <v>0</v>
      </c>
      <c r="V433" s="498"/>
      <c r="W433" s="498"/>
      <c r="X433" s="498"/>
      <c r="Y433" s="498"/>
      <c r="Z433" s="498"/>
      <c r="AA433" s="498"/>
      <c r="AB433" s="498"/>
      <c r="AC433" s="498"/>
      <c r="AD433" s="498"/>
      <c r="AE433" s="498"/>
      <c r="AF433" s="498"/>
      <c r="AG433" s="498"/>
      <c r="AH433" s="498"/>
      <c r="AI433" s="498"/>
      <c r="AJ433" s="498"/>
      <c r="AK433" s="498"/>
      <c r="AL433" s="498"/>
      <c r="AM433" s="498"/>
      <c r="AN433" s="498"/>
      <c r="AO433" s="498"/>
      <c r="AP433" s="498"/>
      <c r="AQ433" s="498"/>
      <c r="AR433" s="498"/>
      <c r="AS433" s="498"/>
      <c r="AT433" s="498"/>
      <c r="AU433" s="498"/>
      <c r="AV433" s="498"/>
      <c r="AW433" s="498"/>
      <c r="AX433" s="498"/>
      <c r="AY433" s="498"/>
      <c r="AZ433" s="498"/>
      <c r="BA433" s="498"/>
      <c r="BB433" s="498"/>
      <c r="BC433" s="498"/>
      <c r="BD433" s="493"/>
      <c r="BE433" s="474"/>
      <c r="BF433" s="462"/>
      <c r="BG433" s="462"/>
      <c r="BH433" s="462"/>
    </row>
    <row r="434" spans="1:60" outlineLevel="3" x14ac:dyDescent="0.35">
      <c r="A434" s="462"/>
      <c r="B434" s="471"/>
      <c r="C434" s="464">
        <f t="shared" si="42"/>
        <v>4</v>
      </c>
      <c r="D434" s="493"/>
      <c r="E434" s="557"/>
      <c r="F434" s="557"/>
      <c r="G434" s="493"/>
      <c r="H434" s="498"/>
      <c r="I434" s="515">
        <v>7</v>
      </c>
      <c r="J434" s="515"/>
      <c r="K434" s="644">
        <v>0</v>
      </c>
      <c r="L434" s="644">
        <v>0</v>
      </c>
      <c r="M434" s="644">
        <v>0</v>
      </c>
      <c r="N434" s="644">
        <v>0</v>
      </c>
      <c r="O434" s="644">
        <v>0</v>
      </c>
      <c r="P434" s="644">
        <v>0</v>
      </c>
      <c r="Q434" s="644">
        <v>0</v>
      </c>
      <c r="R434" s="644">
        <v>0</v>
      </c>
      <c r="S434" s="644">
        <v>0</v>
      </c>
      <c r="T434" s="644">
        <v>0</v>
      </c>
      <c r="U434" s="644">
        <v>0</v>
      </c>
      <c r="V434" s="498"/>
      <c r="W434" s="498"/>
      <c r="X434" s="498"/>
      <c r="Y434" s="498"/>
      <c r="Z434" s="498"/>
      <c r="AA434" s="498"/>
      <c r="AB434" s="498"/>
      <c r="AC434" s="498"/>
      <c r="AD434" s="498"/>
      <c r="AE434" s="498"/>
      <c r="AF434" s="498"/>
      <c r="AG434" s="498"/>
      <c r="AH434" s="498"/>
      <c r="AI434" s="498"/>
      <c r="AJ434" s="498"/>
      <c r="AK434" s="498"/>
      <c r="AL434" s="498"/>
      <c r="AM434" s="498"/>
      <c r="AN434" s="498"/>
      <c r="AO434" s="498"/>
      <c r="AP434" s="498"/>
      <c r="AQ434" s="498"/>
      <c r="AR434" s="498"/>
      <c r="AS434" s="498"/>
      <c r="AT434" s="498"/>
      <c r="AU434" s="498"/>
      <c r="AV434" s="498"/>
      <c r="AW434" s="498"/>
      <c r="AX434" s="498"/>
      <c r="AY434" s="498"/>
      <c r="AZ434" s="498"/>
      <c r="BA434" s="498"/>
      <c r="BB434" s="498"/>
      <c r="BC434" s="498"/>
      <c r="BD434" s="493"/>
      <c r="BE434" s="474"/>
      <c r="BF434" s="462"/>
      <c r="BG434" s="462"/>
      <c r="BH434" s="462"/>
    </row>
    <row r="435" spans="1:60" ht="5.15" customHeight="1" outlineLevel="2" x14ac:dyDescent="0.35">
      <c r="A435" s="462"/>
      <c r="B435" s="471"/>
      <c r="C435" s="464">
        <f>INT($C$155)+2.005</f>
        <v>3.0049999999999999</v>
      </c>
      <c r="D435" s="493"/>
      <c r="E435" s="493"/>
      <c r="F435" s="493"/>
      <c r="G435" s="493"/>
      <c r="H435" s="493"/>
      <c r="I435" s="493"/>
      <c r="J435" s="493"/>
      <c r="K435" s="493"/>
      <c r="L435" s="493"/>
      <c r="M435" s="493"/>
      <c r="N435" s="493"/>
      <c r="O435" s="493"/>
      <c r="P435" s="493"/>
      <c r="Q435" s="493"/>
      <c r="R435" s="493"/>
      <c r="S435" s="493"/>
      <c r="T435" s="493"/>
      <c r="U435" s="493"/>
      <c r="V435" s="493"/>
      <c r="W435" s="493"/>
      <c r="X435" s="493"/>
      <c r="Y435" s="493"/>
      <c r="Z435" s="493"/>
      <c r="AA435" s="493"/>
      <c r="AB435" s="493"/>
      <c r="AC435" s="493"/>
      <c r="AD435" s="493"/>
      <c r="AE435" s="493"/>
      <c r="AF435" s="493"/>
      <c r="AG435" s="493"/>
      <c r="AH435" s="493"/>
      <c r="AI435" s="493"/>
      <c r="AJ435" s="493"/>
      <c r="AK435" s="493"/>
      <c r="AL435" s="493"/>
      <c r="AM435" s="493"/>
      <c r="AN435" s="493"/>
      <c r="AO435" s="493"/>
      <c r="AP435" s="493"/>
      <c r="AQ435" s="493"/>
      <c r="AR435" s="493"/>
      <c r="AS435" s="493"/>
      <c r="AT435" s="493"/>
      <c r="AU435" s="493"/>
      <c r="AV435" s="493"/>
      <c r="AW435" s="493"/>
      <c r="AX435" s="493"/>
      <c r="AY435" s="493"/>
      <c r="AZ435" s="493"/>
      <c r="BA435" s="493"/>
      <c r="BB435" s="493"/>
      <c r="BC435" s="493"/>
      <c r="BD435" s="493" t="s">
        <v>554</v>
      </c>
      <c r="BE435" s="474"/>
      <c r="BF435" s="462"/>
      <c r="BG435" s="462"/>
      <c r="BH435" s="462"/>
    </row>
    <row r="436" spans="1:60" ht="5.15" customHeight="1" outlineLevel="2" x14ac:dyDescent="0.35">
      <c r="A436" s="462"/>
      <c r="B436" s="471"/>
      <c r="C436" s="464">
        <f>INT($C$155)+2.005</f>
        <v>3.0049999999999999</v>
      </c>
      <c r="D436" s="493"/>
      <c r="E436" s="493"/>
      <c r="F436" s="493"/>
      <c r="G436" s="493"/>
      <c r="H436" s="493"/>
      <c r="I436" s="493"/>
      <c r="J436" s="493"/>
      <c r="K436" s="493"/>
      <c r="L436" s="493"/>
      <c r="M436" s="493"/>
      <c r="N436" s="493"/>
      <c r="O436" s="493"/>
      <c r="P436" s="493"/>
      <c r="Q436" s="493"/>
      <c r="R436" s="493"/>
      <c r="S436" s="493"/>
      <c r="T436" s="493"/>
      <c r="U436" s="493"/>
      <c r="V436" s="493"/>
      <c r="W436" s="493"/>
      <c r="X436" s="493"/>
      <c r="Y436" s="493"/>
      <c r="Z436" s="493"/>
      <c r="AA436" s="493"/>
      <c r="AB436" s="493"/>
      <c r="AC436" s="493"/>
      <c r="AD436" s="493"/>
      <c r="AE436" s="493"/>
      <c r="AF436" s="493"/>
      <c r="AG436" s="493"/>
      <c r="AH436" s="493"/>
      <c r="AI436" s="493"/>
      <c r="AJ436" s="493"/>
      <c r="AK436" s="493"/>
      <c r="AL436" s="493"/>
      <c r="AM436" s="493"/>
      <c r="AN436" s="493"/>
      <c r="AO436" s="493"/>
      <c r="AP436" s="493"/>
      <c r="AQ436" s="493"/>
      <c r="AR436" s="493"/>
      <c r="AS436" s="493"/>
      <c r="AT436" s="493"/>
      <c r="AU436" s="493"/>
      <c r="AV436" s="493"/>
      <c r="AW436" s="493"/>
      <c r="AX436" s="493"/>
      <c r="AY436" s="493"/>
      <c r="AZ436" s="493"/>
      <c r="BA436" s="493"/>
      <c r="BB436" s="493"/>
      <c r="BC436" s="493"/>
      <c r="BD436" s="493"/>
      <c r="BE436" s="474"/>
      <c r="BF436" s="462"/>
      <c r="BG436" s="462"/>
      <c r="BH436" s="462"/>
    </row>
    <row r="437" spans="1:60" ht="5.15" customHeight="1" outlineLevel="1" x14ac:dyDescent="0.35">
      <c r="A437" s="462"/>
      <c r="B437" s="504"/>
      <c r="C437" s="505">
        <f>INT($C$155)+1.005</f>
        <v>2.0049999999999999</v>
      </c>
      <c r="D437" s="506"/>
      <c r="E437" s="506"/>
      <c r="F437" s="506"/>
      <c r="G437" s="506"/>
      <c r="H437" s="506"/>
      <c r="I437" s="506"/>
      <c r="J437" s="506"/>
      <c r="K437" s="506"/>
      <c r="L437" s="506"/>
      <c r="M437" s="506"/>
      <c r="N437" s="506"/>
      <c r="O437" s="506"/>
      <c r="P437" s="506"/>
      <c r="Q437" s="506"/>
      <c r="R437" s="506"/>
      <c r="S437" s="506"/>
      <c r="T437" s="506"/>
      <c r="U437" s="506"/>
      <c r="V437" s="506"/>
      <c r="W437" s="506"/>
      <c r="X437" s="506"/>
      <c r="Y437" s="506"/>
      <c r="Z437" s="506"/>
      <c r="AA437" s="506"/>
      <c r="AB437" s="506"/>
      <c r="AC437" s="506"/>
      <c r="AD437" s="506"/>
      <c r="AE437" s="506"/>
      <c r="AF437" s="506"/>
      <c r="AG437" s="506"/>
      <c r="AH437" s="506"/>
      <c r="AI437" s="506"/>
      <c r="AJ437" s="506"/>
      <c r="AK437" s="506"/>
      <c r="AL437" s="506"/>
      <c r="AM437" s="506"/>
      <c r="AN437" s="506"/>
      <c r="AO437" s="506"/>
      <c r="AP437" s="506"/>
      <c r="AQ437" s="506"/>
      <c r="AR437" s="506"/>
      <c r="AS437" s="506"/>
      <c r="AT437" s="506"/>
      <c r="AU437" s="506"/>
      <c r="AV437" s="506"/>
      <c r="AW437" s="506"/>
      <c r="AX437" s="506"/>
      <c r="AY437" s="506"/>
      <c r="AZ437" s="506"/>
      <c r="BA437" s="506"/>
      <c r="BB437" s="506"/>
      <c r="BC437" s="506"/>
      <c r="BD437" s="506"/>
      <c r="BE437" s="507" t="s">
        <v>144</v>
      </c>
      <c r="BF437" s="462"/>
      <c r="BG437" s="462"/>
      <c r="BH437" s="462"/>
    </row>
    <row r="438" spans="1:60" ht="5.15" customHeight="1" collapsed="1" x14ac:dyDescent="0.35">
      <c r="A438" s="462"/>
      <c r="B438" s="508"/>
      <c r="C438" s="509">
        <f>INT($C$155)+0.005</f>
        <v>1.0049999999999999</v>
      </c>
      <c r="D438" s="508"/>
      <c r="E438" s="508"/>
      <c r="F438" s="508"/>
      <c r="G438" s="508"/>
      <c r="H438" s="508"/>
      <c r="I438" s="508"/>
      <c r="J438" s="508"/>
      <c r="K438" s="508"/>
      <c r="L438" s="508"/>
      <c r="M438" s="508"/>
      <c r="N438" s="508"/>
      <c r="O438" s="508"/>
      <c r="P438" s="508"/>
      <c r="Q438" s="508"/>
      <c r="R438" s="508"/>
      <c r="S438" s="508"/>
      <c r="T438" s="508"/>
      <c r="U438" s="508"/>
      <c r="V438" s="508"/>
      <c r="W438" s="508"/>
      <c r="X438" s="508"/>
      <c r="Y438" s="508"/>
      <c r="Z438" s="508"/>
      <c r="AA438" s="508"/>
      <c r="AB438" s="508"/>
      <c r="AC438" s="508"/>
      <c r="AD438" s="508"/>
      <c r="AE438" s="508"/>
      <c r="AF438" s="508"/>
      <c r="AG438" s="508"/>
      <c r="AH438" s="508"/>
      <c r="AI438" s="508"/>
      <c r="AJ438" s="508"/>
      <c r="AK438" s="508"/>
      <c r="AL438" s="508"/>
      <c r="AM438" s="508"/>
      <c r="AN438" s="508"/>
      <c r="AO438" s="508"/>
      <c r="AP438" s="508"/>
      <c r="AQ438" s="508"/>
      <c r="AR438" s="508"/>
      <c r="AS438" s="508"/>
      <c r="AT438" s="508"/>
      <c r="AU438" s="508"/>
      <c r="AV438" s="508"/>
      <c r="AW438" s="508"/>
      <c r="AX438" s="508"/>
      <c r="AY438" s="508"/>
      <c r="AZ438" s="508"/>
      <c r="BA438" s="508"/>
      <c r="BB438" s="508"/>
      <c r="BC438" s="508"/>
      <c r="BD438" s="508"/>
      <c r="BE438" s="508"/>
      <c r="BF438" s="462"/>
      <c r="BG438" s="462"/>
      <c r="BH438" s="462"/>
    </row>
    <row r="439" spans="1:60" hidden="1" outlineLevel="2" x14ac:dyDescent="0.35">
      <c r="A439" s="462"/>
      <c r="B439" s="462"/>
      <c r="C439" s="464">
        <f>INT($C$155)+2</f>
        <v>3</v>
      </c>
      <c r="D439" s="462"/>
      <c r="E439" s="462"/>
      <c r="F439" s="462"/>
      <c r="G439" s="462"/>
      <c r="H439" s="462"/>
      <c r="I439" s="462"/>
      <c r="J439" s="462"/>
      <c r="K439" s="462"/>
      <c r="L439" s="462"/>
      <c r="M439" s="462"/>
      <c r="N439" s="462"/>
      <c r="O439" s="462"/>
      <c r="P439" s="462"/>
      <c r="Q439" s="462"/>
      <c r="R439" s="462"/>
      <c r="S439" s="462"/>
      <c r="T439" s="462"/>
      <c r="U439" s="462"/>
      <c r="V439" s="462"/>
      <c r="W439" s="462"/>
      <c r="X439" s="462"/>
      <c r="Y439" s="462"/>
      <c r="Z439" s="462"/>
      <c r="AA439" s="462"/>
      <c r="AB439" s="462"/>
      <c r="AC439" s="462"/>
      <c r="AD439" s="462"/>
      <c r="AE439" s="462"/>
      <c r="AF439" s="462"/>
      <c r="AG439" s="462"/>
      <c r="AH439" s="462"/>
      <c r="AI439" s="462"/>
      <c r="AJ439" s="462"/>
      <c r="AK439" s="462"/>
      <c r="AL439" s="462"/>
      <c r="AM439" s="462"/>
      <c r="AN439" s="462"/>
      <c r="AO439" s="462"/>
      <c r="AP439" s="462"/>
      <c r="AQ439" s="462"/>
      <c r="AR439" s="462"/>
      <c r="AS439" s="462"/>
      <c r="AT439" s="462"/>
      <c r="AU439" s="462"/>
      <c r="AV439" s="462"/>
      <c r="AW439" s="462"/>
      <c r="AX439" s="462"/>
      <c r="AY439" s="462"/>
      <c r="AZ439" s="462"/>
      <c r="BA439" s="462"/>
      <c r="BB439" s="462"/>
      <c r="BC439" s="462"/>
      <c r="BD439" s="462"/>
      <c r="BE439" s="462"/>
      <c r="BF439" s="462"/>
      <c r="BG439" s="462"/>
      <c r="BH439" s="462"/>
    </row>
    <row r="440" spans="1:60" hidden="1" outlineLevel="2" x14ac:dyDescent="0.35">
      <c r="A440" s="462"/>
      <c r="B440" s="462"/>
      <c r="C440" s="464">
        <f>INT($C$444)+2</f>
        <v>3</v>
      </c>
      <c r="D440" s="462"/>
      <c r="E440" s="462"/>
      <c r="F440" s="462"/>
      <c r="G440" s="462"/>
      <c r="H440" s="462"/>
      <c r="I440" s="462"/>
      <c r="J440" s="462"/>
      <c r="K440" s="462"/>
      <c r="L440" s="462"/>
      <c r="M440" s="462"/>
      <c r="N440" s="462"/>
      <c r="O440" s="462"/>
      <c r="P440" s="462"/>
      <c r="Q440" s="462"/>
      <c r="R440" s="462"/>
      <c r="S440" s="462"/>
      <c r="T440" s="462"/>
      <c r="U440" s="462"/>
      <c r="V440" s="462"/>
      <c r="W440" s="462"/>
      <c r="X440" s="462"/>
      <c r="Y440" s="462"/>
      <c r="Z440" s="462"/>
      <c r="AA440" s="462"/>
      <c r="AB440" s="462"/>
      <c r="AC440" s="462"/>
      <c r="AD440" s="462"/>
      <c r="AE440" s="462"/>
      <c r="AF440" s="462"/>
      <c r="AG440" s="462"/>
      <c r="AH440" s="462"/>
      <c r="AI440" s="462"/>
      <c r="AJ440" s="462"/>
      <c r="AK440" s="462"/>
      <c r="AL440" s="462"/>
      <c r="AM440" s="462"/>
      <c r="AN440" s="462"/>
      <c r="AO440" s="462"/>
      <c r="AP440" s="462"/>
      <c r="AQ440" s="462"/>
      <c r="AR440" s="462"/>
      <c r="AS440" s="462"/>
      <c r="AT440" s="462"/>
      <c r="AU440" s="462"/>
      <c r="AV440" s="462"/>
      <c r="AW440" s="462"/>
      <c r="AX440" s="462"/>
      <c r="AY440" s="462"/>
      <c r="AZ440" s="462"/>
      <c r="BA440" s="462"/>
      <c r="BB440" s="462"/>
      <c r="BC440" s="462"/>
      <c r="BD440" s="462"/>
      <c r="BE440" s="462"/>
      <c r="BF440" s="462"/>
      <c r="BG440" s="462"/>
      <c r="BH440" s="462"/>
    </row>
    <row r="441" spans="1:60" ht="5.15" customHeight="1" collapsed="1" thickBot="1" x14ac:dyDescent="0.4">
      <c r="A441" s="462"/>
      <c r="B441" s="465"/>
      <c r="C441" s="466">
        <f>INT($C$444)+0.005</f>
        <v>1.0049999999999999</v>
      </c>
      <c r="D441" s="465"/>
      <c r="E441" s="465"/>
      <c r="F441" s="465"/>
      <c r="G441" s="465"/>
      <c r="H441" s="465"/>
      <c r="I441" s="465"/>
      <c r="J441" s="465"/>
      <c r="K441" s="465"/>
      <c r="L441" s="465"/>
      <c r="M441" s="465"/>
      <c r="N441" s="465"/>
      <c r="O441" s="465"/>
      <c r="P441" s="465"/>
      <c r="Q441" s="465"/>
      <c r="R441" s="465"/>
      <c r="S441" s="465"/>
      <c r="T441" s="465"/>
      <c r="U441" s="465"/>
      <c r="V441" s="465"/>
      <c r="W441" s="465"/>
      <c r="X441" s="465"/>
      <c r="Y441" s="465"/>
      <c r="Z441" s="465"/>
      <c r="AA441" s="465"/>
      <c r="AB441" s="465"/>
      <c r="AC441" s="465"/>
      <c r="AD441" s="465"/>
      <c r="AE441" s="465"/>
      <c r="AF441" s="465"/>
      <c r="AG441" s="465"/>
      <c r="AH441" s="465"/>
      <c r="AI441" s="465"/>
      <c r="AJ441" s="465"/>
      <c r="AK441" s="465"/>
      <c r="AL441" s="465"/>
      <c r="AM441" s="465"/>
      <c r="AN441" s="465"/>
      <c r="AO441" s="465"/>
      <c r="AP441" s="465"/>
      <c r="AQ441" s="465"/>
      <c r="AR441" s="465"/>
      <c r="AS441" s="465"/>
      <c r="AT441" s="465"/>
      <c r="AU441" s="465"/>
      <c r="AV441" s="465"/>
      <c r="AW441" s="465"/>
      <c r="AX441" s="465"/>
      <c r="AY441" s="465"/>
      <c r="AZ441" s="465"/>
      <c r="BA441" s="465"/>
      <c r="BB441" s="465"/>
      <c r="BC441" s="465"/>
      <c r="BD441" s="465"/>
      <c r="BE441" s="465"/>
      <c r="BF441" s="462"/>
      <c r="BG441" s="462"/>
      <c r="BH441" s="462"/>
    </row>
    <row r="442" spans="1:60" ht="5.15" hidden="1" customHeight="1" outlineLevel="1" x14ac:dyDescent="0.35">
      <c r="A442" s="462"/>
      <c r="B442" s="467" t="s">
        <v>0</v>
      </c>
      <c r="C442" s="468">
        <f>INT($C$444)+1.005</f>
        <v>2.0049999999999999</v>
      </c>
      <c r="D442" s="469"/>
      <c r="E442" s="469"/>
      <c r="F442" s="469"/>
      <c r="G442" s="469"/>
      <c r="H442" s="469"/>
      <c r="I442" s="469"/>
      <c r="J442" s="469"/>
      <c r="K442" s="469"/>
      <c r="L442" s="469"/>
      <c r="M442" s="469"/>
      <c r="N442" s="469"/>
      <c r="O442" s="469"/>
      <c r="P442" s="469"/>
      <c r="Q442" s="469"/>
      <c r="R442" s="469"/>
      <c r="S442" s="469"/>
      <c r="T442" s="469"/>
      <c r="U442" s="469"/>
      <c r="V442" s="469"/>
      <c r="W442" s="469"/>
      <c r="X442" s="469"/>
      <c r="Y442" s="469"/>
      <c r="Z442" s="469"/>
      <c r="AA442" s="469"/>
      <c r="AB442" s="469"/>
      <c r="AC442" s="469"/>
      <c r="AD442" s="469"/>
      <c r="AE442" s="469"/>
      <c r="AF442" s="469"/>
      <c r="AG442" s="469"/>
      <c r="AH442" s="469"/>
      <c r="AI442" s="469"/>
      <c r="AJ442" s="469"/>
      <c r="AK442" s="469"/>
      <c r="AL442" s="469"/>
      <c r="AM442" s="469"/>
      <c r="AN442" s="469"/>
      <c r="AO442" s="469"/>
      <c r="AP442" s="469"/>
      <c r="AQ442" s="469"/>
      <c r="AR442" s="469"/>
      <c r="AS442" s="469"/>
      <c r="AT442" s="469"/>
      <c r="AU442" s="469"/>
      <c r="AV442" s="469"/>
      <c r="AW442" s="469"/>
      <c r="AX442" s="469"/>
      <c r="AY442" s="469"/>
      <c r="AZ442" s="469"/>
      <c r="BA442" s="469"/>
      <c r="BB442" s="469"/>
      <c r="BC442" s="469"/>
      <c r="BD442" s="469"/>
      <c r="BE442" s="470"/>
      <c r="BF442" s="462"/>
      <c r="BG442" s="462"/>
      <c r="BH442" s="462"/>
    </row>
    <row r="443" spans="1:60" hidden="1" outlineLevel="4" x14ac:dyDescent="0.35">
      <c r="A443" s="462"/>
      <c r="B443" s="471"/>
      <c r="C443" s="464">
        <f>INT(MAX($C$455:$C$495))+1</f>
        <v>5</v>
      </c>
      <c r="D443" s="472"/>
      <c r="E443" s="472"/>
      <c r="F443" s="472"/>
      <c r="G443" s="472"/>
      <c r="H443" s="473"/>
      <c r="I443" s="473"/>
      <c r="J443" s="473"/>
      <c r="K443" s="473"/>
      <c r="L443" s="473"/>
      <c r="M443" s="473"/>
      <c r="N443" s="473"/>
      <c r="O443" s="473"/>
      <c r="P443" s="473"/>
      <c r="Q443" s="473"/>
      <c r="R443" s="473"/>
      <c r="S443" s="473"/>
      <c r="T443" s="473"/>
      <c r="U443" s="473"/>
      <c r="V443" s="473"/>
      <c r="W443" s="473"/>
      <c r="X443" s="473"/>
      <c r="Y443" s="473"/>
      <c r="Z443" s="473"/>
      <c r="AA443" s="473"/>
      <c r="AB443" s="473"/>
      <c r="AC443" s="473"/>
      <c r="AD443" s="473"/>
      <c r="AE443" s="473"/>
      <c r="AF443" s="473"/>
      <c r="AG443" s="473"/>
      <c r="AH443" s="473"/>
      <c r="AI443" s="473"/>
      <c r="AJ443" s="473"/>
      <c r="AK443" s="473"/>
      <c r="AL443" s="473"/>
      <c r="AM443" s="473"/>
      <c r="AN443" s="473"/>
      <c r="AO443" s="473"/>
      <c r="AP443" s="473"/>
      <c r="AQ443" s="473"/>
      <c r="AR443" s="473"/>
      <c r="AS443" s="473"/>
      <c r="AT443" s="473"/>
      <c r="AU443" s="473"/>
      <c r="AV443" s="473"/>
      <c r="AW443" s="473"/>
      <c r="AX443" s="473"/>
      <c r="AY443" s="473"/>
      <c r="AZ443" s="473"/>
      <c r="BA443" s="473"/>
      <c r="BB443" s="473"/>
      <c r="BC443" s="473"/>
      <c r="BD443" s="472"/>
      <c r="BE443" s="474"/>
      <c r="BF443" s="462"/>
      <c r="BG443" s="462"/>
      <c r="BH443" s="462"/>
    </row>
    <row r="444" spans="1:60" ht="20.149999999999999" customHeight="1" x14ac:dyDescent="0.35">
      <c r="A444" s="462"/>
      <c r="B444" s="471"/>
      <c r="C444" s="464">
        <v>1.02</v>
      </c>
      <c r="D444" s="475"/>
      <c r="E444" s="550" t="s">
        <v>539</v>
      </c>
      <c r="F444" s="551"/>
      <c r="G444" s="478"/>
      <c r="H444" s="479" t="str">
        <f>COUNTIFS($B$1:$B444, "«")&amp;" Property: Livestock Management table - Sire &amp; Dam selling opportunities"</f>
        <v>4 Property: Livestock Management table - Sire &amp; Dam selling opportunities</v>
      </c>
      <c r="I444" s="510"/>
      <c r="J444" s="510"/>
      <c r="K444" s="510"/>
      <c r="L444" s="510"/>
      <c r="M444" s="510"/>
      <c r="N444" s="510"/>
      <c r="O444" s="510"/>
      <c r="P444" s="510"/>
      <c r="Q444" s="510"/>
      <c r="R444" s="510"/>
      <c r="S444" s="510"/>
      <c r="T444" s="510"/>
      <c r="U444" s="510"/>
      <c r="V444" s="510"/>
      <c r="W444" s="510"/>
      <c r="X444" s="510"/>
      <c r="Y444" s="510"/>
      <c r="Z444" s="510"/>
      <c r="AA444" s="645"/>
      <c r="AB444" s="645"/>
      <c r="AC444" s="645"/>
      <c r="AD444" s="645"/>
      <c r="AE444" s="645"/>
      <c r="AF444" s="645"/>
      <c r="AG444" s="645"/>
      <c r="AH444" s="645"/>
      <c r="AI444" s="645"/>
      <c r="AJ444" s="645"/>
      <c r="AK444" s="645"/>
      <c r="AL444" s="645"/>
      <c r="AM444" s="645"/>
      <c r="AN444" s="645"/>
      <c r="AO444" s="645"/>
      <c r="AP444" s="645"/>
      <c r="AQ444" s="645"/>
      <c r="AR444" s="645"/>
      <c r="AS444" s="645"/>
      <c r="AT444" s="645"/>
      <c r="AU444" s="645"/>
      <c r="AV444" s="645"/>
      <c r="AW444" s="645"/>
      <c r="AX444" s="645"/>
      <c r="AY444" s="645"/>
      <c r="AZ444" s="645"/>
      <c r="BA444" s="645"/>
      <c r="BB444" s="645"/>
      <c r="BC444" s="645"/>
      <c r="BD444" s="553"/>
      <c r="BE444" s="474"/>
      <c r="BF444" s="462"/>
      <c r="BG444" s="462"/>
      <c r="BH444" s="462"/>
    </row>
    <row r="445" spans="1:60" ht="18" outlineLevel="1" x14ac:dyDescent="0.35">
      <c r="A445" s="462"/>
      <c r="B445" s="471"/>
      <c r="C445" s="464">
        <f>INT($C$444)+1.02</f>
        <v>2.02</v>
      </c>
      <c r="D445" s="475"/>
      <c r="E445" s="550" t="s">
        <v>541</v>
      </c>
      <c r="F445" s="554">
        <v>1</v>
      </c>
      <c r="G445" s="484"/>
      <c r="H445" s="485" t="s">
        <v>828</v>
      </c>
      <c r="I445" s="486"/>
      <c r="J445" s="486"/>
      <c r="K445" s="486"/>
      <c r="L445" s="486"/>
      <c r="M445" s="486"/>
      <c r="N445" s="486"/>
      <c r="O445" s="486"/>
      <c r="P445" s="486"/>
      <c r="Q445" s="486"/>
      <c r="R445" s="486"/>
      <c r="S445" s="486"/>
      <c r="T445" s="486"/>
      <c r="U445" s="486"/>
      <c r="V445" s="486"/>
      <c r="W445" s="486"/>
      <c r="X445" s="486"/>
      <c r="Y445" s="486"/>
      <c r="Z445" s="486"/>
      <c r="AA445" s="646"/>
      <c r="AB445" s="646"/>
      <c r="AC445" s="646"/>
      <c r="AD445" s="646"/>
      <c r="AE445" s="646"/>
      <c r="AF445" s="646"/>
      <c r="AG445" s="646"/>
      <c r="AH445" s="646"/>
      <c r="AI445" s="646"/>
      <c r="AJ445" s="646"/>
      <c r="AK445" s="646"/>
      <c r="AL445" s="646"/>
      <c r="AM445" s="646"/>
      <c r="AN445" s="646"/>
      <c r="AO445" s="646"/>
      <c r="AP445" s="646"/>
      <c r="AQ445" s="646"/>
      <c r="AR445" s="646"/>
      <c r="AS445" s="646"/>
      <c r="AT445" s="646"/>
      <c r="AU445" s="646"/>
      <c r="AV445" s="646"/>
      <c r="AW445" s="646"/>
      <c r="AX445" s="646"/>
      <c r="AY445" s="646"/>
      <c r="AZ445" s="646"/>
      <c r="BA445" s="646"/>
      <c r="BB445" s="646"/>
      <c r="BC445" s="646"/>
      <c r="BD445" s="556"/>
      <c r="BE445" s="474"/>
      <c r="BF445" s="462"/>
      <c r="BG445" s="462"/>
      <c r="BH445" s="462"/>
    </row>
    <row r="446" spans="1:60" ht="5.15" customHeight="1" outlineLevel="2" x14ac:dyDescent="0.35">
      <c r="A446" s="462"/>
      <c r="B446" s="471"/>
      <c r="C446" s="464">
        <f>INT($C$444)+2.005</f>
        <v>3.0049999999999999</v>
      </c>
      <c r="D446" s="472"/>
      <c r="E446" s="472"/>
      <c r="F446" s="472"/>
      <c r="G446" s="472"/>
      <c r="H446" s="472"/>
      <c r="I446" s="472"/>
      <c r="J446" s="472"/>
      <c r="K446" s="472"/>
      <c r="L446" s="472"/>
      <c r="M446" s="472"/>
      <c r="N446" s="472"/>
      <c r="O446" s="472"/>
      <c r="P446" s="472"/>
      <c r="Q446" s="472"/>
      <c r="R446" s="472"/>
      <c r="S446" s="472"/>
      <c r="T446" s="472"/>
      <c r="U446" s="472"/>
      <c r="V446" s="472"/>
      <c r="W446" s="472"/>
      <c r="X446" s="472"/>
      <c r="Y446" s="472"/>
      <c r="Z446" s="472"/>
      <c r="AA446" s="472"/>
      <c r="AB446" s="472"/>
      <c r="AC446" s="472"/>
      <c r="AD446" s="472"/>
      <c r="AE446" s="472"/>
      <c r="AF446" s="472"/>
      <c r="AG446" s="472"/>
      <c r="AH446" s="472"/>
      <c r="AI446" s="472"/>
      <c r="AJ446" s="472"/>
      <c r="AK446" s="472"/>
      <c r="AL446" s="472"/>
      <c r="AM446" s="472"/>
      <c r="AN446" s="472"/>
      <c r="AO446" s="472"/>
      <c r="AP446" s="472"/>
      <c r="AQ446" s="472"/>
      <c r="AR446" s="472"/>
      <c r="AS446" s="472"/>
      <c r="AT446" s="472"/>
      <c r="AU446" s="472"/>
      <c r="AV446" s="472"/>
      <c r="AW446" s="472"/>
      <c r="AX446" s="472"/>
      <c r="AY446" s="472"/>
      <c r="AZ446" s="472"/>
      <c r="BA446" s="472"/>
      <c r="BB446" s="472"/>
      <c r="BC446" s="472"/>
      <c r="BD446" s="472"/>
      <c r="BE446" s="474"/>
      <c r="BF446" s="462"/>
      <c r="BG446" s="462"/>
      <c r="BH446" s="462"/>
    </row>
    <row r="447" spans="1:60" outlineLevel="2" x14ac:dyDescent="0.35">
      <c r="A447" s="462"/>
      <c r="B447" s="471"/>
      <c r="C447" s="464">
        <f>INT($C$444)+2</f>
        <v>3</v>
      </c>
      <c r="D447" s="472"/>
      <c r="E447" s="557"/>
      <c r="F447" s="557"/>
      <c r="G447" s="472"/>
      <c r="H447" s="490"/>
      <c r="I447" s="490"/>
      <c r="J447" s="490"/>
      <c r="K447" s="490"/>
      <c r="L447" s="490"/>
      <c r="M447" s="490"/>
      <c r="N447" s="490"/>
      <c r="O447" s="490"/>
      <c r="P447" s="490"/>
      <c r="Q447" s="490"/>
      <c r="R447" s="490"/>
      <c r="S447" s="490"/>
      <c r="T447" s="490"/>
      <c r="U447" s="490"/>
      <c r="V447" s="490"/>
      <c r="W447" s="490"/>
      <c r="X447" s="490"/>
      <c r="Y447" s="490"/>
      <c r="Z447" s="490"/>
      <c r="AA447" s="490"/>
      <c r="AB447" s="490"/>
      <c r="AC447" s="490"/>
      <c r="AD447" s="490"/>
      <c r="AE447" s="490"/>
      <c r="AF447" s="490"/>
      <c r="AG447" s="490"/>
      <c r="AH447" s="490"/>
      <c r="AI447" s="490"/>
      <c r="AJ447" s="490"/>
      <c r="AK447" s="490"/>
      <c r="AL447" s="490"/>
      <c r="AM447" s="490"/>
      <c r="AN447" s="490"/>
      <c r="AO447" s="490"/>
      <c r="AP447" s="490"/>
      <c r="AQ447" s="490"/>
      <c r="AR447" s="490"/>
      <c r="AS447" s="490"/>
      <c r="AT447" s="490"/>
      <c r="AU447" s="490"/>
      <c r="AV447" s="490"/>
      <c r="AW447" s="490"/>
      <c r="AX447" s="490"/>
      <c r="AY447" s="490"/>
      <c r="AZ447" s="490"/>
      <c r="BA447" s="490"/>
      <c r="BB447" s="490"/>
      <c r="BC447" s="490"/>
      <c r="BD447" s="472"/>
      <c r="BE447" s="474"/>
      <c r="BF447" s="462"/>
      <c r="BG447" s="462"/>
      <c r="BH447" s="462"/>
    </row>
    <row r="448" spans="1:60" outlineLevel="2" x14ac:dyDescent="0.35">
      <c r="A448" s="462"/>
      <c r="B448" s="471"/>
      <c r="C448" s="464">
        <f>INT($C$444)+2</f>
        <v>3</v>
      </c>
      <c r="D448" s="472"/>
      <c r="E448" s="557"/>
      <c r="F448" s="557"/>
      <c r="G448" s="472"/>
      <c r="H448" s="490"/>
      <c r="I448" s="490"/>
      <c r="J448" s="490"/>
      <c r="K448" s="490"/>
      <c r="L448" s="490"/>
      <c r="M448" s="490"/>
      <c r="N448" s="490"/>
      <c r="O448" s="490"/>
      <c r="P448" s="490"/>
      <c r="Q448" s="490"/>
      <c r="R448" s="491"/>
      <c r="S448" s="491"/>
      <c r="T448" s="491"/>
      <c r="U448" s="491"/>
      <c r="V448" s="491"/>
      <c r="W448" s="491"/>
      <c r="X448" s="491"/>
      <c r="Y448" s="491"/>
      <c r="Z448" s="491"/>
      <c r="AA448" s="491"/>
      <c r="AB448" s="491"/>
      <c r="AC448" s="491"/>
      <c r="AD448" s="491"/>
      <c r="AE448" s="491"/>
      <c r="AF448" s="491"/>
      <c r="AG448" s="491"/>
      <c r="AH448" s="491"/>
      <c r="AI448" s="491"/>
      <c r="AJ448" s="491"/>
      <c r="AK448" s="491"/>
      <c r="AL448" s="491"/>
      <c r="AM448" s="491"/>
      <c r="AN448" s="491"/>
      <c r="AO448" s="491"/>
      <c r="AP448" s="491"/>
      <c r="AQ448" s="491"/>
      <c r="AR448" s="491"/>
      <c r="AS448" s="491"/>
      <c r="AT448" s="491"/>
      <c r="AU448" s="491"/>
      <c r="AV448" s="491"/>
      <c r="AW448" s="491"/>
      <c r="AX448" s="491"/>
      <c r="AY448" s="491"/>
      <c r="AZ448" s="491"/>
      <c r="BA448" s="491"/>
      <c r="BB448" s="491"/>
      <c r="BC448" s="491"/>
      <c r="BD448" s="472"/>
      <c r="BE448" s="474"/>
      <c r="BF448" s="462"/>
      <c r="BG448" s="462"/>
      <c r="BH448" s="462"/>
    </row>
    <row r="449" spans="1:60" outlineLevel="2" x14ac:dyDescent="0.35">
      <c r="A449" s="462"/>
      <c r="B449" s="471"/>
      <c r="C449" s="464">
        <f>INT($C$444)+2</f>
        <v>3</v>
      </c>
      <c r="D449" s="472"/>
      <c r="E449" s="557"/>
      <c r="F449" s="557"/>
      <c r="G449" s="472"/>
      <c r="H449" s="491"/>
      <c r="I449" s="491"/>
      <c r="J449" s="491"/>
      <c r="K449" s="558" t="s">
        <v>586</v>
      </c>
      <c r="L449" s="558"/>
      <c r="M449" s="558"/>
      <c r="N449" s="558" t="s">
        <v>587</v>
      </c>
      <c r="O449" s="558"/>
      <c r="P449" s="558"/>
      <c r="Q449" s="558"/>
      <c r="R449" s="491"/>
      <c r="S449" s="491"/>
      <c r="T449" s="491"/>
      <c r="U449" s="491"/>
      <c r="V449" s="491"/>
      <c r="W449" s="491"/>
      <c r="X449" s="491"/>
      <c r="Y449" s="491"/>
      <c r="Z449" s="491"/>
      <c r="AA449" s="491"/>
      <c r="AB449" s="491"/>
      <c r="AC449" s="491"/>
      <c r="AD449" s="491"/>
      <c r="AE449" s="491"/>
      <c r="AF449" s="491"/>
      <c r="AG449" s="491"/>
      <c r="AH449" s="491"/>
      <c r="AI449" s="491"/>
      <c r="AJ449" s="491"/>
      <c r="AK449" s="491"/>
      <c r="AL449" s="491"/>
      <c r="AM449" s="491"/>
      <c r="AN449" s="491"/>
      <c r="AO449" s="491"/>
      <c r="AP449" s="491"/>
      <c r="AQ449" s="491"/>
      <c r="AR449" s="491"/>
      <c r="AS449" s="491"/>
      <c r="AT449" s="491"/>
      <c r="AU449" s="491"/>
      <c r="AV449" s="491"/>
      <c r="AW449" s="491"/>
      <c r="AX449" s="491"/>
      <c r="AY449" s="491"/>
      <c r="AZ449" s="491"/>
      <c r="BA449" s="491"/>
      <c r="BB449" s="491"/>
      <c r="BC449" s="491"/>
      <c r="BD449" s="472"/>
      <c r="BE449" s="474"/>
      <c r="BF449" s="462"/>
      <c r="BG449" s="462"/>
      <c r="BH449" s="462"/>
    </row>
    <row r="450" spans="1:60" outlineLevel="2" x14ac:dyDescent="0.35">
      <c r="A450" s="462"/>
      <c r="B450" s="471"/>
      <c r="C450" s="464">
        <f>INT($C$444)+2</f>
        <v>3</v>
      </c>
      <c r="D450" s="472"/>
      <c r="E450" s="557"/>
      <c r="F450" s="557"/>
      <c r="G450" s="472"/>
      <c r="H450" s="491"/>
      <c r="I450" s="491"/>
      <c r="J450" s="491"/>
      <c r="K450" s="544" t="s">
        <v>14</v>
      </c>
      <c r="L450" s="544" t="s">
        <v>668</v>
      </c>
      <c r="M450" s="544" t="s">
        <v>4</v>
      </c>
      <c r="N450" s="544" t="s">
        <v>694</v>
      </c>
      <c r="O450" s="544" t="s">
        <v>695</v>
      </c>
      <c r="P450" s="544" t="s">
        <v>696</v>
      </c>
      <c r="Q450" s="544" t="s">
        <v>697</v>
      </c>
      <c r="R450" s="491"/>
      <c r="S450" s="491"/>
      <c r="T450" s="491"/>
      <c r="U450" s="491"/>
      <c r="V450" s="491"/>
      <c r="W450" s="491"/>
      <c r="X450" s="491"/>
      <c r="Y450" s="491"/>
      <c r="Z450" s="491"/>
      <c r="AA450" s="491"/>
      <c r="AB450" s="491"/>
      <c r="AC450" s="491"/>
      <c r="AD450" s="491"/>
      <c r="AE450" s="491"/>
      <c r="AF450" s="491"/>
      <c r="AG450" s="491"/>
      <c r="AH450" s="491"/>
      <c r="AI450" s="491"/>
      <c r="AJ450" s="491"/>
      <c r="AK450" s="491"/>
      <c r="AL450" s="491"/>
      <c r="AM450" s="491"/>
      <c r="AN450" s="491"/>
      <c r="AO450" s="491"/>
      <c r="AP450" s="491"/>
      <c r="AQ450" s="491"/>
      <c r="AR450" s="491"/>
      <c r="AS450" s="491"/>
      <c r="AT450" s="491"/>
      <c r="AU450" s="491"/>
      <c r="AV450" s="491"/>
      <c r="AW450" s="491"/>
      <c r="AX450" s="491"/>
      <c r="AY450" s="491"/>
      <c r="AZ450" s="491"/>
      <c r="BA450" s="491"/>
      <c r="BB450" s="491"/>
      <c r="BC450" s="491"/>
      <c r="BD450" s="472"/>
      <c r="BE450" s="474"/>
      <c r="BF450" s="462"/>
      <c r="BG450" s="462"/>
      <c r="BH450" s="462"/>
    </row>
    <row r="451" spans="1:60" ht="11.5" customHeight="1" outlineLevel="2" x14ac:dyDescent="0.35">
      <c r="A451" s="462"/>
      <c r="B451" s="471" t="s">
        <v>545</v>
      </c>
      <c r="C451" s="464">
        <f>INT($C$444)+2.01</f>
        <v>3.01</v>
      </c>
      <c r="D451" s="472"/>
      <c r="E451" s="472"/>
      <c r="F451" s="472"/>
      <c r="G451" s="472"/>
      <c r="H451" s="491"/>
      <c r="I451" s="491"/>
      <c r="J451" s="491"/>
      <c r="K451" s="491"/>
      <c r="L451" s="491"/>
      <c r="M451" s="491"/>
      <c r="N451" s="491"/>
      <c r="O451" s="491"/>
      <c r="P451" s="491"/>
      <c r="Q451" s="491"/>
      <c r="R451" s="491"/>
      <c r="S451" s="491"/>
      <c r="T451" s="491"/>
      <c r="U451" s="491"/>
      <c r="V451" s="491"/>
      <c r="W451" s="491"/>
      <c r="X451" s="491"/>
      <c r="Y451" s="491"/>
      <c r="Z451" s="491"/>
      <c r="AA451" s="491"/>
      <c r="AB451" s="491"/>
      <c r="AC451" s="491"/>
      <c r="AD451" s="491"/>
      <c r="AE451" s="491"/>
      <c r="AF451" s="491"/>
      <c r="AG451" s="491"/>
      <c r="AH451" s="491"/>
      <c r="AI451" s="491"/>
      <c r="AJ451" s="491"/>
      <c r="AK451" s="491"/>
      <c r="AL451" s="491"/>
      <c r="AM451" s="491"/>
      <c r="AN451" s="491"/>
      <c r="AO451" s="491"/>
      <c r="AP451" s="491"/>
      <c r="AQ451" s="491"/>
      <c r="AR451" s="491"/>
      <c r="AS451" s="491"/>
      <c r="AT451" s="491"/>
      <c r="AU451" s="491"/>
      <c r="AV451" s="491"/>
      <c r="AW451" s="491"/>
      <c r="AX451" s="491"/>
      <c r="AY451" s="491"/>
      <c r="AZ451" s="491"/>
      <c r="BA451" s="491"/>
      <c r="BB451" s="491"/>
      <c r="BC451" s="491"/>
      <c r="BD451" s="472"/>
      <c r="BE451" s="474"/>
      <c r="BF451" s="462"/>
      <c r="BG451" s="462"/>
      <c r="BH451" s="462"/>
    </row>
    <row r="452" spans="1:60" outlineLevel="4" x14ac:dyDescent="0.35">
      <c r="A452" s="462"/>
      <c r="B452" s="471"/>
      <c r="C452" s="464">
        <f>INT(MAX($C$455:$C$495))+1</f>
        <v>5</v>
      </c>
      <c r="D452" s="493"/>
      <c r="E452" s="557"/>
      <c r="F452" s="557"/>
      <c r="G452" s="493"/>
      <c r="H452" s="557"/>
      <c r="I452" s="557"/>
      <c r="J452" s="557"/>
      <c r="K452" s="557"/>
      <c r="L452" s="557"/>
      <c r="M452" s="557"/>
      <c r="N452" s="557"/>
      <c r="O452" s="557"/>
      <c r="P452" s="557"/>
      <c r="Q452" s="557"/>
      <c r="R452" s="557"/>
      <c r="S452" s="557"/>
      <c r="T452" s="557"/>
      <c r="U452" s="557"/>
      <c r="V452" s="557"/>
      <c r="W452" s="557"/>
      <c r="X452" s="557"/>
      <c r="Y452" s="557"/>
      <c r="Z452" s="557"/>
      <c r="AA452" s="557"/>
      <c r="AB452" s="557"/>
      <c r="AC452" s="557"/>
      <c r="AD452" s="557"/>
      <c r="AE452" s="557"/>
      <c r="AF452" s="557"/>
      <c r="AG452" s="557"/>
      <c r="AH452" s="557"/>
      <c r="AI452" s="557"/>
      <c r="AJ452" s="557"/>
      <c r="AK452" s="557"/>
      <c r="AL452" s="557"/>
      <c r="AM452" s="557"/>
      <c r="AN452" s="557"/>
      <c r="AO452" s="557"/>
      <c r="AP452" s="557"/>
      <c r="AQ452" s="557"/>
      <c r="AR452" s="557"/>
      <c r="AS452" s="557"/>
      <c r="AT452" s="557"/>
      <c r="AU452" s="557"/>
      <c r="AV452" s="557"/>
      <c r="AW452" s="557"/>
      <c r="AX452" s="557"/>
      <c r="AY452" s="557"/>
      <c r="AZ452" s="557"/>
      <c r="BA452" s="557"/>
      <c r="BB452" s="557"/>
      <c r="BC452" s="557"/>
      <c r="BD452" s="493"/>
      <c r="BE452" s="474"/>
      <c r="BF452" s="462"/>
      <c r="BG452" s="462"/>
      <c r="BH452" s="462"/>
    </row>
    <row r="453" spans="1:60" outlineLevel="4" x14ac:dyDescent="0.35">
      <c r="A453" s="462"/>
      <c r="B453" s="471" t="s">
        <v>546</v>
      </c>
      <c r="C453" s="464">
        <f>INT(MAX($C$455:$C$495))+1</f>
        <v>5</v>
      </c>
      <c r="D453" s="493" t="s">
        <v>547</v>
      </c>
      <c r="E453" s="557"/>
      <c r="F453" s="557"/>
      <c r="G453" s="493"/>
      <c r="H453" s="557"/>
      <c r="I453" s="557"/>
      <c r="J453" s="557"/>
      <c r="K453" s="557"/>
      <c r="L453" s="557"/>
      <c r="M453" s="557"/>
      <c r="N453" s="557"/>
      <c r="O453" s="557"/>
      <c r="P453" s="557"/>
      <c r="Q453" s="557"/>
      <c r="R453" s="557"/>
      <c r="S453" s="557"/>
      <c r="T453" s="557"/>
      <c r="U453" s="557"/>
      <c r="V453" s="557"/>
      <c r="W453" s="557"/>
      <c r="X453" s="557"/>
      <c r="Y453" s="557"/>
      <c r="Z453" s="557"/>
      <c r="AA453" s="557"/>
      <c r="AB453" s="557"/>
      <c r="AC453" s="557"/>
      <c r="AD453" s="557"/>
      <c r="AE453" s="557"/>
      <c r="AF453" s="557"/>
      <c r="AG453" s="557"/>
      <c r="AH453" s="557"/>
      <c r="AI453" s="557"/>
      <c r="AJ453" s="557"/>
      <c r="AK453" s="557"/>
      <c r="AL453" s="557"/>
      <c r="AM453" s="557"/>
      <c r="AN453" s="557"/>
      <c r="AO453" s="557"/>
      <c r="AP453" s="557"/>
      <c r="AQ453" s="557"/>
      <c r="AR453" s="557"/>
      <c r="AS453" s="557"/>
      <c r="AT453" s="557"/>
      <c r="AU453" s="557"/>
      <c r="AV453" s="557"/>
      <c r="AW453" s="557"/>
      <c r="AX453" s="557"/>
      <c r="AY453" s="557"/>
      <c r="AZ453" s="557"/>
      <c r="BA453" s="557"/>
      <c r="BB453" s="557"/>
      <c r="BC453" s="557"/>
      <c r="BD453" s="493"/>
      <c r="BE453" s="474"/>
      <c r="BF453" s="462"/>
      <c r="BG453" s="462"/>
      <c r="BH453" s="462"/>
    </row>
    <row r="454" spans="1:60" outlineLevel="1" x14ac:dyDescent="0.35">
      <c r="A454" s="462"/>
      <c r="B454" s="471"/>
      <c r="C454" s="464">
        <f>INT($C$444)+1</f>
        <v>2</v>
      </c>
      <c r="D454" s="493"/>
      <c r="E454" s="557"/>
      <c r="F454" s="557"/>
      <c r="G454" s="493"/>
      <c r="H454" s="560" t="s">
        <v>829</v>
      </c>
      <c r="I454" s="512" t="s">
        <v>830</v>
      </c>
      <c r="J454" s="512"/>
      <c r="K454" s="480"/>
      <c r="L454" s="480"/>
      <c r="M454" s="480"/>
      <c r="N454" s="480"/>
      <c r="O454" s="480"/>
      <c r="P454" s="480"/>
      <c r="Q454" s="480"/>
      <c r="R454" s="480"/>
      <c r="S454" s="480"/>
      <c r="T454" s="480"/>
      <c r="U454" s="480"/>
      <c r="V454" s="480"/>
      <c r="W454" s="480"/>
      <c r="X454" s="480"/>
      <c r="Y454" s="480"/>
      <c r="Z454" s="548"/>
      <c r="AA454" s="548"/>
      <c r="AB454" s="548"/>
      <c r="AC454" s="548"/>
      <c r="AD454" s="548"/>
      <c r="AE454" s="548"/>
      <c r="AF454" s="548"/>
      <c r="AG454" s="548"/>
      <c r="AH454" s="548"/>
      <c r="AI454" s="548"/>
      <c r="AJ454" s="548"/>
      <c r="AK454" s="548"/>
      <c r="AL454" s="548"/>
      <c r="AM454" s="548"/>
      <c r="AN454" s="548"/>
      <c r="AO454" s="548"/>
      <c r="AP454" s="548"/>
      <c r="AQ454" s="548"/>
      <c r="AR454" s="548"/>
      <c r="AS454" s="548"/>
      <c r="AT454" s="548"/>
      <c r="AU454" s="548"/>
      <c r="AV454" s="548"/>
      <c r="AW454" s="548"/>
      <c r="AX454" s="548"/>
      <c r="AY454" s="548"/>
      <c r="AZ454" s="548"/>
      <c r="BA454" s="548"/>
      <c r="BB454" s="548"/>
      <c r="BC454" s="548"/>
      <c r="BD454" s="493"/>
      <c r="BE454" s="474"/>
      <c r="BF454" s="462"/>
      <c r="BG454" s="462"/>
      <c r="BH454" s="462"/>
    </row>
    <row r="455" spans="1:60" ht="5.15" customHeight="1" outlineLevel="3" x14ac:dyDescent="0.35">
      <c r="A455" s="462"/>
      <c r="B455" s="471"/>
      <c r="C455" s="464">
        <f>INT($C$444)+3.005</f>
        <v>4.0049999999999999</v>
      </c>
      <c r="D455" s="493" t="s">
        <v>548</v>
      </c>
      <c r="E455" s="493"/>
      <c r="F455" s="493"/>
      <c r="G455" s="493"/>
      <c r="H455" s="493"/>
      <c r="I455" s="493"/>
      <c r="J455" s="493"/>
      <c r="K455" s="493"/>
      <c r="L455" s="493"/>
      <c r="M455" s="493"/>
      <c r="N455" s="493"/>
      <c r="O455" s="493"/>
      <c r="P455" s="493"/>
      <c r="Q455" s="493"/>
      <c r="R455" s="493"/>
      <c r="S455" s="493"/>
      <c r="T455" s="493"/>
      <c r="U455" s="493"/>
      <c r="V455" s="493"/>
      <c r="W455" s="493"/>
      <c r="X455" s="493"/>
      <c r="Y455" s="493"/>
      <c r="Z455" s="493"/>
      <c r="AA455" s="493"/>
      <c r="AB455" s="493"/>
      <c r="AC455" s="493"/>
      <c r="AD455" s="493"/>
      <c r="AE455" s="493"/>
      <c r="AF455" s="493"/>
      <c r="AG455" s="493"/>
      <c r="AH455" s="493"/>
      <c r="AI455" s="493"/>
      <c r="AJ455" s="493"/>
      <c r="AK455" s="493"/>
      <c r="AL455" s="493"/>
      <c r="AM455" s="493"/>
      <c r="AN455" s="493"/>
      <c r="AO455" s="493"/>
      <c r="AP455" s="493"/>
      <c r="AQ455" s="493"/>
      <c r="AR455" s="493"/>
      <c r="AS455" s="493"/>
      <c r="AT455" s="493"/>
      <c r="AU455" s="493"/>
      <c r="AV455" s="493"/>
      <c r="AW455" s="493"/>
      <c r="AX455" s="493"/>
      <c r="AY455" s="493"/>
      <c r="AZ455" s="493"/>
      <c r="BA455" s="493"/>
      <c r="BB455" s="493"/>
      <c r="BC455" s="493"/>
      <c r="BD455" s="493"/>
      <c r="BE455" s="474"/>
      <c r="BF455" s="462"/>
      <c r="BG455" s="462"/>
      <c r="BH455" s="462"/>
    </row>
    <row r="456" spans="1:60" outlineLevel="2" x14ac:dyDescent="0.35">
      <c r="A456" s="462"/>
      <c r="B456" s="471"/>
      <c r="C456" s="464">
        <f>INT($C$444)+2</f>
        <v>3</v>
      </c>
      <c r="D456" s="493"/>
      <c r="E456" s="557"/>
      <c r="F456" s="557"/>
      <c r="G456" s="493"/>
      <c r="H456" s="515" t="s">
        <v>831</v>
      </c>
      <c r="I456" s="501" t="s">
        <v>586</v>
      </c>
      <c r="J456" s="502">
        <v>1</v>
      </c>
      <c r="K456" s="498">
        <f>J456</f>
        <v>1</v>
      </c>
      <c r="L456" s="501" t="s">
        <v>587</v>
      </c>
      <c r="M456" s="502">
        <f>COUNTA($H$457:$H$476)</f>
        <v>2</v>
      </c>
      <c r="N456" s="498">
        <f>M456+3</f>
        <v>5</v>
      </c>
      <c r="O456" s="498" t="s">
        <v>832</v>
      </c>
      <c r="P456" s="498"/>
      <c r="Q456" s="498"/>
      <c r="R456" s="498"/>
      <c r="S456" s="498"/>
      <c r="T456" s="498"/>
      <c r="U456" s="498"/>
      <c r="V456" s="498"/>
      <c r="W456" s="498"/>
      <c r="X456" s="498"/>
      <c r="Y456" s="498"/>
      <c r="Z456" s="498"/>
      <c r="AA456" s="498"/>
      <c r="AB456" s="498"/>
      <c r="AC456" s="498"/>
      <c r="AD456" s="498"/>
      <c r="AE456" s="498"/>
      <c r="AF456" s="498"/>
      <c r="AG456" s="498"/>
      <c r="AH456" s="498"/>
      <c r="AI456" s="498"/>
      <c r="AJ456" s="498"/>
      <c r="AK456" s="498"/>
      <c r="AL456" s="498"/>
      <c r="AM456" s="498"/>
      <c r="AN456" s="498"/>
      <c r="AO456" s="498"/>
      <c r="AP456" s="498"/>
      <c r="AQ456" s="498"/>
      <c r="AR456" s="498"/>
      <c r="AS456" s="498"/>
      <c r="AT456" s="498"/>
      <c r="AU456" s="498"/>
      <c r="AV456" s="498"/>
      <c r="AW456" s="498"/>
      <c r="AX456" s="498"/>
      <c r="AY456" s="498"/>
      <c r="AZ456" s="498"/>
      <c r="BA456" s="498"/>
      <c r="BB456" s="498"/>
      <c r="BC456" s="498"/>
      <c r="BD456" s="493"/>
      <c r="BE456" s="474"/>
      <c r="BF456" s="462"/>
      <c r="BG456" s="462"/>
      <c r="BH456" s="462"/>
    </row>
    <row r="457" spans="1:60" outlineLevel="2" x14ac:dyDescent="0.35">
      <c r="A457" s="462"/>
      <c r="B457" s="471"/>
      <c r="C457" s="464">
        <f>INT($C$444)+2</f>
        <v>3</v>
      </c>
      <c r="D457" s="493"/>
      <c r="E457" s="557"/>
      <c r="F457" s="557"/>
      <c r="G457" s="493"/>
      <c r="H457" s="573" t="s">
        <v>833</v>
      </c>
      <c r="I457" s="522" t="s">
        <v>821</v>
      </c>
      <c r="J457" s="522"/>
      <c r="K457" s="522" t="s">
        <v>834</v>
      </c>
      <c r="L457" s="522"/>
      <c r="M457" s="522"/>
      <c r="N457" s="522"/>
      <c r="O457" s="522"/>
      <c r="P457" s="522"/>
      <c r="Q457" s="522"/>
      <c r="R457" s="522"/>
      <c r="S457" s="522"/>
      <c r="T457" s="522"/>
      <c r="U457" s="522"/>
      <c r="V457" s="498"/>
      <c r="W457" s="498"/>
      <c r="X457" s="498"/>
      <c r="Y457" s="498"/>
      <c r="Z457" s="498"/>
      <c r="AA457" s="498"/>
      <c r="AB457" s="498"/>
      <c r="AC457" s="498"/>
      <c r="AD457" s="498"/>
      <c r="AE457" s="498"/>
      <c r="AF457" s="498"/>
      <c r="AG457" s="498"/>
      <c r="AH457" s="498"/>
      <c r="AI457" s="498"/>
      <c r="AJ457" s="498"/>
      <c r="AK457" s="498"/>
      <c r="AL457" s="498"/>
      <c r="AM457" s="498"/>
      <c r="AN457" s="498"/>
      <c r="AO457" s="498"/>
      <c r="AP457" s="498"/>
      <c r="AQ457" s="498"/>
      <c r="AR457" s="498"/>
      <c r="AS457" s="498"/>
      <c r="AT457" s="498"/>
      <c r="AU457" s="498"/>
      <c r="AV457" s="498"/>
      <c r="AW457" s="498"/>
      <c r="AX457" s="498"/>
      <c r="AY457" s="498"/>
      <c r="AZ457" s="498"/>
      <c r="BA457" s="498"/>
      <c r="BB457" s="498"/>
      <c r="BC457" s="498"/>
      <c r="BD457" s="493"/>
      <c r="BE457" s="474"/>
      <c r="BF457" s="462"/>
      <c r="BG457" s="462"/>
      <c r="BH457" s="462"/>
    </row>
    <row r="458" spans="1:60" ht="15" customHeight="1" outlineLevel="3" x14ac:dyDescent="0.35">
      <c r="A458" s="462"/>
      <c r="B458" s="471"/>
      <c r="C458" s="464">
        <f t="shared" ref="C458:C465" si="43">INT($C$444)+3</f>
        <v>4</v>
      </c>
      <c r="D458" s="493"/>
      <c r="E458" s="557"/>
      <c r="F458" s="557"/>
      <c r="G458" s="493"/>
      <c r="H458" s="498"/>
      <c r="I458" s="515">
        <v>0</v>
      </c>
      <c r="J458" s="515"/>
      <c r="K458" s="498"/>
      <c r="L458" s="498"/>
      <c r="M458" s="498"/>
      <c r="N458" s="647">
        <v>0</v>
      </c>
      <c r="O458" s="647">
        <v>0</v>
      </c>
      <c r="P458" s="647">
        <v>0</v>
      </c>
      <c r="Q458" s="647">
        <v>0</v>
      </c>
      <c r="R458" s="498"/>
      <c r="S458" s="498"/>
      <c r="T458" s="498"/>
      <c r="U458" s="498"/>
      <c r="V458" s="498"/>
      <c r="W458" s="498"/>
      <c r="X458" s="498"/>
      <c r="Y458" s="498"/>
      <c r="Z458" s="498"/>
      <c r="AA458" s="498"/>
      <c r="AB458" s="498"/>
      <c r="AC458" s="498"/>
      <c r="AD458" s="498"/>
      <c r="AE458" s="498"/>
      <c r="AF458" s="498"/>
      <c r="AG458" s="498"/>
      <c r="AH458" s="498"/>
      <c r="AI458" s="498"/>
      <c r="AJ458" s="498"/>
      <c r="AK458" s="498"/>
      <c r="AL458" s="498"/>
      <c r="AM458" s="498"/>
      <c r="AN458" s="498"/>
      <c r="AO458" s="498"/>
      <c r="AP458" s="498"/>
      <c r="AQ458" s="498"/>
      <c r="AR458" s="498"/>
      <c r="AS458" s="498"/>
      <c r="AT458" s="498"/>
      <c r="AU458" s="498"/>
      <c r="AV458" s="498"/>
      <c r="AW458" s="498"/>
      <c r="AX458" s="498"/>
      <c r="AY458" s="498"/>
      <c r="AZ458" s="498"/>
      <c r="BA458" s="498"/>
      <c r="BB458" s="498"/>
      <c r="BC458" s="498"/>
      <c r="BD458" s="493"/>
      <c r="BE458" s="474"/>
      <c r="BF458" s="462"/>
      <c r="BG458" s="462"/>
      <c r="BH458" s="462"/>
    </row>
    <row r="459" spans="1:60" outlineLevel="3" x14ac:dyDescent="0.35">
      <c r="A459" s="462"/>
      <c r="B459" s="471"/>
      <c r="C459" s="464">
        <f t="shared" si="43"/>
        <v>4</v>
      </c>
      <c r="D459" s="493"/>
      <c r="E459" s="557"/>
      <c r="F459" s="557"/>
      <c r="G459" s="493"/>
      <c r="H459" s="498"/>
      <c r="I459" s="515">
        <v>1</v>
      </c>
      <c r="J459" s="515"/>
      <c r="K459" s="498"/>
      <c r="L459" s="498"/>
      <c r="M459" s="498"/>
      <c r="N459" s="647">
        <v>0</v>
      </c>
      <c r="O459" s="647">
        <v>0</v>
      </c>
      <c r="P459" s="647">
        <v>0</v>
      </c>
      <c r="Q459" s="647">
        <v>0</v>
      </c>
      <c r="R459" s="498"/>
      <c r="S459" s="498"/>
      <c r="T459" s="498"/>
      <c r="U459" s="498"/>
      <c r="V459" s="498"/>
      <c r="W459" s="498"/>
      <c r="X459" s="498"/>
      <c r="Y459" s="498"/>
      <c r="Z459" s="498"/>
      <c r="AA459" s="498"/>
      <c r="AB459" s="498"/>
      <c r="AC459" s="498"/>
      <c r="AD459" s="498"/>
      <c r="AE459" s="498"/>
      <c r="AF459" s="498"/>
      <c r="AG459" s="498"/>
      <c r="AH459" s="498"/>
      <c r="AI459" s="498"/>
      <c r="AJ459" s="498"/>
      <c r="AK459" s="498"/>
      <c r="AL459" s="498"/>
      <c r="AM459" s="498"/>
      <c r="AN459" s="498"/>
      <c r="AO459" s="498"/>
      <c r="AP459" s="498"/>
      <c r="AQ459" s="498"/>
      <c r="AR459" s="498"/>
      <c r="AS459" s="498"/>
      <c r="AT459" s="498"/>
      <c r="AU459" s="498"/>
      <c r="AV459" s="498"/>
      <c r="AW459" s="498"/>
      <c r="AX459" s="498"/>
      <c r="AY459" s="498"/>
      <c r="AZ459" s="498"/>
      <c r="BA459" s="498"/>
      <c r="BB459" s="498"/>
      <c r="BC459" s="498"/>
      <c r="BD459" s="493"/>
      <c r="BE459" s="474"/>
      <c r="BF459" s="462"/>
      <c r="BG459" s="462"/>
      <c r="BH459" s="462"/>
    </row>
    <row r="460" spans="1:60" outlineLevel="3" x14ac:dyDescent="0.35">
      <c r="A460" s="462"/>
      <c r="B460" s="471"/>
      <c r="C460" s="464">
        <f t="shared" si="43"/>
        <v>4</v>
      </c>
      <c r="D460" s="493"/>
      <c r="E460" s="557"/>
      <c r="F460" s="557"/>
      <c r="G460" s="493"/>
      <c r="H460" s="498"/>
      <c r="I460" s="515">
        <v>2</v>
      </c>
      <c r="J460" s="515"/>
      <c r="K460" s="498"/>
      <c r="L460" s="498"/>
      <c r="M460" s="498"/>
      <c r="N460" s="647">
        <v>0</v>
      </c>
      <c r="O460" s="647">
        <v>0</v>
      </c>
      <c r="P460" s="647">
        <v>0</v>
      </c>
      <c r="Q460" s="647">
        <v>0</v>
      </c>
      <c r="R460" s="498"/>
      <c r="S460" s="498"/>
      <c r="T460" s="498"/>
      <c r="U460" s="498"/>
      <c r="V460" s="498"/>
      <c r="W460" s="498"/>
      <c r="X460" s="498"/>
      <c r="Y460" s="498"/>
      <c r="Z460" s="498"/>
      <c r="AA460" s="498"/>
      <c r="AB460" s="498"/>
      <c r="AC460" s="498"/>
      <c r="AD460" s="498"/>
      <c r="AE460" s="498"/>
      <c r="AF460" s="498"/>
      <c r="AG460" s="498"/>
      <c r="AH460" s="498"/>
      <c r="AI460" s="498"/>
      <c r="AJ460" s="498"/>
      <c r="AK460" s="498"/>
      <c r="AL460" s="498"/>
      <c r="AM460" s="498"/>
      <c r="AN460" s="498"/>
      <c r="AO460" s="498"/>
      <c r="AP460" s="498"/>
      <c r="AQ460" s="498"/>
      <c r="AR460" s="498"/>
      <c r="AS460" s="498"/>
      <c r="AT460" s="498"/>
      <c r="AU460" s="498"/>
      <c r="AV460" s="498"/>
      <c r="AW460" s="498"/>
      <c r="AX460" s="498"/>
      <c r="AY460" s="498"/>
      <c r="AZ460" s="498"/>
      <c r="BA460" s="498"/>
      <c r="BB460" s="498"/>
      <c r="BC460" s="498"/>
      <c r="BD460" s="493"/>
      <c r="BE460" s="474"/>
      <c r="BF460" s="462"/>
      <c r="BG460" s="462"/>
      <c r="BH460" s="462"/>
    </row>
    <row r="461" spans="1:60" outlineLevel="3" x14ac:dyDescent="0.35">
      <c r="A461" s="462"/>
      <c r="B461" s="471"/>
      <c r="C461" s="464">
        <f t="shared" si="43"/>
        <v>4</v>
      </c>
      <c r="D461" s="493"/>
      <c r="E461" s="557"/>
      <c r="F461" s="557"/>
      <c r="G461" s="493"/>
      <c r="H461" s="498"/>
      <c r="I461" s="515">
        <v>3</v>
      </c>
      <c r="J461" s="515"/>
      <c r="K461" s="498"/>
      <c r="L461" s="498"/>
      <c r="M461" s="498"/>
      <c r="N461" s="647">
        <v>0</v>
      </c>
      <c r="O461" s="647">
        <v>0</v>
      </c>
      <c r="P461" s="647">
        <v>0</v>
      </c>
      <c r="Q461" s="647">
        <v>0</v>
      </c>
      <c r="R461" s="498"/>
      <c r="S461" s="498"/>
      <c r="T461" s="498"/>
      <c r="U461" s="498"/>
      <c r="V461" s="498"/>
      <c r="W461" s="498"/>
      <c r="X461" s="498"/>
      <c r="Y461" s="498"/>
      <c r="Z461" s="498"/>
      <c r="AA461" s="498"/>
      <c r="AB461" s="498"/>
      <c r="AC461" s="498"/>
      <c r="AD461" s="498"/>
      <c r="AE461" s="498"/>
      <c r="AF461" s="498"/>
      <c r="AG461" s="498"/>
      <c r="AH461" s="498"/>
      <c r="AI461" s="498"/>
      <c r="AJ461" s="498"/>
      <c r="AK461" s="498"/>
      <c r="AL461" s="498"/>
      <c r="AM461" s="498"/>
      <c r="AN461" s="498"/>
      <c r="AO461" s="498"/>
      <c r="AP461" s="498"/>
      <c r="AQ461" s="498"/>
      <c r="AR461" s="498"/>
      <c r="AS461" s="498"/>
      <c r="AT461" s="498"/>
      <c r="AU461" s="498"/>
      <c r="AV461" s="498"/>
      <c r="AW461" s="498"/>
      <c r="AX461" s="498"/>
      <c r="AY461" s="498"/>
      <c r="AZ461" s="498"/>
      <c r="BA461" s="498"/>
      <c r="BB461" s="498"/>
      <c r="BC461" s="498"/>
      <c r="BD461" s="493"/>
      <c r="BE461" s="474"/>
      <c r="BF461" s="462"/>
      <c r="BG461" s="462"/>
      <c r="BH461" s="462"/>
    </row>
    <row r="462" spans="1:60" outlineLevel="3" x14ac:dyDescent="0.35">
      <c r="A462" s="462"/>
      <c r="B462" s="471"/>
      <c r="C462" s="464">
        <f t="shared" si="43"/>
        <v>4</v>
      </c>
      <c r="D462" s="493"/>
      <c r="E462" s="557"/>
      <c r="F462" s="557"/>
      <c r="G462" s="493"/>
      <c r="H462" s="498"/>
      <c r="I462" s="515">
        <v>4</v>
      </c>
      <c r="J462" s="515"/>
      <c r="K462" s="498"/>
      <c r="L462" s="498"/>
      <c r="M462" s="498"/>
      <c r="N462" s="647">
        <v>0</v>
      </c>
      <c r="O462" s="647">
        <v>0</v>
      </c>
      <c r="P462" s="647">
        <v>0</v>
      </c>
      <c r="Q462" s="647">
        <v>0</v>
      </c>
      <c r="R462" s="498"/>
      <c r="S462" s="498"/>
      <c r="T462" s="498"/>
      <c r="U462" s="498"/>
      <c r="V462" s="498"/>
      <c r="W462" s="498"/>
      <c r="X462" s="498"/>
      <c r="Y462" s="498"/>
      <c r="Z462" s="498"/>
      <c r="AA462" s="498"/>
      <c r="AB462" s="498"/>
      <c r="AC462" s="498"/>
      <c r="AD462" s="498"/>
      <c r="AE462" s="498"/>
      <c r="AF462" s="498"/>
      <c r="AG462" s="498"/>
      <c r="AH462" s="498"/>
      <c r="AI462" s="498"/>
      <c r="AJ462" s="498"/>
      <c r="AK462" s="498"/>
      <c r="AL462" s="498"/>
      <c r="AM462" s="498"/>
      <c r="AN462" s="498"/>
      <c r="AO462" s="498"/>
      <c r="AP462" s="498"/>
      <c r="AQ462" s="498"/>
      <c r="AR462" s="498"/>
      <c r="AS462" s="498"/>
      <c r="AT462" s="498"/>
      <c r="AU462" s="498"/>
      <c r="AV462" s="498"/>
      <c r="AW462" s="498"/>
      <c r="AX462" s="498"/>
      <c r="AY462" s="498"/>
      <c r="AZ462" s="498"/>
      <c r="BA462" s="498"/>
      <c r="BB462" s="498"/>
      <c r="BC462" s="498"/>
      <c r="BD462" s="493"/>
      <c r="BE462" s="474"/>
      <c r="BF462" s="462"/>
      <c r="BG462" s="462"/>
      <c r="BH462" s="462"/>
    </row>
    <row r="463" spans="1:60" outlineLevel="3" x14ac:dyDescent="0.35">
      <c r="A463" s="462"/>
      <c r="B463" s="471"/>
      <c r="C463" s="464">
        <f t="shared" si="43"/>
        <v>4</v>
      </c>
      <c r="D463" s="493"/>
      <c r="E463" s="557"/>
      <c r="F463" s="557"/>
      <c r="G463" s="493"/>
      <c r="H463" s="498"/>
      <c r="I463" s="515">
        <v>5</v>
      </c>
      <c r="J463" s="515"/>
      <c r="K463" s="498"/>
      <c r="L463" s="498"/>
      <c r="M463" s="498"/>
      <c r="N463" s="647">
        <v>0</v>
      </c>
      <c r="O463" s="647">
        <v>0</v>
      </c>
      <c r="P463" s="647">
        <v>0</v>
      </c>
      <c r="Q463" s="647">
        <v>0</v>
      </c>
      <c r="R463" s="498"/>
      <c r="S463" s="498"/>
      <c r="T463" s="498"/>
      <c r="U463" s="498"/>
      <c r="V463" s="498"/>
      <c r="W463" s="498"/>
      <c r="X463" s="498"/>
      <c r="Y463" s="498"/>
      <c r="Z463" s="498"/>
      <c r="AA463" s="498"/>
      <c r="AB463" s="498"/>
      <c r="AC463" s="498"/>
      <c r="AD463" s="498"/>
      <c r="AE463" s="498"/>
      <c r="AF463" s="498"/>
      <c r="AG463" s="498"/>
      <c r="AH463" s="498"/>
      <c r="AI463" s="498"/>
      <c r="AJ463" s="498"/>
      <c r="AK463" s="498"/>
      <c r="AL463" s="498"/>
      <c r="AM463" s="498"/>
      <c r="AN463" s="498"/>
      <c r="AO463" s="498"/>
      <c r="AP463" s="498"/>
      <c r="AQ463" s="498"/>
      <c r="AR463" s="498"/>
      <c r="AS463" s="498"/>
      <c r="AT463" s="498"/>
      <c r="AU463" s="498"/>
      <c r="AV463" s="498"/>
      <c r="AW463" s="498"/>
      <c r="AX463" s="498"/>
      <c r="AY463" s="498"/>
      <c r="AZ463" s="498"/>
      <c r="BA463" s="498"/>
      <c r="BB463" s="498"/>
      <c r="BC463" s="498"/>
      <c r="BD463" s="493"/>
      <c r="BE463" s="474"/>
      <c r="BF463" s="462"/>
      <c r="BG463" s="462"/>
      <c r="BH463" s="462"/>
    </row>
    <row r="464" spans="1:60" outlineLevel="3" x14ac:dyDescent="0.35">
      <c r="A464" s="462"/>
      <c r="B464" s="471"/>
      <c r="C464" s="464">
        <f t="shared" si="43"/>
        <v>4</v>
      </c>
      <c r="D464" s="493"/>
      <c r="E464" s="557"/>
      <c r="F464" s="557"/>
      <c r="G464" s="493"/>
      <c r="H464" s="498"/>
      <c r="I464" s="515">
        <v>6</v>
      </c>
      <c r="J464" s="515"/>
      <c r="K464" s="498"/>
      <c r="L464" s="498"/>
      <c r="M464" s="498"/>
      <c r="N464" s="647">
        <v>0</v>
      </c>
      <c r="O464" s="647">
        <v>0</v>
      </c>
      <c r="P464" s="647">
        <v>0</v>
      </c>
      <c r="Q464" s="647">
        <v>0</v>
      </c>
      <c r="R464" s="498"/>
      <c r="S464" s="498"/>
      <c r="T464" s="498"/>
      <c r="U464" s="498"/>
      <c r="V464" s="498"/>
      <c r="W464" s="498"/>
      <c r="X464" s="498"/>
      <c r="Y464" s="498"/>
      <c r="Z464" s="498"/>
      <c r="AA464" s="498"/>
      <c r="AB464" s="498"/>
      <c r="AC464" s="498"/>
      <c r="AD464" s="498"/>
      <c r="AE464" s="498"/>
      <c r="AF464" s="498"/>
      <c r="AG464" s="498"/>
      <c r="AH464" s="498"/>
      <c r="AI464" s="498"/>
      <c r="AJ464" s="498"/>
      <c r="AK464" s="498"/>
      <c r="AL464" s="498"/>
      <c r="AM464" s="498"/>
      <c r="AN464" s="498"/>
      <c r="AO464" s="498"/>
      <c r="AP464" s="498"/>
      <c r="AQ464" s="498"/>
      <c r="AR464" s="498"/>
      <c r="AS464" s="498"/>
      <c r="AT464" s="498"/>
      <c r="AU464" s="498"/>
      <c r="AV464" s="498"/>
      <c r="AW464" s="498"/>
      <c r="AX464" s="498"/>
      <c r="AY464" s="498"/>
      <c r="AZ464" s="498"/>
      <c r="BA464" s="498"/>
      <c r="BB464" s="498"/>
      <c r="BC464" s="498"/>
      <c r="BD464" s="493"/>
      <c r="BE464" s="474"/>
      <c r="BF464" s="462"/>
      <c r="BG464" s="462"/>
      <c r="BH464" s="462"/>
    </row>
    <row r="465" spans="1:60" outlineLevel="3" x14ac:dyDescent="0.35">
      <c r="A465" s="462"/>
      <c r="B465" s="471"/>
      <c r="C465" s="464">
        <f t="shared" si="43"/>
        <v>4</v>
      </c>
      <c r="D465" s="493"/>
      <c r="E465" s="557"/>
      <c r="F465" s="557"/>
      <c r="G465" s="493"/>
      <c r="H465" s="498"/>
      <c r="I465" s="515">
        <v>7</v>
      </c>
      <c r="J465" s="515"/>
      <c r="K465" s="498"/>
      <c r="L465" s="498"/>
      <c r="M465" s="498"/>
      <c r="N465" s="647">
        <v>0</v>
      </c>
      <c r="O465" s="647">
        <v>0</v>
      </c>
      <c r="P465" s="647">
        <v>0</v>
      </c>
      <c r="Q465" s="647">
        <v>0</v>
      </c>
      <c r="R465" s="498"/>
      <c r="S465" s="498"/>
      <c r="T465" s="498"/>
      <c r="U465" s="498"/>
      <c r="V465" s="498"/>
      <c r="W465" s="498"/>
      <c r="X465" s="498"/>
      <c r="Y465" s="498"/>
      <c r="Z465" s="498"/>
      <c r="AA465" s="498"/>
      <c r="AB465" s="498"/>
      <c r="AC465" s="498"/>
      <c r="AD465" s="498"/>
      <c r="AE465" s="498"/>
      <c r="AF465" s="498"/>
      <c r="AG465" s="498"/>
      <c r="AH465" s="498"/>
      <c r="AI465" s="498"/>
      <c r="AJ465" s="498"/>
      <c r="AK465" s="498"/>
      <c r="AL465" s="498"/>
      <c r="AM465" s="498"/>
      <c r="AN465" s="498"/>
      <c r="AO465" s="498"/>
      <c r="AP465" s="498"/>
      <c r="AQ465" s="498"/>
      <c r="AR465" s="498"/>
      <c r="AS465" s="498"/>
      <c r="AT465" s="498"/>
      <c r="AU465" s="498"/>
      <c r="AV465" s="498"/>
      <c r="AW465" s="498"/>
      <c r="AX465" s="498"/>
      <c r="AY465" s="498"/>
      <c r="AZ465" s="498"/>
      <c r="BA465" s="498"/>
      <c r="BB465" s="498"/>
      <c r="BC465" s="498"/>
      <c r="BD465" s="493"/>
      <c r="BE465" s="474"/>
      <c r="BF465" s="462"/>
      <c r="BG465" s="462"/>
      <c r="BH465" s="462"/>
    </row>
    <row r="466" spans="1:60" ht="5.15" customHeight="1" outlineLevel="2" x14ac:dyDescent="0.35">
      <c r="A466" s="462"/>
      <c r="B466" s="471"/>
      <c r="C466" s="464">
        <f>INT($C$444)+2.005</f>
        <v>3.0049999999999999</v>
      </c>
      <c r="D466" s="493"/>
      <c r="E466" s="493"/>
      <c r="F466" s="493"/>
      <c r="G466" s="493"/>
      <c r="H466" s="493"/>
      <c r="I466" s="493"/>
      <c r="J466" s="493"/>
      <c r="K466" s="493"/>
      <c r="L466" s="493"/>
      <c r="M466" s="493"/>
      <c r="N466" s="493"/>
      <c r="O466" s="493"/>
      <c r="P466" s="493"/>
      <c r="Q466" s="493"/>
      <c r="R466" s="493"/>
      <c r="S466" s="493"/>
      <c r="T466" s="493"/>
      <c r="U466" s="493"/>
      <c r="V466" s="493"/>
      <c r="W466" s="493"/>
      <c r="X466" s="493"/>
      <c r="Y466" s="493"/>
      <c r="Z466" s="493"/>
      <c r="AA466" s="493"/>
      <c r="AB466" s="493"/>
      <c r="AC466" s="493"/>
      <c r="AD466" s="493"/>
      <c r="AE466" s="493"/>
      <c r="AF466" s="493"/>
      <c r="AG466" s="493"/>
      <c r="AH466" s="493"/>
      <c r="AI466" s="493"/>
      <c r="AJ466" s="493"/>
      <c r="AK466" s="493"/>
      <c r="AL466" s="493"/>
      <c r="AM466" s="493"/>
      <c r="AN466" s="493"/>
      <c r="AO466" s="493"/>
      <c r="AP466" s="493"/>
      <c r="AQ466" s="493"/>
      <c r="AR466" s="493"/>
      <c r="AS466" s="493"/>
      <c r="AT466" s="493"/>
      <c r="AU466" s="493"/>
      <c r="AV466" s="493"/>
      <c r="AW466" s="493"/>
      <c r="AX466" s="493"/>
      <c r="AY466" s="493"/>
      <c r="AZ466" s="493"/>
      <c r="BA466" s="493"/>
      <c r="BB466" s="493"/>
      <c r="BC466" s="493"/>
      <c r="BD466" s="493" t="s">
        <v>554</v>
      </c>
      <c r="BE466" s="474"/>
      <c r="BF466" s="462"/>
      <c r="BG466" s="462"/>
      <c r="BH466" s="462"/>
    </row>
    <row r="467" spans="1:60" outlineLevel="2" x14ac:dyDescent="0.35">
      <c r="A467" s="462"/>
      <c r="B467" s="471"/>
      <c r="C467" s="464">
        <f>INT($C$444)+2</f>
        <v>3</v>
      </c>
      <c r="D467" s="493"/>
      <c r="E467" s="557"/>
      <c r="F467" s="557"/>
      <c r="G467" s="493"/>
      <c r="H467" s="573" t="s">
        <v>835</v>
      </c>
      <c r="I467" s="522" t="s">
        <v>691</v>
      </c>
      <c r="J467" s="522"/>
      <c r="K467" s="498"/>
      <c r="L467" s="498"/>
      <c r="M467" s="498"/>
      <c r="N467" s="522" t="s">
        <v>836</v>
      </c>
      <c r="O467" s="522"/>
      <c r="P467" s="522"/>
      <c r="Q467" s="522"/>
      <c r="R467" s="498"/>
      <c r="S467" s="498"/>
      <c r="T467" s="498"/>
      <c r="U467" s="498"/>
      <c r="V467" s="498"/>
      <c r="W467" s="498"/>
      <c r="X467" s="498"/>
      <c r="Y467" s="498"/>
      <c r="Z467" s="498"/>
      <c r="AA467" s="498"/>
      <c r="AB467" s="498"/>
      <c r="AC467" s="498"/>
      <c r="AD467" s="498"/>
      <c r="AE467" s="498"/>
      <c r="AF467" s="498"/>
      <c r="AG467" s="498"/>
      <c r="AH467" s="498"/>
      <c r="AI467" s="498"/>
      <c r="AJ467" s="498"/>
      <c r="AK467" s="498"/>
      <c r="AL467" s="498"/>
      <c r="AM467" s="498"/>
      <c r="AN467" s="498"/>
      <c r="AO467" s="498"/>
      <c r="AP467" s="498"/>
      <c r="AQ467" s="498"/>
      <c r="AR467" s="498"/>
      <c r="AS467" s="498"/>
      <c r="AT467" s="498"/>
      <c r="AU467" s="498"/>
      <c r="AV467" s="498"/>
      <c r="AW467" s="498"/>
      <c r="AX467" s="498"/>
      <c r="AY467" s="498"/>
      <c r="AZ467" s="498"/>
      <c r="BA467" s="498"/>
      <c r="BB467" s="498"/>
      <c r="BC467" s="498"/>
      <c r="BD467" s="493"/>
      <c r="BE467" s="474"/>
      <c r="BF467" s="462"/>
      <c r="BG467" s="462"/>
      <c r="BH467" s="462"/>
    </row>
    <row r="468" spans="1:60" outlineLevel="3" x14ac:dyDescent="0.35">
      <c r="A468" s="462"/>
      <c r="B468" s="471"/>
      <c r="C468" s="464">
        <f t="shared" ref="C468:C475" si="44">INT($C$444)+3</f>
        <v>4</v>
      </c>
      <c r="D468" s="493"/>
      <c r="E468" s="557"/>
      <c r="F468" s="557"/>
      <c r="G468" s="493"/>
      <c r="H468" s="498"/>
      <c r="I468" s="498">
        <v>0</v>
      </c>
      <c r="J468" s="498" t="s">
        <v>742</v>
      </c>
      <c r="K468" s="498"/>
      <c r="L468" s="498"/>
      <c r="M468" s="498"/>
      <c r="N468" s="516">
        <v>0</v>
      </c>
      <c r="O468" s="516">
        <v>0</v>
      </c>
      <c r="P468" s="516">
        <v>0</v>
      </c>
      <c r="Q468" s="516">
        <v>0</v>
      </c>
      <c r="R468" s="498"/>
      <c r="S468" s="498"/>
      <c r="T468" s="498"/>
      <c r="U468" s="498"/>
      <c r="V468" s="498"/>
      <c r="W468" s="498"/>
      <c r="X468" s="498"/>
      <c r="Y468" s="498"/>
      <c r="Z468" s="498"/>
      <c r="AA468" s="498"/>
      <c r="AB468" s="498"/>
      <c r="AC468" s="498"/>
      <c r="AD468" s="498"/>
      <c r="AE468" s="498"/>
      <c r="AF468" s="498"/>
      <c r="AG468" s="498"/>
      <c r="AH468" s="498"/>
      <c r="AI468" s="498"/>
      <c r="AJ468" s="498"/>
      <c r="AK468" s="498"/>
      <c r="AL468" s="498"/>
      <c r="AM468" s="498"/>
      <c r="AN468" s="498"/>
      <c r="AO468" s="498"/>
      <c r="AP468" s="498"/>
      <c r="AQ468" s="498"/>
      <c r="AR468" s="498"/>
      <c r="AS468" s="498"/>
      <c r="AT468" s="498"/>
      <c r="AU468" s="498"/>
      <c r="AV468" s="498"/>
      <c r="AW468" s="498"/>
      <c r="AX468" s="498"/>
      <c r="AY468" s="498"/>
      <c r="AZ468" s="498"/>
      <c r="BA468" s="498"/>
      <c r="BB468" s="498"/>
      <c r="BC468" s="498"/>
      <c r="BD468" s="493"/>
      <c r="BE468" s="474"/>
      <c r="BF468" s="462"/>
      <c r="BG468" s="462"/>
      <c r="BH468" s="462"/>
    </row>
    <row r="469" spans="1:60" outlineLevel="3" x14ac:dyDescent="0.35">
      <c r="A469" s="462"/>
      <c r="B469" s="471"/>
      <c r="C469" s="464">
        <f t="shared" si="44"/>
        <v>4</v>
      </c>
      <c r="D469" s="493"/>
      <c r="E469" s="557"/>
      <c r="F469" s="557"/>
      <c r="G469" s="493"/>
      <c r="H469" s="498"/>
      <c r="I469" s="498">
        <v>1</v>
      </c>
      <c r="J469" s="498" t="s">
        <v>743</v>
      </c>
      <c r="K469" s="498"/>
      <c r="L469" s="498"/>
      <c r="M469" s="498"/>
      <c r="N469" s="516">
        <v>0</v>
      </c>
      <c r="O469" s="516">
        <v>0</v>
      </c>
      <c r="P469" s="516">
        <v>0</v>
      </c>
      <c r="Q469" s="516">
        <v>0</v>
      </c>
      <c r="R469" s="498"/>
      <c r="S469" s="498"/>
      <c r="T469" s="498"/>
      <c r="U469" s="498"/>
      <c r="V469" s="498"/>
      <c r="W469" s="498"/>
      <c r="X469" s="498"/>
      <c r="Y469" s="498"/>
      <c r="Z469" s="498"/>
      <c r="AA469" s="498"/>
      <c r="AB469" s="498"/>
      <c r="AC469" s="498"/>
      <c r="AD469" s="498"/>
      <c r="AE469" s="498"/>
      <c r="AF469" s="498"/>
      <c r="AG469" s="498"/>
      <c r="AH469" s="498"/>
      <c r="AI469" s="498"/>
      <c r="AJ469" s="498"/>
      <c r="AK469" s="498"/>
      <c r="AL469" s="498"/>
      <c r="AM469" s="498"/>
      <c r="AN469" s="498"/>
      <c r="AO469" s="498"/>
      <c r="AP469" s="498"/>
      <c r="AQ469" s="498"/>
      <c r="AR469" s="498"/>
      <c r="AS469" s="498"/>
      <c r="AT469" s="498"/>
      <c r="AU469" s="498"/>
      <c r="AV469" s="498"/>
      <c r="AW469" s="498"/>
      <c r="AX469" s="498"/>
      <c r="AY469" s="498"/>
      <c r="AZ469" s="498"/>
      <c r="BA469" s="498"/>
      <c r="BB469" s="498"/>
      <c r="BC469" s="498"/>
      <c r="BD469" s="493"/>
      <c r="BE469" s="474"/>
      <c r="BF469" s="462"/>
      <c r="BG469" s="462"/>
      <c r="BH469" s="462"/>
    </row>
    <row r="470" spans="1:60" outlineLevel="3" x14ac:dyDescent="0.35">
      <c r="A470" s="462"/>
      <c r="B470" s="471"/>
      <c r="C470" s="464">
        <f t="shared" si="44"/>
        <v>4</v>
      </c>
      <c r="D470" s="493"/>
      <c r="E470" s="557"/>
      <c r="F470" s="557"/>
      <c r="G470" s="493"/>
      <c r="H470" s="498"/>
      <c r="I470" s="498">
        <v>2</v>
      </c>
      <c r="J470" s="498" t="s">
        <v>744</v>
      </c>
      <c r="K470" s="498"/>
      <c r="L470" s="498"/>
      <c r="M470" s="498"/>
      <c r="N470" s="516">
        <v>0</v>
      </c>
      <c r="O470" s="516">
        <v>0</v>
      </c>
      <c r="P470" s="516">
        <v>0</v>
      </c>
      <c r="Q470" s="516">
        <v>0</v>
      </c>
      <c r="R470" s="498"/>
      <c r="S470" s="498"/>
      <c r="T470" s="498"/>
      <c r="U470" s="498"/>
      <c r="V470" s="498"/>
      <c r="W470" s="498"/>
      <c r="X470" s="498"/>
      <c r="Y470" s="498"/>
      <c r="Z470" s="498"/>
      <c r="AA470" s="498"/>
      <c r="AB470" s="498"/>
      <c r="AC470" s="498"/>
      <c r="AD470" s="498"/>
      <c r="AE470" s="498"/>
      <c r="AF470" s="498"/>
      <c r="AG470" s="498"/>
      <c r="AH470" s="498"/>
      <c r="AI470" s="498"/>
      <c r="AJ470" s="498"/>
      <c r="AK470" s="498"/>
      <c r="AL470" s="498"/>
      <c r="AM470" s="498"/>
      <c r="AN470" s="498"/>
      <c r="AO470" s="498"/>
      <c r="AP470" s="498"/>
      <c r="AQ470" s="498"/>
      <c r="AR470" s="498"/>
      <c r="AS470" s="498"/>
      <c r="AT470" s="498"/>
      <c r="AU470" s="498"/>
      <c r="AV470" s="498"/>
      <c r="AW470" s="498"/>
      <c r="AX470" s="498"/>
      <c r="AY470" s="498"/>
      <c r="AZ470" s="498"/>
      <c r="BA470" s="498"/>
      <c r="BB470" s="498"/>
      <c r="BC470" s="498"/>
      <c r="BD470" s="493"/>
      <c r="BE470" s="474"/>
      <c r="BF470" s="462"/>
      <c r="BG470" s="462"/>
      <c r="BH470" s="462"/>
    </row>
    <row r="471" spans="1:60" outlineLevel="3" x14ac:dyDescent="0.35">
      <c r="A471" s="462"/>
      <c r="B471" s="471"/>
      <c r="C471" s="464">
        <f t="shared" si="44"/>
        <v>4</v>
      </c>
      <c r="D471" s="493"/>
      <c r="E471" s="557"/>
      <c r="F471" s="557"/>
      <c r="G471" s="493"/>
      <c r="H471" s="498"/>
      <c r="I471" s="498">
        <v>3</v>
      </c>
      <c r="J471" s="498" t="s">
        <v>701</v>
      </c>
      <c r="K471" s="498"/>
      <c r="L471" s="498"/>
      <c r="M471" s="498"/>
      <c r="N471" s="516">
        <v>0</v>
      </c>
      <c r="O471" s="516">
        <v>0</v>
      </c>
      <c r="P471" s="516">
        <v>0</v>
      </c>
      <c r="Q471" s="516">
        <v>0</v>
      </c>
      <c r="R471" s="498"/>
      <c r="S471" s="498"/>
      <c r="T471" s="498"/>
      <c r="U471" s="498"/>
      <c r="V471" s="498"/>
      <c r="W471" s="498"/>
      <c r="X471" s="498"/>
      <c r="Y471" s="498"/>
      <c r="Z471" s="498"/>
      <c r="AA471" s="498"/>
      <c r="AB471" s="498"/>
      <c r="AC471" s="498"/>
      <c r="AD471" s="498"/>
      <c r="AE471" s="498"/>
      <c r="AF471" s="498"/>
      <c r="AG471" s="498"/>
      <c r="AH471" s="498"/>
      <c r="AI471" s="498"/>
      <c r="AJ471" s="498"/>
      <c r="AK471" s="498"/>
      <c r="AL471" s="498"/>
      <c r="AM471" s="498"/>
      <c r="AN471" s="498"/>
      <c r="AO471" s="498"/>
      <c r="AP471" s="498"/>
      <c r="AQ471" s="498"/>
      <c r="AR471" s="498"/>
      <c r="AS471" s="498"/>
      <c r="AT471" s="498"/>
      <c r="AU471" s="498"/>
      <c r="AV471" s="498"/>
      <c r="AW471" s="498"/>
      <c r="AX471" s="498"/>
      <c r="AY471" s="498"/>
      <c r="AZ471" s="498"/>
      <c r="BA471" s="498"/>
      <c r="BB471" s="498"/>
      <c r="BC471" s="498"/>
      <c r="BD471" s="493"/>
      <c r="BE471" s="474"/>
      <c r="BF471" s="462"/>
      <c r="BG471" s="462"/>
      <c r="BH471" s="462"/>
    </row>
    <row r="472" spans="1:60" outlineLevel="3" x14ac:dyDescent="0.35">
      <c r="A472" s="462"/>
      <c r="B472" s="471"/>
      <c r="C472" s="464">
        <f t="shared" si="44"/>
        <v>4</v>
      </c>
      <c r="D472" s="493"/>
      <c r="E472" s="557"/>
      <c r="F472" s="557"/>
      <c r="G472" s="493"/>
      <c r="H472" s="498"/>
      <c r="I472" s="498">
        <v>4</v>
      </c>
      <c r="J472" s="498" t="s">
        <v>702</v>
      </c>
      <c r="K472" s="498"/>
      <c r="L472" s="498"/>
      <c r="M472" s="498"/>
      <c r="N472" s="516">
        <v>0</v>
      </c>
      <c r="O472" s="516">
        <v>0</v>
      </c>
      <c r="P472" s="516">
        <v>0</v>
      </c>
      <c r="Q472" s="516">
        <v>0</v>
      </c>
      <c r="R472" s="498"/>
      <c r="S472" s="498"/>
      <c r="T472" s="498"/>
      <c r="U472" s="498"/>
      <c r="V472" s="498"/>
      <c r="W472" s="498"/>
      <c r="X472" s="498"/>
      <c r="Y472" s="498"/>
      <c r="Z472" s="498"/>
      <c r="AA472" s="498"/>
      <c r="AB472" s="498"/>
      <c r="AC472" s="498"/>
      <c r="AD472" s="498"/>
      <c r="AE472" s="498"/>
      <c r="AF472" s="498"/>
      <c r="AG472" s="498"/>
      <c r="AH472" s="498"/>
      <c r="AI472" s="498"/>
      <c r="AJ472" s="498"/>
      <c r="AK472" s="498"/>
      <c r="AL472" s="498"/>
      <c r="AM472" s="498"/>
      <c r="AN472" s="498"/>
      <c r="AO472" s="498"/>
      <c r="AP472" s="498"/>
      <c r="AQ472" s="498"/>
      <c r="AR472" s="498"/>
      <c r="AS472" s="498"/>
      <c r="AT472" s="498"/>
      <c r="AU472" s="498"/>
      <c r="AV472" s="498"/>
      <c r="AW472" s="498"/>
      <c r="AX472" s="498"/>
      <c r="AY472" s="498"/>
      <c r="AZ472" s="498"/>
      <c r="BA472" s="498"/>
      <c r="BB472" s="498"/>
      <c r="BC472" s="498"/>
      <c r="BD472" s="493"/>
      <c r="BE472" s="474"/>
      <c r="BF472" s="462"/>
      <c r="BG472" s="462"/>
      <c r="BH472" s="462"/>
    </row>
    <row r="473" spans="1:60" outlineLevel="3" x14ac:dyDescent="0.35">
      <c r="A473" s="462"/>
      <c r="B473" s="471"/>
      <c r="C473" s="464">
        <f t="shared" si="44"/>
        <v>4</v>
      </c>
      <c r="D473" s="493"/>
      <c r="E473" s="557"/>
      <c r="F473" s="557"/>
      <c r="G473" s="493"/>
      <c r="H473" s="498"/>
      <c r="I473" s="498">
        <v>5</v>
      </c>
      <c r="J473" s="498" t="s">
        <v>703</v>
      </c>
      <c r="K473" s="498"/>
      <c r="L473" s="498"/>
      <c r="M473" s="498"/>
      <c r="N473" s="516">
        <v>0</v>
      </c>
      <c r="O473" s="516">
        <v>0</v>
      </c>
      <c r="P473" s="516">
        <v>0</v>
      </c>
      <c r="Q473" s="516">
        <v>0</v>
      </c>
      <c r="R473" s="498"/>
      <c r="S473" s="498"/>
      <c r="T473" s="498"/>
      <c r="U473" s="498"/>
      <c r="V473" s="498"/>
      <c r="W473" s="498"/>
      <c r="X473" s="498"/>
      <c r="Y473" s="498"/>
      <c r="Z473" s="498"/>
      <c r="AA473" s="498"/>
      <c r="AB473" s="498"/>
      <c r="AC473" s="498"/>
      <c r="AD473" s="498"/>
      <c r="AE473" s="498"/>
      <c r="AF473" s="498"/>
      <c r="AG473" s="498"/>
      <c r="AH473" s="498"/>
      <c r="AI473" s="498"/>
      <c r="AJ473" s="498"/>
      <c r="AK473" s="498"/>
      <c r="AL473" s="498"/>
      <c r="AM473" s="498"/>
      <c r="AN473" s="498"/>
      <c r="AO473" s="498"/>
      <c r="AP473" s="498"/>
      <c r="AQ473" s="498"/>
      <c r="AR473" s="498"/>
      <c r="AS473" s="498"/>
      <c r="AT473" s="498"/>
      <c r="AU473" s="498"/>
      <c r="AV473" s="498"/>
      <c r="AW473" s="498"/>
      <c r="AX473" s="498"/>
      <c r="AY473" s="498"/>
      <c r="AZ473" s="498"/>
      <c r="BA473" s="498"/>
      <c r="BB473" s="498"/>
      <c r="BC473" s="498"/>
      <c r="BD473" s="493"/>
      <c r="BE473" s="474"/>
      <c r="BF473" s="462"/>
      <c r="BG473" s="462"/>
      <c r="BH473" s="462"/>
    </row>
    <row r="474" spans="1:60" outlineLevel="3" x14ac:dyDescent="0.35">
      <c r="A474" s="462"/>
      <c r="B474" s="471"/>
      <c r="C474" s="464">
        <f t="shared" si="44"/>
        <v>4</v>
      </c>
      <c r="D474" s="493"/>
      <c r="E474" s="557"/>
      <c r="F474" s="557"/>
      <c r="G474" s="493"/>
      <c r="H474" s="498"/>
      <c r="I474" s="498">
        <v>6</v>
      </c>
      <c r="J474" s="498" t="s">
        <v>704</v>
      </c>
      <c r="K474" s="498"/>
      <c r="L474" s="498"/>
      <c r="M474" s="498"/>
      <c r="N474" s="516">
        <v>0</v>
      </c>
      <c r="O474" s="516">
        <v>0</v>
      </c>
      <c r="P474" s="516">
        <v>0</v>
      </c>
      <c r="Q474" s="516">
        <v>0</v>
      </c>
      <c r="R474" s="498"/>
      <c r="S474" s="498"/>
      <c r="T474" s="498"/>
      <c r="U474" s="498"/>
      <c r="V474" s="498"/>
      <c r="W474" s="498"/>
      <c r="X474" s="498"/>
      <c r="Y474" s="498"/>
      <c r="Z474" s="498"/>
      <c r="AA474" s="498"/>
      <c r="AB474" s="498"/>
      <c r="AC474" s="498"/>
      <c r="AD474" s="498"/>
      <c r="AE474" s="498"/>
      <c r="AF474" s="498"/>
      <c r="AG474" s="498"/>
      <c r="AH474" s="498"/>
      <c r="AI474" s="498"/>
      <c r="AJ474" s="498"/>
      <c r="AK474" s="498"/>
      <c r="AL474" s="498"/>
      <c r="AM474" s="498"/>
      <c r="AN474" s="498"/>
      <c r="AO474" s="498"/>
      <c r="AP474" s="498"/>
      <c r="AQ474" s="498"/>
      <c r="AR474" s="498"/>
      <c r="AS474" s="498"/>
      <c r="AT474" s="498"/>
      <c r="AU474" s="498"/>
      <c r="AV474" s="498"/>
      <c r="AW474" s="498"/>
      <c r="AX474" s="498"/>
      <c r="AY474" s="498"/>
      <c r="AZ474" s="498"/>
      <c r="BA474" s="498"/>
      <c r="BB474" s="498"/>
      <c r="BC474" s="498"/>
      <c r="BD474" s="493"/>
      <c r="BE474" s="474"/>
      <c r="BF474" s="462"/>
      <c r="BG474" s="462"/>
      <c r="BH474" s="462"/>
    </row>
    <row r="475" spans="1:60" outlineLevel="3" x14ac:dyDescent="0.35">
      <c r="A475" s="462"/>
      <c r="B475" s="471"/>
      <c r="C475" s="464">
        <f t="shared" si="44"/>
        <v>4</v>
      </c>
      <c r="D475" s="493"/>
      <c r="E475" s="557"/>
      <c r="F475" s="557"/>
      <c r="G475" s="493"/>
      <c r="H475" s="498"/>
      <c r="I475" s="498">
        <v>7</v>
      </c>
      <c r="J475" s="498" t="s">
        <v>705</v>
      </c>
      <c r="K475" s="498"/>
      <c r="L475" s="498"/>
      <c r="M475" s="498"/>
      <c r="N475" s="516">
        <v>0</v>
      </c>
      <c r="O475" s="516">
        <v>0</v>
      </c>
      <c r="P475" s="516">
        <v>0</v>
      </c>
      <c r="Q475" s="516">
        <v>0</v>
      </c>
      <c r="R475" s="498"/>
      <c r="S475" s="498"/>
      <c r="T475" s="498"/>
      <c r="U475" s="498"/>
      <c r="V475" s="498"/>
      <c r="W475" s="498"/>
      <c r="X475" s="498"/>
      <c r="Y475" s="498"/>
      <c r="Z475" s="498"/>
      <c r="AA475" s="498"/>
      <c r="AB475" s="498"/>
      <c r="AC475" s="498"/>
      <c r="AD475" s="498"/>
      <c r="AE475" s="498"/>
      <c r="AF475" s="498"/>
      <c r="AG475" s="498"/>
      <c r="AH475" s="498"/>
      <c r="AI475" s="498"/>
      <c r="AJ475" s="498"/>
      <c r="AK475" s="498"/>
      <c r="AL475" s="498"/>
      <c r="AM475" s="498"/>
      <c r="AN475" s="498"/>
      <c r="AO475" s="498"/>
      <c r="AP475" s="498"/>
      <c r="AQ475" s="498"/>
      <c r="AR475" s="498"/>
      <c r="AS475" s="498"/>
      <c r="AT475" s="498"/>
      <c r="AU475" s="498"/>
      <c r="AV475" s="498"/>
      <c r="AW475" s="498"/>
      <c r="AX475" s="498"/>
      <c r="AY475" s="498"/>
      <c r="AZ475" s="498"/>
      <c r="BA475" s="498"/>
      <c r="BB475" s="498"/>
      <c r="BC475" s="498"/>
      <c r="BD475" s="493"/>
      <c r="BE475" s="474"/>
      <c r="BF475" s="462"/>
      <c r="BG475" s="462"/>
      <c r="BH475" s="462"/>
    </row>
    <row r="476" spans="1:60" ht="5.15" customHeight="1" outlineLevel="2" x14ac:dyDescent="0.35">
      <c r="A476" s="462"/>
      <c r="B476" s="471"/>
      <c r="C476" s="464">
        <f>INT($C$444)+2.005</f>
        <v>3.0049999999999999</v>
      </c>
      <c r="D476" s="493"/>
      <c r="E476" s="493"/>
      <c r="F476" s="493"/>
      <c r="G476" s="493"/>
      <c r="H476" s="493"/>
      <c r="I476" s="493"/>
      <c r="J476" s="493"/>
      <c r="K476" s="493"/>
      <c r="L476" s="493"/>
      <c r="M476" s="493"/>
      <c r="N476" s="493"/>
      <c r="O476" s="493"/>
      <c r="P476" s="493"/>
      <c r="Q476" s="493"/>
      <c r="R476" s="493"/>
      <c r="S476" s="493"/>
      <c r="T476" s="493"/>
      <c r="U476" s="493"/>
      <c r="V476" s="493"/>
      <c r="W476" s="493"/>
      <c r="X476" s="493"/>
      <c r="Y476" s="493"/>
      <c r="Z476" s="493"/>
      <c r="AA476" s="493"/>
      <c r="AB476" s="493"/>
      <c r="AC476" s="493"/>
      <c r="AD476" s="493"/>
      <c r="AE476" s="493"/>
      <c r="AF476" s="493"/>
      <c r="AG476" s="493"/>
      <c r="AH476" s="493"/>
      <c r="AI476" s="493"/>
      <c r="AJ476" s="493"/>
      <c r="AK476" s="493"/>
      <c r="AL476" s="493"/>
      <c r="AM476" s="493"/>
      <c r="AN476" s="493"/>
      <c r="AO476" s="493"/>
      <c r="AP476" s="493"/>
      <c r="AQ476" s="493"/>
      <c r="AR476" s="493"/>
      <c r="AS476" s="493"/>
      <c r="AT476" s="493"/>
      <c r="AU476" s="493"/>
      <c r="AV476" s="493"/>
      <c r="AW476" s="493"/>
      <c r="AX476" s="493"/>
      <c r="AY476" s="493"/>
      <c r="AZ476" s="493"/>
      <c r="BA476" s="493"/>
      <c r="BB476" s="493"/>
      <c r="BC476" s="493"/>
      <c r="BD476" s="493" t="s">
        <v>554</v>
      </c>
      <c r="BE476" s="474"/>
      <c r="BF476" s="462"/>
      <c r="BG476" s="462"/>
      <c r="BH476" s="462"/>
    </row>
    <row r="477" spans="1:60" outlineLevel="1" x14ac:dyDescent="0.35">
      <c r="A477" s="462"/>
      <c r="B477" s="471"/>
      <c r="C477" s="464">
        <f>INT($C$444)+1</f>
        <v>2</v>
      </c>
      <c r="D477" s="493"/>
      <c r="E477" s="557"/>
      <c r="F477" s="557"/>
      <c r="G477" s="493"/>
      <c r="H477" s="560" t="s">
        <v>837</v>
      </c>
      <c r="I477" s="512"/>
      <c r="J477" s="512"/>
      <c r="K477" s="480"/>
      <c r="L477" s="480"/>
      <c r="M477" s="480"/>
      <c r="N477" s="480"/>
      <c r="O477" s="480"/>
      <c r="P477" s="480"/>
      <c r="Q477" s="480"/>
      <c r="R477" s="480"/>
      <c r="S477" s="480"/>
      <c r="T477" s="480"/>
      <c r="U477" s="480"/>
      <c r="V477" s="480"/>
      <c r="W477" s="480"/>
      <c r="X477" s="480"/>
      <c r="Y477" s="480"/>
      <c r="Z477" s="548"/>
      <c r="AA477" s="548"/>
      <c r="AB477" s="548"/>
      <c r="AC477" s="548"/>
      <c r="AD477" s="548"/>
      <c r="AE477" s="548"/>
      <c r="AF477" s="548"/>
      <c r="AG477" s="548"/>
      <c r="AH477" s="548"/>
      <c r="AI477" s="548"/>
      <c r="AJ477" s="548"/>
      <c r="AK477" s="548"/>
      <c r="AL477" s="548"/>
      <c r="AM477" s="548"/>
      <c r="AN477" s="548"/>
      <c r="AO477" s="548"/>
      <c r="AP477" s="548"/>
      <c r="AQ477" s="548"/>
      <c r="AR477" s="548"/>
      <c r="AS477" s="548"/>
      <c r="AT477" s="548"/>
      <c r="AU477" s="548"/>
      <c r="AV477" s="548"/>
      <c r="AW477" s="548"/>
      <c r="AX477" s="548"/>
      <c r="AY477" s="548"/>
      <c r="AZ477" s="548"/>
      <c r="BA477" s="548"/>
      <c r="BB477" s="548"/>
      <c r="BC477" s="548"/>
      <c r="BD477" s="493"/>
      <c r="BE477" s="474"/>
      <c r="BF477" s="462"/>
      <c r="BG477" s="462"/>
      <c r="BH477" s="462"/>
    </row>
    <row r="478" spans="1:60" ht="5.15" customHeight="1" outlineLevel="3" x14ac:dyDescent="0.35">
      <c r="A478" s="462"/>
      <c r="B478" s="471"/>
      <c r="C478" s="464">
        <f>INT($C$444)+3.005</f>
        <v>4.0049999999999999</v>
      </c>
      <c r="D478" s="493" t="s">
        <v>548</v>
      </c>
      <c r="E478" s="493"/>
      <c r="F478" s="493"/>
      <c r="G478" s="493"/>
      <c r="H478" s="493"/>
      <c r="I478" s="493"/>
      <c r="J478" s="493"/>
      <c r="K478" s="493"/>
      <c r="L478" s="493"/>
      <c r="M478" s="493"/>
      <c r="N478" s="493"/>
      <c r="O478" s="493"/>
      <c r="P478" s="493"/>
      <c r="Q478" s="493"/>
      <c r="R478" s="493"/>
      <c r="S478" s="493"/>
      <c r="T478" s="493"/>
      <c r="U478" s="493"/>
      <c r="V478" s="493"/>
      <c r="W478" s="493"/>
      <c r="X478" s="493"/>
      <c r="Y478" s="493"/>
      <c r="Z478" s="493"/>
      <c r="AA478" s="493"/>
      <c r="AB478" s="493"/>
      <c r="AC478" s="493"/>
      <c r="AD478" s="493"/>
      <c r="AE478" s="493"/>
      <c r="AF478" s="493"/>
      <c r="AG478" s="493"/>
      <c r="AH478" s="493"/>
      <c r="AI478" s="493"/>
      <c r="AJ478" s="493"/>
      <c r="AK478" s="493"/>
      <c r="AL478" s="493"/>
      <c r="AM478" s="493"/>
      <c r="AN478" s="493"/>
      <c r="AO478" s="493"/>
      <c r="AP478" s="493"/>
      <c r="AQ478" s="493"/>
      <c r="AR478" s="493"/>
      <c r="AS478" s="493"/>
      <c r="AT478" s="493"/>
      <c r="AU478" s="493"/>
      <c r="AV478" s="493"/>
      <c r="AW478" s="493"/>
      <c r="AX478" s="493"/>
      <c r="AY478" s="493"/>
      <c r="AZ478" s="493"/>
      <c r="BA478" s="493"/>
      <c r="BB478" s="493"/>
      <c r="BC478" s="493"/>
      <c r="BD478" s="493"/>
      <c r="BE478" s="474"/>
      <c r="BF478" s="462"/>
      <c r="BG478" s="462"/>
      <c r="BH478" s="462"/>
    </row>
    <row r="479" spans="1:60" outlineLevel="2" x14ac:dyDescent="0.35">
      <c r="A479" s="462"/>
      <c r="B479" s="471"/>
      <c r="C479" s="464">
        <f>INT($C$444)+2</f>
        <v>3</v>
      </c>
      <c r="D479" s="493"/>
      <c r="E479" s="557"/>
      <c r="F479" s="557"/>
      <c r="G479" s="493"/>
      <c r="H479" s="515" t="s">
        <v>831</v>
      </c>
      <c r="I479" s="498"/>
      <c r="J479" s="498"/>
      <c r="K479" s="498"/>
      <c r="L479" s="498"/>
      <c r="M479" s="498"/>
      <c r="N479" s="498"/>
      <c r="O479" s="498"/>
      <c r="P479" s="498"/>
      <c r="Q479" s="498"/>
      <c r="R479" s="498"/>
      <c r="S479" s="498"/>
      <c r="T479" s="498"/>
      <c r="U479" s="498"/>
      <c r="V479" s="498"/>
      <c r="W479" s="498"/>
      <c r="X479" s="498"/>
      <c r="Y479" s="498"/>
      <c r="Z479" s="498"/>
      <c r="AA479" s="498"/>
      <c r="AB479" s="498"/>
      <c r="AC479" s="498"/>
      <c r="AD479" s="498"/>
      <c r="AE479" s="498"/>
      <c r="AF479" s="498"/>
      <c r="AG479" s="498"/>
      <c r="AH479" s="498"/>
      <c r="AI479" s="498"/>
      <c r="AJ479" s="498"/>
      <c r="AK479" s="498"/>
      <c r="AL479" s="498"/>
      <c r="AM479" s="498"/>
      <c r="AN479" s="498"/>
      <c r="AO479" s="498"/>
      <c r="AP479" s="498"/>
      <c r="AQ479" s="498"/>
      <c r="AR479" s="498"/>
      <c r="AS479" s="498"/>
      <c r="AT479" s="498"/>
      <c r="AU479" s="498"/>
      <c r="AV479" s="498"/>
      <c r="AW479" s="498"/>
      <c r="AX479" s="498"/>
      <c r="AY479" s="498"/>
      <c r="AZ479" s="498"/>
      <c r="BA479" s="498"/>
      <c r="BB479" s="498"/>
      <c r="BC479" s="498"/>
      <c r="BD479" s="493"/>
      <c r="BE479" s="474"/>
      <c r="BF479" s="462"/>
      <c r="BG479" s="462"/>
      <c r="BH479" s="462"/>
    </row>
    <row r="480" spans="1:60" outlineLevel="2" x14ac:dyDescent="0.35">
      <c r="A480" s="462"/>
      <c r="B480" s="471"/>
      <c r="C480" s="464">
        <f>INT($C$444)+2</f>
        <v>3</v>
      </c>
      <c r="D480" s="493"/>
      <c r="E480" s="557"/>
      <c r="F480" s="557"/>
      <c r="G480" s="493"/>
      <c r="H480" s="573" t="s">
        <v>790</v>
      </c>
      <c r="I480" s="522" t="s">
        <v>838</v>
      </c>
      <c r="J480" s="522"/>
      <c r="K480" s="522" t="s">
        <v>839</v>
      </c>
      <c r="L480" s="522"/>
      <c r="M480" s="522"/>
      <c r="N480" s="635"/>
      <c r="O480" s="522"/>
      <c r="P480" s="522"/>
      <c r="Q480" s="522"/>
      <c r="R480" s="522"/>
      <c r="S480" s="522"/>
      <c r="T480" s="522"/>
      <c r="U480" s="522"/>
      <c r="V480" s="498"/>
      <c r="W480" s="498"/>
      <c r="X480" s="498"/>
      <c r="Y480" s="498"/>
      <c r="Z480" s="498"/>
      <c r="AA480" s="498"/>
      <c r="AB480" s="498"/>
      <c r="AC480" s="498"/>
      <c r="AD480" s="498"/>
      <c r="AE480" s="498"/>
      <c r="AF480" s="498"/>
      <c r="AG480" s="498"/>
      <c r="AH480" s="498"/>
      <c r="AI480" s="498"/>
      <c r="AJ480" s="498"/>
      <c r="AK480" s="498"/>
      <c r="AL480" s="498"/>
      <c r="AM480" s="498"/>
      <c r="AN480" s="498"/>
      <c r="AO480" s="498"/>
      <c r="AP480" s="498"/>
      <c r="AQ480" s="498"/>
      <c r="AR480" s="498"/>
      <c r="AS480" s="498"/>
      <c r="AT480" s="498"/>
      <c r="AU480" s="498"/>
      <c r="AV480" s="498"/>
      <c r="AW480" s="498"/>
      <c r="AX480" s="498"/>
      <c r="AY480" s="498"/>
      <c r="AZ480" s="498"/>
      <c r="BA480" s="498"/>
      <c r="BB480" s="498"/>
      <c r="BC480" s="498"/>
      <c r="BD480" s="493"/>
      <c r="BE480" s="474"/>
      <c r="BF480" s="462"/>
      <c r="BG480" s="462"/>
      <c r="BH480" s="462"/>
    </row>
    <row r="481" spans="1:60" ht="15" customHeight="1" outlineLevel="3" x14ac:dyDescent="0.35">
      <c r="A481" s="462"/>
      <c r="B481" s="471"/>
      <c r="C481" s="464">
        <f t="shared" ref="C481:C494" si="45">INT($C$444)+3</f>
        <v>4</v>
      </c>
      <c r="D481" s="493"/>
      <c r="E481" s="557">
        <v>0</v>
      </c>
      <c r="F481" s="557"/>
      <c r="G481" s="493"/>
      <c r="H481" s="515" t="str">
        <f>H$174</f>
        <v>May</v>
      </c>
      <c r="I481" s="648">
        <v>2</v>
      </c>
      <c r="J481" s="648"/>
      <c r="K481" s="603">
        <f t="shared" ref="K481:M482" si="46">INDEX(i_date_shear_sixg0,($E481*i_s_len+$I481)*i_x_len+1,0)</f>
        <v>44484</v>
      </c>
      <c r="L481" s="603">
        <f t="shared" si="46"/>
        <v>44484</v>
      </c>
      <c r="M481" s="603">
        <f t="shared" si="46"/>
        <v>44484</v>
      </c>
      <c r="N481" s="498"/>
      <c r="O481" s="498"/>
      <c r="P481" s="498"/>
      <c r="Q481" s="498"/>
      <c r="R481" s="498"/>
      <c r="S481" s="498"/>
      <c r="T481" s="498"/>
      <c r="U481" s="498"/>
      <c r="V481" s="498"/>
      <c r="W481" s="498"/>
      <c r="X481" s="498"/>
      <c r="Y481" s="498"/>
      <c r="Z481" s="498"/>
      <c r="AA481" s="498"/>
      <c r="AB481" s="498"/>
      <c r="AC481" s="498"/>
      <c r="AD481" s="498"/>
      <c r="AE481" s="498"/>
      <c r="AF481" s="498"/>
      <c r="AG481" s="498"/>
      <c r="AH481" s="498"/>
      <c r="AI481" s="498"/>
      <c r="AJ481" s="498"/>
      <c r="AK481" s="498"/>
      <c r="AL481" s="498"/>
      <c r="AM481" s="498"/>
      <c r="AN481" s="498"/>
      <c r="AO481" s="498"/>
      <c r="AP481" s="498"/>
      <c r="AQ481" s="498"/>
      <c r="AR481" s="498"/>
      <c r="AS481" s="498"/>
      <c r="AT481" s="498"/>
      <c r="AU481" s="498"/>
      <c r="AV481" s="498"/>
      <c r="AW481" s="498"/>
      <c r="AX481" s="498"/>
      <c r="AY481" s="498"/>
      <c r="AZ481" s="498"/>
      <c r="BA481" s="498"/>
      <c r="BB481" s="498"/>
      <c r="BC481" s="498"/>
      <c r="BD481" s="493"/>
      <c r="BE481" s="474"/>
      <c r="BF481" s="462"/>
      <c r="BG481" s="462"/>
      <c r="BH481" s="462"/>
    </row>
    <row r="482" spans="1:60" outlineLevel="3" x14ac:dyDescent="0.35">
      <c r="A482" s="462"/>
      <c r="B482" s="471"/>
      <c r="C482" s="464">
        <f t="shared" si="45"/>
        <v>4</v>
      </c>
      <c r="D482" s="493"/>
      <c r="E482" s="557">
        <v>1</v>
      </c>
      <c r="F482" s="557"/>
      <c r="G482" s="493"/>
      <c r="H482" s="515" t="str">
        <f>H$175</f>
        <v>July</v>
      </c>
      <c r="I482" s="648">
        <v>2</v>
      </c>
      <c r="J482" s="648"/>
      <c r="K482" s="603">
        <f t="shared" si="46"/>
        <v>44576</v>
      </c>
      <c r="L482" s="603">
        <f t="shared" si="46"/>
        <v>44576</v>
      </c>
      <c r="M482" s="603">
        <f t="shared" si="46"/>
        <v>44576</v>
      </c>
      <c r="N482" s="498"/>
      <c r="O482" s="498"/>
      <c r="P482" s="498"/>
      <c r="Q482" s="498"/>
      <c r="R482" s="498"/>
      <c r="S482" s="498"/>
      <c r="T482" s="498"/>
      <c r="U482" s="498"/>
      <c r="V482" s="498"/>
      <c r="W482" s="498"/>
      <c r="X482" s="498"/>
      <c r="Y482" s="498"/>
      <c r="Z482" s="498"/>
      <c r="AA482" s="498"/>
      <c r="AB482" s="498"/>
      <c r="AC482" s="498"/>
      <c r="AD482" s="498"/>
      <c r="AE482" s="498"/>
      <c r="AF482" s="498"/>
      <c r="AG482" s="498"/>
      <c r="AH482" s="498"/>
      <c r="AI482" s="498"/>
      <c r="AJ482" s="498"/>
      <c r="AK482" s="498"/>
      <c r="AL482" s="498"/>
      <c r="AM482" s="498"/>
      <c r="AN482" s="498"/>
      <c r="AO482" s="498"/>
      <c r="AP482" s="498"/>
      <c r="AQ482" s="498"/>
      <c r="AR482" s="498"/>
      <c r="AS482" s="498"/>
      <c r="AT482" s="498"/>
      <c r="AU482" s="498"/>
      <c r="AV482" s="498"/>
      <c r="AW482" s="498"/>
      <c r="AX482" s="498"/>
      <c r="AY482" s="498"/>
      <c r="AZ482" s="498"/>
      <c r="BA482" s="498"/>
      <c r="BB482" s="498"/>
      <c r="BC482" s="498"/>
      <c r="BD482" s="493"/>
      <c r="BE482" s="474"/>
      <c r="BF482" s="462"/>
      <c r="BG482" s="462"/>
      <c r="BH482" s="462"/>
    </row>
    <row r="483" spans="1:60" outlineLevel="3" x14ac:dyDescent="0.35">
      <c r="A483" s="462"/>
      <c r="B483" s="471"/>
      <c r="C483" s="464">
        <f t="shared" si="45"/>
        <v>4</v>
      </c>
      <c r="D483" s="493"/>
      <c r="E483" s="557"/>
      <c r="F483" s="557"/>
      <c r="G483" s="493"/>
      <c r="H483" s="498"/>
      <c r="I483" s="515"/>
      <c r="J483" s="515"/>
      <c r="K483" s="498"/>
      <c r="L483" s="498"/>
      <c r="M483" s="498"/>
      <c r="N483" s="498"/>
      <c r="O483" s="498"/>
      <c r="P483" s="498"/>
      <c r="Q483" s="498"/>
      <c r="R483" s="498"/>
      <c r="S483" s="498"/>
      <c r="T483" s="498"/>
      <c r="U483" s="498"/>
      <c r="V483" s="498"/>
      <c r="W483" s="498"/>
      <c r="X483" s="498"/>
      <c r="Y483" s="498"/>
      <c r="Z483" s="498"/>
      <c r="AA483" s="498"/>
      <c r="AB483" s="498"/>
      <c r="AC483" s="498"/>
      <c r="AD483" s="498"/>
      <c r="AE483" s="498"/>
      <c r="AF483" s="498"/>
      <c r="AG483" s="498"/>
      <c r="AH483" s="498"/>
      <c r="AI483" s="498"/>
      <c r="AJ483" s="498"/>
      <c r="AK483" s="498"/>
      <c r="AL483" s="498"/>
      <c r="AM483" s="498"/>
      <c r="AN483" s="498"/>
      <c r="AO483" s="498"/>
      <c r="AP483" s="498"/>
      <c r="AQ483" s="498"/>
      <c r="AR483" s="498"/>
      <c r="AS483" s="498"/>
      <c r="AT483" s="498"/>
      <c r="AU483" s="498"/>
      <c r="AV483" s="498"/>
      <c r="AW483" s="498"/>
      <c r="AX483" s="498"/>
      <c r="AY483" s="498"/>
      <c r="AZ483" s="498"/>
      <c r="BA483" s="498"/>
      <c r="BB483" s="498"/>
      <c r="BC483" s="498"/>
      <c r="BD483" s="493"/>
      <c r="BE483" s="474"/>
      <c r="BF483" s="462"/>
      <c r="BG483" s="462"/>
      <c r="BH483" s="462"/>
    </row>
    <row r="484" spans="1:60" outlineLevel="3" x14ac:dyDescent="0.35">
      <c r="A484" s="462"/>
      <c r="B484" s="471"/>
      <c r="C484" s="464">
        <f t="shared" si="45"/>
        <v>4</v>
      </c>
      <c r="D484" s="493"/>
      <c r="E484" s="557"/>
      <c r="F484" s="557"/>
      <c r="G484" s="493"/>
      <c r="H484" s="498"/>
      <c r="I484" s="522" t="s">
        <v>840</v>
      </c>
      <c r="J484" s="521"/>
      <c r="K484" s="522" t="s">
        <v>841</v>
      </c>
      <c r="L484" s="522"/>
      <c r="M484" s="522"/>
      <c r="N484" s="498"/>
      <c r="O484" s="498"/>
      <c r="P484" s="498"/>
      <c r="Q484" s="498"/>
      <c r="R484" s="498"/>
      <c r="S484" s="498"/>
      <c r="T484" s="498"/>
      <c r="U484" s="498"/>
      <c r="V484" s="498"/>
      <c r="W484" s="498"/>
      <c r="X484" s="498"/>
      <c r="Y484" s="498"/>
      <c r="Z484" s="498"/>
      <c r="AA484" s="498"/>
      <c r="AB484" s="498"/>
      <c r="AC484" s="498"/>
      <c r="AD484" s="498"/>
      <c r="AE484" s="498"/>
      <c r="AF484" s="498"/>
      <c r="AG484" s="498"/>
      <c r="AH484" s="498"/>
      <c r="AI484" s="498"/>
      <c r="AJ484" s="498"/>
      <c r="AK484" s="498"/>
      <c r="AL484" s="498"/>
      <c r="AM484" s="498"/>
      <c r="AN484" s="498"/>
      <c r="AO484" s="498"/>
      <c r="AP484" s="498"/>
      <c r="AQ484" s="498"/>
      <c r="AR484" s="498"/>
      <c r="AS484" s="498"/>
      <c r="AT484" s="498"/>
      <c r="AU484" s="498"/>
      <c r="AV484" s="498"/>
      <c r="AW484" s="498"/>
      <c r="AX484" s="498"/>
      <c r="AY484" s="498"/>
      <c r="AZ484" s="498"/>
      <c r="BA484" s="498"/>
      <c r="BB484" s="498"/>
      <c r="BC484" s="498"/>
      <c r="BD484" s="493"/>
      <c r="BE484" s="474"/>
      <c r="BF484" s="462"/>
      <c r="BG484" s="462"/>
      <c r="BH484" s="462"/>
    </row>
    <row r="485" spans="1:60" outlineLevel="3" x14ac:dyDescent="0.35">
      <c r="A485" s="462"/>
      <c r="B485" s="471"/>
      <c r="C485" s="464">
        <f t="shared" si="45"/>
        <v>4</v>
      </c>
      <c r="D485" s="493"/>
      <c r="E485" s="557">
        <v>0</v>
      </c>
      <c r="F485" s="557"/>
      <c r="G485" s="493"/>
      <c r="H485" s="515" t="str">
        <f>H$174</f>
        <v>May</v>
      </c>
      <c r="I485" s="648">
        <v>5</v>
      </c>
      <c r="J485" s="648"/>
      <c r="K485" s="603">
        <f t="shared" ref="K485:M486" si="47">INDEX(i_date_shear_sixg0,($E485*i_s_len+$I485)*i_x_len+1,0)</f>
        <v>45580</v>
      </c>
      <c r="L485" s="603">
        <f t="shared" si="47"/>
        <v>45580</v>
      </c>
      <c r="M485" s="603">
        <f t="shared" si="47"/>
        <v>45580</v>
      </c>
      <c r="N485" s="498"/>
      <c r="O485" s="498"/>
      <c r="P485" s="498"/>
      <c r="Q485" s="498"/>
      <c r="R485" s="498"/>
      <c r="S485" s="498"/>
      <c r="T485" s="498"/>
      <c r="U485" s="498"/>
      <c r="V485" s="498"/>
      <c r="W485" s="498"/>
      <c r="X485" s="498"/>
      <c r="Y485" s="498"/>
      <c r="Z485" s="498"/>
      <c r="AA485" s="498"/>
      <c r="AB485" s="498"/>
      <c r="AC485" s="498"/>
      <c r="AD485" s="498"/>
      <c r="AE485" s="498"/>
      <c r="AF485" s="498"/>
      <c r="AG485" s="498"/>
      <c r="AH485" s="498"/>
      <c r="AI485" s="498"/>
      <c r="AJ485" s="498"/>
      <c r="AK485" s="498"/>
      <c r="AL485" s="498"/>
      <c r="AM485" s="498"/>
      <c r="AN485" s="498"/>
      <c r="AO485" s="498"/>
      <c r="AP485" s="498"/>
      <c r="AQ485" s="498"/>
      <c r="AR485" s="498"/>
      <c r="AS485" s="498"/>
      <c r="AT485" s="498"/>
      <c r="AU485" s="498"/>
      <c r="AV485" s="498"/>
      <c r="AW485" s="498"/>
      <c r="AX485" s="498"/>
      <c r="AY485" s="498"/>
      <c r="AZ485" s="498"/>
      <c r="BA485" s="498"/>
      <c r="BB485" s="498"/>
      <c r="BC485" s="498"/>
      <c r="BD485" s="493"/>
      <c r="BE485" s="474"/>
      <c r="BF485" s="462"/>
      <c r="BG485" s="462"/>
      <c r="BH485" s="462"/>
    </row>
    <row r="486" spans="1:60" outlineLevel="3" x14ac:dyDescent="0.35">
      <c r="A486" s="462"/>
      <c r="B486" s="471"/>
      <c r="C486" s="464">
        <f t="shared" si="45"/>
        <v>4</v>
      </c>
      <c r="D486" s="493"/>
      <c r="E486" s="557">
        <v>1</v>
      </c>
      <c r="F486" s="557"/>
      <c r="G486" s="493"/>
      <c r="H486" s="515" t="str">
        <f>H$175</f>
        <v>July</v>
      </c>
      <c r="I486" s="648">
        <v>5</v>
      </c>
      <c r="J486" s="648"/>
      <c r="K486" s="603">
        <f t="shared" si="47"/>
        <v>45672</v>
      </c>
      <c r="L486" s="603">
        <f t="shared" si="47"/>
        <v>45672</v>
      </c>
      <c r="M486" s="603">
        <f t="shared" si="47"/>
        <v>45672</v>
      </c>
      <c r="N486" s="498"/>
      <c r="O486" s="498"/>
      <c r="P486" s="498"/>
      <c r="Q486" s="498"/>
      <c r="R486" s="498"/>
      <c r="S486" s="498"/>
      <c r="T486" s="498"/>
      <c r="U486" s="498"/>
      <c r="V486" s="498"/>
      <c r="W486" s="498"/>
      <c r="X486" s="498"/>
      <c r="Y486" s="498"/>
      <c r="Z486" s="498"/>
      <c r="AA486" s="498"/>
      <c r="AB486" s="498"/>
      <c r="AC486" s="498"/>
      <c r="AD486" s="498"/>
      <c r="AE486" s="498"/>
      <c r="AF486" s="498"/>
      <c r="AG486" s="498"/>
      <c r="AH486" s="498"/>
      <c r="AI486" s="498"/>
      <c r="AJ486" s="498"/>
      <c r="AK486" s="498"/>
      <c r="AL486" s="498"/>
      <c r="AM486" s="498"/>
      <c r="AN486" s="498"/>
      <c r="AO486" s="498"/>
      <c r="AP486" s="498"/>
      <c r="AQ486" s="498"/>
      <c r="AR486" s="498"/>
      <c r="AS486" s="498"/>
      <c r="AT486" s="498"/>
      <c r="AU486" s="498"/>
      <c r="AV486" s="498"/>
      <c r="AW486" s="498"/>
      <c r="AX486" s="498"/>
      <c r="AY486" s="498"/>
      <c r="AZ486" s="498"/>
      <c r="BA486" s="498"/>
      <c r="BB486" s="498"/>
      <c r="BC486" s="498"/>
      <c r="BD486" s="493"/>
      <c r="BE486" s="474"/>
      <c r="BF486" s="462"/>
      <c r="BG486" s="462"/>
      <c r="BH486" s="462"/>
    </row>
    <row r="487" spans="1:60" outlineLevel="3" x14ac:dyDescent="0.35">
      <c r="A487" s="462"/>
      <c r="B487" s="471"/>
      <c r="C487" s="464">
        <f t="shared" si="45"/>
        <v>4</v>
      </c>
      <c r="D487" s="493"/>
      <c r="E487" s="557"/>
      <c r="F487" s="557"/>
      <c r="G487" s="493"/>
      <c r="H487" s="498"/>
      <c r="I487" s="515"/>
      <c r="J487" s="515"/>
      <c r="K487" s="498"/>
      <c r="L487" s="498"/>
      <c r="M487" s="498"/>
      <c r="N487" s="498"/>
      <c r="O487" s="498"/>
      <c r="P487" s="498"/>
      <c r="Q487" s="498"/>
      <c r="R487" s="498"/>
      <c r="S487" s="498"/>
      <c r="T487" s="498"/>
      <c r="U487" s="498"/>
      <c r="V487" s="498"/>
      <c r="W487" s="498"/>
      <c r="X487" s="498"/>
      <c r="Y487" s="498"/>
      <c r="Z487" s="498"/>
      <c r="AA487" s="498"/>
      <c r="AB487" s="498"/>
      <c r="AC487" s="498"/>
      <c r="AD487" s="498"/>
      <c r="AE487" s="498"/>
      <c r="AF487" s="498"/>
      <c r="AG487" s="498"/>
      <c r="AH487" s="498"/>
      <c r="AI487" s="498"/>
      <c r="AJ487" s="498"/>
      <c r="AK487" s="498"/>
      <c r="AL487" s="498"/>
      <c r="AM487" s="498"/>
      <c r="AN487" s="498"/>
      <c r="AO487" s="498"/>
      <c r="AP487" s="498"/>
      <c r="AQ487" s="498"/>
      <c r="AR487" s="498"/>
      <c r="AS487" s="498"/>
      <c r="AT487" s="498"/>
      <c r="AU487" s="498"/>
      <c r="AV487" s="498"/>
      <c r="AW487" s="498"/>
      <c r="AX487" s="498"/>
      <c r="AY487" s="498"/>
      <c r="AZ487" s="498"/>
      <c r="BA487" s="498"/>
      <c r="BB487" s="498"/>
      <c r="BC487" s="498"/>
      <c r="BD487" s="493"/>
      <c r="BE487" s="474"/>
      <c r="BF487" s="462"/>
      <c r="BG487" s="462"/>
      <c r="BH487" s="462"/>
    </row>
    <row r="488" spans="1:60" outlineLevel="3" x14ac:dyDescent="0.35">
      <c r="A488" s="462"/>
      <c r="B488" s="471"/>
      <c r="C488" s="464">
        <f t="shared" si="45"/>
        <v>4</v>
      </c>
      <c r="D488" s="493"/>
      <c r="E488" s="557"/>
      <c r="F488" s="557"/>
      <c r="G488" s="493"/>
      <c r="H488" s="498"/>
      <c r="I488" s="498"/>
      <c r="J488" s="498"/>
      <c r="K488" s="522" t="s">
        <v>981</v>
      </c>
      <c r="L488" s="522"/>
      <c r="M488" s="522"/>
      <c r="N488" s="498"/>
      <c r="O488" s="498"/>
      <c r="P488" s="498"/>
      <c r="Q488" s="498"/>
      <c r="R488" s="498"/>
      <c r="S488" s="498"/>
      <c r="T488" s="498"/>
      <c r="U488" s="498"/>
      <c r="V488" s="498"/>
      <c r="W488" s="498"/>
      <c r="X488" s="498"/>
      <c r="Y488" s="498"/>
      <c r="Z488" s="498"/>
      <c r="AA488" s="498"/>
      <c r="AB488" s="498"/>
      <c r="AC488" s="498"/>
      <c r="AD488" s="498"/>
      <c r="AE488" s="498"/>
      <c r="AF488" s="498"/>
      <c r="AG488" s="498"/>
      <c r="AH488" s="498"/>
      <c r="AI488" s="498"/>
      <c r="AJ488" s="498"/>
      <c r="AK488" s="498"/>
      <c r="AL488" s="498"/>
      <c r="AM488" s="498"/>
      <c r="AN488" s="498"/>
      <c r="AO488" s="498"/>
      <c r="AP488" s="498"/>
      <c r="AQ488" s="498"/>
      <c r="AR488" s="498"/>
      <c r="AS488" s="498"/>
      <c r="AT488" s="498"/>
      <c r="AU488" s="498"/>
      <c r="AV488" s="498"/>
      <c r="AW488" s="498"/>
      <c r="AX488" s="498"/>
      <c r="AY488" s="498"/>
      <c r="AZ488" s="498"/>
      <c r="BA488" s="498"/>
      <c r="BB488" s="498"/>
      <c r="BC488" s="498"/>
      <c r="BD488" s="493"/>
      <c r="BE488" s="474"/>
      <c r="BF488" s="462"/>
      <c r="BG488" s="462"/>
      <c r="BH488" s="462"/>
    </row>
    <row r="489" spans="1:60" outlineLevel="3" x14ac:dyDescent="0.35">
      <c r="A489" s="462"/>
      <c r="B489" s="471"/>
      <c r="C489" s="464">
        <f t="shared" si="45"/>
        <v>4</v>
      </c>
      <c r="D489" s="493"/>
      <c r="E489" s="557"/>
      <c r="F489" s="557"/>
      <c r="G489" s="493"/>
      <c r="H489" s="515" t="str">
        <f>H$174</f>
        <v>May</v>
      </c>
      <c r="I489" s="498"/>
      <c r="J489" s="498"/>
      <c r="K489" s="721">
        <v>1550</v>
      </c>
      <c r="L489" s="721">
        <v>1550</v>
      </c>
      <c r="M489" s="721">
        <v>1550</v>
      </c>
      <c r="N489" s="498"/>
      <c r="O489" s="498" t="s">
        <v>993</v>
      </c>
      <c r="P489" s="498"/>
      <c r="Q489" s="498"/>
      <c r="R489" s="498"/>
      <c r="S489" s="498"/>
      <c r="T489" s="498"/>
      <c r="U489" s="498"/>
      <c r="V489" s="498"/>
      <c r="W489" s="498"/>
      <c r="X489" s="498"/>
      <c r="Y489" s="498"/>
      <c r="Z489" s="498"/>
      <c r="AA489" s="498"/>
      <c r="AB489" s="498"/>
      <c r="AC489" s="498"/>
      <c r="AD489" s="498"/>
      <c r="AE489" s="498"/>
      <c r="AF489" s="498"/>
      <c r="AG489" s="498"/>
      <c r="AH489" s="498"/>
      <c r="AI489" s="498"/>
      <c r="AJ489" s="498"/>
      <c r="AK489" s="498"/>
      <c r="AL489" s="498"/>
      <c r="AM489" s="498"/>
      <c r="AN489" s="498"/>
      <c r="AO489" s="498"/>
      <c r="AP489" s="498"/>
      <c r="AQ489" s="498"/>
      <c r="AR489" s="498"/>
      <c r="AS489" s="498"/>
      <c r="AT489" s="498"/>
      <c r="AU489" s="498"/>
      <c r="AV489" s="498"/>
      <c r="AW489" s="498"/>
      <c r="AX489" s="498"/>
      <c r="AY489" s="498"/>
      <c r="AZ489" s="498"/>
      <c r="BA489" s="498"/>
      <c r="BB489" s="498"/>
      <c r="BC489" s="498"/>
      <c r="BD489" s="493"/>
      <c r="BE489" s="474"/>
      <c r="BF489" s="462"/>
      <c r="BG489" s="462"/>
      <c r="BH489" s="462"/>
    </row>
    <row r="490" spans="1:60" outlineLevel="3" x14ac:dyDescent="0.35">
      <c r="A490" s="462"/>
      <c r="B490" s="471"/>
      <c r="C490" s="464">
        <f t="shared" si="45"/>
        <v>4</v>
      </c>
      <c r="D490" s="493"/>
      <c r="E490" s="557"/>
      <c r="F490" s="557"/>
      <c r="G490" s="493"/>
      <c r="H490" s="515" t="str">
        <f>H$175</f>
        <v>July</v>
      </c>
      <c r="I490" s="498"/>
      <c r="J490" s="498"/>
      <c r="K490" s="721">
        <v>1550</v>
      </c>
      <c r="L490" s="721">
        <v>1550</v>
      </c>
      <c r="M490" s="721">
        <v>1550</v>
      </c>
      <c r="N490" s="498"/>
      <c r="O490" s="498"/>
      <c r="P490" s="498"/>
      <c r="Q490" s="498"/>
      <c r="R490" s="498"/>
      <c r="S490" s="498"/>
      <c r="T490" s="498"/>
      <c r="U490" s="498"/>
      <c r="V490" s="498"/>
      <c r="W490" s="498"/>
      <c r="X490" s="498"/>
      <c r="Y490" s="498"/>
      <c r="Z490" s="498"/>
      <c r="AA490" s="498"/>
      <c r="AB490" s="498"/>
      <c r="AC490" s="498"/>
      <c r="AD490" s="498"/>
      <c r="AE490" s="498"/>
      <c r="AF490" s="498"/>
      <c r="AG490" s="498"/>
      <c r="AH490" s="498"/>
      <c r="AI490" s="498"/>
      <c r="AJ490" s="498"/>
      <c r="AK490" s="498"/>
      <c r="AL490" s="498"/>
      <c r="AM490" s="498"/>
      <c r="AN490" s="498"/>
      <c r="AO490" s="498"/>
      <c r="AP490" s="498"/>
      <c r="AQ490" s="498"/>
      <c r="AR490" s="498"/>
      <c r="AS490" s="498"/>
      <c r="AT490" s="498"/>
      <c r="AU490" s="498"/>
      <c r="AV490" s="498"/>
      <c r="AW490" s="498"/>
      <c r="AX490" s="498"/>
      <c r="AY490" s="498"/>
      <c r="AZ490" s="498"/>
      <c r="BA490" s="498"/>
      <c r="BB490" s="498"/>
      <c r="BC490" s="498"/>
      <c r="BD490" s="493"/>
      <c r="BE490" s="474"/>
      <c r="BF490" s="462"/>
      <c r="BG490" s="462"/>
      <c r="BH490" s="462"/>
    </row>
    <row r="491" spans="1:60" outlineLevel="3" x14ac:dyDescent="0.35">
      <c r="A491" s="462"/>
      <c r="B491" s="471"/>
      <c r="C491" s="464">
        <f t="shared" si="45"/>
        <v>4</v>
      </c>
      <c r="D491" s="493"/>
      <c r="E491" s="557"/>
      <c r="F491" s="557"/>
      <c r="G491" s="493"/>
      <c r="H491" s="498"/>
      <c r="I491" s="515"/>
      <c r="J491" s="515"/>
      <c r="K491" s="498"/>
      <c r="L491" s="498"/>
      <c r="M491" s="498"/>
      <c r="N491" s="498"/>
      <c r="O491" s="498"/>
      <c r="P491" s="498"/>
      <c r="Q491" s="498"/>
      <c r="R491" s="498"/>
      <c r="S491" s="498"/>
      <c r="T491" s="498"/>
      <c r="U491" s="498"/>
      <c r="V491" s="498"/>
      <c r="W491" s="498"/>
      <c r="X491" s="498"/>
      <c r="Y491" s="498"/>
      <c r="Z491" s="498"/>
      <c r="AA491" s="498"/>
      <c r="AB491" s="498"/>
      <c r="AC491" s="498"/>
      <c r="AD491" s="498"/>
      <c r="AE491" s="498"/>
      <c r="AF491" s="498"/>
      <c r="AG491" s="498"/>
      <c r="AH491" s="498"/>
      <c r="AI491" s="498"/>
      <c r="AJ491" s="498"/>
      <c r="AK491" s="498"/>
      <c r="AL491" s="498"/>
      <c r="AM491" s="498"/>
      <c r="AN491" s="498"/>
      <c r="AO491" s="498"/>
      <c r="AP491" s="498"/>
      <c r="AQ491" s="498"/>
      <c r="AR491" s="498"/>
      <c r="AS491" s="498"/>
      <c r="AT491" s="498"/>
      <c r="AU491" s="498"/>
      <c r="AV491" s="498"/>
      <c r="AW491" s="498"/>
      <c r="AX491" s="498"/>
      <c r="AY491" s="498"/>
      <c r="AZ491" s="498"/>
      <c r="BA491" s="498"/>
      <c r="BB491" s="498"/>
      <c r="BC491" s="498"/>
      <c r="BD491" s="493"/>
      <c r="BE491" s="474"/>
      <c r="BF491" s="462"/>
      <c r="BG491" s="462"/>
      <c r="BH491" s="462"/>
    </row>
    <row r="492" spans="1:60" outlineLevel="3" x14ac:dyDescent="0.35">
      <c r="A492" s="462"/>
      <c r="B492" s="471"/>
      <c r="C492" s="464">
        <f t="shared" si="45"/>
        <v>4</v>
      </c>
      <c r="D492" s="493"/>
      <c r="E492" s="557"/>
      <c r="F492" s="557"/>
      <c r="G492" s="493"/>
      <c r="H492" s="498"/>
      <c r="I492" s="498"/>
      <c r="J492" s="498"/>
      <c r="K492" s="522" t="s">
        <v>842</v>
      </c>
      <c r="L492" s="522"/>
      <c r="M492" s="522"/>
      <c r="N492" s="498"/>
      <c r="O492" s="498"/>
      <c r="P492" s="498"/>
      <c r="Q492" s="498"/>
      <c r="R492" s="498"/>
      <c r="S492" s="498"/>
      <c r="T492" s="498"/>
      <c r="U492" s="498"/>
      <c r="V492" s="498"/>
      <c r="W492" s="498"/>
      <c r="X492" s="498"/>
      <c r="Y492" s="498"/>
      <c r="Z492" s="498"/>
      <c r="AA492" s="498"/>
      <c r="AB492" s="498"/>
      <c r="AC492" s="498"/>
      <c r="AD492" s="498"/>
      <c r="AE492" s="498"/>
      <c r="AF492" s="498"/>
      <c r="AG492" s="498"/>
      <c r="AH492" s="498"/>
      <c r="AI492" s="498"/>
      <c r="AJ492" s="498"/>
      <c r="AK492" s="498"/>
      <c r="AL492" s="498"/>
      <c r="AM492" s="498"/>
      <c r="AN492" s="498"/>
      <c r="AO492" s="498"/>
      <c r="AP492" s="498"/>
      <c r="AQ492" s="498"/>
      <c r="AR492" s="498"/>
      <c r="AS492" s="498"/>
      <c r="AT492" s="498"/>
      <c r="AU492" s="498"/>
      <c r="AV492" s="498"/>
      <c r="AW492" s="498"/>
      <c r="AX492" s="498"/>
      <c r="AY492" s="498"/>
      <c r="AZ492" s="498"/>
      <c r="BA492" s="498"/>
      <c r="BB492" s="498"/>
      <c r="BC492" s="498"/>
      <c r="BD492" s="493"/>
      <c r="BE492" s="474"/>
      <c r="BF492" s="462"/>
      <c r="BG492" s="462"/>
      <c r="BH492" s="462"/>
    </row>
    <row r="493" spans="1:60" outlineLevel="3" x14ac:dyDescent="0.35">
      <c r="A493" s="462"/>
      <c r="B493" s="471"/>
      <c r="C493" s="464">
        <f t="shared" si="45"/>
        <v>4</v>
      </c>
      <c r="D493" s="493"/>
      <c r="E493" s="557"/>
      <c r="F493" s="557"/>
      <c r="G493" s="493"/>
      <c r="H493" s="515" t="str">
        <f>H$174</f>
        <v>May</v>
      </c>
      <c r="I493" s="498"/>
      <c r="J493" s="498"/>
      <c r="K493" s="649">
        <f t="shared" ref="K493:M494" si="48">(K485-K481)/30.5</f>
        <v>35.934426229508198</v>
      </c>
      <c r="L493" s="649">
        <f t="shared" si="48"/>
        <v>35.934426229508198</v>
      </c>
      <c r="M493" s="649">
        <f t="shared" si="48"/>
        <v>35.934426229508198</v>
      </c>
      <c r="N493" s="498"/>
      <c r="O493" s="498"/>
      <c r="P493" s="498"/>
      <c r="Q493" s="498"/>
      <c r="R493" s="498"/>
      <c r="S493" s="498"/>
      <c r="T493" s="498"/>
      <c r="U493" s="498"/>
      <c r="V493" s="498"/>
      <c r="W493" s="498"/>
      <c r="X493" s="498"/>
      <c r="Y493" s="498"/>
      <c r="Z493" s="498"/>
      <c r="AA493" s="498"/>
      <c r="AB493" s="498"/>
      <c r="AC493" s="498"/>
      <c r="AD493" s="498"/>
      <c r="AE493" s="498"/>
      <c r="AF493" s="498"/>
      <c r="AG493" s="498"/>
      <c r="AH493" s="498"/>
      <c r="AI493" s="498"/>
      <c r="AJ493" s="498"/>
      <c r="AK493" s="498"/>
      <c r="AL493" s="498"/>
      <c r="AM493" s="498"/>
      <c r="AN493" s="498"/>
      <c r="AO493" s="498"/>
      <c r="AP493" s="498"/>
      <c r="AQ493" s="498"/>
      <c r="AR493" s="498"/>
      <c r="AS493" s="498"/>
      <c r="AT493" s="498"/>
      <c r="AU493" s="498"/>
      <c r="AV493" s="498"/>
      <c r="AW493" s="498"/>
      <c r="AX493" s="498"/>
      <c r="AY493" s="498"/>
      <c r="AZ493" s="498"/>
      <c r="BA493" s="498"/>
      <c r="BB493" s="498"/>
      <c r="BC493" s="498"/>
      <c r="BD493" s="493"/>
      <c r="BE493" s="474"/>
      <c r="BF493" s="462"/>
      <c r="BG493" s="462"/>
      <c r="BH493" s="462"/>
    </row>
    <row r="494" spans="1:60" outlineLevel="3" x14ac:dyDescent="0.35">
      <c r="A494" s="462"/>
      <c r="B494" s="471"/>
      <c r="C494" s="464">
        <f t="shared" si="45"/>
        <v>4</v>
      </c>
      <c r="D494" s="493"/>
      <c r="E494" s="557"/>
      <c r="F494" s="557"/>
      <c r="G494" s="493"/>
      <c r="H494" s="515" t="str">
        <f>H$175</f>
        <v>July</v>
      </c>
      <c r="I494" s="498"/>
      <c r="J494" s="498"/>
      <c r="K494" s="649">
        <f t="shared" si="48"/>
        <v>35.934426229508198</v>
      </c>
      <c r="L494" s="649">
        <f t="shared" si="48"/>
        <v>35.934426229508198</v>
      </c>
      <c r="M494" s="649">
        <f t="shared" si="48"/>
        <v>35.934426229508198</v>
      </c>
      <c r="N494" s="498"/>
      <c r="O494" s="498"/>
      <c r="P494" s="498"/>
      <c r="Q494" s="498"/>
      <c r="R494" s="498"/>
      <c r="S494" s="498"/>
      <c r="T494" s="498"/>
      <c r="U494" s="498"/>
      <c r="V494" s="498"/>
      <c r="W494" s="498"/>
      <c r="X494" s="498"/>
      <c r="Y494" s="498"/>
      <c r="Z494" s="498"/>
      <c r="AA494" s="498"/>
      <c r="AB494" s="498"/>
      <c r="AC494" s="498"/>
      <c r="AD494" s="498"/>
      <c r="AE494" s="498"/>
      <c r="AF494" s="498"/>
      <c r="AG494" s="498"/>
      <c r="AH494" s="498"/>
      <c r="AI494" s="498"/>
      <c r="AJ494" s="498"/>
      <c r="AK494" s="498"/>
      <c r="AL494" s="498"/>
      <c r="AM494" s="498"/>
      <c r="AN494" s="498"/>
      <c r="AO494" s="498"/>
      <c r="AP494" s="498"/>
      <c r="AQ494" s="498"/>
      <c r="AR494" s="498"/>
      <c r="AS494" s="498"/>
      <c r="AT494" s="498"/>
      <c r="AU494" s="498"/>
      <c r="AV494" s="498"/>
      <c r="AW494" s="498"/>
      <c r="AX494" s="498"/>
      <c r="AY494" s="498"/>
      <c r="AZ494" s="498"/>
      <c r="BA494" s="498"/>
      <c r="BB494" s="498"/>
      <c r="BC494" s="498"/>
      <c r="BD494" s="493"/>
      <c r="BE494" s="474"/>
      <c r="BF494" s="462"/>
      <c r="BG494" s="462"/>
      <c r="BH494" s="462"/>
    </row>
    <row r="495" spans="1:60" ht="5.15" customHeight="1" outlineLevel="2" x14ac:dyDescent="0.35">
      <c r="A495" s="462"/>
      <c r="B495" s="471"/>
      <c r="C495" s="464">
        <f>INT($C$444)+2.005</f>
        <v>3.0049999999999999</v>
      </c>
      <c r="D495" s="493"/>
      <c r="E495" s="493"/>
      <c r="F495" s="493"/>
      <c r="G495" s="493"/>
      <c r="H495" s="493"/>
      <c r="I495" s="493"/>
      <c r="J495" s="493"/>
      <c r="K495" s="493"/>
      <c r="L495" s="493"/>
      <c r="M495" s="493"/>
      <c r="N495" s="493"/>
      <c r="O495" s="493"/>
      <c r="P495" s="493"/>
      <c r="Q495" s="493"/>
      <c r="R495" s="493"/>
      <c r="S495" s="493"/>
      <c r="T495" s="493"/>
      <c r="U495" s="493"/>
      <c r="V495" s="493"/>
      <c r="W495" s="493"/>
      <c r="X495" s="493"/>
      <c r="Y495" s="493"/>
      <c r="Z495" s="493"/>
      <c r="AA495" s="493"/>
      <c r="AB495" s="493"/>
      <c r="AC495" s="493"/>
      <c r="AD495" s="493"/>
      <c r="AE495" s="493"/>
      <c r="AF495" s="493"/>
      <c r="AG495" s="493"/>
      <c r="AH495" s="493"/>
      <c r="AI495" s="493"/>
      <c r="AJ495" s="493"/>
      <c r="AK495" s="493"/>
      <c r="AL495" s="493"/>
      <c r="AM495" s="493"/>
      <c r="AN495" s="493"/>
      <c r="AO495" s="493"/>
      <c r="AP495" s="493"/>
      <c r="AQ495" s="493"/>
      <c r="AR495" s="493"/>
      <c r="AS495" s="493"/>
      <c r="AT495" s="493"/>
      <c r="AU495" s="493"/>
      <c r="AV495" s="493"/>
      <c r="AW495" s="493"/>
      <c r="AX495" s="493"/>
      <c r="AY495" s="493"/>
      <c r="AZ495" s="493"/>
      <c r="BA495" s="493"/>
      <c r="BB495" s="493"/>
      <c r="BC495" s="493"/>
      <c r="BD495" s="493" t="s">
        <v>554</v>
      </c>
      <c r="BE495" s="474"/>
      <c r="BF495" s="462"/>
      <c r="BG495" s="462"/>
      <c r="BH495" s="462"/>
    </row>
    <row r="496" spans="1:60" ht="5.15" customHeight="1" outlineLevel="2" x14ac:dyDescent="0.35">
      <c r="A496" s="462"/>
      <c r="B496" s="471"/>
      <c r="C496" s="464">
        <f>INT($C$444)+2.005</f>
        <v>3.0049999999999999</v>
      </c>
      <c r="D496" s="493"/>
      <c r="E496" s="493"/>
      <c r="F496" s="493"/>
      <c r="G496" s="493"/>
      <c r="H496" s="493"/>
      <c r="I496" s="493"/>
      <c r="J496" s="493"/>
      <c r="K496" s="493"/>
      <c r="L496" s="493"/>
      <c r="M496" s="493"/>
      <c r="N496" s="493"/>
      <c r="O496" s="493"/>
      <c r="P496" s="493"/>
      <c r="Q496" s="493"/>
      <c r="R496" s="493"/>
      <c r="S496" s="493"/>
      <c r="T496" s="493"/>
      <c r="U496" s="493"/>
      <c r="V496" s="493"/>
      <c r="W496" s="493"/>
      <c r="X496" s="493"/>
      <c r="Y496" s="493"/>
      <c r="Z496" s="493"/>
      <c r="AA496" s="493"/>
      <c r="AB496" s="493"/>
      <c r="AC496" s="493"/>
      <c r="AD496" s="493"/>
      <c r="AE496" s="493"/>
      <c r="AF496" s="493"/>
      <c r="AG496" s="493"/>
      <c r="AH496" s="493"/>
      <c r="AI496" s="493"/>
      <c r="AJ496" s="493"/>
      <c r="AK496" s="493"/>
      <c r="AL496" s="493"/>
      <c r="AM496" s="493"/>
      <c r="AN496" s="493"/>
      <c r="AO496" s="493"/>
      <c r="AP496" s="493"/>
      <c r="AQ496" s="493"/>
      <c r="AR496" s="493"/>
      <c r="AS496" s="493"/>
      <c r="AT496" s="493"/>
      <c r="AU496" s="493"/>
      <c r="AV496" s="493"/>
      <c r="AW496" s="493"/>
      <c r="AX496" s="493"/>
      <c r="AY496" s="493"/>
      <c r="AZ496" s="493"/>
      <c r="BA496" s="493"/>
      <c r="BB496" s="493"/>
      <c r="BC496" s="493"/>
      <c r="BD496" s="493"/>
      <c r="BE496" s="474"/>
      <c r="BF496" s="462"/>
      <c r="BG496" s="462"/>
      <c r="BH496" s="462"/>
    </row>
    <row r="497" spans="1:60" ht="5.15" customHeight="1" outlineLevel="1" x14ac:dyDescent="0.35">
      <c r="A497" s="462"/>
      <c r="B497" s="504"/>
      <c r="C497" s="505">
        <f>INT($C$444)+1.005</f>
        <v>2.0049999999999999</v>
      </c>
      <c r="D497" s="506"/>
      <c r="E497" s="506"/>
      <c r="F497" s="506"/>
      <c r="G497" s="506"/>
      <c r="H497" s="506"/>
      <c r="I497" s="506"/>
      <c r="J497" s="506"/>
      <c r="K497" s="506"/>
      <c r="L497" s="506"/>
      <c r="M497" s="506"/>
      <c r="N497" s="506"/>
      <c r="O497" s="506"/>
      <c r="P497" s="506"/>
      <c r="Q497" s="506"/>
      <c r="R497" s="506"/>
      <c r="S497" s="506"/>
      <c r="T497" s="506"/>
      <c r="U497" s="506"/>
      <c r="V497" s="506"/>
      <c r="W497" s="506"/>
      <c r="X497" s="506"/>
      <c r="Y497" s="506"/>
      <c r="Z497" s="506"/>
      <c r="AA497" s="506"/>
      <c r="AB497" s="506"/>
      <c r="AC497" s="506"/>
      <c r="AD497" s="506"/>
      <c r="AE497" s="506"/>
      <c r="AF497" s="506"/>
      <c r="AG497" s="506"/>
      <c r="AH497" s="506"/>
      <c r="AI497" s="506"/>
      <c r="AJ497" s="506"/>
      <c r="AK497" s="506"/>
      <c r="AL497" s="506"/>
      <c r="AM497" s="506"/>
      <c r="AN497" s="506"/>
      <c r="AO497" s="506"/>
      <c r="AP497" s="506"/>
      <c r="AQ497" s="506"/>
      <c r="AR497" s="506"/>
      <c r="AS497" s="506"/>
      <c r="AT497" s="506"/>
      <c r="AU497" s="506"/>
      <c r="AV497" s="506"/>
      <c r="AW497" s="506"/>
      <c r="AX497" s="506"/>
      <c r="AY497" s="506"/>
      <c r="AZ497" s="506"/>
      <c r="BA497" s="506"/>
      <c r="BB497" s="506"/>
      <c r="BC497" s="506"/>
      <c r="BD497" s="506"/>
      <c r="BE497" s="507" t="s">
        <v>144</v>
      </c>
      <c r="BF497" s="462"/>
      <c r="BG497" s="462"/>
      <c r="BH497" s="462"/>
    </row>
    <row r="498" spans="1:60" ht="5.15" customHeight="1" collapsed="1" x14ac:dyDescent="0.35">
      <c r="A498" s="462"/>
      <c r="B498" s="508"/>
      <c r="C498" s="509">
        <f>INT($C$444)+0.005</f>
        <v>1.0049999999999999</v>
      </c>
      <c r="D498" s="508"/>
      <c r="E498" s="508"/>
      <c r="F498" s="508"/>
      <c r="G498" s="508"/>
      <c r="H498" s="508"/>
      <c r="I498" s="508"/>
      <c r="J498" s="508"/>
      <c r="K498" s="508"/>
      <c r="L498" s="508"/>
      <c r="M498" s="508"/>
      <c r="N498" s="508"/>
      <c r="O498" s="508"/>
      <c r="P498" s="508"/>
      <c r="Q498" s="508"/>
      <c r="R498" s="508"/>
      <c r="S498" s="508"/>
      <c r="T498" s="508"/>
      <c r="U498" s="508"/>
      <c r="V498" s="508"/>
      <c r="W498" s="508"/>
      <c r="X498" s="508"/>
      <c r="Y498" s="508"/>
      <c r="Z498" s="508"/>
      <c r="AA498" s="508"/>
      <c r="AB498" s="508"/>
      <c r="AC498" s="508"/>
      <c r="AD498" s="508"/>
      <c r="AE498" s="508"/>
      <c r="AF498" s="508"/>
      <c r="AG498" s="508"/>
      <c r="AH498" s="508"/>
      <c r="AI498" s="508"/>
      <c r="AJ498" s="508"/>
      <c r="AK498" s="508"/>
      <c r="AL498" s="508"/>
      <c r="AM498" s="508"/>
      <c r="AN498" s="508"/>
      <c r="AO498" s="508"/>
      <c r="AP498" s="508"/>
      <c r="AQ498" s="508"/>
      <c r="AR498" s="508"/>
      <c r="AS498" s="508"/>
      <c r="AT498" s="508"/>
      <c r="AU498" s="508"/>
      <c r="AV498" s="508"/>
      <c r="AW498" s="508"/>
      <c r="AX498" s="508"/>
      <c r="AY498" s="508"/>
      <c r="AZ498" s="508"/>
      <c r="BA498" s="508"/>
      <c r="BB498" s="508"/>
      <c r="BC498" s="508"/>
      <c r="BD498" s="508"/>
      <c r="BE498" s="508"/>
      <c r="BF498" s="462"/>
      <c r="BG498" s="462"/>
      <c r="BH498" s="462"/>
    </row>
    <row r="499" spans="1:60" hidden="1" outlineLevel="2" x14ac:dyDescent="0.35">
      <c r="A499" s="462"/>
      <c r="B499" s="462"/>
      <c r="C499" s="464">
        <f>INT($C$444)+2</f>
        <v>3</v>
      </c>
      <c r="D499" s="462"/>
      <c r="E499" s="462"/>
      <c r="F499" s="462"/>
      <c r="G499" s="462"/>
      <c r="H499" s="462"/>
      <c r="I499" s="462"/>
      <c r="J499" s="462"/>
      <c r="K499" s="462"/>
      <c r="L499" s="462"/>
      <c r="M499" s="462"/>
      <c r="N499" s="462"/>
      <c r="O499" s="462"/>
      <c r="P499" s="462"/>
      <c r="Q499" s="462"/>
      <c r="R499" s="462"/>
      <c r="S499" s="462"/>
      <c r="T499" s="462"/>
      <c r="U499" s="462"/>
      <c r="V499" s="462"/>
      <c r="W499" s="462"/>
      <c r="X499" s="462"/>
      <c r="Y499" s="462"/>
      <c r="Z499" s="462"/>
      <c r="AA499" s="462"/>
      <c r="AB499" s="462"/>
      <c r="AC499" s="462"/>
      <c r="AD499" s="462"/>
      <c r="AE499" s="462"/>
      <c r="AF499" s="462"/>
      <c r="AG499" s="462"/>
      <c r="AH499" s="462"/>
      <c r="AI499" s="462"/>
      <c r="AJ499" s="462"/>
      <c r="AK499" s="462"/>
      <c r="AL499" s="462"/>
      <c r="AM499" s="462"/>
      <c r="AN499" s="462"/>
      <c r="AO499" s="462"/>
      <c r="AP499" s="462"/>
      <c r="AQ499" s="462"/>
      <c r="AR499" s="462"/>
      <c r="AS499" s="462"/>
      <c r="AT499" s="462"/>
      <c r="AU499" s="462"/>
      <c r="AV499" s="462"/>
      <c r="AW499" s="462"/>
      <c r="AX499" s="462"/>
      <c r="AY499" s="462"/>
      <c r="AZ499" s="462"/>
      <c r="BA499" s="462"/>
      <c r="BB499" s="462"/>
      <c r="BC499" s="462"/>
      <c r="BD499" s="462"/>
      <c r="BE499" s="462"/>
      <c r="BF499" s="462"/>
      <c r="BG499" s="462"/>
      <c r="BH499" s="462"/>
    </row>
    <row r="500" spans="1:60" hidden="1" outlineLevel="2" x14ac:dyDescent="0.35">
      <c r="A500" s="462"/>
      <c r="B500" s="462"/>
      <c r="C500" s="464">
        <f>INT($C$504)+2</f>
        <v>3</v>
      </c>
      <c r="D500" s="462"/>
      <c r="E500" s="462"/>
      <c r="F500" s="462"/>
      <c r="G500" s="462"/>
      <c r="H500" s="462"/>
      <c r="I500" s="462"/>
      <c r="J500" s="462"/>
      <c r="K500" s="462"/>
      <c r="L500" s="462"/>
      <c r="M500" s="462"/>
      <c r="N500" s="462"/>
      <c r="O500" s="462"/>
      <c r="P500" s="462"/>
      <c r="Q500" s="462"/>
      <c r="R500" s="462"/>
      <c r="S500" s="462"/>
      <c r="T500" s="462"/>
      <c r="U500" s="462"/>
      <c r="V500" s="462"/>
      <c r="W500" s="462"/>
      <c r="X500" s="462"/>
      <c r="Y500" s="462"/>
      <c r="Z500" s="462"/>
      <c r="AA500" s="462"/>
      <c r="AB500" s="462"/>
      <c r="AC500" s="462"/>
      <c r="AD500" s="462"/>
      <c r="AE500" s="462"/>
      <c r="AF500" s="462"/>
      <c r="AG500" s="462"/>
      <c r="AH500" s="462"/>
      <c r="AI500" s="462"/>
      <c r="AJ500" s="462"/>
      <c r="AK500" s="462"/>
      <c r="AL500" s="462"/>
      <c r="AM500" s="462"/>
      <c r="AN500" s="462"/>
      <c r="AO500" s="462"/>
      <c r="AP500" s="462"/>
      <c r="AQ500" s="462"/>
      <c r="AR500" s="462"/>
      <c r="AS500" s="462"/>
      <c r="AT500" s="462"/>
      <c r="AU500" s="462"/>
      <c r="AV500" s="462"/>
      <c r="AW500" s="462"/>
      <c r="AX500" s="462"/>
      <c r="AY500" s="462"/>
      <c r="AZ500" s="462"/>
      <c r="BA500" s="462"/>
      <c r="BB500" s="462"/>
      <c r="BC500" s="462"/>
      <c r="BD500" s="462"/>
      <c r="BE500" s="462"/>
      <c r="BF500" s="462"/>
      <c r="BG500" s="462"/>
      <c r="BH500" s="462"/>
    </row>
    <row r="501" spans="1:60" ht="5.15" customHeight="1" collapsed="1" thickBot="1" x14ac:dyDescent="0.4">
      <c r="A501" s="462"/>
      <c r="B501" s="465"/>
      <c r="C501" s="466">
        <f>INT($C$504)+0.005</f>
        <v>1.0049999999999999</v>
      </c>
      <c r="D501" s="465"/>
      <c r="E501" s="465"/>
      <c r="F501" s="465"/>
      <c r="G501" s="465"/>
      <c r="H501" s="465"/>
      <c r="I501" s="465"/>
      <c r="J501" s="465"/>
      <c r="K501" s="465"/>
      <c r="L501" s="465"/>
      <c r="M501" s="465"/>
      <c r="N501" s="465"/>
      <c r="O501" s="465"/>
      <c r="P501" s="465"/>
      <c r="Q501" s="465"/>
      <c r="R501" s="465"/>
      <c r="S501" s="465"/>
      <c r="T501" s="465"/>
      <c r="U501" s="465"/>
      <c r="V501" s="465"/>
      <c r="W501" s="465"/>
      <c r="X501" s="465"/>
      <c r="Y501" s="465"/>
      <c r="Z501" s="465"/>
      <c r="AA501" s="465"/>
      <c r="AB501" s="465"/>
      <c r="AC501" s="465"/>
      <c r="AD501" s="465"/>
      <c r="AE501" s="465"/>
      <c r="AF501" s="465"/>
      <c r="AG501" s="465"/>
      <c r="AH501" s="465"/>
      <c r="AI501" s="465"/>
      <c r="AJ501" s="465"/>
      <c r="AK501" s="465"/>
      <c r="AL501" s="465"/>
      <c r="AM501" s="465"/>
      <c r="AN501" s="465"/>
      <c r="AO501" s="465"/>
      <c r="AP501" s="465"/>
      <c r="AQ501" s="465"/>
      <c r="AR501" s="465"/>
      <c r="AS501" s="465"/>
      <c r="AT501" s="465"/>
      <c r="AU501" s="465"/>
      <c r="AV501" s="465"/>
      <c r="AW501" s="465"/>
      <c r="AX501" s="465"/>
      <c r="AY501" s="465"/>
      <c r="AZ501" s="465"/>
      <c r="BA501" s="465"/>
      <c r="BB501" s="465"/>
      <c r="BC501" s="465"/>
      <c r="BD501" s="465"/>
      <c r="BE501" s="465"/>
      <c r="BF501" s="462"/>
      <c r="BG501" s="462"/>
      <c r="BH501" s="462"/>
    </row>
    <row r="502" spans="1:60" ht="5.15" hidden="1" customHeight="1" outlineLevel="1" x14ac:dyDescent="0.35">
      <c r="A502" s="462"/>
      <c r="B502" s="467" t="s">
        <v>0</v>
      </c>
      <c r="C502" s="468">
        <f>INT($C$504)+1.005</f>
        <v>2.0049999999999999</v>
      </c>
      <c r="D502" s="469"/>
      <c r="E502" s="469"/>
      <c r="F502" s="469"/>
      <c r="G502" s="469"/>
      <c r="H502" s="469"/>
      <c r="I502" s="469"/>
      <c r="J502" s="469"/>
      <c r="K502" s="469"/>
      <c r="L502" s="469"/>
      <c r="M502" s="469"/>
      <c r="N502" s="469"/>
      <c r="O502" s="469"/>
      <c r="P502" s="469"/>
      <c r="Q502" s="469"/>
      <c r="R502" s="469"/>
      <c r="S502" s="469"/>
      <c r="T502" s="469"/>
      <c r="U502" s="469"/>
      <c r="V502" s="469"/>
      <c r="W502" s="469"/>
      <c r="X502" s="469"/>
      <c r="Y502" s="469"/>
      <c r="Z502" s="469"/>
      <c r="AA502" s="469"/>
      <c r="AB502" s="469"/>
      <c r="AC502" s="469"/>
      <c r="AD502" s="469"/>
      <c r="AE502" s="469"/>
      <c r="AF502" s="469"/>
      <c r="AG502" s="469"/>
      <c r="AH502" s="469"/>
      <c r="AI502" s="469"/>
      <c r="AJ502" s="469"/>
      <c r="AK502" s="469"/>
      <c r="AL502" s="469"/>
      <c r="AM502" s="469"/>
      <c r="AN502" s="469"/>
      <c r="AO502" s="469"/>
      <c r="AP502" s="469"/>
      <c r="AQ502" s="469"/>
      <c r="AR502" s="469"/>
      <c r="AS502" s="469"/>
      <c r="AT502" s="469"/>
      <c r="AU502" s="469"/>
      <c r="AV502" s="469"/>
      <c r="AW502" s="469"/>
      <c r="AX502" s="469"/>
      <c r="AY502" s="469"/>
      <c r="AZ502" s="469"/>
      <c r="BA502" s="469"/>
      <c r="BB502" s="469"/>
      <c r="BC502" s="469"/>
      <c r="BD502" s="469"/>
      <c r="BE502" s="470"/>
      <c r="BF502" s="462"/>
      <c r="BG502" s="462"/>
      <c r="BH502" s="462"/>
    </row>
    <row r="503" spans="1:60" hidden="1" outlineLevel="4" x14ac:dyDescent="0.35">
      <c r="A503" s="462"/>
      <c r="B503" s="471"/>
      <c r="C503" s="464">
        <f>INT(MAX($C$523:$C$553))+1</f>
        <v>6</v>
      </c>
      <c r="D503" s="472"/>
      <c r="E503" s="472"/>
      <c r="F503" s="472"/>
      <c r="G503" s="472"/>
      <c r="H503" s="473"/>
      <c r="I503" s="473"/>
      <c r="J503" s="473"/>
      <c r="K503" s="473"/>
      <c r="L503" s="473"/>
      <c r="M503" s="473"/>
      <c r="N503" s="473"/>
      <c r="O503" s="473"/>
      <c r="P503" s="473"/>
      <c r="Q503" s="473"/>
      <c r="R503" s="473"/>
      <c r="S503" s="473"/>
      <c r="T503" s="473"/>
      <c r="U503" s="473"/>
      <c r="V503" s="473"/>
      <c r="W503" s="473"/>
      <c r="X503" s="473"/>
      <c r="Y503" s="473"/>
      <c r="Z503" s="473"/>
      <c r="AA503" s="473"/>
      <c r="AB503" s="473"/>
      <c r="AC503" s="473"/>
      <c r="AD503" s="473"/>
      <c r="AE503" s="473"/>
      <c r="AF503" s="473"/>
      <c r="AG503" s="473"/>
      <c r="AH503" s="473"/>
      <c r="AI503" s="473"/>
      <c r="AJ503" s="473"/>
      <c r="AK503" s="473"/>
      <c r="AL503" s="473"/>
      <c r="AM503" s="473"/>
      <c r="AN503" s="473"/>
      <c r="AO503" s="473"/>
      <c r="AP503" s="473"/>
      <c r="AQ503" s="473"/>
      <c r="AR503" s="473"/>
      <c r="AS503" s="473"/>
      <c r="AT503" s="473"/>
      <c r="AU503" s="473"/>
      <c r="AV503" s="473"/>
      <c r="AW503" s="473"/>
      <c r="AX503" s="473"/>
      <c r="AY503" s="473"/>
      <c r="AZ503" s="473"/>
      <c r="BA503" s="473"/>
      <c r="BB503" s="473"/>
      <c r="BC503" s="473"/>
      <c r="BD503" s="472"/>
      <c r="BE503" s="474"/>
      <c r="BF503" s="462"/>
      <c r="BG503" s="462"/>
      <c r="BH503" s="462"/>
    </row>
    <row r="504" spans="1:60" ht="20.149999999999999" customHeight="1" x14ac:dyDescent="0.35">
      <c r="A504" s="462"/>
      <c r="B504" s="471"/>
      <c r="C504" s="464">
        <v>1.02</v>
      </c>
      <c r="D504" s="475"/>
      <c r="E504" s="550" t="s">
        <v>539</v>
      </c>
      <c r="F504" s="551"/>
      <c r="G504" s="478"/>
      <c r="H504" s="479" t="str">
        <f>COUNTIFS($B$1:$B504, "«")&amp;" Sheep: Young at Foot and Offspring sale times &amp; shearing of sale animals"</f>
        <v>5 Sheep: Young at Foot and Offspring sale times &amp; shearing of sale animals</v>
      </c>
      <c r="I504" s="510"/>
      <c r="J504" s="510"/>
      <c r="K504" s="510"/>
      <c r="L504" s="510"/>
      <c r="M504" s="510"/>
      <c r="N504" s="510"/>
      <c r="O504" s="510"/>
      <c r="P504" s="510"/>
      <c r="Q504" s="510"/>
      <c r="R504" s="510"/>
      <c r="S504" s="510"/>
      <c r="T504" s="510"/>
      <c r="U504" s="510"/>
      <c r="V504" s="510"/>
      <c r="W504" s="510"/>
      <c r="X504" s="510"/>
      <c r="Y504" s="510"/>
      <c r="Z504" s="510"/>
      <c r="AA504" s="645"/>
      <c r="AB504" s="645"/>
      <c r="AC504" s="645"/>
      <c r="AD504" s="510"/>
      <c r="AE504" s="510"/>
      <c r="AF504" s="510"/>
      <c r="AG504" s="510"/>
      <c r="AH504" s="510"/>
      <c r="AI504" s="510"/>
      <c r="AJ504" s="510"/>
      <c r="AK504" s="510"/>
      <c r="AL504" s="510"/>
      <c r="AM504" s="510"/>
      <c r="AN504" s="510"/>
      <c r="AO504" s="510"/>
      <c r="AP504" s="510"/>
      <c r="AQ504" s="510"/>
      <c r="AR504" s="510"/>
      <c r="AS504" s="510"/>
      <c r="AT504" s="510"/>
      <c r="AU504" s="510"/>
      <c r="AV504" s="510"/>
      <c r="AW504" s="510"/>
      <c r="AX504" s="510"/>
      <c r="AY504" s="510"/>
      <c r="AZ504" s="510"/>
      <c r="BA504" s="510"/>
      <c r="BB504" s="510"/>
      <c r="BC504" s="510"/>
      <c r="BD504" s="553"/>
      <c r="BE504" s="474"/>
      <c r="BF504" s="462"/>
      <c r="BG504" s="462"/>
      <c r="BH504" s="462"/>
    </row>
    <row r="505" spans="1:60" ht="36" outlineLevel="1" x14ac:dyDescent="0.35">
      <c r="A505" s="462"/>
      <c r="B505" s="471"/>
      <c r="C505" s="464">
        <f>INT($C$504)+1.02</f>
        <v>2.02</v>
      </c>
      <c r="D505" s="475"/>
      <c r="E505" s="550" t="s">
        <v>541</v>
      </c>
      <c r="F505" s="554">
        <v>1</v>
      </c>
      <c r="G505" s="484"/>
      <c r="H505" s="650" t="s">
        <v>843</v>
      </c>
      <c r="I505" s="486"/>
      <c r="J505" s="486"/>
      <c r="K505" s="486"/>
      <c r="L505" s="486"/>
      <c r="M505" s="486"/>
      <c r="N505" s="486"/>
      <c r="O505" s="486"/>
      <c r="P505" s="486"/>
      <c r="Q505" s="486"/>
      <c r="R505" s="486"/>
      <c r="S505" s="486"/>
      <c r="T505" s="486"/>
      <c r="U505" s="486"/>
      <c r="V505" s="486"/>
      <c r="W505" s="486"/>
      <c r="X505" s="486"/>
      <c r="Y505" s="486"/>
      <c r="Z505" s="486"/>
      <c r="AA505" s="646"/>
      <c r="AB505" s="646"/>
      <c r="AC505" s="646"/>
      <c r="AD505" s="486"/>
      <c r="AE505" s="486"/>
      <c r="AF505" s="486"/>
      <c r="AG505" s="486"/>
      <c r="AH505" s="486"/>
      <c r="AI505" s="486"/>
      <c r="AJ505" s="486"/>
      <c r="AK505" s="486"/>
      <c r="AL505" s="486"/>
      <c r="AM505" s="486"/>
      <c r="AN505" s="486"/>
      <c r="AO505" s="486"/>
      <c r="AP505" s="486"/>
      <c r="AQ505" s="486"/>
      <c r="AR505" s="486"/>
      <c r="AS505" s="486"/>
      <c r="AT505" s="486"/>
      <c r="AU505" s="486"/>
      <c r="AV505" s="486"/>
      <c r="AW505" s="486"/>
      <c r="AX505" s="486"/>
      <c r="AY505" s="486"/>
      <c r="AZ505" s="486"/>
      <c r="BA505" s="486"/>
      <c r="BB505" s="486"/>
      <c r="BC505" s="486"/>
      <c r="BD505" s="556"/>
      <c r="BE505" s="474"/>
      <c r="BF505" s="462"/>
      <c r="BG505" s="462"/>
      <c r="BH505" s="462"/>
    </row>
    <row r="506" spans="1:60" ht="5.15" customHeight="1" outlineLevel="2" x14ac:dyDescent="0.35">
      <c r="A506" s="462"/>
      <c r="B506" s="471"/>
      <c r="C506" s="464">
        <f>INT($C$504)+2.005</f>
        <v>3.0049999999999999</v>
      </c>
      <c r="D506" s="472"/>
      <c r="E506" s="472"/>
      <c r="F506" s="472"/>
      <c r="G506" s="472"/>
      <c r="H506" s="472"/>
      <c r="I506" s="472"/>
      <c r="J506" s="472"/>
      <c r="K506" s="472"/>
      <c r="L506" s="472"/>
      <c r="M506" s="472"/>
      <c r="N506" s="472"/>
      <c r="O506" s="472"/>
      <c r="P506" s="472"/>
      <c r="Q506" s="472"/>
      <c r="R506" s="472"/>
      <c r="S506" s="472"/>
      <c r="T506" s="472"/>
      <c r="U506" s="472"/>
      <c r="V506" s="472"/>
      <c r="W506" s="472"/>
      <c r="X506" s="472"/>
      <c r="Y506" s="472"/>
      <c r="Z506" s="472"/>
      <c r="AA506" s="472"/>
      <c r="AB506" s="472"/>
      <c r="AC506" s="472"/>
      <c r="AD506" s="472"/>
      <c r="AE506" s="472"/>
      <c r="AF506" s="472"/>
      <c r="AG506" s="472"/>
      <c r="AH506" s="472"/>
      <c r="AI506" s="472"/>
      <c r="AJ506" s="472"/>
      <c r="AK506" s="472"/>
      <c r="AL506" s="472"/>
      <c r="AM506" s="472"/>
      <c r="AN506" s="472"/>
      <c r="AO506" s="472"/>
      <c r="AP506" s="472"/>
      <c r="AQ506" s="472"/>
      <c r="AR506" s="472"/>
      <c r="AS506" s="472"/>
      <c r="AT506" s="472"/>
      <c r="AU506" s="472"/>
      <c r="AV506" s="472"/>
      <c r="AW506" s="472"/>
      <c r="AX506" s="472"/>
      <c r="AY506" s="472"/>
      <c r="AZ506" s="472"/>
      <c r="BA506" s="472"/>
      <c r="BB506" s="472"/>
      <c r="BC506" s="472"/>
      <c r="BD506" s="472"/>
      <c r="BE506" s="474"/>
      <c r="BF506" s="462"/>
      <c r="BG506" s="462"/>
      <c r="BH506" s="462"/>
    </row>
    <row r="507" spans="1:60" outlineLevel="2" x14ac:dyDescent="0.35">
      <c r="A507" s="462"/>
      <c r="B507" s="471"/>
      <c r="C507" s="464">
        <f>INT($C$504)+2</f>
        <v>3</v>
      </c>
      <c r="D507" s="472"/>
      <c r="E507" s="557"/>
      <c r="F507" s="557"/>
      <c r="G507" s="472"/>
      <c r="H507" s="490"/>
      <c r="I507" s="490"/>
      <c r="J507" s="490"/>
      <c r="K507" s="490"/>
      <c r="L507" s="490"/>
      <c r="M507" s="490"/>
      <c r="N507" s="490"/>
      <c r="O507" s="490"/>
      <c r="P507" s="490"/>
      <c r="Q507" s="490"/>
      <c r="R507" s="490"/>
      <c r="S507" s="490"/>
      <c r="T507" s="490"/>
      <c r="U507" s="490"/>
      <c r="V507" s="490"/>
      <c r="W507" s="490"/>
      <c r="X507" s="490"/>
      <c r="Y507" s="490"/>
      <c r="Z507" s="490"/>
      <c r="AA507" s="490"/>
      <c r="AB507" s="490"/>
      <c r="AC507" s="490"/>
      <c r="AD507" s="490"/>
      <c r="AE507" s="490"/>
      <c r="AF507" s="490"/>
      <c r="AG507" s="490"/>
      <c r="AH507" s="490"/>
      <c r="AI507" s="490"/>
      <c r="AJ507" s="490"/>
      <c r="AK507" s="490"/>
      <c r="AL507" s="490"/>
      <c r="AM507" s="490"/>
      <c r="AN507" s="490"/>
      <c r="AO507" s="490"/>
      <c r="AP507" s="490"/>
      <c r="AQ507" s="490"/>
      <c r="AR507" s="490"/>
      <c r="AS507" s="490"/>
      <c r="AT507" s="490"/>
      <c r="AU507" s="490"/>
      <c r="AV507" s="490"/>
      <c r="AW507" s="490"/>
      <c r="AX507" s="490"/>
      <c r="AY507" s="490"/>
      <c r="AZ507" s="490"/>
      <c r="BA507" s="490"/>
      <c r="BB507" s="490"/>
      <c r="BC507" s="490"/>
      <c r="BD507" s="472"/>
      <c r="BE507" s="474"/>
      <c r="BF507" s="462"/>
      <c r="BG507" s="462"/>
      <c r="BH507" s="462"/>
    </row>
    <row r="508" spans="1:60" outlineLevel="2" x14ac:dyDescent="0.35">
      <c r="A508" s="462"/>
      <c r="B508" s="471"/>
      <c r="C508" s="464">
        <f>INT($C$504)+2</f>
        <v>3</v>
      </c>
      <c r="D508" s="472"/>
      <c r="E508" s="557"/>
      <c r="F508" s="557"/>
      <c r="G508" s="472"/>
      <c r="H508" s="491"/>
      <c r="I508" s="491"/>
      <c r="J508" s="491"/>
      <c r="K508" s="491"/>
      <c r="L508" s="491"/>
      <c r="M508" s="491"/>
      <c r="N508" s="491"/>
      <c r="O508" s="491"/>
      <c r="P508" s="491"/>
      <c r="Q508" s="491"/>
      <c r="R508" s="491"/>
      <c r="S508" s="491"/>
      <c r="T508" s="491"/>
      <c r="U508" s="491"/>
      <c r="V508" s="491"/>
      <c r="W508" s="491"/>
      <c r="X508" s="491"/>
      <c r="Y508" s="491"/>
      <c r="Z508" s="491"/>
      <c r="AA508" s="491"/>
      <c r="AB508" s="491"/>
      <c r="AC508" s="491"/>
      <c r="AD508" s="491"/>
      <c r="AE508" s="491"/>
      <c r="AF508" s="491"/>
      <c r="AG508" s="491"/>
      <c r="AH508" s="491"/>
      <c r="AI508" s="491"/>
      <c r="AJ508" s="491"/>
      <c r="AK508" s="491"/>
      <c r="AL508" s="491"/>
      <c r="AM508" s="491"/>
      <c r="AN508" s="491"/>
      <c r="AO508" s="491"/>
      <c r="AP508" s="491"/>
      <c r="AQ508" s="491"/>
      <c r="AR508" s="491"/>
      <c r="AS508" s="491"/>
      <c r="AT508" s="491"/>
      <c r="AU508" s="491"/>
      <c r="AV508" s="491"/>
      <c r="AW508" s="491"/>
      <c r="AX508" s="491"/>
      <c r="AY508" s="491"/>
      <c r="AZ508" s="491"/>
      <c r="BA508" s="491"/>
      <c r="BB508" s="491"/>
      <c r="BC508" s="491"/>
      <c r="BD508" s="472"/>
      <c r="BE508" s="474"/>
      <c r="BF508" s="462"/>
      <c r="BG508" s="462"/>
      <c r="BH508" s="462"/>
    </row>
    <row r="509" spans="1:60" outlineLevel="2" x14ac:dyDescent="0.35">
      <c r="A509" s="462"/>
      <c r="B509" s="471"/>
      <c r="C509" s="464">
        <f>INT($C$504)+2</f>
        <v>3</v>
      </c>
      <c r="D509" s="472"/>
      <c r="E509" s="557"/>
      <c r="F509" s="557"/>
      <c r="G509" s="472"/>
      <c r="H509" s="491"/>
      <c r="I509" s="491"/>
      <c r="J509" s="491"/>
      <c r="K509" s="558" t="s">
        <v>589</v>
      </c>
      <c r="L509" s="558"/>
      <c r="M509" s="558"/>
      <c r="N509" s="558"/>
      <c r="O509" s="558" t="str">
        <f>K509</f>
        <v>Offspring</v>
      </c>
      <c r="P509" s="558"/>
      <c r="Q509" s="558"/>
      <c r="R509" s="558"/>
      <c r="S509" s="558" t="str">
        <f>O509</f>
        <v>Offspring</v>
      </c>
      <c r="T509" s="558"/>
      <c r="U509" s="558"/>
      <c r="V509" s="558"/>
      <c r="W509" s="491"/>
      <c r="X509" s="491"/>
      <c r="Y509" s="491"/>
      <c r="Z509" s="491"/>
      <c r="AA509" s="491"/>
      <c r="AB509" s="491"/>
      <c r="AC509" s="491"/>
      <c r="AD509" s="491" t="str">
        <f>K509</f>
        <v>Offspring</v>
      </c>
      <c r="AE509" s="491"/>
      <c r="AF509" s="491"/>
      <c r="AG509" s="491"/>
      <c r="AH509" s="491" t="str">
        <f>O509</f>
        <v>Offspring</v>
      </c>
      <c r="AI509" s="491"/>
      <c r="AJ509" s="491"/>
      <c r="AK509" s="491"/>
      <c r="AL509" s="491" t="str">
        <f>S509</f>
        <v>Offspring</v>
      </c>
      <c r="AM509" s="491"/>
      <c r="AN509" s="491"/>
      <c r="AO509" s="491"/>
      <c r="AP509" s="491"/>
      <c r="AQ509" s="491"/>
      <c r="AR509" s="491"/>
      <c r="AS509" s="491"/>
      <c r="AT509" s="491"/>
      <c r="AU509" s="491"/>
      <c r="AV509" s="491"/>
      <c r="AW509" s="491"/>
      <c r="AX509" s="491"/>
      <c r="AY509" s="491"/>
      <c r="AZ509" s="491"/>
      <c r="BA509" s="491"/>
      <c r="BB509" s="491"/>
      <c r="BC509" s="491"/>
      <c r="BD509" s="472"/>
      <c r="BE509" s="474"/>
      <c r="BF509" s="462"/>
      <c r="BG509" s="462"/>
      <c r="BH509" s="462"/>
    </row>
    <row r="510" spans="1:60" outlineLevel="2" x14ac:dyDescent="0.35">
      <c r="A510" s="462"/>
      <c r="B510" s="471"/>
      <c r="C510" s="464">
        <f>INT($C$504)+2</f>
        <v>3</v>
      </c>
      <c r="D510" s="472"/>
      <c r="E510" s="557"/>
      <c r="F510" s="557"/>
      <c r="G510" s="472"/>
      <c r="H510" s="491"/>
      <c r="I510" s="491"/>
      <c r="J510" s="491"/>
      <c r="K510" s="544" t="s">
        <v>669</v>
      </c>
      <c r="L510" s="544" t="s">
        <v>670</v>
      </c>
      <c r="M510" s="544" t="s">
        <v>671</v>
      </c>
      <c r="N510" s="544" t="s">
        <v>672</v>
      </c>
      <c r="O510" s="491" t="str">
        <f>K510</f>
        <v>BBB</v>
      </c>
      <c r="P510" s="491" t="str">
        <f>L510</f>
        <v>BBM</v>
      </c>
      <c r="Q510" s="491" t="str">
        <f>M510</f>
        <v>BBT</v>
      </c>
      <c r="R510" s="491" t="str">
        <f>N510</f>
        <v>BMT</v>
      </c>
      <c r="S510" s="491" t="str">
        <f>O510</f>
        <v>BBB</v>
      </c>
      <c r="T510" s="491" t="str">
        <f>P510</f>
        <v>BBM</v>
      </c>
      <c r="U510" s="491" t="str">
        <f>Q510</f>
        <v>BBT</v>
      </c>
      <c r="V510" s="491" t="str">
        <f>R510</f>
        <v>BMT</v>
      </c>
      <c r="W510" s="491"/>
      <c r="X510" s="491"/>
      <c r="Y510" s="491"/>
      <c r="Z510" s="491"/>
      <c r="AA510" s="491"/>
      <c r="AB510" s="491"/>
      <c r="AC510" s="491"/>
      <c r="AD510" s="491" t="str">
        <f>K510</f>
        <v>BBB</v>
      </c>
      <c r="AE510" s="491" t="str">
        <f>L510</f>
        <v>BBM</v>
      </c>
      <c r="AF510" s="491" t="str">
        <f>M510</f>
        <v>BBT</v>
      </c>
      <c r="AG510" s="491" t="str">
        <f>N510</f>
        <v>BMT</v>
      </c>
      <c r="AH510" s="491" t="str">
        <f>O510</f>
        <v>BBB</v>
      </c>
      <c r="AI510" s="491" t="str">
        <f>P510</f>
        <v>BBM</v>
      </c>
      <c r="AJ510" s="491" t="str">
        <f>Q510</f>
        <v>BBT</v>
      </c>
      <c r="AK510" s="491" t="str">
        <f>R510</f>
        <v>BMT</v>
      </c>
      <c r="AL510" s="491" t="str">
        <f>S510</f>
        <v>BBB</v>
      </c>
      <c r="AM510" s="491" t="str">
        <f>T510</f>
        <v>BBM</v>
      </c>
      <c r="AN510" s="491" t="str">
        <f>U510</f>
        <v>BBT</v>
      </c>
      <c r="AO510" s="491" t="str">
        <f>V510</f>
        <v>BMT</v>
      </c>
      <c r="AP510" s="491"/>
      <c r="AQ510" s="491"/>
      <c r="AR510" s="491"/>
      <c r="AS510" s="491"/>
      <c r="AT510" s="491"/>
      <c r="AU510" s="491"/>
      <c r="AV510" s="491"/>
      <c r="AW510" s="491"/>
      <c r="AX510" s="491"/>
      <c r="AY510" s="491"/>
      <c r="AZ510" s="491"/>
      <c r="BA510" s="491"/>
      <c r="BB510" s="491"/>
      <c r="BC510" s="491"/>
      <c r="BD510" s="472"/>
      <c r="BE510" s="474"/>
      <c r="BF510" s="462"/>
      <c r="BG510" s="462"/>
      <c r="BH510" s="462"/>
    </row>
    <row r="511" spans="1:60" ht="11.5" customHeight="1" outlineLevel="2" x14ac:dyDescent="0.35">
      <c r="A511" s="462"/>
      <c r="B511" s="471" t="s">
        <v>545</v>
      </c>
      <c r="C511" s="464">
        <f>INT($C$504)+2.01</f>
        <v>3.01</v>
      </c>
      <c r="D511" s="472"/>
      <c r="E511" s="472"/>
      <c r="F511" s="472"/>
      <c r="G511" s="472"/>
      <c r="H511" s="491"/>
      <c r="I511" s="491"/>
      <c r="J511" s="491"/>
      <c r="K511" s="491"/>
      <c r="L511" s="491"/>
      <c r="M511" s="491"/>
      <c r="N511" s="491"/>
      <c r="O511" s="491"/>
      <c r="P511" s="491"/>
      <c r="Q511" s="491"/>
      <c r="R511" s="491"/>
      <c r="S511" s="491"/>
      <c r="T511" s="491"/>
      <c r="U511" s="491"/>
      <c r="V511" s="491"/>
      <c r="W511" s="491"/>
      <c r="X511" s="491"/>
      <c r="Y511" s="491"/>
      <c r="Z511" s="491"/>
      <c r="AA511" s="491"/>
      <c r="AB511" s="491"/>
      <c r="AC511" s="491"/>
      <c r="AD511" s="491"/>
      <c r="AE511" s="491"/>
      <c r="AF511" s="491"/>
      <c r="AG511" s="491"/>
      <c r="AH511" s="491"/>
      <c r="AI511" s="491"/>
      <c r="AJ511" s="491"/>
      <c r="AK511" s="491"/>
      <c r="AL511" s="491"/>
      <c r="AM511" s="491"/>
      <c r="AN511" s="491"/>
      <c r="AO511" s="491"/>
      <c r="AP511" s="491"/>
      <c r="AQ511" s="491"/>
      <c r="AR511" s="491"/>
      <c r="AS511" s="491"/>
      <c r="AT511" s="491"/>
      <c r="AU511" s="491"/>
      <c r="AV511" s="491"/>
      <c r="AW511" s="491"/>
      <c r="AX511" s="491"/>
      <c r="AY511" s="491"/>
      <c r="AZ511" s="491"/>
      <c r="BA511" s="491"/>
      <c r="BB511" s="491"/>
      <c r="BC511" s="491"/>
      <c r="BD511" s="472"/>
      <c r="BE511" s="474"/>
      <c r="BF511" s="462"/>
      <c r="BG511" s="462"/>
      <c r="BH511" s="462"/>
    </row>
    <row r="512" spans="1:60" outlineLevel="4" x14ac:dyDescent="0.35">
      <c r="A512" s="462"/>
      <c r="B512" s="471"/>
      <c r="C512" s="464">
        <f>INT(MAX($C$523:$C$553))+1</f>
        <v>6</v>
      </c>
      <c r="D512" s="493"/>
      <c r="E512" s="557"/>
      <c r="F512" s="557"/>
      <c r="G512" s="493"/>
      <c r="H512" s="557"/>
      <c r="I512" s="557"/>
      <c r="J512" s="557"/>
      <c r="K512" s="557"/>
      <c r="L512" s="557"/>
      <c r="M512" s="557"/>
      <c r="N512" s="557"/>
      <c r="O512" s="557"/>
      <c r="P512" s="557"/>
      <c r="Q512" s="557"/>
      <c r="R512" s="557"/>
      <c r="S512" s="557"/>
      <c r="T512" s="557"/>
      <c r="U512" s="557"/>
      <c r="V512" s="557"/>
      <c r="W512" s="557"/>
      <c r="X512" s="557"/>
      <c r="Y512" s="557"/>
      <c r="Z512" s="557"/>
      <c r="AA512" s="557"/>
      <c r="AB512" s="557"/>
      <c r="AC512" s="557"/>
      <c r="AD512" s="557"/>
      <c r="AE512" s="557"/>
      <c r="AF512" s="557"/>
      <c r="AG512" s="557"/>
      <c r="AH512" s="557"/>
      <c r="AI512" s="557"/>
      <c r="AJ512" s="557"/>
      <c r="AK512" s="557"/>
      <c r="AL512" s="557"/>
      <c r="AM512" s="557"/>
      <c r="AN512" s="557"/>
      <c r="AO512" s="557"/>
      <c r="AP512" s="557"/>
      <c r="AQ512" s="557"/>
      <c r="AR512" s="557"/>
      <c r="AS512" s="557"/>
      <c r="AT512" s="557"/>
      <c r="AU512" s="557"/>
      <c r="AV512" s="557"/>
      <c r="AW512" s="557"/>
      <c r="AX512" s="557"/>
      <c r="AY512" s="557"/>
      <c r="AZ512" s="557"/>
      <c r="BA512" s="557"/>
      <c r="BB512" s="557"/>
      <c r="BC512" s="557"/>
      <c r="BD512" s="493"/>
      <c r="BE512" s="474"/>
      <c r="BF512" s="462"/>
      <c r="BG512" s="462"/>
      <c r="BH512" s="462"/>
    </row>
    <row r="513" spans="1:60" outlineLevel="4" x14ac:dyDescent="0.35">
      <c r="A513" s="462"/>
      <c r="B513" s="471" t="s">
        <v>546</v>
      </c>
      <c r="C513" s="464">
        <f>INT(MAX($C$523:$C$553))+1</f>
        <v>6</v>
      </c>
      <c r="D513" s="493" t="s">
        <v>547</v>
      </c>
      <c r="E513" s="557"/>
      <c r="F513" s="557"/>
      <c r="G513" s="493"/>
      <c r="H513" s="557"/>
      <c r="I513" s="557"/>
      <c r="J513" s="557"/>
      <c r="K513" s="557"/>
      <c r="L513" s="557"/>
      <c r="M513" s="557"/>
      <c r="N513" s="557"/>
      <c r="O513" s="557"/>
      <c r="P513" s="557"/>
      <c r="Q513" s="557"/>
      <c r="R513" s="557"/>
      <c r="S513" s="557"/>
      <c r="T513" s="557"/>
      <c r="U513" s="557"/>
      <c r="V513" s="557"/>
      <c r="W513" s="557"/>
      <c r="X513" s="557"/>
      <c r="Y513" s="557"/>
      <c r="Z513" s="557"/>
      <c r="AA513" s="557"/>
      <c r="AB513" s="557"/>
      <c r="AC513" s="557"/>
      <c r="AD513" s="557"/>
      <c r="AE513" s="557"/>
      <c r="AF513" s="557"/>
      <c r="AG513" s="557"/>
      <c r="AH513" s="557"/>
      <c r="AI513" s="557"/>
      <c r="AJ513" s="557"/>
      <c r="AK513" s="557"/>
      <c r="AL513" s="557"/>
      <c r="AM513" s="557"/>
      <c r="AN513" s="557"/>
      <c r="AO513" s="557"/>
      <c r="AP513" s="557"/>
      <c r="AQ513" s="557"/>
      <c r="AR513" s="557"/>
      <c r="AS513" s="557"/>
      <c r="AT513" s="557"/>
      <c r="AU513" s="557"/>
      <c r="AV513" s="557"/>
      <c r="AW513" s="557"/>
      <c r="AX513" s="557"/>
      <c r="AY513" s="557"/>
      <c r="AZ513" s="557"/>
      <c r="BA513" s="557"/>
      <c r="BB513" s="557"/>
      <c r="BC513" s="557"/>
      <c r="BD513" s="493"/>
      <c r="BE513" s="474"/>
      <c r="BF513" s="462"/>
      <c r="BG513" s="462"/>
      <c r="BH513" s="462"/>
    </row>
    <row r="514" spans="1:60" outlineLevel="1" x14ac:dyDescent="0.35">
      <c r="A514" s="462"/>
      <c r="B514" s="471"/>
      <c r="C514" s="464">
        <f>INT($C$504)+1</f>
        <v>2</v>
      </c>
      <c r="D514" s="493"/>
      <c r="E514" s="557"/>
      <c r="F514" s="557"/>
      <c r="G514" s="493"/>
      <c r="H514" s="560" t="s">
        <v>844</v>
      </c>
      <c r="I514" s="512"/>
      <c r="J514" s="480"/>
      <c r="K514" s="480"/>
      <c r="L514" s="480"/>
      <c r="M514" s="480"/>
      <c r="N514" s="480"/>
      <c r="O514" s="480"/>
      <c r="P514" s="480"/>
      <c r="Q514" s="480"/>
      <c r="R514" s="480"/>
      <c r="S514" s="480"/>
      <c r="T514" s="480"/>
      <c r="U514" s="480"/>
      <c r="V514" s="480"/>
      <c r="W514" s="480"/>
      <c r="X514" s="480"/>
      <c r="Y514" s="548"/>
      <c r="Z514" s="548"/>
      <c r="AA514" s="548"/>
      <c r="AB514" s="548"/>
      <c r="AC514" s="548"/>
      <c r="AD514" s="548"/>
      <c r="AE514" s="548"/>
      <c r="AF514" s="548"/>
      <c r="AG514" s="548"/>
      <c r="AH514" s="548"/>
      <c r="AI514" s="548"/>
      <c r="AJ514" s="548"/>
      <c r="AK514" s="548"/>
      <c r="AL514" s="548"/>
      <c r="AM514" s="548"/>
      <c r="AN514" s="548"/>
      <c r="AO514" s="548"/>
      <c r="AP514" s="548"/>
      <c r="AQ514" s="548"/>
      <c r="AR514" s="548"/>
      <c r="AS514" s="548"/>
      <c r="AT514" s="548"/>
      <c r="AU514" s="548"/>
      <c r="AV514" s="548"/>
      <c r="AW514" s="548"/>
      <c r="AX514" s="548"/>
      <c r="AY514" s="548"/>
      <c r="AZ514" s="548"/>
      <c r="BA514" s="548"/>
      <c r="BB514" s="548"/>
      <c r="BC514" s="548"/>
      <c r="BD514" s="493"/>
      <c r="BE514" s="474"/>
      <c r="BF514" s="462"/>
      <c r="BG514" s="462"/>
      <c r="BH514" s="462"/>
    </row>
    <row r="515" spans="1:60" ht="5.15" customHeight="1" outlineLevel="3" x14ac:dyDescent="0.35">
      <c r="A515" s="462"/>
      <c r="B515" s="471"/>
      <c r="C515" s="464">
        <f>INT($C$504)+3.005</f>
        <v>4.0049999999999999</v>
      </c>
      <c r="D515" s="493" t="s">
        <v>548</v>
      </c>
      <c r="E515" s="493"/>
      <c r="F515" s="493"/>
      <c r="G515" s="493"/>
      <c r="H515" s="561"/>
      <c r="I515" s="561"/>
      <c r="J515" s="561"/>
      <c r="K515" s="561"/>
      <c r="L515" s="561"/>
      <c r="M515" s="561"/>
      <c r="N515" s="561"/>
      <c r="O515" s="561"/>
      <c r="P515" s="561"/>
      <c r="Q515" s="561"/>
      <c r="R515" s="561"/>
      <c r="S515" s="561"/>
      <c r="T515" s="561"/>
      <c r="U515" s="561"/>
      <c r="V515" s="561"/>
      <c r="W515" s="561"/>
      <c r="X515" s="561"/>
      <c r="Y515" s="561"/>
      <c r="Z515" s="561"/>
      <c r="AA515" s="561"/>
      <c r="AB515" s="495"/>
      <c r="AC515" s="495"/>
      <c r="AD515" s="495"/>
      <c r="AE515" s="495"/>
      <c r="AF515" s="495"/>
      <c r="AG515" s="495"/>
      <c r="AH515" s="495"/>
      <c r="AI515" s="495"/>
      <c r="AJ515" s="495"/>
      <c r="AK515" s="495"/>
      <c r="AL515" s="495"/>
      <c r="AM515" s="495"/>
      <c r="AN515" s="495"/>
      <c r="AO515" s="495"/>
      <c r="AP515" s="495"/>
      <c r="AQ515" s="495"/>
      <c r="AR515" s="495"/>
      <c r="AS515" s="495"/>
      <c r="AT515" s="495"/>
      <c r="AU515" s="495"/>
      <c r="AV515" s="495"/>
      <c r="AW515" s="495"/>
      <c r="AX515" s="495"/>
      <c r="AY515" s="495"/>
      <c r="AZ515" s="495"/>
      <c r="BA515" s="495"/>
      <c r="BB515" s="495"/>
      <c r="BC515" s="495"/>
      <c r="BD515" s="493"/>
      <c r="BE515" s="474"/>
      <c r="BF515" s="462"/>
      <c r="BG515" s="462"/>
      <c r="BH515" s="462"/>
    </row>
    <row r="516" spans="1:60" outlineLevel="2" x14ac:dyDescent="0.35">
      <c r="A516" s="462"/>
      <c r="B516" s="471"/>
      <c r="C516" s="464">
        <f>INT($C$504)+2</f>
        <v>3</v>
      </c>
      <c r="D516" s="493"/>
      <c r="E516" s="557"/>
      <c r="F516" s="557"/>
      <c r="G516" s="493"/>
      <c r="H516" s="498"/>
      <c r="I516" s="498"/>
      <c r="J516" s="498"/>
      <c r="K516" s="515"/>
      <c r="L516" s="502">
        <v>3</v>
      </c>
      <c r="M516" s="498"/>
      <c r="N516" s="498"/>
      <c r="O516" s="498"/>
      <c r="P516" s="498"/>
      <c r="Q516" s="498"/>
      <c r="R516" s="498"/>
      <c r="S516" s="498"/>
      <c r="T516" s="498"/>
      <c r="U516" s="498"/>
      <c r="V516" s="498"/>
      <c r="W516" s="498"/>
      <c r="X516" s="498"/>
      <c r="Y516" s="498"/>
      <c r="Z516" s="498"/>
      <c r="AA516" s="498"/>
      <c r="AB516" s="498"/>
      <c r="AC516" s="498"/>
      <c r="AD516" s="651" t="s">
        <v>845</v>
      </c>
      <c r="AE516" s="498"/>
      <c r="AF516" s="498"/>
      <c r="AG516" s="498"/>
      <c r="AH516" s="498"/>
      <c r="AI516" s="498"/>
      <c r="AJ516" s="498"/>
      <c r="AK516" s="498"/>
      <c r="AL516" s="498"/>
      <c r="AM516" s="498"/>
      <c r="AN516" s="498"/>
      <c r="AO516" s="498"/>
      <c r="AP516" s="498"/>
      <c r="AQ516" s="498"/>
      <c r="AR516" s="498"/>
      <c r="AS516" s="498"/>
      <c r="AT516" s="498"/>
      <c r="AU516" s="498"/>
      <c r="AV516" s="498"/>
      <c r="AW516" s="498"/>
      <c r="AX516" s="498"/>
      <c r="AY516" s="498"/>
      <c r="AZ516" s="498"/>
      <c r="BA516" s="498"/>
      <c r="BB516" s="498"/>
      <c r="BC516" s="498"/>
      <c r="BD516" s="493"/>
      <c r="BE516" s="474"/>
      <c r="BF516" s="462"/>
      <c r="BG516" s="462"/>
      <c r="BH516" s="462"/>
    </row>
    <row r="517" spans="1:60" ht="15" customHeight="1" outlineLevel="2" x14ac:dyDescent="0.35">
      <c r="A517" s="462"/>
      <c r="B517" s="471"/>
      <c r="C517" s="464">
        <f>INT($C$504)+2</f>
        <v>3</v>
      </c>
      <c r="D517" s="493"/>
      <c r="E517" s="557"/>
      <c r="F517" s="557"/>
      <c r="G517" s="493"/>
      <c r="H517" s="616"/>
      <c r="I517" s="652" t="s">
        <v>846</v>
      </c>
      <c r="J517" s="616" t="s">
        <v>847</v>
      </c>
      <c r="K517" s="574"/>
      <c r="L517" s="574"/>
      <c r="M517" s="574"/>
      <c r="N517" s="574"/>
      <c r="O517" s="574"/>
      <c r="P517" s="574"/>
      <c r="Q517" s="574"/>
      <c r="R517" s="574"/>
      <c r="S517" s="574"/>
      <c r="T517" s="574"/>
      <c r="U517" s="574"/>
      <c r="V517" s="574"/>
      <c r="W517" s="498"/>
      <c r="X517" s="498"/>
      <c r="Y517" s="498"/>
      <c r="Z517" s="498"/>
      <c r="AA517" s="498"/>
      <c r="AB517" s="498"/>
      <c r="AC517" s="498"/>
      <c r="AD517" s="521" t="s">
        <v>848</v>
      </c>
      <c r="AE517" s="521"/>
      <c r="AF517" s="521"/>
      <c r="AG517" s="521"/>
      <c r="AH517" s="521" t="s">
        <v>849</v>
      </c>
      <c r="AI517" s="521"/>
      <c r="AJ517" s="521"/>
      <c r="AK517" s="521"/>
      <c r="AL517" s="521" t="s">
        <v>850</v>
      </c>
      <c r="AM517" s="521"/>
      <c r="AN517" s="521"/>
      <c r="AO517" s="521"/>
      <c r="AP517" s="521"/>
      <c r="AQ517" s="521"/>
      <c r="AR517" s="521"/>
      <c r="AS517" s="521"/>
      <c r="AT517" s="521"/>
      <c r="AU517" s="521"/>
      <c r="AV517" s="521"/>
      <c r="AW517" s="521"/>
      <c r="AX517" s="521"/>
      <c r="AY517" s="521"/>
      <c r="AZ517" s="521"/>
      <c r="BA517" s="521"/>
      <c r="BB517" s="521"/>
      <c r="BC517" s="521"/>
      <c r="BD517" s="493"/>
      <c r="BE517" s="474"/>
      <c r="BF517" s="462"/>
      <c r="BG517" s="462"/>
      <c r="BH517" s="462"/>
    </row>
    <row r="518" spans="1:60" outlineLevel="4" x14ac:dyDescent="0.35">
      <c r="A518" s="462"/>
      <c r="B518" s="471"/>
      <c r="C518" s="464">
        <f>INT($C$504)+4</f>
        <v>5</v>
      </c>
      <c r="D518" s="493"/>
      <c r="E518" s="557"/>
      <c r="F518" s="557"/>
      <c r="G518" s="493"/>
      <c r="H518" s="653"/>
      <c r="I518" s="654">
        <v>0</v>
      </c>
      <c r="J518" s="654" t="s">
        <v>851</v>
      </c>
      <c r="K518" s="498"/>
      <c r="L518" s="498"/>
      <c r="M518" s="498"/>
      <c r="N518" s="498"/>
      <c r="O518" s="498"/>
      <c r="P518" s="498"/>
      <c r="Q518" s="498"/>
      <c r="R518" s="498"/>
      <c r="S518" s="498"/>
      <c r="T518" s="498"/>
      <c r="U518" s="498"/>
      <c r="V518" s="498"/>
      <c r="W518" s="498"/>
      <c r="X518" s="498"/>
      <c r="Y518" s="498"/>
      <c r="Z518" s="498"/>
      <c r="AA518" s="498"/>
      <c r="AB518" s="498"/>
      <c r="AC518" s="498"/>
      <c r="AD518" s="655">
        <f t="shared" ref="AD518:AO520" si="49">K518</f>
        <v>0</v>
      </c>
      <c r="AE518" s="655">
        <f t="shared" si="49"/>
        <v>0</v>
      </c>
      <c r="AF518" s="655">
        <f t="shared" si="49"/>
        <v>0</v>
      </c>
      <c r="AG518" s="655">
        <f t="shared" si="49"/>
        <v>0</v>
      </c>
      <c r="AH518" s="655">
        <f t="shared" si="49"/>
        <v>0</v>
      </c>
      <c r="AI518" s="655">
        <f t="shared" si="49"/>
        <v>0</v>
      </c>
      <c r="AJ518" s="655">
        <f t="shared" si="49"/>
        <v>0</v>
      </c>
      <c r="AK518" s="655">
        <f t="shared" si="49"/>
        <v>0</v>
      </c>
      <c r="AL518" s="655">
        <f t="shared" si="49"/>
        <v>0</v>
      </c>
      <c r="AM518" s="655">
        <f t="shared" si="49"/>
        <v>0</v>
      </c>
      <c r="AN518" s="655">
        <f t="shared" si="49"/>
        <v>0</v>
      </c>
      <c r="AO518" s="655">
        <f t="shared" si="49"/>
        <v>0</v>
      </c>
      <c r="AP518" s="655"/>
      <c r="AQ518" s="655"/>
      <c r="AR518" s="655"/>
      <c r="AS518" s="655"/>
      <c r="AT518" s="655"/>
      <c r="AU518" s="655"/>
      <c r="AV518" s="655"/>
      <c r="AW518" s="655"/>
      <c r="AX518" s="655"/>
      <c r="AY518" s="655"/>
      <c r="AZ518" s="655"/>
      <c r="BA518" s="655"/>
      <c r="BB518" s="655"/>
      <c r="BC518" s="655"/>
      <c r="BD518" s="493"/>
      <c r="BE518" s="474"/>
      <c r="BF518" s="462"/>
      <c r="BG518" s="462"/>
      <c r="BH518" s="462"/>
    </row>
    <row r="519" spans="1:60" outlineLevel="4" x14ac:dyDescent="0.35">
      <c r="A519" s="462"/>
      <c r="B519" s="471"/>
      <c r="C519" s="464">
        <f>INT($C$504)+4</f>
        <v>5</v>
      </c>
      <c r="D519" s="493"/>
      <c r="E519" s="557"/>
      <c r="F519" s="557"/>
      <c r="G519" s="493"/>
      <c r="H519" s="515"/>
      <c r="I519" s="521">
        <v>1</v>
      </c>
      <c r="J519" s="515" t="s">
        <v>852</v>
      </c>
      <c r="K519" s="498"/>
      <c r="L519" s="498"/>
      <c r="M519" s="498"/>
      <c r="N519" s="498"/>
      <c r="O519" s="498"/>
      <c r="P519" s="498"/>
      <c r="Q519" s="498"/>
      <c r="R519" s="498"/>
      <c r="S519" s="498"/>
      <c r="T519" s="498"/>
      <c r="U519" s="498"/>
      <c r="V519" s="498"/>
      <c r="W519" s="498"/>
      <c r="X519" s="498"/>
      <c r="Y519" s="498"/>
      <c r="Z519" s="498"/>
      <c r="AA519" s="498"/>
      <c r="AB519" s="498"/>
      <c r="AC519" s="498"/>
      <c r="AD519" s="655">
        <f t="shared" si="49"/>
        <v>0</v>
      </c>
      <c r="AE519" s="655">
        <f t="shared" si="49"/>
        <v>0</v>
      </c>
      <c r="AF519" s="655">
        <f t="shared" si="49"/>
        <v>0</v>
      </c>
      <c r="AG519" s="655">
        <f t="shared" si="49"/>
        <v>0</v>
      </c>
      <c r="AH519" s="655">
        <f t="shared" si="49"/>
        <v>0</v>
      </c>
      <c r="AI519" s="655">
        <f t="shared" si="49"/>
        <v>0</v>
      </c>
      <c r="AJ519" s="655">
        <f t="shared" si="49"/>
        <v>0</v>
      </c>
      <c r="AK519" s="655">
        <f t="shared" si="49"/>
        <v>0</v>
      </c>
      <c r="AL519" s="655">
        <f t="shared" si="49"/>
        <v>0</v>
      </c>
      <c r="AM519" s="655">
        <f t="shared" si="49"/>
        <v>0</v>
      </c>
      <c r="AN519" s="655">
        <f t="shared" si="49"/>
        <v>0</v>
      </c>
      <c r="AO519" s="655">
        <f t="shared" si="49"/>
        <v>0</v>
      </c>
      <c r="AP519" s="655"/>
      <c r="AQ519" s="655"/>
      <c r="AR519" s="655"/>
      <c r="AS519" s="655"/>
      <c r="AT519" s="655"/>
      <c r="AU519" s="655"/>
      <c r="AV519" s="655"/>
      <c r="AW519" s="655"/>
      <c r="AX519" s="655"/>
      <c r="AY519" s="655"/>
      <c r="AZ519" s="655"/>
      <c r="BA519" s="655"/>
      <c r="BB519" s="655"/>
      <c r="BC519" s="655"/>
      <c r="BD519" s="493"/>
      <c r="BE519" s="474"/>
      <c r="BF519" s="462"/>
      <c r="BG519" s="462"/>
      <c r="BH519" s="462"/>
    </row>
    <row r="520" spans="1:60" outlineLevel="4" x14ac:dyDescent="0.35">
      <c r="A520" s="462"/>
      <c r="B520" s="471"/>
      <c r="C520" s="464">
        <f>INT($C$504)+4</f>
        <v>5</v>
      </c>
      <c r="D520" s="493"/>
      <c r="E520" s="557"/>
      <c r="F520" s="557"/>
      <c r="G520" s="493"/>
      <c r="H520" s="515"/>
      <c r="I520" s="521">
        <v>2</v>
      </c>
      <c r="J520" s="515" t="s">
        <v>853</v>
      </c>
      <c r="K520" s="498"/>
      <c r="L520" s="498"/>
      <c r="M520" s="498"/>
      <c r="N520" s="498"/>
      <c r="O520" s="498"/>
      <c r="P520" s="498"/>
      <c r="Q520" s="498"/>
      <c r="R520" s="498"/>
      <c r="S520" s="498"/>
      <c r="T520" s="498"/>
      <c r="U520" s="498"/>
      <c r="V520" s="498"/>
      <c r="W520" s="498"/>
      <c r="X520" s="498"/>
      <c r="Y520" s="498"/>
      <c r="Z520" s="498"/>
      <c r="AA520" s="498"/>
      <c r="AB520" s="498"/>
      <c r="AC520" s="498"/>
      <c r="AD520" s="655">
        <f t="shared" si="49"/>
        <v>0</v>
      </c>
      <c r="AE520" s="655">
        <f t="shared" si="49"/>
        <v>0</v>
      </c>
      <c r="AF520" s="655">
        <f t="shared" si="49"/>
        <v>0</v>
      </c>
      <c r="AG520" s="655">
        <f t="shared" si="49"/>
        <v>0</v>
      </c>
      <c r="AH520" s="655">
        <f t="shared" si="49"/>
        <v>0</v>
      </c>
      <c r="AI520" s="655">
        <f t="shared" si="49"/>
        <v>0</v>
      </c>
      <c r="AJ520" s="655">
        <f t="shared" si="49"/>
        <v>0</v>
      </c>
      <c r="AK520" s="655">
        <f t="shared" si="49"/>
        <v>0</v>
      </c>
      <c r="AL520" s="655">
        <f t="shared" si="49"/>
        <v>0</v>
      </c>
      <c r="AM520" s="655">
        <f t="shared" si="49"/>
        <v>0</v>
      </c>
      <c r="AN520" s="655">
        <f t="shared" si="49"/>
        <v>0</v>
      </c>
      <c r="AO520" s="655">
        <f t="shared" si="49"/>
        <v>0</v>
      </c>
      <c r="AP520" s="655"/>
      <c r="AQ520" s="655"/>
      <c r="AR520" s="655"/>
      <c r="AS520" s="655"/>
      <c r="AT520" s="655"/>
      <c r="AU520" s="655"/>
      <c r="AV520" s="655"/>
      <c r="AW520" s="655"/>
      <c r="AX520" s="655"/>
      <c r="AY520" s="655"/>
      <c r="AZ520" s="655"/>
      <c r="BA520" s="655"/>
      <c r="BB520" s="655"/>
      <c r="BC520" s="655"/>
      <c r="BD520" s="493"/>
      <c r="BE520" s="474"/>
      <c r="BF520" s="462"/>
      <c r="BG520" s="462"/>
      <c r="BH520" s="462"/>
    </row>
    <row r="521" spans="1:60" ht="5.15" customHeight="1" outlineLevel="2" x14ac:dyDescent="0.35">
      <c r="A521" s="462"/>
      <c r="B521" s="471"/>
      <c r="C521" s="464">
        <f>INT($C$504)+2.005</f>
        <v>3.0049999999999999</v>
      </c>
      <c r="D521" s="493"/>
      <c r="E521" s="493"/>
      <c r="F521" s="493"/>
      <c r="G521" s="493"/>
      <c r="H521" s="493"/>
      <c r="I521" s="493"/>
      <c r="J521" s="493"/>
      <c r="K521" s="493"/>
      <c r="L521" s="493"/>
      <c r="M521" s="493"/>
      <c r="N521" s="493"/>
      <c r="O521" s="493"/>
      <c r="P521" s="493"/>
      <c r="Q521" s="493"/>
      <c r="R521" s="493"/>
      <c r="S521" s="493"/>
      <c r="T521" s="493"/>
      <c r="U521" s="493"/>
      <c r="V521" s="493"/>
      <c r="W521" s="493"/>
      <c r="X521" s="493"/>
      <c r="Y521" s="493"/>
      <c r="Z521" s="493"/>
      <c r="AA521" s="493"/>
      <c r="AB521" s="493"/>
      <c r="AC521" s="493"/>
      <c r="AD521" s="493"/>
      <c r="AE521" s="493"/>
      <c r="AF521" s="493"/>
      <c r="AG521" s="493"/>
      <c r="AH521" s="493"/>
      <c r="AI521" s="493"/>
      <c r="AJ521" s="493"/>
      <c r="AK521" s="493"/>
      <c r="AL521" s="493"/>
      <c r="AM521" s="493"/>
      <c r="AN521" s="493"/>
      <c r="AO521" s="493"/>
      <c r="AP521" s="493"/>
      <c r="AQ521" s="493"/>
      <c r="AR521" s="493"/>
      <c r="AS521" s="493"/>
      <c r="AT521" s="493"/>
      <c r="AU521" s="493"/>
      <c r="AV521" s="493"/>
      <c r="AW521" s="493"/>
      <c r="AX521" s="493"/>
      <c r="AY521" s="493"/>
      <c r="AZ521" s="493"/>
      <c r="BA521" s="493"/>
      <c r="BB521" s="493"/>
      <c r="BC521" s="493"/>
      <c r="BD521" s="493" t="s">
        <v>554</v>
      </c>
      <c r="BE521" s="474"/>
      <c r="BF521" s="462"/>
      <c r="BG521" s="462"/>
      <c r="BH521" s="462"/>
    </row>
    <row r="522" spans="1:60" outlineLevel="1" x14ac:dyDescent="0.35">
      <c r="A522" s="462"/>
      <c r="B522" s="471"/>
      <c r="C522" s="464">
        <f>INT($C$504)+1</f>
        <v>2</v>
      </c>
      <c r="D522" s="493"/>
      <c r="E522" s="557"/>
      <c r="F522" s="557"/>
      <c r="G522" s="493"/>
      <c r="H522" s="560" t="s">
        <v>854</v>
      </c>
      <c r="I522" s="512"/>
      <c r="J522" s="480"/>
      <c r="K522" s="480"/>
      <c r="L522" s="480"/>
      <c r="M522" s="480"/>
      <c r="N522" s="480"/>
      <c r="O522" s="480"/>
      <c r="P522" s="480"/>
      <c r="Q522" s="480"/>
      <c r="R522" s="480"/>
      <c r="S522" s="480"/>
      <c r="T522" s="480"/>
      <c r="U522" s="480"/>
      <c r="V522" s="480"/>
      <c r="W522" s="480"/>
      <c r="X522" s="480"/>
      <c r="Y522" s="548"/>
      <c r="Z522" s="548"/>
      <c r="AA522" s="548"/>
      <c r="AB522" s="548"/>
      <c r="AC522" s="548"/>
      <c r="AD522" s="548"/>
      <c r="AE522" s="548"/>
      <c r="AF522" s="548"/>
      <c r="AG522" s="548"/>
      <c r="AH522" s="548"/>
      <c r="AI522" s="548"/>
      <c r="AJ522" s="548"/>
      <c r="AK522" s="548"/>
      <c r="AL522" s="548"/>
      <c r="AM522" s="548"/>
      <c r="AN522" s="548"/>
      <c r="AO522" s="548"/>
      <c r="AP522" s="548"/>
      <c r="AQ522" s="548"/>
      <c r="AR522" s="548"/>
      <c r="AS522" s="548"/>
      <c r="AT522" s="548"/>
      <c r="AU522" s="548"/>
      <c r="AV522" s="548"/>
      <c r="AW522" s="548"/>
      <c r="AX522" s="548"/>
      <c r="AY522" s="548"/>
      <c r="AZ522" s="548"/>
      <c r="BA522" s="548"/>
      <c r="BB522" s="548"/>
      <c r="BC522" s="548"/>
      <c r="BD522" s="493"/>
      <c r="BE522" s="474"/>
      <c r="BF522" s="462"/>
      <c r="BG522" s="462"/>
      <c r="BH522" s="462"/>
    </row>
    <row r="523" spans="1:60" ht="5.15" customHeight="1" outlineLevel="3" x14ac:dyDescent="0.35">
      <c r="A523" s="462"/>
      <c r="B523" s="471"/>
      <c r="C523" s="464">
        <f>INT($C$504)+3.005</f>
        <v>4.0049999999999999</v>
      </c>
      <c r="D523" s="493" t="s">
        <v>548</v>
      </c>
      <c r="E523" s="493"/>
      <c r="F523" s="493"/>
      <c r="G523" s="493"/>
      <c r="H523" s="561"/>
      <c r="I523" s="561"/>
      <c r="J523" s="561"/>
      <c r="K523" s="561"/>
      <c r="L523" s="561"/>
      <c r="M523" s="561"/>
      <c r="N523" s="561"/>
      <c r="O523" s="561"/>
      <c r="P523" s="561"/>
      <c r="Q523" s="561"/>
      <c r="R523" s="561"/>
      <c r="S523" s="561"/>
      <c r="T523" s="561"/>
      <c r="U523" s="561"/>
      <c r="V523" s="561"/>
      <c r="W523" s="561"/>
      <c r="X523" s="561"/>
      <c r="Y523" s="561"/>
      <c r="Z523" s="561"/>
      <c r="AA523" s="561"/>
      <c r="AB523" s="495"/>
      <c r="AC523" s="495"/>
      <c r="AD523" s="495"/>
      <c r="AE523" s="495"/>
      <c r="AF523" s="495"/>
      <c r="AG523" s="495"/>
      <c r="AH523" s="495"/>
      <c r="AI523" s="495"/>
      <c r="AJ523" s="495"/>
      <c r="AK523" s="495"/>
      <c r="AL523" s="495"/>
      <c r="AM523" s="495"/>
      <c r="AN523" s="495"/>
      <c r="AO523" s="495"/>
      <c r="AP523" s="495"/>
      <c r="AQ523" s="495"/>
      <c r="AR523" s="495"/>
      <c r="AS523" s="495"/>
      <c r="AT523" s="495"/>
      <c r="AU523" s="495"/>
      <c r="AV523" s="495"/>
      <c r="AW523" s="495"/>
      <c r="AX523" s="495"/>
      <c r="AY523" s="495"/>
      <c r="AZ523" s="495"/>
      <c r="BA523" s="495"/>
      <c r="BB523" s="495"/>
      <c r="BC523" s="495"/>
      <c r="BD523" s="493"/>
      <c r="BE523" s="474"/>
      <c r="BF523" s="462"/>
      <c r="BG523" s="462"/>
      <c r="BH523" s="462"/>
    </row>
    <row r="524" spans="1:60" outlineLevel="2" x14ac:dyDescent="0.35">
      <c r="A524" s="462"/>
      <c r="B524" s="471"/>
      <c r="C524" s="464">
        <f>INT($C$504)+2</f>
        <v>3</v>
      </c>
      <c r="D524" s="493"/>
      <c r="E524" s="557"/>
      <c r="F524" s="557"/>
      <c r="G524" s="493"/>
      <c r="H524" s="498"/>
      <c r="I524" s="498"/>
      <c r="J524" s="498"/>
      <c r="K524" s="515">
        <f>i_s_len</f>
        <v>8</v>
      </c>
      <c r="L524" s="502">
        <v>3</v>
      </c>
      <c r="M524" s="498"/>
      <c r="N524" s="500" t="s">
        <v>855</v>
      </c>
      <c r="O524" s="498"/>
      <c r="P524" s="498"/>
      <c r="Q524" s="498"/>
      <c r="R524" s="498"/>
      <c r="S524" s="498"/>
      <c r="T524" s="498"/>
      <c r="U524" s="498"/>
      <c r="V524" s="498"/>
      <c r="W524" s="498"/>
      <c r="X524" s="498"/>
      <c r="Y524" s="498"/>
      <c r="Z524" s="498"/>
      <c r="AA524" s="498"/>
      <c r="AB524" s="498"/>
      <c r="AC524" s="498"/>
      <c r="AD524" s="651" t="s">
        <v>845</v>
      </c>
      <c r="AE524" s="498"/>
      <c r="AF524" s="498"/>
      <c r="AG524" s="498"/>
      <c r="AH524" s="498"/>
      <c r="AI524" s="498"/>
      <c r="AJ524" s="498"/>
      <c r="AK524" s="498"/>
      <c r="AL524" s="498"/>
      <c r="AM524" s="498"/>
      <c r="AN524" s="498"/>
      <c r="AO524" s="498"/>
      <c r="AP524" s="498"/>
      <c r="AQ524" s="498"/>
      <c r="AR524" s="498"/>
      <c r="AS524" s="498"/>
      <c r="AT524" s="498"/>
      <c r="AU524" s="498"/>
      <c r="AV524" s="498"/>
      <c r="AW524" s="498"/>
      <c r="AX524" s="498"/>
      <c r="AY524" s="498"/>
      <c r="AZ524" s="498"/>
      <c r="BA524" s="498"/>
      <c r="BB524" s="498"/>
      <c r="BC524" s="498"/>
      <c r="BD524" s="493"/>
      <c r="BE524" s="474"/>
      <c r="BF524" s="462"/>
      <c r="BG524" s="462"/>
      <c r="BH524" s="462"/>
    </row>
    <row r="525" spans="1:60" ht="15" customHeight="1" outlineLevel="2" x14ac:dyDescent="0.35">
      <c r="A525" s="462"/>
      <c r="B525" s="471"/>
      <c r="C525" s="464">
        <f>INT($C$504)+2</f>
        <v>3</v>
      </c>
      <c r="D525" s="493"/>
      <c r="E525" s="557"/>
      <c r="F525" s="557"/>
      <c r="G525" s="493"/>
      <c r="H525" s="616" t="s">
        <v>856</v>
      </c>
      <c r="I525" s="616" t="s">
        <v>846</v>
      </c>
      <c r="J525" s="616" t="s">
        <v>847</v>
      </c>
      <c r="K525" s="574" t="s">
        <v>857</v>
      </c>
      <c r="L525" s="574"/>
      <c r="M525" s="574"/>
      <c r="N525" s="574"/>
      <c r="O525" s="574" t="s">
        <v>858</v>
      </c>
      <c r="P525" s="574"/>
      <c r="Q525" s="574"/>
      <c r="R525" s="574"/>
      <c r="S525" s="574" t="s">
        <v>859</v>
      </c>
      <c r="T525" s="574"/>
      <c r="U525" s="574"/>
      <c r="V525" s="574"/>
      <c r="W525" s="498"/>
      <c r="X525" s="498"/>
      <c r="Y525" s="498"/>
      <c r="Z525" s="498"/>
      <c r="AA525" s="498"/>
      <c r="AB525" s="498"/>
      <c r="AC525" s="498"/>
      <c r="AD525" s="656" t="s">
        <v>848</v>
      </c>
      <c r="AE525" s="656"/>
      <c r="AF525" s="656"/>
      <c r="AG525" s="656"/>
      <c r="AH525" s="656" t="s">
        <v>849</v>
      </c>
      <c r="AI525" s="656"/>
      <c r="AJ525" s="656"/>
      <c r="AK525" s="656"/>
      <c r="AL525" s="656" t="s">
        <v>850</v>
      </c>
      <c r="AM525" s="656"/>
      <c r="AN525" s="656"/>
      <c r="AO525" s="656"/>
      <c r="AP525" s="521"/>
      <c r="AQ525" s="521"/>
      <c r="AR525" s="521"/>
      <c r="AS525" s="521"/>
      <c r="AT525" s="521"/>
      <c r="AU525" s="521"/>
      <c r="AV525" s="521"/>
      <c r="AW525" s="521"/>
      <c r="AX525" s="521"/>
      <c r="AY525" s="521"/>
      <c r="AZ525" s="521"/>
      <c r="BA525" s="521"/>
      <c r="BB525" s="521"/>
      <c r="BC525" s="521"/>
      <c r="BD525" s="493"/>
      <c r="BE525" s="474"/>
      <c r="BF525" s="462"/>
      <c r="BG525" s="462"/>
      <c r="BH525" s="462"/>
    </row>
    <row r="526" spans="1:60" outlineLevel="4" x14ac:dyDescent="0.35">
      <c r="A526" s="462"/>
      <c r="B526" s="471"/>
      <c r="C526" s="464">
        <f t="shared" ref="C526:C534" si="50">INT($C$504)+4</f>
        <v>5</v>
      </c>
      <c r="D526" s="493"/>
      <c r="E526" s="557"/>
      <c r="F526" s="557"/>
      <c r="G526" s="493"/>
      <c r="H526" s="653" t="s">
        <v>860</v>
      </c>
      <c r="I526" s="654">
        <v>0</v>
      </c>
      <c r="J526" s="654" t="s">
        <v>861</v>
      </c>
      <c r="K526" s="657"/>
      <c r="L526" s="657"/>
      <c r="M526" s="657"/>
      <c r="N526" s="657"/>
      <c r="O526" s="658"/>
      <c r="P526" s="658"/>
      <c r="Q526" s="658"/>
      <c r="R526" s="658"/>
      <c r="S526" s="658"/>
      <c r="T526" s="658"/>
      <c r="U526" s="658"/>
      <c r="V526" s="658"/>
      <c r="W526" s="498"/>
      <c r="X526" s="498"/>
      <c r="Y526" s="498"/>
      <c r="Z526" s="498"/>
      <c r="AA526" s="498"/>
      <c r="AB526" s="498"/>
      <c r="AC526" s="498"/>
      <c r="AD526" s="659">
        <f t="shared" ref="AD526:AG534" si="51">IF(K526="",3650,K526)</f>
        <v>3650</v>
      </c>
      <c r="AE526" s="659">
        <f t="shared" si="51"/>
        <v>3650</v>
      </c>
      <c r="AF526" s="659">
        <f t="shared" si="51"/>
        <v>3650</v>
      </c>
      <c r="AG526" s="659">
        <f t="shared" si="51"/>
        <v>3650</v>
      </c>
      <c r="AH526" s="659">
        <f t="shared" ref="AH526:AK541" si="52">IF(O526="",1000,O526)</f>
        <v>1000</v>
      </c>
      <c r="AI526" s="659">
        <f t="shared" si="52"/>
        <v>1000</v>
      </c>
      <c r="AJ526" s="659">
        <f t="shared" si="52"/>
        <v>1000</v>
      </c>
      <c r="AK526" s="659">
        <f t="shared" si="52"/>
        <v>1000</v>
      </c>
      <c r="AL526" s="659">
        <f t="shared" ref="AL526:AO541" si="53">S526</f>
        <v>0</v>
      </c>
      <c r="AM526" s="659">
        <f t="shared" si="53"/>
        <v>0</v>
      </c>
      <c r="AN526" s="659">
        <f t="shared" si="53"/>
        <v>0</v>
      </c>
      <c r="AO526" s="659">
        <f t="shared" si="53"/>
        <v>0</v>
      </c>
      <c r="AP526" s="655"/>
      <c r="AQ526" s="655"/>
      <c r="AR526" s="655"/>
      <c r="AS526" s="655"/>
      <c r="AT526" s="655"/>
      <c r="AU526" s="655"/>
      <c r="AV526" s="655"/>
      <c r="AW526" s="655"/>
      <c r="AX526" s="655"/>
      <c r="AY526" s="655"/>
      <c r="AZ526" s="655"/>
      <c r="BA526" s="655"/>
      <c r="BB526" s="655"/>
      <c r="BC526" s="655"/>
      <c r="BD526" s="493"/>
      <c r="BE526" s="474"/>
      <c r="BF526" s="462"/>
      <c r="BG526" s="462"/>
      <c r="BH526" s="462"/>
    </row>
    <row r="527" spans="1:60" outlineLevel="4" x14ac:dyDescent="0.35">
      <c r="A527" s="462"/>
      <c r="B527" s="471"/>
      <c r="C527" s="464">
        <f t="shared" si="50"/>
        <v>5</v>
      </c>
      <c r="D527" s="493"/>
      <c r="E527" s="557"/>
      <c r="F527" s="557"/>
      <c r="G527" s="493"/>
      <c r="H527" s="515" t="s">
        <v>862</v>
      </c>
      <c r="I527" s="521"/>
      <c r="J527" s="515" t="s">
        <v>863</v>
      </c>
      <c r="K527" s="660"/>
      <c r="L527" s="660"/>
      <c r="M527" s="660"/>
      <c r="N527" s="660"/>
      <c r="O527" s="647"/>
      <c r="P527" s="647"/>
      <c r="Q527" s="647"/>
      <c r="R527" s="647"/>
      <c r="S527" s="647"/>
      <c r="T527" s="647"/>
      <c r="U527" s="647"/>
      <c r="V527" s="647"/>
      <c r="W527" s="498"/>
      <c r="X527" s="498"/>
      <c r="Y527" s="498"/>
      <c r="Z527" s="498"/>
      <c r="AA527" s="498"/>
      <c r="AB527" s="498"/>
      <c r="AC527" s="498"/>
      <c r="AD527" s="655">
        <f t="shared" si="51"/>
        <v>3650</v>
      </c>
      <c r="AE527" s="655">
        <f t="shared" si="51"/>
        <v>3650</v>
      </c>
      <c r="AF527" s="655">
        <f t="shared" si="51"/>
        <v>3650</v>
      </c>
      <c r="AG527" s="655">
        <f t="shared" si="51"/>
        <v>3650</v>
      </c>
      <c r="AH527" s="655">
        <f t="shared" si="52"/>
        <v>1000</v>
      </c>
      <c r="AI527" s="655">
        <f t="shared" si="52"/>
        <v>1000</v>
      </c>
      <c r="AJ527" s="655">
        <f t="shared" si="52"/>
        <v>1000</v>
      </c>
      <c r="AK527" s="655">
        <f t="shared" si="52"/>
        <v>1000</v>
      </c>
      <c r="AL527" s="655">
        <f t="shared" si="53"/>
        <v>0</v>
      </c>
      <c r="AM527" s="655">
        <f t="shared" si="53"/>
        <v>0</v>
      </c>
      <c r="AN527" s="655">
        <f t="shared" si="53"/>
        <v>0</v>
      </c>
      <c r="AO527" s="655">
        <f t="shared" si="53"/>
        <v>0</v>
      </c>
      <c r="AP527" s="655"/>
      <c r="AQ527" s="655"/>
      <c r="AR527" s="655"/>
      <c r="AS527" s="655"/>
      <c r="AT527" s="655"/>
      <c r="AU527" s="655"/>
      <c r="AV527" s="655"/>
      <c r="AW527" s="655"/>
      <c r="AX527" s="655"/>
      <c r="AY527" s="655"/>
      <c r="AZ527" s="655"/>
      <c r="BA527" s="655"/>
      <c r="BB527" s="655"/>
      <c r="BC527" s="655"/>
      <c r="BD527" s="493"/>
      <c r="BE527" s="474"/>
      <c r="BF527" s="462"/>
      <c r="BG527" s="462"/>
      <c r="BH527" s="462"/>
    </row>
    <row r="528" spans="1:60" outlineLevel="4" x14ac:dyDescent="0.35">
      <c r="A528" s="462"/>
      <c r="B528" s="471"/>
      <c r="C528" s="464">
        <f t="shared" si="50"/>
        <v>5</v>
      </c>
      <c r="D528" s="493"/>
      <c r="E528" s="557"/>
      <c r="F528" s="557"/>
      <c r="G528" s="493"/>
      <c r="H528" s="515" t="s">
        <v>864</v>
      </c>
      <c r="I528" s="521"/>
      <c r="J528" s="515" t="s">
        <v>863</v>
      </c>
      <c r="K528" s="660"/>
      <c r="L528" s="660"/>
      <c r="M528" s="660"/>
      <c r="N528" s="660"/>
      <c r="O528" s="647"/>
      <c r="P528" s="647"/>
      <c r="Q528" s="647"/>
      <c r="R528" s="647"/>
      <c r="S528" s="647"/>
      <c r="T528" s="647"/>
      <c r="U528" s="647"/>
      <c r="V528" s="647"/>
      <c r="W528" s="498"/>
      <c r="X528" s="498"/>
      <c r="Y528" s="498"/>
      <c r="Z528" s="498"/>
      <c r="AA528" s="498"/>
      <c r="AB528" s="498"/>
      <c r="AC528" s="498"/>
      <c r="AD528" s="655">
        <f t="shared" si="51"/>
        <v>3650</v>
      </c>
      <c r="AE528" s="655">
        <f t="shared" si="51"/>
        <v>3650</v>
      </c>
      <c r="AF528" s="655">
        <f t="shared" si="51"/>
        <v>3650</v>
      </c>
      <c r="AG528" s="655">
        <f t="shared" si="51"/>
        <v>3650</v>
      </c>
      <c r="AH528" s="655">
        <f t="shared" si="52"/>
        <v>1000</v>
      </c>
      <c r="AI528" s="655">
        <f t="shared" si="52"/>
        <v>1000</v>
      </c>
      <c r="AJ528" s="655">
        <f t="shared" si="52"/>
        <v>1000</v>
      </c>
      <c r="AK528" s="655">
        <f t="shared" si="52"/>
        <v>1000</v>
      </c>
      <c r="AL528" s="655">
        <f t="shared" si="53"/>
        <v>0</v>
      </c>
      <c r="AM528" s="655">
        <f t="shared" si="53"/>
        <v>0</v>
      </c>
      <c r="AN528" s="655">
        <f t="shared" si="53"/>
        <v>0</v>
      </c>
      <c r="AO528" s="655">
        <f t="shared" si="53"/>
        <v>0</v>
      </c>
      <c r="AP528" s="655"/>
      <c r="AQ528" s="655"/>
      <c r="AR528" s="655"/>
      <c r="AS528" s="655"/>
      <c r="AT528" s="655"/>
      <c r="AU528" s="655"/>
      <c r="AV528" s="655"/>
      <c r="AW528" s="655"/>
      <c r="AX528" s="655"/>
      <c r="AY528" s="655"/>
      <c r="AZ528" s="655"/>
      <c r="BA528" s="655"/>
      <c r="BB528" s="655"/>
      <c r="BC528" s="655"/>
      <c r="BD528" s="493"/>
      <c r="BE528" s="474"/>
      <c r="BF528" s="462"/>
      <c r="BG528" s="462"/>
      <c r="BH528" s="462"/>
    </row>
    <row r="529" spans="1:60" outlineLevel="4" x14ac:dyDescent="0.35">
      <c r="A529" s="462"/>
      <c r="B529" s="471"/>
      <c r="C529" s="464">
        <f t="shared" si="50"/>
        <v>5</v>
      </c>
      <c r="D529" s="493"/>
      <c r="E529" s="557"/>
      <c r="F529" s="557"/>
      <c r="G529" s="493"/>
      <c r="H529" s="515">
        <v>3</v>
      </c>
      <c r="I529" s="521"/>
      <c r="J529" s="515" t="s">
        <v>863</v>
      </c>
      <c r="K529" s="660"/>
      <c r="L529" s="660"/>
      <c r="M529" s="660"/>
      <c r="N529" s="660"/>
      <c r="O529" s="647"/>
      <c r="P529" s="647"/>
      <c r="Q529" s="647"/>
      <c r="R529" s="647"/>
      <c r="S529" s="647"/>
      <c r="T529" s="647"/>
      <c r="U529" s="647"/>
      <c r="V529" s="647"/>
      <c r="W529" s="498"/>
      <c r="X529" s="498"/>
      <c r="Y529" s="498"/>
      <c r="Z529" s="498"/>
      <c r="AA529" s="498"/>
      <c r="AB529" s="498"/>
      <c r="AC529" s="498"/>
      <c r="AD529" s="655">
        <f t="shared" si="51"/>
        <v>3650</v>
      </c>
      <c r="AE529" s="655">
        <f t="shared" si="51"/>
        <v>3650</v>
      </c>
      <c r="AF529" s="655">
        <f t="shared" si="51"/>
        <v>3650</v>
      </c>
      <c r="AG529" s="655">
        <f t="shared" si="51"/>
        <v>3650</v>
      </c>
      <c r="AH529" s="655">
        <f t="shared" si="52"/>
        <v>1000</v>
      </c>
      <c r="AI529" s="655">
        <f t="shared" si="52"/>
        <v>1000</v>
      </c>
      <c r="AJ529" s="655">
        <f t="shared" si="52"/>
        <v>1000</v>
      </c>
      <c r="AK529" s="655">
        <f t="shared" si="52"/>
        <v>1000</v>
      </c>
      <c r="AL529" s="655">
        <f t="shared" si="53"/>
        <v>0</v>
      </c>
      <c r="AM529" s="655">
        <f t="shared" si="53"/>
        <v>0</v>
      </c>
      <c r="AN529" s="655">
        <f t="shared" si="53"/>
        <v>0</v>
      </c>
      <c r="AO529" s="655">
        <f t="shared" si="53"/>
        <v>0</v>
      </c>
      <c r="AP529" s="655"/>
      <c r="AQ529" s="655"/>
      <c r="AR529" s="655"/>
      <c r="AS529" s="655"/>
      <c r="AT529" s="655"/>
      <c r="AU529" s="655"/>
      <c r="AV529" s="655"/>
      <c r="AW529" s="655"/>
      <c r="AX529" s="655"/>
      <c r="AY529" s="655"/>
      <c r="AZ529" s="655"/>
      <c r="BA529" s="655"/>
      <c r="BB529" s="655"/>
      <c r="BC529" s="655"/>
      <c r="BD529" s="493"/>
      <c r="BE529" s="474"/>
      <c r="BF529" s="462"/>
      <c r="BG529" s="462"/>
      <c r="BH529" s="462"/>
    </row>
    <row r="530" spans="1:60" outlineLevel="4" x14ac:dyDescent="0.35">
      <c r="A530" s="462"/>
      <c r="B530" s="471"/>
      <c r="C530" s="464">
        <f t="shared" si="50"/>
        <v>5</v>
      </c>
      <c r="D530" s="493"/>
      <c r="E530" s="557"/>
      <c r="F530" s="557"/>
      <c r="G530" s="493"/>
      <c r="H530" s="515">
        <v>4</v>
      </c>
      <c r="I530" s="521"/>
      <c r="J530" s="515" t="s">
        <v>863</v>
      </c>
      <c r="K530" s="660"/>
      <c r="L530" s="660"/>
      <c r="M530" s="660"/>
      <c r="N530" s="660"/>
      <c r="O530" s="647"/>
      <c r="P530" s="647"/>
      <c r="Q530" s="647"/>
      <c r="R530" s="647"/>
      <c r="S530" s="647"/>
      <c r="T530" s="647"/>
      <c r="U530" s="647"/>
      <c r="V530" s="647"/>
      <c r="W530" s="498"/>
      <c r="X530" s="498"/>
      <c r="Y530" s="498"/>
      <c r="Z530" s="498"/>
      <c r="AA530" s="498"/>
      <c r="AB530" s="498"/>
      <c r="AC530" s="498"/>
      <c r="AD530" s="655">
        <f t="shared" si="51"/>
        <v>3650</v>
      </c>
      <c r="AE530" s="655">
        <f t="shared" si="51"/>
        <v>3650</v>
      </c>
      <c r="AF530" s="655">
        <f t="shared" si="51"/>
        <v>3650</v>
      </c>
      <c r="AG530" s="655">
        <f t="shared" si="51"/>
        <v>3650</v>
      </c>
      <c r="AH530" s="655">
        <f t="shared" si="52"/>
        <v>1000</v>
      </c>
      <c r="AI530" s="655">
        <f t="shared" si="52"/>
        <v>1000</v>
      </c>
      <c r="AJ530" s="655">
        <f t="shared" si="52"/>
        <v>1000</v>
      </c>
      <c r="AK530" s="655">
        <f t="shared" si="52"/>
        <v>1000</v>
      </c>
      <c r="AL530" s="655">
        <f t="shared" si="53"/>
        <v>0</v>
      </c>
      <c r="AM530" s="655">
        <f t="shared" si="53"/>
        <v>0</v>
      </c>
      <c r="AN530" s="655">
        <f t="shared" si="53"/>
        <v>0</v>
      </c>
      <c r="AO530" s="655">
        <f t="shared" si="53"/>
        <v>0</v>
      </c>
      <c r="AP530" s="655"/>
      <c r="AQ530" s="655"/>
      <c r="AR530" s="655"/>
      <c r="AS530" s="655"/>
      <c r="AT530" s="655"/>
      <c r="AU530" s="655"/>
      <c r="AV530" s="655"/>
      <c r="AW530" s="655"/>
      <c r="AX530" s="655"/>
      <c r="AY530" s="655"/>
      <c r="AZ530" s="655"/>
      <c r="BA530" s="655"/>
      <c r="BB530" s="655"/>
      <c r="BC530" s="655"/>
      <c r="BD530" s="493"/>
      <c r="BE530" s="474"/>
      <c r="BF530" s="462"/>
      <c r="BG530" s="462"/>
      <c r="BH530" s="462"/>
    </row>
    <row r="531" spans="1:60" outlineLevel="4" x14ac:dyDescent="0.35">
      <c r="A531" s="462"/>
      <c r="B531" s="471"/>
      <c r="C531" s="464">
        <f t="shared" si="50"/>
        <v>5</v>
      </c>
      <c r="D531" s="493"/>
      <c r="E531" s="557"/>
      <c r="F531" s="557"/>
      <c r="G531" s="493"/>
      <c r="H531" s="515">
        <v>5</v>
      </c>
      <c r="I531" s="521"/>
      <c r="J531" s="515" t="s">
        <v>863</v>
      </c>
      <c r="K531" s="660"/>
      <c r="L531" s="660"/>
      <c r="M531" s="660"/>
      <c r="N531" s="660"/>
      <c r="O531" s="647"/>
      <c r="P531" s="647"/>
      <c r="Q531" s="647"/>
      <c r="R531" s="647"/>
      <c r="S531" s="647"/>
      <c r="T531" s="647"/>
      <c r="U531" s="647"/>
      <c r="V531" s="647"/>
      <c r="W531" s="498"/>
      <c r="X531" s="498"/>
      <c r="Y531" s="498"/>
      <c r="Z531" s="498"/>
      <c r="AA531" s="498"/>
      <c r="AB531" s="498"/>
      <c r="AC531" s="498"/>
      <c r="AD531" s="655">
        <f t="shared" si="51"/>
        <v>3650</v>
      </c>
      <c r="AE531" s="655">
        <f t="shared" si="51"/>
        <v>3650</v>
      </c>
      <c r="AF531" s="655">
        <f t="shared" si="51"/>
        <v>3650</v>
      </c>
      <c r="AG531" s="655">
        <f t="shared" si="51"/>
        <v>3650</v>
      </c>
      <c r="AH531" s="655">
        <f t="shared" si="52"/>
        <v>1000</v>
      </c>
      <c r="AI531" s="655">
        <f t="shared" si="52"/>
        <v>1000</v>
      </c>
      <c r="AJ531" s="655">
        <f t="shared" si="52"/>
        <v>1000</v>
      </c>
      <c r="AK531" s="655">
        <f t="shared" si="52"/>
        <v>1000</v>
      </c>
      <c r="AL531" s="655">
        <f t="shared" si="53"/>
        <v>0</v>
      </c>
      <c r="AM531" s="655">
        <f t="shared" si="53"/>
        <v>0</v>
      </c>
      <c r="AN531" s="655">
        <f t="shared" si="53"/>
        <v>0</v>
      </c>
      <c r="AO531" s="655">
        <f t="shared" si="53"/>
        <v>0</v>
      </c>
      <c r="AP531" s="655"/>
      <c r="AQ531" s="655"/>
      <c r="AR531" s="655"/>
      <c r="AS531" s="655"/>
      <c r="AT531" s="655"/>
      <c r="AU531" s="655"/>
      <c r="AV531" s="655"/>
      <c r="AW531" s="655"/>
      <c r="AX531" s="655"/>
      <c r="AY531" s="655"/>
      <c r="AZ531" s="655"/>
      <c r="BA531" s="655"/>
      <c r="BB531" s="655"/>
      <c r="BC531" s="655"/>
      <c r="BD531" s="493"/>
      <c r="BE531" s="474"/>
      <c r="BF531" s="462"/>
      <c r="BG531" s="462"/>
      <c r="BH531" s="462"/>
    </row>
    <row r="532" spans="1:60" outlineLevel="4" x14ac:dyDescent="0.35">
      <c r="A532" s="462"/>
      <c r="B532" s="471"/>
      <c r="C532" s="464">
        <f t="shared" si="50"/>
        <v>5</v>
      </c>
      <c r="D532" s="493"/>
      <c r="E532" s="557"/>
      <c r="F532" s="557"/>
      <c r="G532" s="493"/>
      <c r="H532" s="515">
        <v>6</v>
      </c>
      <c r="I532" s="521"/>
      <c r="J532" s="515" t="s">
        <v>863</v>
      </c>
      <c r="K532" s="660"/>
      <c r="L532" s="660"/>
      <c r="M532" s="660"/>
      <c r="N532" s="660"/>
      <c r="O532" s="647"/>
      <c r="P532" s="647"/>
      <c r="Q532" s="647"/>
      <c r="R532" s="647"/>
      <c r="S532" s="647"/>
      <c r="T532" s="647"/>
      <c r="U532" s="647"/>
      <c r="V532" s="647"/>
      <c r="W532" s="498"/>
      <c r="X532" s="498"/>
      <c r="Y532" s="498"/>
      <c r="Z532" s="498"/>
      <c r="AA532" s="498"/>
      <c r="AB532" s="498"/>
      <c r="AC532" s="498"/>
      <c r="AD532" s="655">
        <f t="shared" si="51"/>
        <v>3650</v>
      </c>
      <c r="AE532" s="655">
        <f t="shared" si="51"/>
        <v>3650</v>
      </c>
      <c r="AF532" s="655">
        <f t="shared" si="51"/>
        <v>3650</v>
      </c>
      <c r="AG532" s="655">
        <f t="shared" si="51"/>
        <v>3650</v>
      </c>
      <c r="AH532" s="655">
        <f t="shared" si="52"/>
        <v>1000</v>
      </c>
      <c r="AI532" s="655">
        <f t="shared" si="52"/>
        <v>1000</v>
      </c>
      <c r="AJ532" s="655">
        <f t="shared" si="52"/>
        <v>1000</v>
      </c>
      <c r="AK532" s="655">
        <f t="shared" si="52"/>
        <v>1000</v>
      </c>
      <c r="AL532" s="655">
        <f t="shared" si="53"/>
        <v>0</v>
      </c>
      <c r="AM532" s="655">
        <f t="shared" si="53"/>
        <v>0</v>
      </c>
      <c r="AN532" s="655">
        <f t="shared" si="53"/>
        <v>0</v>
      </c>
      <c r="AO532" s="655">
        <f t="shared" si="53"/>
        <v>0</v>
      </c>
      <c r="AP532" s="655"/>
      <c r="AQ532" s="655"/>
      <c r="AR532" s="655"/>
      <c r="AS532" s="655"/>
      <c r="AT532" s="655"/>
      <c r="AU532" s="655"/>
      <c r="AV532" s="655"/>
      <c r="AW532" s="655"/>
      <c r="AX532" s="655"/>
      <c r="AY532" s="655"/>
      <c r="AZ532" s="655"/>
      <c r="BA532" s="655"/>
      <c r="BB532" s="655"/>
      <c r="BC532" s="655"/>
      <c r="BD532" s="493"/>
      <c r="BE532" s="474"/>
      <c r="BF532" s="462"/>
      <c r="BG532" s="462"/>
      <c r="BH532" s="462"/>
    </row>
    <row r="533" spans="1:60" outlineLevel="4" x14ac:dyDescent="0.35">
      <c r="A533" s="462"/>
      <c r="B533" s="471"/>
      <c r="C533" s="464">
        <f t="shared" si="50"/>
        <v>5</v>
      </c>
      <c r="D533" s="493"/>
      <c r="E533" s="557"/>
      <c r="F533" s="557"/>
      <c r="G533" s="493"/>
      <c r="H533" s="515">
        <v>7</v>
      </c>
      <c r="I533" s="521"/>
      <c r="J533" s="515" t="s">
        <v>863</v>
      </c>
      <c r="K533" s="660"/>
      <c r="L533" s="660"/>
      <c r="M533" s="660"/>
      <c r="N533" s="660"/>
      <c r="O533" s="647"/>
      <c r="P533" s="647"/>
      <c r="Q533" s="647"/>
      <c r="R533" s="647"/>
      <c r="S533" s="647"/>
      <c r="T533" s="647"/>
      <c r="U533" s="647"/>
      <c r="V533" s="647"/>
      <c r="W533" s="498"/>
      <c r="X533" s="498"/>
      <c r="Y533" s="498"/>
      <c r="Z533" s="498"/>
      <c r="AA533" s="498"/>
      <c r="AB533" s="498"/>
      <c r="AC533" s="498"/>
      <c r="AD533" s="655">
        <f t="shared" si="51"/>
        <v>3650</v>
      </c>
      <c r="AE533" s="655">
        <f t="shared" si="51"/>
        <v>3650</v>
      </c>
      <c r="AF533" s="655">
        <f t="shared" si="51"/>
        <v>3650</v>
      </c>
      <c r="AG533" s="655">
        <f t="shared" si="51"/>
        <v>3650</v>
      </c>
      <c r="AH533" s="655">
        <f t="shared" si="52"/>
        <v>1000</v>
      </c>
      <c r="AI533" s="655">
        <f t="shared" si="52"/>
        <v>1000</v>
      </c>
      <c r="AJ533" s="655">
        <f t="shared" si="52"/>
        <v>1000</v>
      </c>
      <c r="AK533" s="655">
        <f t="shared" si="52"/>
        <v>1000</v>
      </c>
      <c r="AL533" s="655">
        <f t="shared" si="53"/>
        <v>0</v>
      </c>
      <c r="AM533" s="655">
        <f t="shared" si="53"/>
        <v>0</v>
      </c>
      <c r="AN533" s="655">
        <f t="shared" si="53"/>
        <v>0</v>
      </c>
      <c r="AO533" s="655">
        <f t="shared" si="53"/>
        <v>0</v>
      </c>
      <c r="AP533" s="661"/>
      <c r="AQ533" s="661"/>
      <c r="AR533" s="661"/>
      <c r="AS533" s="661"/>
      <c r="AT533" s="661"/>
      <c r="AU533" s="661"/>
      <c r="AV533" s="661"/>
      <c r="AW533" s="661"/>
      <c r="AX533" s="661"/>
      <c r="AY533" s="661"/>
      <c r="AZ533" s="661"/>
      <c r="BA533" s="661"/>
      <c r="BB533" s="661"/>
      <c r="BC533" s="661"/>
      <c r="BD533" s="493"/>
      <c r="BE533" s="474"/>
      <c r="BF533" s="462"/>
      <c r="BG533" s="462"/>
      <c r="BH533" s="462"/>
    </row>
    <row r="534" spans="1:60" outlineLevel="4" x14ac:dyDescent="0.35">
      <c r="A534" s="462"/>
      <c r="B534" s="471"/>
      <c r="C534" s="464">
        <f t="shared" si="50"/>
        <v>5</v>
      </c>
      <c r="D534" s="493"/>
      <c r="E534" s="557"/>
      <c r="F534" s="557"/>
      <c r="G534" s="493"/>
      <c r="H534" s="662">
        <v>8</v>
      </c>
      <c r="I534" s="663"/>
      <c r="J534" s="662" t="s">
        <v>863</v>
      </c>
      <c r="K534" s="664"/>
      <c r="L534" s="664"/>
      <c r="M534" s="664"/>
      <c r="N534" s="664"/>
      <c r="O534" s="665"/>
      <c r="P534" s="665"/>
      <c r="Q534" s="665"/>
      <c r="R534" s="665"/>
      <c r="S534" s="665"/>
      <c r="T534" s="665"/>
      <c r="U534" s="665"/>
      <c r="V534" s="665"/>
      <c r="W534" s="498"/>
      <c r="X534" s="498"/>
      <c r="Y534" s="498"/>
      <c r="Z534" s="498"/>
      <c r="AA534" s="498"/>
      <c r="AB534" s="498"/>
      <c r="AC534" s="498"/>
      <c r="AD534" s="666">
        <f t="shared" si="51"/>
        <v>3650</v>
      </c>
      <c r="AE534" s="666">
        <f t="shared" si="51"/>
        <v>3650</v>
      </c>
      <c r="AF534" s="666">
        <f t="shared" si="51"/>
        <v>3650</v>
      </c>
      <c r="AG534" s="666">
        <f t="shared" si="51"/>
        <v>3650</v>
      </c>
      <c r="AH534" s="666">
        <f t="shared" si="52"/>
        <v>1000</v>
      </c>
      <c r="AI534" s="666">
        <f t="shared" si="52"/>
        <v>1000</v>
      </c>
      <c r="AJ534" s="666">
        <f t="shared" si="52"/>
        <v>1000</v>
      </c>
      <c r="AK534" s="666">
        <f t="shared" si="52"/>
        <v>1000</v>
      </c>
      <c r="AL534" s="666">
        <f t="shared" si="53"/>
        <v>0</v>
      </c>
      <c r="AM534" s="666">
        <f t="shared" si="53"/>
        <v>0</v>
      </c>
      <c r="AN534" s="666">
        <f t="shared" si="53"/>
        <v>0</v>
      </c>
      <c r="AO534" s="666">
        <f t="shared" si="53"/>
        <v>0</v>
      </c>
      <c r="AP534" s="661"/>
      <c r="AQ534" s="661"/>
      <c r="AR534" s="661"/>
      <c r="AS534" s="661"/>
      <c r="AT534" s="661"/>
      <c r="AU534" s="661"/>
      <c r="AV534" s="661"/>
      <c r="AW534" s="661"/>
      <c r="AX534" s="661"/>
      <c r="AY534" s="661"/>
      <c r="AZ534" s="661"/>
      <c r="BA534" s="661"/>
      <c r="BB534" s="661"/>
      <c r="BC534" s="661"/>
      <c r="BD534" s="493"/>
      <c r="BE534" s="474"/>
      <c r="BF534" s="462"/>
      <c r="BG534" s="462"/>
      <c r="BH534" s="462"/>
    </row>
    <row r="535" spans="1:60" ht="15" customHeight="1" outlineLevel="3" x14ac:dyDescent="0.35">
      <c r="A535" s="462"/>
      <c r="B535" s="471"/>
      <c r="C535" s="464">
        <f t="shared" ref="C535:C552" si="54">INT($C$504)+3</f>
        <v>4</v>
      </c>
      <c r="D535" s="493"/>
      <c r="E535" s="557"/>
      <c r="F535" s="557"/>
      <c r="G535" s="493"/>
      <c r="H535" s="653" t="s">
        <v>860</v>
      </c>
      <c r="I535" s="654">
        <v>1</v>
      </c>
      <c r="J535" s="654" t="s">
        <v>865</v>
      </c>
      <c r="K535" s="657">
        <v>30</v>
      </c>
      <c r="L535" s="657">
        <v>30</v>
      </c>
      <c r="M535" s="657">
        <v>30</v>
      </c>
      <c r="N535" s="657">
        <v>30</v>
      </c>
      <c r="O535" s="658"/>
      <c r="P535" s="658"/>
      <c r="Q535" s="658"/>
      <c r="R535" s="658"/>
      <c r="S535" s="658">
        <v>1</v>
      </c>
      <c r="T535" s="658">
        <v>1</v>
      </c>
      <c r="U535" s="658">
        <v>1</v>
      </c>
      <c r="V535" s="658">
        <v>1</v>
      </c>
      <c r="W535" s="800" t="s">
        <v>866</v>
      </c>
      <c r="X535" s="801"/>
      <c r="Y535" s="801"/>
      <c r="Z535" s="801"/>
      <c r="AA535" s="802"/>
      <c r="AB535" s="667"/>
      <c r="AC535" s="667"/>
      <c r="AD535" s="668">
        <f>IF(K535="",0,K535)</f>
        <v>30</v>
      </c>
      <c r="AE535" s="668">
        <f t="shared" ref="AE535:AG543" si="55">IF(L535="",0,L535)</f>
        <v>30</v>
      </c>
      <c r="AF535" s="668">
        <f t="shared" si="55"/>
        <v>30</v>
      </c>
      <c r="AG535" s="668">
        <f t="shared" si="55"/>
        <v>30</v>
      </c>
      <c r="AH535" s="659">
        <f>IF(O535="",1000,O535)</f>
        <v>1000</v>
      </c>
      <c r="AI535" s="659">
        <f t="shared" si="52"/>
        <v>1000</v>
      </c>
      <c r="AJ535" s="659">
        <f t="shared" si="52"/>
        <v>1000</v>
      </c>
      <c r="AK535" s="659">
        <f t="shared" si="52"/>
        <v>1000</v>
      </c>
      <c r="AL535" s="659">
        <f t="shared" si="53"/>
        <v>1</v>
      </c>
      <c r="AM535" s="659">
        <f t="shared" si="53"/>
        <v>1</v>
      </c>
      <c r="AN535" s="659">
        <f t="shared" si="53"/>
        <v>1</v>
      </c>
      <c r="AO535" s="659">
        <f t="shared" si="53"/>
        <v>1</v>
      </c>
      <c r="AP535" s="661"/>
      <c r="AQ535" s="661"/>
      <c r="AR535" s="661"/>
      <c r="AS535" s="661"/>
      <c r="AT535" s="661"/>
      <c r="AU535" s="661"/>
      <c r="AV535" s="661"/>
      <c r="AW535" s="661"/>
      <c r="AX535" s="661"/>
      <c r="AY535" s="661"/>
      <c r="AZ535" s="661"/>
      <c r="BA535" s="661"/>
      <c r="BB535" s="661"/>
      <c r="BC535" s="661"/>
      <c r="BD535" s="493"/>
      <c r="BE535" s="474"/>
      <c r="BF535" s="462"/>
      <c r="BG535" s="462"/>
      <c r="BH535" s="462"/>
    </row>
    <row r="536" spans="1:60" outlineLevel="3" x14ac:dyDescent="0.35">
      <c r="A536" s="462"/>
      <c r="B536" s="471"/>
      <c r="C536" s="464">
        <f t="shared" si="54"/>
        <v>4</v>
      </c>
      <c r="D536" s="493"/>
      <c r="E536" s="557"/>
      <c r="F536" s="557"/>
      <c r="G536" s="493"/>
      <c r="H536" s="515" t="s">
        <v>862</v>
      </c>
      <c r="I536" s="521"/>
      <c r="J536" s="521" t="s">
        <v>867</v>
      </c>
      <c r="K536" s="660">
        <v>90</v>
      </c>
      <c r="L536" s="660">
        <v>90</v>
      </c>
      <c r="M536" s="660">
        <v>90</v>
      </c>
      <c r="N536" s="660">
        <v>90</v>
      </c>
      <c r="O536" s="647">
        <v>35</v>
      </c>
      <c r="P536" s="647">
        <v>35</v>
      </c>
      <c r="Q536" s="647">
        <v>35</v>
      </c>
      <c r="R536" s="647">
        <v>35</v>
      </c>
      <c r="S536" s="647">
        <v>3</v>
      </c>
      <c r="T536" s="647">
        <v>3</v>
      </c>
      <c r="U536" s="647">
        <v>3</v>
      </c>
      <c r="V536" s="647">
        <v>3</v>
      </c>
      <c r="W536" s="803"/>
      <c r="X536" s="804"/>
      <c r="Y536" s="804"/>
      <c r="Z536" s="804"/>
      <c r="AA536" s="805"/>
      <c r="AB536" s="667"/>
      <c r="AC536" s="667"/>
      <c r="AD536" s="668">
        <f t="shared" ref="AD536:AD543" si="56">IF(K536="",0,K536)</f>
        <v>90</v>
      </c>
      <c r="AE536" s="668">
        <f t="shared" si="55"/>
        <v>90</v>
      </c>
      <c r="AF536" s="668">
        <f t="shared" si="55"/>
        <v>90</v>
      </c>
      <c r="AG536" s="668">
        <f t="shared" si="55"/>
        <v>90</v>
      </c>
      <c r="AH536" s="655">
        <f t="shared" ref="AH536:AK552" si="57">IF(O536="",1000,O536)</f>
        <v>35</v>
      </c>
      <c r="AI536" s="655">
        <f t="shared" si="52"/>
        <v>35</v>
      </c>
      <c r="AJ536" s="655">
        <f t="shared" si="52"/>
        <v>35</v>
      </c>
      <c r="AK536" s="655">
        <f t="shared" si="52"/>
        <v>35</v>
      </c>
      <c r="AL536" s="655">
        <f t="shared" si="53"/>
        <v>3</v>
      </c>
      <c r="AM536" s="655">
        <f t="shared" si="53"/>
        <v>3</v>
      </c>
      <c r="AN536" s="655">
        <f t="shared" si="53"/>
        <v>3</v>
      </c>
      <c r="AO536" s="655">
        <f t="shared" si="53"/>
        <v>3</v>
      </c>
      <c r="AP536" s="655"/>
      <c r="AQ536" s="655"/>
      <c r="AR536" s="655"/>
      <c r="AS536" s="655"/>
      <c r="AT536" s="655"/>
      <c r="AU536" s="655"/>
      <c r="AV536" s="655"/>
      <c r="AW536" s="655"/>
      <c r="AX536" s="655"/>
      <c r="AY536" s="655"/>
      <c r="AZ536" s="655"/>
      <c r="BA536" s="655"/>
      <c r="BB536" s="655"/>
      <c r="BC536" s="655"/>
      <c r="BD536" s="493"/>
      <c r="BE536" s="474"/>
      <c r="BF536" s="462"/>
      <c r="BG536" s="462"/>
      <c r="BH536" s="462"/>
    </row>
    <row r="537" spans="1:60" outlineLevel="3" x14ac:dyDescent="0.35">
      <c r="A537" s="462"/>
      <c r="B537" s="471"/>
      <c r="C537" s="464">
        <f t="shared" si="54"/>
        <v>4</v>
      </c>
      <c r="D537" s="493"/>
      <c r="E537" s="557"/>
      <c r="F537" s="557"/>
      <c r="G537" s="493"/>
      <c r="H537" s="515" t="s">
        <v>864</v>
      </c>
      <c r="I537" s="521"/>
      <c r="J537" s="521" t="s">
        <v>868</v>
      </c>
      <c r="K537" s="660">
        <v>180</v>
      </c>
      <c r="L537" s="660">
        <v>180</v>
      </c>
      <c r="M537" s="660">
        <v>180</v>
      </c>
      <c r="N537" s="660">
        <v>180</v>
      </c>
      <c r="O537" s="647"/>
      <c r="P537" s="647"/>
      <c r="Q537" s="647"/>
      <c r="R537" s="647"/>
      <c r="S537" s="647">
        <v>1</v>
      </c>
      <c r="T537" s="647">
        <v>1</v>
      </c>
      <c r="U537" s="647">
        <v>1</v>
      </c>
      <c r="V537" s="647">
        <v>1</v>
      </c>
      <c r="W537" s="803"/>
      <c r="X537" s="804"/>
      <c r="Y537" s="804"/>
      <c r="Z537" s="804"/>
      <c r="AA537" s="805"/>
      <c r="AB537" s="667"/>
      <c r="AC537" s="667"/>
      <c r="AD537" s="668">
        <f t="shared" si="56"/>
        <v>180</v>
      </c>
      <c r="AE537" s="668">
        <f t="shared" si="55"/>
        <v>180</v>
      </c>
      <c r="AF537" s="668">
        <f t="shared" si="55"/>
        <v>180</v>
      </c>
      <c r="AG537" s="668">
        <f t="shared" si="55"/>
        <v>180</v>
      </c>
      <c r="AH537" s="655">
        <f t="shared" si="57"/>
        <v>1000</v>
      </c>
      <c r="AI537" s="655">
        <f t="shared" si="52"/>
        <v>1000</v>
      </c>
      <c r="AJ537" s="655">
        <f t="shared" si="52"/>
        <v>1000</v>
      </c>
      <c r="AK537" s="655">
        <f t="shared" si="52"/>
        <v>1000</v>
      </c>
      <c r="AL537" s="655">
        <f t="shared" si="53"/>
        <v>1</v>
      </c>
      <c r="AM537" s="655">
        <f t="shared" si="53"/>
        <v>1</v>
      </c>
      <c r="AN537" s="655">
        <f t="shared" si="53"/>
        <v>1</v>
      </c>
      <c r="AO537" s="655">
        <f t="shared" si="53"/>
        <v>1</v>
      </c>
      <c r="AP537" s="655"/>
      <c r="AQ537" s="655"/>
      <c r="AR537" s="655"/>
      <c r="AS537" s="655"/>
      <c r="AT537" s="655"/>
      <c r="AU537" s="655"/>
      <c r="AV537" s="655"/>
      <c r="AW537" s="655"/>
      <c r="AX537" s="655"/>
      <c r="AY537" s="655"/>
      <c r="AZ537" s="655"/>
      <c r="BA537" s="655"/>
      <c r="BB537" s="655"/>
      <c r="BC537" s="655"/>
      <c r="BD537" s="493"/>
      <c r="BE537" s="474"/>
      <c r="BF537" s="462"/>
      <c r="BG537" s="462"/>
      <c r="BH537" s="462"/>
    </row>
    <row r="538" spans="1:60" outlineLevel="3" x14ac:dyDescent="0.35">
      <c r="A538" s="462"/>
      <c r="B538" s="471"/>
      <c r="C538" s="464">
        <f t="shared" si="54"/>
        <v>4</v>
      </c>
      <c r="D538" s="493"/>
      <c r="E538" s="557"/>
      <c r="F538" s="557"/>
      <c r="G538" s="493"/>
      <c r="H538" s="515">
        <v>3</v>
      </c>
      <c r="I538" s="521"/>
      <c r="J538" s="515" t="s">
        <v>863</v>
      </c>
      <c r="K538" s="660">
        <v>180</v>
      </c>
      <c r="L538" s="660">
        <v>180</v>
      </c>
      <c r="M538" s="660">
        <v>180</v>
      </c>
      <c r="N538" s="660">
        <v>180</v>
      </c>
      <c r="O538" s="647"/>
      <c r="P538" s="647"/>
      <c r="Q538" s="647"/>
      <c r="R538" s="647"/>
      <c r="S538" s="647">
        <v>1</v>
      </c>
      <c r="T538" s="647">
        <v>1</v>
      </c>
      <c r="U538" s="647">
        <v>1</v>
      </c>
      <c r="V538" s="647">
        <v>1</v>
      </c>
      <c r="W538" s="803"/>
      <c r="X538" s="804"/>
      <c r="Y538" s="804"/>
      <c r="Z538" s="804"/>
      <c r="AA538" s="805"/>
      <c r="AB538" s="667"/>
      <c r="AC538" s="667"/>
      <c r="AD538" s="668">
        <f t="shared" si="56"/>
        <v>180</v>
      </c>
      <c r="AE538" s="668">
        <f t="shared" si="55"/>
        <v>180</v>
      </c>
      <c r="AF538" s="668">
        <f t="shared" si="55"/>
        <v>180</v>
      </c>
      <c r="AG538" s="668">
        <f t="shared" si="55"/>
        <v>180</v>
      </c>
      <c r="AH538" s="655">
        <f t="shared" si="57"/>
        <v>1000</v>
      </c>
      <c r="AI538" s="655">
        <f t="shared" si="52"/>
        <v>1000</v>
      </c>
      <c r="AJ538" s="655">
        <f t="shared" si="52"/>
        <v>1000</v>
      </c>
      <c r="AK538" s="655">
        <f t="shared" si="52"/>
        <v>1000</v>
      </c>
      <c r="AL538" s="655">
        <f t="shared" si="53"/>
        <v>1</v>
      </c>
      <c r="AM538" s="655">
        <f t="shared" si="53"/>
        <v>1</v>
      </c>
      <c r="AN538" s="655">
        <f t="shared" si="53"/>
        <v>1</v>
      </c>
      <c r="AO538" s="655">
        <f t="shared" si="53"/>
        <v>1</v>
      </c>
      <c r="AP538" s="655"/>
      <c r="AQ538" s="655"/>
      <c r="AR538" s="655"/>
      <c r="AS538" s="655"/>
      <c r="AT538" s="655"/>
      <c r="AU538" s="655"/>
      <c r="AV538" s="655"/>
      <c r="AW538" s="655"/>
      <c r="AX538" s="655"/>
      <c r="AY538" s="655"/>
      <c r="AZ538" s="655"/>
      <c r="BA538" s="655"/>
      <c r="BB538" s="655"/>
      <c r="BC538" s="655"/>
      <c r="BD538" s="493"/>
      <c r="BE538" s="474"/>
      <c r="BF538" s="462"/>
      <c r="BG538" s="462"/>
      <c r="BH538" s="462"/>
    </row>
    <row r="539" spans="1:60" outlineLevel="3" x14ac:dyDescent="0.35">
      <c r="A539" s="462"/>
      <c r="B539" s="471"/>
      <c r="C539" s="464">
        <f t="shared" si="54"/>
        <v>4</v>
      </c>
      <c r="D539" s="493"/>
      <c r="E539" s="557"/>
      <c r="F539" s="557"/>
      <c r="G539" s="493"/>
      <c r="H539" s="515">
        <v>4</v>
      </c>
      <c r="I539" s="521"/>
      <c r="J539" s="515" t="s">
        <v>863</v>
      </c>
      <c r="K539" s="660">
        <v>180</v>
      </c>
      <c r="L539" s="660">
        <v>180</v>
      </c>
      <c r="M539" s="660">
        <v>180</v>
      </c>
      <c r="N539" s="660">
        <v>180</v>
      </c>
      <c r="O539" s="647"/>
      <c r="P539" s="647"/>
      <c r="Q539" s="647"/>
      <c r="R539" s="647"/>
      <c r="S539" s="647">
        <v>1</v>
      </c>
      <c r="T539" s="647">
        <v>1</v>
      </c>
      <c r="U539" s="647">
        <v>1</v>
      </c>
      <c r="V539" s="647">
        <v>1</v>
      </c>
      <c r="W539" s="803"/>
      <c r="X539" s="804"/>
      <c r="Y539" s="804"/>
      <c r="Z539" s="804"/>
      <c r="AA539" s="805"/>
      <c r="AB539" s="667"/>
      <c r="AC539" s="667"/>
      <c r="AD539" s="668">
        <f t="shared" si="56"/>
        <v>180</v>
      </c>
      <c r="AE539" s="668">
        <f t="shared" si="55"/>
        <v>180</v>
      </c>
      <c r="AF539" s="668">
        <f t="shared" si="55"/>
        <v>180</v>
      </c>
      <c r="AG539" s="668">
        <f t="shared" si="55"/>
        <v>180</v>
      </c>
      <c r="AH539" s="655">
        <f t="shared" si="57"/>
        <v>1000</v>
      </c>
      <c r="AI539" s="655">
        <f t="shared" si="52"/>
        <v>1000</v>
      </c>
      <c r="AJ539" s="655">
        <f t="shared" si="52"/>
        <v>1000</v>
      </c>
      <c r="AK539" s="655">
        <f t="shared" si="52"/>
        <v>1000</v>
      </c>
      <c r="AL539" s="655">
        <f t="shared" si="53"/>
        <v>1</v>
      </c>
      <c r="AM539" s="655">
        <f t="shared" si="53"/>
        <v>1</v>
      </c>
      <c r="AN539" s="655">
        <f t="shared" si="53"/>
        <v>1</v>
      </c>
      <c r="AO539" s="655">
        <f t="shared" si="53"/>
        <v>1</v>
      </c>
      <c r="AP539" s="655"/>
      <c r="AQ539" s="655"/>
      <c r="AR539" s="655"/>
      <c r="AS539" s="655"/>
      <c r="AT539" s="655"/>
      <c r="AU539" s="655"/>
      <c r="AV539" s="655"/>
      <c r="AW539" s="655"/>
      <c r="AX539" s="655"/>
      <c r="AY539" s="655"/>
      <c r="AZ539" s="655"/>
      <c r="BA539" s="655"/>
      <c r="BB539" s="655"/>
      <c r="BC539" s="655"/>
      <c r="BD539" s="493"/>
      <c r="BE539" s="474"/>
      <c r="BF539" s="462"/>
      <c r="BG539" s="462"/>
      <c r="BH539" s="462"/>
    </row>
    <row r="540" spans="1:60" outlineLevel="3" x14ac:dyDescent="0.35">
      <c r="A540" s="462"/>
      <c r="B540" s="471"/>
      <c r="C540" s="464">
        <f t="shared" si="54"/>
        <v>4</v>
      </c>
      <c r="D540" s="493"/>
      <c r="E540" s="557"/>
      <c r="F540" s="557"/>
      <c r="G540" s="493"/>
      <c r="H540" s="515">
        <v>5</v>
      </c>
      <c r="I540" s="521"/>
      <c r="J540" s="515" t="s">
        <v>863</v>
      </c>
      <c r="K540" s="660">
        <v>180</v>
      </c>
      <c r="L540" s="660">
        <v>180</v>
      </c>
      <c r="M540" s="660">
        <v>180</v>
      </c>
      <c r="N540" s="660">
        <v>180</v>
      </c>
      <c r="O540" s="647"/>
      <c r="P540" s="647"/>
      <c r="Q540" s="647"/>
      <c r="R540" s="647"/>
      <c r="S540" s="647">
        <v>1</v>
      </c>
      <c r="T540" s="647">
        <v>1</v>
      </c>
      <c r="U540" s="647">
        <v>1</v>
      </c>
      <c r="V540" s="647">
        <v>1</v>
      </c>
      <c r="W540" s="803"/>
      <c r="X540" s="804"/>
      <c r="Y540" s="804"/>
      <c r="Z540" s="804"/>
      <c r="AA540" s="805"/>
      <c r="AB540" s="667"/>
      <c r="AC540" s="667"/>
      <c r="AD540" s="668">
        <f t="shared" si="56"/>
        <v>180</v>
      </c>
      <c r="AE540" s="668">
        <f t="shared" si="55"/>
        <v>180</v>
      </c>
      <c r="AF540" s="668">
        <f t="shared" si="55"/>
        <v>180</v>
      </c>
      <c r="AG540" s="668">
        <f t="shared" si="55"/>
        <v>180</v>
      </c>
      <c r="AH540" s="655">
        <f t="shared" si="57"/>
        <v>1000</v>
      </c>
      <c r="AI540" s="655">
        <f t="shared" si="52"/>
        <v>1000</v>
      </c>
      <c r="AJ540" s="655">
        <f t="shared" si="52"/>
        <v>1000</v>
      </c>
      <c r="AK540" s="655">
        <f t="shared" si="52"/>
        <v>1000</v>
      </c>
      <c r="AL540" s="655">
        <f t="shared" si="53"/>
        <v>1</v>
      </c>
      <c r="AM540" s="655">
        <f t="shared" si="53"/>
        <v>1</v>
      </c>
      <c r="AN540" s="655">
        <f t="shared" si="53"/>
        <v>1</v>
      </c>
      <c r="AO540" s="655">
        <f t="shared" si="53"/>
        <v>1</v>
      </c>
      <c r="AP540" s="655"/>
      <c r="AQ540" s="655"/>
      <c r="AR540" s="655"/>
      <c r="AS540" s="655"/>
      <c r="AT540" s="655"/>
      <c r="AU540" s="655"/>
      <c r="AV540" s="655"/>
      <c r="AW540" s="655"/>
      <c r="AX540" s="655"/>
      <c r="AY540" s="655"/>
      <c r="AZ540" s="655"/>
      <c r="BA540" s="655"/>
      <c r="BB540" s="655"/>
      <c r="BC540" s="655"/>
      <c r="BD540" s="493"/>
      <c r="BE540" s="474"/>
      <c r="BF540" s="462"/>
      <c r="BG540" s="462"/>
      <c r="BH540" s="462"/>
    </row>
    <row r="541" spans="1:60" outlineLevel="3" x14ac:dyDescent="0.35">
      <c r="A541" s="462"/>
      <c r="B541" s="471"/>
      <c r="C541" s="464">
        <f t="shared" si="54"/>
        <v>4</v>
      </c>
      <c r="D541" s="493"/>
      <c r="E541" s="557"/>
      <c r="F541" s="557"/>
      <c r="G541" s="493"/>
      <c r="H541" s="515">
        <v>6</v>
      </c>
      <c r="I541" s="521"/>
      <c r="J541" s="515" t="s">
        <v>863</v>
      </c>
      <c r="K541" s="660">
        <v>180</v>
      </c>
      <c r="L541" s="660">
        <v>180</v>
      </c>
      <c r="M541" s="660">
        <v>180</v>
      </c>
      <c r="N541" s="660">
        <v>180</v>
      </c>
      <c r="O541" s="647"/>
      <c r="P541" s="647"/>
      <c r="Q541" s="647"/>
      <c r="R541" s="647"/>
      <c r="S541" s="647">
        <v>1</v>
      </c>
      <c r="T541" s="647">
        <v>1</v>
      </c>
      <c r="U541" s="647">
        <v>1</v>
      </c>
      <c r="V541" s="647">
        <v>1</v>
      </c>
      <c r="W541" s="803"/>
      <c r="X541" s="804"/>
      <c r="Y541" s="804"/>
      <c r="Z541" s="804"/>
      <c r="AA541" s="805"/>
      <c r="AB541" s="667"/>
      <c r="AC541" s="667"/>
      <c r="AD541" s="668">
        <f t="shared" si="56"/>
        <v>180</v>
      </c>
      <c r="AE541" s="668">
        <f t="shared" si="55"/>
        <v>180</v>
      </c>
      <c r="AF541" s="668">
        <f t="shared" si="55"/>
        <v>180</v>
      </c>
      <c r="AG541" s="668">
        <f t="shared" si="55"/>
        <v>180</v>
      </c>
      <c r="AH541" s="655">
        <f t="shared" si="57"/>
        <v>1000</v>
      </c>
      <c r="AI541" s="655">
        <f t="shared" si="52"/>
        <v>1000</v>
      </c>
      <c r="AJ541" s="655">
        <f t="shared" si="52"/>
        <v>1000</v>
      </c>
      <c r="AK541" s="655">
        <f t="shared" si="52"/>
        <v>1000</v>
      </c>
      <c r="AL541" s="655">
        <f t="shared" si="53"/>
        <v>1</v>
      </c>
      <c r="AM541" s="655">
        <f t="shared" si="53"/>
        <v>1</v>
      </c>
      <c r="AN541" s="655">
        <f t="shared" si="53"/>
        <v>1</v>
      </c>
      <c r="AO541" s="655">
        <f t="shared" si="53"/>
        <v>1</v>
      </c>
      <c r="AP541" s="655"/>
      <c r="AQ541" s="655"/>
      <c r="AR541" s="655"/>
      <c r="AS541" s="655"/>
      <c r="AT541" s="655"/>
      <c r="AU541" s="655"/>
      <c r="AV541" s="655"/>
      <c r="AW541" s="655"/>
      <c r="AX541" s="655"/>
      <c r="AY541" s="655"/>
      <c r="AZ541" s="655"/>
      <c r="BA541" s="655"/>
      <c r="BB541" s="655"/>
      <c r="BC541" s="655"/>
      <c r="BD541" s="493"/>
      <c r="BE541" s="474"/>
      <c r="BF541" s="462"/>
      <c r="BG541" s="462"/>
      <c r="BH541" s="462"/>
    </row>
    <row r="542" spans="1:60" outlineLevel="3" x14ac:dyDescent="0.35">
      <c r="A542" s="462"/>
      <c r="B542" s="471"/>
      <c r="C542" s="464">
        <f t="shared" si="54"/>
        <v>4</v>
      </c>
      <c r="D542" s="493"/>
      <c r="E542" s="557"/>
      <c r="F542" s="557"/>
      <c r="G542" s="493"/>
      <c r="H542" s="515">
        <v>7</v>
      </c>
      <c r="I542" s="521"/>
      <c r="J542" s="515" t="s">
        <v>863</v>
      </c>
      <c r="K542" s="660">
        <v>180</v>
      </c>
      <c r="L542" s="660">
        <v>180</v>
      </c>
      <c r="M542" s="660">
        <v>180</v>
      </c>
      <c r="N542" s="660">
        <v>180</v>
      </c>
      <c r="O542" s="647"/>
      <c r="P542" s="647"/>
      <c r="Q542" s="647"/>
      <c r="R542" s="647"/>
      <c r="S542" s="647">
        <v>1</v>
      </c>
      <c r="T542" s="647">
        <v>1</v>
      </c>
      <c r="U542" s="647">
        <v>1</v>
      </c>
      <c r="V542" s="647">
        <v>1</v>
      </c>
      <c r="W542" s="803"/>
      <c r="X542" s="804"/>
      <c r="Y542" s="804"/>
      <c r="Z542" s="804"/>
      <c r="AA542" s="805"/>
      <c r="AB542" s="667"/>
      <c r="AC542" s="667"/>
      <c r="AD542" s="668">
        <f t="shared" si="56"/>
        <v>180</v>
      </c>
      <c r="AE542" s="668">
        <f t="shared" si="55"/>
        <v>180</v>
      </c>
      <c r="AF542" s="668">
        <f t="shared" si="55"/>
        <v>180</v>
      </c>
      <c r="AG542" s="668">
        <f t="shared" si="55"/>
        <v>180</v>
      </c>
      <c r="AH542" s="655">
        <f t="shared" si="57"/>
        <v>1000</v>
      </c>
      <c r="AI542" s="655">
        <f t="shared" si="57"/>
        <v>1000</v>
      </c>
      <c r="AJ542" s="655">
        <f t="shared" si="57"/>
        <v>1000</v>
      </c>
      <c r="AK542" s="655">
        <f t="shared" si="57"/>
        <v>1000</v>
      </c>
      <c r="AL542" s="655">
        <f t="shared" ref="AL542:AO552" si="58">S542</f>
        <v>1</v>
      </c>
      <c r="AM542" s="655">
        <f t="shared" si="58"/>
        <v>1</v>
      </c>
      <c r="AN542" s="655">
        <f t="shared" si="58"/>
        <v>1</v>
      </c>
      <c r="AO542" s="655">
        <f t="shared" si="58"/>
        <v>1</v>
      </c>
      <c r="AP542" s="661"/>
      <c r="AQ542" s="661"/>
      <c r="AR542" s="661"/>
      <c r="AS542" s="661"/>
      <c r="AT542" s="661"/>
      <c r="AU542" s="661"/>
      <c r="AV542" s="661"/>
      <c r="AW542" s="661"/>
      <c r="AX542" s="661"/>
      <c r="AY542" s="661"/>
      <c r="AZ542" s="661"/>
      <c r="BA542" s="661"/>
      <c r="BB542" s="661"/>
      <c r="BC542" s="661"/>
      <c r="BD542" s="493"/>
      <c r="BE542" s="474"/>
      <c r="BF542" s="462"/>
      <c r="BG542" s="462"/>
      <c r="BH542" s="462"/>
    </row>
    <row r="543" spans="1:60" outlineLevel="3" x14ac:dyDescent="0.35">
      <c r="A543" s="462"/>
      <c r="B543" s="471"/>
      <c r="C543" s="464">
        <f t="shared" si="54"/>
        <v>4</v>
      </c>
      <c r="D543" s="493"/>
      <c r="E543" s="557"/>
      <c r="F543" s="557"/>
      <c r="G543" s="493"/>
      <c r="H543" s="662">
        <v>8</v>
      </c>
      <c r="I543" s="663"/>
      <c r="J543" s="662" t="s">
        <v>863</v>
      </c>
      <c r="K543" s="664">
        <v>180</v>
      </c>
      <c r="L543" s="664">
        <v>180</v>
      </c>
      <c r="M543" s="664">
        <v>180</v>
      </c>
      <c r="N543" s="664">
        <v>180</v>
      </c>
      <c r="O543" s="665"/>
      <c r="P543" s="665"/>
      <c r="Q543" s="665"/>
      <c r="R543" s="665"/>
      <c r="S543" s="665">
        <v>1</v>
      </c>
      <c r="T543" s="665">
        <v>1</v>
      </c>
      <c r="U543" s="665">
        <v>1</v>
      </c>
      <c r="V543" s="665">
        <v>1</v>
      </c>
      <c r="W543" s="803"/>
      <c r="X543" s="804"/>
      <c r="Y543" s="804"/>
      <c r="Z543" s="804"/>
      <c r="AA543" s="805"/>
      <c r="AB543" s="667"/>
      <c r="AC543" s="667"/>
      <c r="AD543" s="668">
        <f t="shared" si="56"/>
        <v>180</v>
      </c>
      <c r="AE543" s="668">
        <f t="shared" si="55"/>
        <v>180</v>
      </c>
      <c r="AF543" s="668">
        <f t="shared" si="55"/>
        <v>180</v>
      </c>
      <c r="AG543" s="668">
        <f t="shared" si="55"/>
        <v>180</v>
      </c>
      <c r="AH543" s="666">
        <f t="shared" si="57"/>
        <v>1000</v>
      </c>
      <c r="AI543" s="666">
        <f t="shared" si="57"/>
        <v>1000</v>
      </c>
      <c r="AJ543" s="666">
        <f t="shared" si="57"/>
        <v>1000</v>
      </c>
      <c r="AK543" s="666">
        <f t="shared" si="57"/>
        <v>1000</v>
      </c>
      <c r="AL543" s="666">
        <f t="shared" si="58"/>
        <v>1</v>
      </c>
      <c r="AM543" s="666">
        <f t="shared" si="58"/>
        <v>1</v>
      </c>
      <c r="AN543" s="666">
        <f t="shared" si="58"/>
        <v>1</v>
      </c>
      <c r="AO543" s="666">
        <f t="shared" si="58"/>
        <v>1</v>
      </c>
      <c r="AP543" s="661"/>
      <c r="AQ543" s="661"/>
      <c r="AR543" s="661"/>
      <c r="AS543" s="661"/>
      <c r="AT543" s="661"/>
      <c r="AU543" s="661"/>
      <c r="AV543" s="661"/>
      <c r="AW543" s="661"/>
      <c r="AX543" s="661"/>
      <c r="AY543" s="661"/>
      <c r="AZ543" s="661"/>
      <c r="BA543" s="661"/>
      <c r="BB543" s="661"/>
      <c r="BC543" s="661"/>
      <c r="BD543" s="493"/>
      <c r="BE543" s="474"/>
      <c r="BF543" s="462"/>
      <c r="BG543" s="462"/>
      <c r="BH543" s="462"/>
    </row>
    <row r="544" spans="1:60" outlineLevel="3" x14ac:dyDescent="0.35">
      <c r="A544" s="462"/>
      <c r="B544" s="471"/>
      <c r="C544" s="464">
        <f t="shared" si="54"/>
        <v>4</v>
      </c>
      <c r="D544" s="493"/>
      <c r="E544" s="557"/>
      <c r="F544" s="557"/>
      <c r="G544" s="493"/>
      <c r="H544" s="653" t="s">
        <v>860</v>
      </c>
      <c r="I544" s="654">
        <v>2</v>
      </c>
      <c r="J544" s="654" t="s">
        <v>869</v>
      </c>
      <c r="K544" s="657"/>
      <c r="L544" s="657"/>
      <c r="M544" s="657"/>
      <c r="N544" s="657"/>
      <c r="O544" s="658">
        <v>45</v>
      </c>
      <c r="P544" s="658">
        <v>45</v>
      </c>
      <c r="Q544" s="658">
        <v>45</v>
      </c>
      <c r="R544" s="658">
        <v>47</v>
      </c>
      <c r="S544" s="658">
        <v>3</v>
      </c>
      <c r="T544" s="658">
        <v>3</v>
      </c>
      <c r="U544" s="658">
        <v>3</v>
      </c>
      <c r="V544" s="658">
        <v>3</v>
      </c>
      <c r="W544" s="803"/>
      <c r="X544" s="804"/>
      <c r="Y544" s="804"/>
      <c r="Z544" s="804"/>
      <c r="AA544" s="805"/>
      <c r="AB544" s="667"/>
      <c r="AC544" s="667"/>
      <c r="AD544" s="669">
        <f>IF(K544="",350,K544)</f>
        <v>350</v>
      </c>
      <c r="AE544" s="669">
        <f t="shared" ref="AE544:AG552" si="59">IF(L544="",350,L544)</f>
        <v>350</v>
      </c>
      <c r="AF544" s="669">
        <f t="shared" si="59"/>
        <v>350</v>
      </c>
      <c r="AG544" s="669">
        <f t="shared" si="59"/>
        <v>350</v>
      </c>
      <c r="AH544" s="659">
        <f t="shared" si="57"/>
        <v>45</v>
      </c>
      <c r="AI544" s="659">
        <f t="shared" si="57"/>
        <v>45</v>
      </c>
      <c r="AJ544" s="659">
        <f t="shared" si="57"/>
        <v>45</v>
      </c>
      <c r="AK544" s="659">
        <f t="shared" si="57"/>
        <v>47</v>
      </c>
      <c r="AL544" s="659">
        <f t="shared" si="58"/>
        <v>3</v>
      </c>
      <c r="AM544" s="659">
        <f t="shared" si="58"/>
        <v>3</v>
      </c>
      <c r="AN544" s="659">
        <f t="shared" si="58"/>
        <v>3</v>
      </c>
      <c r="AO544" s="659">
        <f t="shared" si="58"/>
        <v>3</v>
      </c>
      <c r="AP544" s="661"/>
      <c r="AQ544" s="661"/>
      <c r="AR544" s="661"/>
      <c r="AS544" s="661"/>
      <c r="AT544" s="661"/>
      <c r="AU544" s="661"/>
      <c r="AV544" s="661"/>
      <c r="AW544" s="661"/>
      <c r="AX544" s="661"/>
      <c r="AY544" s="661"/>
      <c r="AZ544" s="661"/>
      <c r="BA544" s="661"/>
      <c r="BB544" s="661"/>
      <c r="BC544" s="661"/>
      <c r="BD544" s="493"/>
      <c r="BE544" s="474"/>
      <c r="BF544" s="462"/>
      <c r="BG544" s="462"/>
      <c r="BH544" s="462"/>
    </row>
    <row r="545" spans="1:60" outlineLevel="3" x14ac:dyDescent="0.35">
      <c r="A545" s="462"/>
      <c r="B545" s="471"/>
      <c r="C545" s="464">
        <f t="shared" si="54"/>
        <v>4</v>
      </c>
      <c r="D545" s="493"/>
      <c r="E545" s="557"/>
      <c r="F545" s="557"/>
      <c r="G545" s="493"/>
      <c r="H545" s="515" t="s">
        <v>862</v>
      </c>
      <c r="I545" s="521"/>
      <c r="J545" s="521" t="s">
        <v>869</v>
      </c>
      <c r="K545" s="660"/>
      <c r="L545" s="660"/>
      <c r="M545" s="660"/>
      <c r="N545" s="660"/>
      <c r="O545" s="647">
        <v>45</v>
      </c>
      <c r="P545" s="647">
        <v>45</v>
      </c>
      <c r="Q545" s="647">
        <v>45</v>
      </c>
      <c r="R545" s="647">
        <v>47</v>
      </c>
      <c r="S545" s="647">
        <v>3</v>
      </c>
      <c r="T545" s="647">
        <v>3</v>
      </c>
      <c r="U545" s="647">
        <v>3</v>
      </c>
      <c r="V545" s="647">
        <v>3</v>
      </c>
      <c r="W545" s="803"/>
      <c r="X545" s="804"/>
      <c r="Y545" s="804"/>
      <c r="Z545" s="804"/>
      <c r="AA545" s="805"/>
      <c r="AB545" s="667"/>
      <c r="AC545" s="667"/>
      <c r="AD545" s="669">
        <f t="shared" ref="AD545:AD552" si="60">IF(K545="",350,K545)</f>
        <v>350</v>
      </c>
      <c r="AE545" s="669">
        <f t="shared" si="59"/>
        <v>350</v>
      </c>
      <c r="AF545" s="669">
        <f t="shared" si="59"/>
        <v>350</v>
      </c>
      <c r="AG545" s="669">
        <f t="shared" si="59"/>
        <v>350</v>
      </c>
      <c r="AH545" s="655">
        <f t="shared" si="57"/>
        <v>45</v>
      </c>
      <c r="AI545" s="655">
        <f t="shared" si="57"/>
        <v>45</v>
      </c>
      <c r="AJ545" s="655">
        <f t="shared" si="57"/>
        <v>45</v>
      </c>
      <c r="AK545" s="655">
        <f t="shared" si="57"/>
        <v>47</v>
      </c>
      <c r="AL545" s="655">
        <f t="shared" si="58"/>
        <v>3</v>
      </c>
      <c r="AM545" s="655">
        <f t="shared" si="58"/>
        <v>3</v>
      </c>
      <c r="AN545" s="655">
        <f t="shared" si="58"/>
        <v>3</v>
      </c>
      <c r="AO545" s="655">
        <f t="shared" si="58"/>
        <v>3</v>
      </c>
      <c r="AP545" s="655"/>
      <c r="AQ545" s="655"/>
      <c r="AR545" s="655"/>
      <c r="AS545" s="655"/>
      <c r="AT545" s="655"/>
      <c r="AU545" s="655"/>
      <c r="AV545" s="655"/>
      <c r="AW545" s="655"/>
      <c r="AX545" s="655"/>
      <c r="AY545" s="655"/>
      <c r="AZ545" s="655"/>
      <c r="BA545" s="655"/>
      <c r="BB545" s="655"/>
      <c r="BC545" s="655"/>
      <c r="BD545" s="493"/>
      <c r="BE545" s="474"/>
      <c r="BF545" s="462"/>
      <c r="BG545" s="462"/>
      <c r="BH545" s="462"/>
    </row>
    <row r="546" spans="1:60" outlineLevel="3" x14ac:dyDescent="0.35">
      <c r="A546" s="462"/>
      <c r="B546" s="471"/>
      <c r="C546" s="464">
        <f t="shared" si="54"/>
        <v>4</v>
      </c>
      <c r="D546" s="493"/>
      <c r="E546" s="557"/>
      <c r="F546" s="557"/>
      <c r="G546" s="493"/>
      <c r="H546" s="515" t="s">
        <v>864</v>
      </c>
      <c r="I546" s="521"/>
      <c r="J546" s="521" t="s">
        <v>870</v>
      </c>
      <c r="K546" s="660"/>
      <c r="L546" s="660"/>
      <c r="M546" s="660"/>
      <c r="N546" s="660"/>
      <c r="O546" s="647"/>
      <c r="P546" s="647"/>
      <c r="Q546" s="647"/>
      <c r="R546" s="647"/>
      <c r="S546" s="647">
        <v>1</v>
      </c>
      <c r="T546" s="647">
        <v>1</v>
      </c>
      <c r="U546" s="647">
        <v>1</v>
      </c>
      <c r="V546" s="647">
        <v>1</v>
      </c>
      <c r="W546" s="803"/>
      <c r="X546" s="804"/>
      <c r="Y546" s="804"/>
      <c r="Z546" s="804"/>
      <c r="AA546" s="805"/>
      <c r="AB546" s="667"/>
      <c r="AC546" s="667"/>
      <c r="AD546" s="669">
        <f t="shared" si="60"/>
        <v>350</v>
      </c>
      <c r="AE546" s="669">
        <f t="shared" si="59"/>
        <v>350</v>
      </c>
      <c r="AF546" s="669">
        <f t="shared" si="59"/>
        <v>350</v>
      </c>
      <c r="AG546" s="669">
        <f t="shared" si="59"/>
        <v>350</v>
      </c>
      <c r="AH546" s="655">
        <f t="shared" si="57"/>
        <v>1000</v>
      </c>
      <c r="AI546" s="655">
        <f t="shared" si="57"/>
        <v>1000</v>
      </c>
      <c r="AJ546" s="655">
        <f t="shared" si="57"/>
        <v>1000</v>
      </c>
      <c r="AK546" s="655">
        <f t="shared" si="57"/>
        <v>1000</v>
      </c>
      <c r="AL546" s="655">
        <f t="shared" si="58"/>
        <v>1</v>
      </c>
      <c r="AM546" s="655">
        <f t="shared" si="58"/>
        <v>1</v>
      </c>
      <c r="AN546" s="655">
        <f t="shared" si="58"/>
        <v>1</v>
      </c>
      <c r="AO546" s="655">
        <f t="shared" si="58"/>
        <v>1</v>
      </c>
      <c r="AP546" s="655"/>
      <c r="AQ546" s="655"/>
      <c r="AR546" s="655"/>
      <c r="AS546" s="655"/>
      <c r="AT546" s="655"/>
      <c r="AU546" s="655"/>
      <c r="AV546" s="655"/>
      <c r="AW546" s="655"/>
      <c r="AX546" s="655"/>
      <c r="AY546" s="655"/>
      <c r="AZ546" s="655"/>
      <c r="BA546" s="655"/>
      <c r="BB546" s="655"/>
      <c r="BC546" s="655"/>
      <c r="BD546" s="493"/>
      <c r="BE546" s="474"/>
      <c r="BF546" s="462"/>
      <c r="BG546" s="462"/>
      <c r="BH546" s="462"/>
    </row>
    <row r="547" spans="1:60" outlineLevel="3" x14ac:dyDescent="0.35">
      <c r="A547" s="462"/>
      <c r="B547" s="471"/>
      <c r="C547" s="464">
        <f t="shared" si="54"/>
        <v>4</v>
      </c>
      <c r="D547" s="493"/>
      <c r="E547" s="557"/>
      <c r="F547" s="557"/>
      <c r="G547" s="493"/>
      <c r="H547" s="515">
        <v>3</v>
      </c>
      <c r="I547" s="521"/>
      <c r="J547" s="515" t="s">
        <v>863</v>
      </c>
      <c r="K547" s="660"/>
      <c r="L547" s="660"/>
      <c r="M547" s="660"/>
      <c r="N547" s="660"/>
      <c r="O547" s="647"/>
      <c r="P547" s="647"/>
      <c r="Q547" s="647"/>
      <c r="R547" s="647"/>
      <c r="S547" s="647">
        <v>1</v>
      </c>
      <c r="T547" s="647">
        <v>1</v>
      </c>
      <c r="U547" s="647">
        <v>1</v>
      </c>
      <c r="V547" s="647">
        <v>1</v>
      </c>
      <c r="W547" s="803"/>
      <c r="X547" s="804"/>
      <c r="Y547" s="804"/>
      <c r="Z547" s="804"/>
      <c r="AA547" s="805"/>
      <c r="AB547" s="667"/>
      <c r="AC547" s="667"/>
      <c r="AD547" s="669">
        <f t="shared" si="60"/>
        <v>350</v>
      </c>
      <c r="AE547" s="669">
        <f t="shared" si="59"/>
        <v>350</v>
      </c>
      <c r="AF547" s="669">
        <f t="shared" si="59"/>
        <v>350</v>
      </c>
      <c r="AG547" s="669">
        <f t="shared" si="59"/>
        <v>350</v>
      </c>
      <c r="AH547" s="655">
        <f t="shared" si="57"/>
        <v>1000</v>
      </c>
      <c r="AI547" s="655">
        <f t="shared" si="57"/>
        <v>1000</v>
      </c>
      <c r="AJ547" s="655">
        <f t="shared" si="57"/>
        <v>1000</v>
      </c>
      <c r="AK547" s="655">
        <f t="shared" si="57"/>
        <v>1000</v>
      </c>
      <c r="AL547" s="655">
        <f t="shared" si="58"/>
        <v>1</v>
      </c>
      <c r="AM547" s="655">
        <f t="shared" si="58"/>
        <v>1</v>
      </c>
      <c r="AN547" s="655">
        <f t="shared" si="58"/>
        <v>1</v>
      </c>
      <c r="AO547" s="655">
        <f t="shared" si="58"/>
        <v>1</v>
      </c>
      <c r="AP547" s="655"/>
      <c r="AQ547" s="655"/>
      <c r="AR547" s="655"/>
      <c r="AS547" s="655"/>
      <c r="AT547" s="655"/>
      <c r="AU547" s="655"/>
      <c r="AV547" s="655"/>
      <c r="AW547" s="655"/>
      <c r="AX547" s="655"/>
      <c r="AY547" s="655"/>
      <c r="AZ547" s="655"/>
      <c r="BA547" s="655"/>
      <c r="BB547" s="655"/>
      <c r="BC547" s="655"/>
      <c r="BD547" s="493"/>
      <c r="BE547" s="474"/>
      <c r="BF547" s="462"/>
      <c r="BG547" s="462"/>
      <c r="BH547" s="462"/>
    </row>
    <row r="548" spans="1:60" outlineLevel="3" x14ac:dyDescent="0.35">
      <c r="A548" s="462"/>
      <c r="B548" s="471"/>
      <c r="C548" s="464">
        <f t="shared" si="54"/>
        <v>4</v>
      </c>
      <c r="D548" s="493"/>
      <c r="E548" s="557"/>
      <c r="F548" s="557"/>
      <c r="G548" s="493"/>
      <c r="H548" s="515">
        <v>4</v>
      </c>
      <c r="I548" s="521"/>
      <c r="J548" s="515" t="s">
        <v>863</v>
      </c>
      <c r="K548" s="660"/>
      <c r="L548" s="660"/>
      <c r="M548" s="660"/>
      <c r="N548" s="660"/>
      <c r="O548" s="647"/>
      <c r="P548" s="647"/>
      <c r="Q548" s="647"/>
      <c r="R548" s="647"/>
      <c r="S548" s="647">
        <v>1</v>
      </c>
      <c r="T548" s="647">
        <v>1</v>
      </c>
      <c r="U548" s="647">
        <v>1</v>
      </c>
      <c r="V548" s="647">
        <v>1</v>
      </c>
      <c r="W548" s="803"/>
      <c r="X548" s="804"/>
      <c r="Y548" s="804"/>
      <c r="Z548" s="804"/>
      <c r="AA548" s="805"/>
      <c r="AB548" s="667"/>
      <c r="AC548" s="667"/>
      <c r="AD548" s="669">
        <f t="shared" si="60"/>
        <v>350</v>
      </c>
      <c r="AE548" s="669">
        <f t="shared" si="59"/>
        <v>350</v>
      </c>
      <c r="AF548" s="669">
        <f t="shared" si="59"/>
        <v>350</v>
      </c>
      <c r="AG548" s="669">
        <f t="shared" si="59"/>
        <v>350</v>
      </c>
      <c r="AH548" s="655">
        <f t="shared" si="57"/>
        <v>1000</v>
      </c>
      <c r="AI548" s="655">
        <f t="shared" si="57"/>
        <v>1000</v>
      </c>
      <c r="AJ548" s="655">
        <f t="shared" si="57"/>
        <v>1000</v>
      </c>
      <c r="AK548" s="655">
        <f t="shared" si="57"/>
        <v>1000</v>
      </c>
      <c r="AL548" s="655">
        <f t="shared" si="58"/>
        <v>1</v>
      </c>
      <c r="AM548" s="655">
        <f t="shared" si="58"/>
        <v>1</v>
      </c>
      <c r="AN548" s="655">
        <f t="shared" si="58"/>
        <v>1</v>
      </c>
      <c r="AO548" s="655">
        <f t="shared" si="58"/>
        <v>1</v>
      </c>
      <c r="AP548" s="655"/>
      <c r="AQ548" s="655"/>
      <c r="AR548" s="655"/>
      <c r="AS548" s="655"/>
      <c r="AT548" s="655"/>
      <c r="AU548" s="655"/>
      <c r="AV548" s="655"/>
      <c r="AW548" s="655"/>
      <c r="AX548" s="655"/>
      <c r="AY548" s="655"/>
      <c r="AZ548" s="655"/>
      <c r="BA548" s="655"/>
      <c r="BB548" s="655"/>
      <c r="BC548" s="655"/>
      <c r="BD548" s="493"/>
      <c r="BE548" s="474"/>
      <c r="BF548" s="462"/>
      <c r="BG548" s="462"/>
      <c r="BH548" s="462"/>
    </row>
    <row r="549" spans="1:60" outlineLevel="3" x14ac:dyDescent="0.35">
      <c r="A549" s="462"/>
      <c r="B549" s="471"/>
      <c r="C549" s="464">
        <f t="shared" si="54"/>
        <v>4</v>
      </c>
      <c r="D549" s="493"/>
      <c r="E549" s="557"/>
      <c r="F549" s="557"/>
      <c r="G549" s="493"/>
      <c r="H549" s="515">
        <v>5</v>
      </c>
      <c r="I549" s="521"/>
      <c r="J549" s="515" t="s">
        <v>863</v>
      </c>
      <c r="K549" s="660"/>
      <c r="L549" s="660"/>
      <c r="M549" s="660"/>
      <c r="N549" s="660"/>
      <c r="O549" s="647"/>
      <c r="P549" s="647"/>
      <c r="Q549" s="647"/>
      <c r="R549" s="647"/>
      <c r="S549" s="647">
        <v>1</v>
      </c>
      <c r="T549" s="647">
        <v>1</v>
      </c>
      <c r="U549" s="647">
        <v>1</v>
      </c>
      <c r="V549" s="647">
        <v>1</v>
      </c>
      <c r="W549" s="803"/>
      <c r="X549" s="804"/>
      <c r="Y549" s="804"/>
      <c r="Z549" s="804"/>
      <c r="AA549" s="805"/>
      <c r="AB549" s="667"/>
      <c r="AC549" s="667"/>
      <c r="AD549" s="669">
        <f t="shared" si="60"/>
        <v>350</v>
      </c>
      <c r="AE549" s="669">
        <f t="shared" si="59"/>
        <v>350</v>
      </c>
      <c r="AF549" s="669">
        <f t="shared" si="59"/>
        <v>350</v>
      </c>
      <c r="AG549" s="669">
        <f t="shared" si="59"/>
        <v>350</v>
      </c>
      <c r="AH549" s="655">
        <f t="shared" si="57"/>
        <v>1000</v>
      </c>
      <c r="AI549" s="655">
        <f t="shared" si="57"/>
        <v>1000</v>
      </c>
      <c r="AJ549" s="655">
        <f t="shared" si="57"/>
        <v>1000</v>
      </c>
      <c r="AK549" s="655">
        <f t="shared" si="57"/>
        <v>1000</v>
      </c>
      <c r="AL549" s="655">
        <f t="shared" si="58"/>
        <v>1</v>
      </c>
      <c r="AM549" s="655">
        <f t="shared" si="58"/>
        <v>1</v>
      </c>
      <c r="AN549" s="655">
        <f t="shared" si="58"/>
        <v>1</v>
      </c>
      <c r="AO549" s="655">
        <f t="shared" si="58"/>
        <v>1</v>
      </c>
      <c r="AP549" s="655"/>
      <c r="AQ549" s="655"/>
      <c r="AR549" s="655"/>
      <c r="AS549" s="655"/>
      <c r="AT549" s="655"/>
      <c r="AU549" s="655"/>
      <c r="AV549" s="655"/>
      <c r="AW549" s="655"/>
      <c r="AX549" s="655"/>
      <c r="AY549" s="655"/>
      <c r="AZ549" s="655"/>
      <c r="BA549" s="655"/>
      <c r="BB549" s="655"/>
      <c r="BC549" s="655"/>
      <c r="BD549" s="493"/>
      <c r="BE549" s="474"/>
      <c r="BF549" s="462"/>
      <c r="BG549" s="462"/>
      <c r="BH549" s="462"/>
    </row>
    <row r="550" spans="1:60" outlineLevel="3" x14ac:dyDescent="0.35">
      <c r="A550" s="462"/>
      <c r="B550" s="471"/>
      <c r="C550" s="464">
        <f t="shared" si="54"/>
        <v>4</v>
      </c>
      <c r="D550" s="493"/>
      <c r="E550" s="557"/>
      <c r="F550" s="557"/>
      <c r="G550" s="493"/>
      <c r="H550" s="515">
        <v>6</v>
      </c>
      <c r="I550" s="521"/>
      <c r="J550" s="515" t="s">
        <v>863</v>
      </c>
      <c r="K550" s="660"/>
      <c r="L550" s="660"/>
      <c r="M550" s="660"/>
      <c r="N550" s="660"/>
      <c r="O550" s="647"/>
      <c r="P550" s="647"/>
      <c r="Q550" s="647"/>
      <c r="R550" s="647"/>
      <c r="S550" s="647">
        <v>1</v>
      </c>
      <c r="T550" s="647">
        <v>1</v>
      </c>
      <c r="U550" s="647">
        <v>1</v>
      </c>
      <c r="V550" s="647">
        <v>1</v>
      </c>
      <c r="W550" s="803"/>
      <c r="X550" s="804"/>
      <c r="Y550" s="804"/>
      <c r="Z550" s="804"/>
      <c r="AA550" s="805"/>
      <c r="AB550" s="670"/>
      <c r="AC550" s="670"/>
      <c r="AD550" s="669">
        <f t="shared" si="60"/>
        <v>350</v>
      </c>
      <c r="AE550" s="669">
        <f t="shared" si="59"/>
        <v>350</v>
      </c>
      <c r="AF550" s="669">
        <f t="shared" si="59"/>
        <v>350</v>
      </c>
      <c r="AG550" s="669">
        <f t="shared" si="59"/>
        <v>350</v>
      </c>
      <c r="AH550" s="655">
        <f t="shared" si="57"/>
        <v>1000</v>
      </c>
      <c r="AI550" s="655">
        <f t="shared" si="57"/>
        <v>1000</v>
      </c>
      <c r="AJ550" s="655">
        <f t="shared" si="57"/>
        <v>1000</v>
      </c>
      <c r="AK550" s="655">
        <f t="shared" si="57"/>
        <v>1000</v>
      </c>
      <c r="AL550" s="655">
        <f t="shared" si="58"/>
        <v>1</v>
      </c>
      <c r="AM550" s="655">
        <f t="shared" si="58"/>
        <v>1</v>
      </c>
      <c r="AN550" s="655">
        <f t="shared" si="58"/>
        <v>1</v>
      </c>
      <c r="AO550" s="655">
        <f t="shared" si="58"/>
        <v>1</v>
      </c>
      <c r="AP550" s="655"/>
      <c r="AQ550" s="655"/>
      <c r="AR550" s="655"/>
      <c r="AS550" s="655"/>
      <c r="AT550" s="655"/>
      <c r="AU550" s="655"/>
      <c r="AV550" s="655"/>
      <c r="AW550" s="655"/>
      <c r="AX550" s="655"/>
      <c r="AY550" s="655"/>
      <c r="AZ550" s="655"/>
      <c r="BA550" s="655"/>
      <c r="BB550" s="655"/>
      <c r="BC550" s="655"/>
      <c r="BD550" s="493"/>
      <c r="BE550" s="474"/>
      <c r="BF550" s="462"/>
      <c r="BG550" s="462"/>
      <c r="BH550" s="462"/>
    </row>
    <row r="551" spans="1:60" outlineLevel="3" x14ac:dyDescent="0.35">
      <c r="A551" s="462"/>
      <c r="B551" s="471"/>
      <c r="C551" s="464">
        <f t="shared" si="54"/>
        <v>4</v>
      </c>
      <c r="D551" s="493"/>
      <c r="E551" s="557"/>
      <c r="F551" s="557"/>
      <c r="G551" s="493"/>
      <c r="H551" s="515">
        <v>7</v>
      </c>
      <c r="I551" s="521"/>
      <c r="J551" s="515" t="s">
        <v>863</v>
      </c>
      <c r="K551" s="660"/>
      <c r="L551" s="660"/>
      <c r="M551" s="660"/>
      <c r="N551" s="660"/>
      <c r="O551" s="647"/>
      <c r="P551" s="647"/>
      <c r="Q551" s="647"/>
      <c r="R551" s="647"/>
      <c r="S551" s="647">
        <v>1</v>
      </c>
      <c r="T551" s="647">
        <v>1</v>
      </c>
      <c r="U551" s="647">
        <v>1</v>
      </c>
      <c r="V551" s="647">
        <v>1</v>
      </c>
      <c r="W551" s="803"/>
      <c r="X551" s="804"/>
      <c r="Y551" s="804"/>
      <c r="Z551" s="804"/>
      <c r="AA551" s="805"/>
      <c r="AB551" s="498"/>
      <c r="AC551" s="498"/>
      <c r="AD551" s="669">
        <f t="shared" si="60"/>
        <v>350</v>
      </c>
      <c r="AE551" s="669">
        <f t="shared" si="59"/>
        <v>350</v>
      </c>
      <c r="AF551" s="669">
        <f t="shared" si="59"/>
        <v>350</v>
      </c>
      <c r="AG551" s="669">
        <f t="shared" si="59"/>
        <v>350</v>
      </c>
      <c r="AH551" s="655">
        <f t="shared" si="57"/>
        <v>1000</v>
      </c>
      <c r="AI551" s="655">
        <f t="shared" si="57"/>
        <v>1000</v>
      </c>
      <c r="AJ551" s="655">
        <f t="shared" si="57"/>
        <v>1000</v>
      </c>
      <c r="AK551" s="655">
        <f t="shared" si="57"/>
        <v>1000</v>
      </c>
      <c r="AL551" s="655">
        <f t="shared" si="58"/>
        <v>1</v>
      </c>
      <c r="AM551" s="655">
        <f t="shared" si="58"/>
        <v>1</v>
      </c>
      <c r="AN551" s="655">
        <f t="shared" si="58"/>
        <v>1</v>
      </c>
      <c r="AO551" s="655">
        <f t="shared" si="58"/>
        <v>1</v>
      </c>
      <c r="AP551" s="655"/>
      <c r="AQ551" s="655"/>
      <c r="AR551" s="655"/>
      <c r="AS551" s="655"/>
      <c r="AT551" s="655"/>
      <c r="AU551" s="655"/>
      <c r="AV551" s="655"/>
      <c r="AW551" s="655"/>
      <c r="AX551" s="655"/>
      <c r="AY551" s="655"/>
      <c r="AZ551" s="655"/>
      <c r="BA551" s="655"/>
      <c r="BB551" s="655"/>
      <c r="BC551" s="655"/>
      <c r="BD551" s="493"/>
      <c r="BE551" s="474"/>
      <c r="BF551" s="462"/>
      <c r="BG551" s="462"/>
      <c r="BH551" s="462"/>
    </row>
    <row r="552" spans="1:60" outlineLevel="3" x14ac:dyDescent="0.35">
      <c r="A552" s="462"/>
      <c r="B552" s="471"/>
      <c r="C552" s="464">
        <f t="shared" si="54"/>
        <v>4</v>
      </c>
      <c r="D552" s="493"/>
      <c r="E552" s="557"/>
      <c r="F552" s="557"/>
      <c r="G552" s="493"/>
      <c r="H552" s="662">
        <v>8</v>
      </c>
      <c r="I552" s="663"/>
      <c r="J552" s="662" t="s">
        <v>863</v>
      </c>
      <c r="K552" s="664"/>
      <c r="L552" s="664"/>
      <c r="M552" s="664"/>
      <c r="N552" s="664"/>
      <c r="O552" s="665"/>
      <c r="P552" s="665"/>
      <c r="Q552" s="665"/>
      <c r="R552" s="665"/>
      <c r="S552" s="665">
        <v>1</v>
      </c>
      <c r="T552" s="665">
        <v>1</v>
      </c>
      <c r="U552" s="665">
        <v>1</v>
      </c>
      <c r="V552" s="665">
        <v>1</v>
      </c>
      <c r="W552" s="806"/>
      <c r="X552" s="807"/>
      <c r="Y552" s="807"/>
      <c r="Z552" s="807"/>
      <c r="AA552" s="808"/>
      <c r="AB552" s="498"/>
      <c r="AC552" s="498"/>
      <c r="AD552" s="669">
        <f t="shared" si="60"/>
        <v>350</v>
      </c>
      <c r="AE552" s="669">
        <f t="shared" si="59"/>
        <v>350</v>
      </c>
      <c r="AF552" s="669">
        <f t="shared" si="59"/>
        <v>350</v>
      </c>
      <c r="AG552" s="669">
        <f t="shared" si="59"/>
        <v>350</v>
      </c>
      <c r="AH552" s="666">
        <f t="shared" si="57"/>
        <v>1000</v>
      </c>
      <c r="AI552" s="666">
        <f t="shared" si="57"/>
        <v>1000</v>
      </c>
      <c r="AJ552" s="666">
        <f t="shared" si="57"/>
        <v>1000</v>
      </c>
      <c r="AK552" s="666">
        <f t="shared" si="57"/>
        <v>1000</v>
      </c>
      <c r="AL552" s="666">
        <f t="shared" si="58"/>
        <v>1</v>
      </c>
      <c r="AM552" s="666">
        <f t="shared" si="58"/>
        <v>1</v>
      </c>
      <c r="AN552" s="666">
        <f t="shared" si="58"/>
        <v>1</v>
      </c>
      <c r="AO552" s="666">
        <f t="shared" si="58"/>
        <v>1</v>
      </c>
      <c r="AP552" s="655"/>
      <c r="AQ552" s="655"/>
      <c r="AR552" s="655"/>
      <c r="AS552" s="655"/>
      <c r="AT552" s="655"/>
      <c r="AU552" s="655"/>
      <c r="AV552" s="655"/>
      <c r="AW552" s="655"/>
      <c r="AX552" s="655"/>
      <c r="AY552" s="655"/>
      <c r="AZ552" s="655"/>
      <c r="BA552" s="655"/>
      <c r="BB552" s="655"/>
      <c r="BC552" s="655"/>
      <c r="BD552" s="493"/>
      <c r="BE552" s="474"/>
      <c r="BF552" s="462"/>
      <c r="BG552" s="462"/>
      <c r="BH552" s="462"/>
    </row>
    <row r="553" spans="1:60" ht="5.15" customHeight="1" outlineLevel="2" x14ac:dyDescent="0.35">
      <c r="A553" s="462"/>
      <c r="B553" s="471"/>
      <c r="C553" s="464">
        <f>INT($C$504)+2.005</f>
        <v>3.0049999999999999</v>
      </c>
      <c r="D553" s="493"/>
      <c r="E553" s="493"/>
      <c r="F553" s="493"/>
      <c r="G553" s="493"/>
      <c r="H553" s="493"/>
      <c r="I553" s="493"/>
      <c r="J553" s="493"/>
      <c r="K553" s="493"/>
      <c r="L553" s="493"/>
      <c r="M553" s="493"/>
      <c r="N553" s="493"/>
      <c r="O553" s="493"/>
      <c r="P553" s="493"/>
      <c r="Q553" s="493"/>
      <c r="R553" s="493"/>
      <c r="S553" s="493"/>
      <c r="T553" s="493"/>
      <c r="U553" s="493"/>
      <c r="V553" s="493"/>
      <c r="W553" s="493"/>
      <c r="X553" s="493"/>
      <c r="Y553" s="493"/>
      <c r="Z553" s="493"/>
      <c r="AA553" s="493"/>
      <c r="AB553" s="493"/>
      <c r="AC553" s="493"/>
      <c r="AD553" s="493"/>
      <c r="AE553" s="493"/>
      <c r="AF553" s="493"/>
      <c r="AG553" s="493"/>
      <c r="AH553" s="493"/>
      <c r="AI553" s="493"/>
      <c r="AJ553" s="493"/>
      <c r="AK553" s="493"/>
      <c r="AL553" s="493"/>
      <c r="AM553" s="493"/>
      <c r="AN553" s="493"/>
      <c r="AO553" s="493"/>
      <c r="AP553" s="493"/>
      <c r="AQ553" s="493"/>
      <c r="AR553" s="493"/>
      <c r="AS553" s="493"/>
      <c r="AT553" s="493"/>
      <c r="AU553" s="493"/>
      <c r="AV553" s="493"/>
      <c r="AW553" s="493"/>
      <c r="AX553" s="493"/>
      <c r="AY553" s="493"/>
      <c r="AZ553" s="493"/>
      <c r="BA553" s="493"/>
      <c r="BB553" s="493"/>
      <c r="BC553" s="493"/>
      <c r="BD553" s="493" t="s">
        <v>554</v>
      </c>
      <c r="BE553" s="474"/>
      <c r="BF553" s="462"/>
      <c r="BG553" s="462"/>
      <c r="BH553" s="462"/>
    </row>
    <row r="554" spans="1:60" ht="5.15" customHeight="1" outlineLevel="2" x14ac:dyDescent="0.35">
      <c r="A554" s="462"/>
      <c r="B554" s="471"/>
      <c r="C554" s="464">
        <f>INT($C$504)+2.005</f>
        <v>3.0049999999999999</v>
      </c>
      <c r="D554" s="493"/>
      <c r="E554" s="493"/>
      <c r="F554" s="493"/>
      <c r="G554" s="493"/>
      <c r="H554" s="493"/>
      <c r="I554" s="493"/>
      <c r="J554" s="493"/>
      <c r="K554" s="493"/>
      <c r="L554" s="493"/>
      <c r="M554" s="493"/>
      <c r="N554" s="493"/>
      <c r="O554" s="493"/>
      <c r="P554" s="493"/>
      <c r="Q554" s="493"/>
      <c r="R554" s="493"/>
      <c r="S554" s="493"/>
      <c r="T554" s="493"/>
      <c r="U554" s="493"/>
      <c r="V554" s="493"/>
      <c r="W554" s="493"/>
      <c r="X554" s="493"/>
      <c r="Y554" s="493"/>
      <c r="Z554" s="493"/>
      <c r="AA554" s="493"/>
      <c r="AB554" s="493"/>
      <c r="AC554" s="493"/>
      <c r="AD554" s="493"/>
      <c r="AE554" s="493"/>
      <c r="AF554" s="493"/>
      <c r="AG554" s="493"/>
      <c r="AH554" s="493"/>
      <c r="AI554" s="493"/>
      <c r="AJ554" s="493"/>
      <c r="AK554" s="493"/>
      <c r="AL554" s="493"/>
      <c r="AM554" s="493"/>
      <c r="AN554" s="493"/>
      <c r="AO554" s="493"/>
      <c r="AP554" s="493"/>
      <c r="AQ554" s="493"/>
      <c r="AR554" s="493"/>
      <c r="AS554" s="493"/>
      <c r="AT554" s="493"/>
      <c r="AU554" s="493"/>
      <c r="AV554" s="493"/>
      <c r="AW554" s="493"/>
      <c r="AX554" s="493"/>
      <c r="AY554" s="493"/>
      <c r="AZ554" s="493"/>
      <c r="BA554" s="493"/>
      <c r="BB554" s="493"/>
      <c r="BC554" s="493"/>
      <c r="BD554" s="493"/>
      <c r="BE554" s="474"/>
      <c r="BF554" s="462"/>
      <c r="BG554" s="462"/>
      <c r="BH554" s="462"/>
    </row>
    <row r="555" spans="1:60" ht="5.15" customHeight="1" outlineLevel="1" x14ac:dyDescent="0.35">
      <c r="A555" s="462"/>
      <c r="B555" s="504"/>
      <c r="C555" s="505">
        <f>INT($C$504)+1.005</f>
        <v>2.0049999999999999</v>
      </c>
      <c r="D555" s="506"/>
      <c r="E555" s="506"/>
      <c r="F555" s="506"/>
      <c r="G555" s="506"/>
      <c r="H555" s="506"/>
      <c r="I555" s="506"/>
      <c r="J555" s="506"/>
      <c r="K555" s="506"/>
      <c r="L555" s="506"/>
      <c r="M555" s="506"/>
      <c r="N555" s="506"/>
      <c r="O555" s="506"/>
      <c r="P555" s="506"/>
      <c r="Q555" s="506"/>
      <c r="R555" s="506"/>
      <c r="S555" s="506"/>
      <c r="T555" s="506"/>
      <c r="U555" s="506"/>
      <c r="V555" s="506"/>
      <c r="W555" s="506"/>
      <c r="X555" s="506"/>
      <c r="Y555" s="506"/>
      <c r="Z555" s="506"/>
      <c r="AA555" s="506"/>
      <c r="AB555" s="506"/>
      <c r="AC555" s="506"/>
      <c r="AD555" s="506"/>
      <c r="AE555" s="506"/>
      <c r="AF555" s="506"/>
      <c r="AG555" s="506"/>
      <c r="AH555" s="506"/>
      <c r="AI555" s="506"/>
      <c r="AJ555" s="506"/>
      <c r="AK555" s="506"/>
      <c r="AL555" s="506"/>
      <c r="AM555" s="506"/>
      <c r="AN555" s="506"/>
      <c r="AO555" s="506"/>
      <c r="AP555" s="506"/>
      <c r="AQ555" s="506"/>
      <c r="AR555" s="506"/>
      <c r="AS555" s="506"/>
      <c r="AT555" s="506"/>
      <c r="AU555" s="506"/>
      <c r="AV555" s="506"/>
      <c r="AW555" s="506"/>
      <c r="AX555" s="506"/>
      <c r="AY555" s="506"/>
      <c r="AZ555" s="506"/>
      <c r="BA555" s="506"/>
      <c r="BB555" s="506"/>
      <c r="BC555" s="506"/>
      <c r="BD555" s="506"/>
      <c r="BE555" s="507" t="s">
        <v>144</v>
      </c>
      <c r="BF555" s="462"/>
      <c r="BG555" s="462"/>
      <c r="BH555" s="462"/>
    </row>
    <row r="556" spans="1:60" ht="5.15" customHeight="1" collapsed="1" x14ac:dyDescent="0.35">
      <c r="A556" s="462"/>
      <c r="B556" s="508"/>
      <c r="C556" s="509">
        <f>INT($C$504)+0.005</f>
        <v>1.0049999999999999</v>
      </c>
      <c r="D556" s="508"/>
      <c r="E556" s="508"/>
      <c r="F556" s="508"/>
      <c r="G556" s="508"/>
      <c r="H556" s="508"/>
      <c r="I556" s="508"/>
      <c r="J556" s="508"/>
      <c r="K556" s="508"/>
      <c r="L556" s="508"/>
      <c r="M556" s="508"/>
      <c r="N556" s="508"/>
      <c r="O556" s="508"/>
      <c r="P556" s="508"/>
      <c r="Q556" s="508"/>
      <c r="R556" s="508"/>
      <c r="S556" s="508"/>
      <c r="T556" s="508"/>
      <c r="U556" s="508"/>
      <c r="V556" s="508"/>
      <c r="W556" s="508"/>
      <c r="X556" s="508"/>
      <c r="Y556" s="508"/>
      <c r="Z556" s="508"/>
      <c r="AA556" s="508"/>
      <c r="AB556" s="508"/>
      <c r="AC556" s="508"/>
      <c r="AD556" s="508"/>
      <c r="AE556" s="508"/>
      <c r="AF556" s="508"/>
      <c r="AG556" s="508"/>
      <c r="AH556" s="508"/>
      <c r="AI556" s="508"/>
      <c r="AJ556" s="508"/>
      <c r="AK556" s="508"/>
      <c r="AL556" s="508"/>
      <c r="AM556" s="508"/>
      <c r="AN556" s="508"/>
      <c r="AO556" s="508"/>
      <c r="AP556" s="508"/>
      <c r="AQ556" s="508"/>
      <c r="AR556" s="508"/>
      <c r="AS556" s="508"/>
      <c r="AT556" s="508"/>
      <c r="AU556" s="508"/>
      <c r="AV556" s="508"/>
      <c r="AW556" s="508"/>
      <c r="AX556" s="508"/>
      <c r="AY556" s="508"/>
      <c r="AZ556" s="508"/>
      <c r="BA556" s="508"/>
      <c r="BB556" s="508"/>
      <c r="BC556" s="508"/>
      <c r="BD556" s="508"/>
      <c r="BE556" s="508"/>
      <c r="BF556" s="462"/>
      <c r="BG556" s="462"/>
      <c r="BH556" s="462"/>
    </row>
    <row r="557" spans="1:60" hidden="1" outlineLevel="2" x14ac:dyDescent="0.35">
      <c r="A557" s="462"/>
      <c r="B557" s="462"/>
      <c r="C557" s="464">
        <f>INT($C$504)+2</f>
        <v>3</v>
      </c>
      <c r="D557" s="462"/>
      <c r="E557" s="462"/>
      <c r="F557" s="462"/>
      <c r="G557" s="462"/>
      <c r="H557" s="462"/>
      <c r="I557" s="462"/>
      <c r="J557" s="462"/>
      <c r="K557" s="462"/>
      <c r="L557" s="462"/>
      <c r="M557" s="462"/>
      <c r="N557" s="462"/>
      <c r="O557" s="462"/>
      <c r="P557" s="462"/>
      <c r="Q557" s="462"/>
      <c r="R557" s="462"/>
      <c r="S557" s="462"/>
      <c r="T557" s="462"/>
      <c r="U557" s="462"/>
      <c r="V557" s="462"/>
      <c r="W557" s="462"/>
      <c r="X557" s="462"/>
      <c r="Y557" s="462"/>
      <c r="Z557" s="462"/>
      <c r="AA557" s="462"/>
      <c r="AB557" s="462"/>
      <c r="AC557" s="462"/>
      <c r="AD557" s="462"/>
      <c r="AE557" s="462"/>
      <c r="AF557" s="462"/>
      <c r="AG557" s="462"/>
      <c r="AH557" s="462"/>
      <c r="AI557" s="462"/>
      <c r="AJ557" s="462"/>
      <c r="AK557" s="462"/>
      <c r="AL557" s="462"/>
      <c r="AM557" s="462"/>
      <c r="AN557" s="462"/>
      <c r="AO557" s="462"/>
      <c r="AP557" s="462"/>
      <c r="AQ557" s="462"/>
      <c r="AR557" s="462"/>
      <c r="AS557" s="462"/>
      <c r="AT557" s="462"/>
      <c r="AU557" s="462"/>
      <c r="AV557" s="462"/>
      <c r="AW557" s="462"/>
      <c r="AX557" s="462"/>
      <c r="AY557" s="462"/>
      <c r="AZ557" s="462"/>
      <c r="BA557" s="462"/>
      <c r="BB557" s="462"/>
      <c r="BC557" s="462"/>
      <c r="BD557" s="462"/>
      <c r="BE557" s="462"/>
      <c r="BF557" s="462"/>
      <c r="BG557" s="462"/>
      <c r="BH557" s="462"/>
    </row>
    <row r="558" spans="1:60" hidden="1" outlineLevel="2" x14ac:dyDescent="0.35">
      <c r="A558" s="462"/>
      <c r="B558" s="462"/>
      <c r="C558" s="464">
        <f>INT($C$562)+2</f>
        <v>3</v>
      </c>
      <c r="D558" s="462"/>
      <c r="E558" s="462"/>
      <c r="F558" s="462"/>
      <c r="G558" s="462"/>
      <c r="H558" s="462"/>
      <c r="I558" s="462"/>
      <c r="J558" s="462"/>
      <c r="K558" s="462"/>
      <c r="L558" s="462"/>
      <c r="M558" s="462"/>
      <c r="N558" s="462"/>
      <c r="O558" s="462"/>
      <c r="P558" s="462"/>
      <c r="Q558" s="462"/>
      <c r="R558" s="462"/>
      <c r="S558" s="462"/>
      <c r="T558" s="462"/>
      <c r="U558" s="462"/>
      <c r="V558" s="462"/>
      <c r="W558" s="462"/>
      <c r="X558" s="462"/>
      <c r="Y558" s="462"/>
      <c r="Z558" s="462"/>
      <c r="AA558" s="462"/>
      <c r="AB558" s="462"/>
      <c r="AC558" s="462"/>
      <c r="AD558" s="462"/>
      <c r="AE558" s="462"/>
      <c r="AF558" s="462"/>
      <c r="AG558" s="462"/>
      <c r="AH558" s="462"/>
      <c r="AI558" s="462"/>
      <c r="AJ558" s="462"/>
      <c r="AK558" s="462"/>
      <c r="AL558" s="462"/>
      <c r="AM558" s="462"/>
      <c r="AN558" s="462"/>
      <c r="AO558" s="462"/>
      <c r="AP558" s="462"/>
      <c r="AQ558" s="462"/>
      <c r="AR558" s="462"/>
      <c r="AS558" s="462"/>
      <c r="AT558" s="462"/>
      <c r="AU558" s="462"/>
      <c r="AV558" s="462"/>
      <c r="AW558" s="462"/>
      <c r="AX558" s="462"/>
      <c r="AY558" s="462"/>
      <c r="AZ558" s="462"/>
      <c r="BA558" s="462"/>
      <c r="BB558" s="462"/>
      <c r="BC558" s="462"/>
      <c r="BD558" s="462"/>
      <c r="BE558" s="462"/>
      <c r="BF558" s="462"/>
      <c r="BG558" s="462"/>
      <c r="BH558" s="462"/>
    </row>
    <row r="559" spans="1:60" ht="5.15" customHeight="1" collapsed="1" thickBot="1" x14ac:dyDescent="0.4">
      <c r="A559" s="462"/>
      <c r="B559" s="465"/>
      <c r="C559" s="466">
        <f>INT($C$562)+0.005</f>
        <v>1.0049999999999999</v>
      </c>
      <c r="D559" s="465"/>
      <c r="E559" s="465"/>
      <c r="F559" s="465"/>
      <c r="G559" s="465"/>
      <c r="H559" s="465"/>
      <c r="I559" s="465"/>
      <c r="J559" s="465"/>
      <c r="K559" s="465"/>
      <c r="L559" s="465"/>
      <c r="M559" s="465"/>
      <c r="N559" s="465"/>
      <c r="O559" s="465"/>
      <c r="P559" s="465"/>
      <c r="Q559" s="465"/>
      <c r="R559" s="465"/>
      <c r="S559" s="465"/>
      <c r="T559" s="465"/>
      <c r="U559" s="465"/>
      <c r="V559" s="465"/>
      <c r="W559" s="465"/>
      <c r="X559" s="465"/>
      <c r="Y559" s="465"/>
      <c r="Z559" s="465"/>
      <c r="AA559" s="465"/>
      <c r="AB559" s="465"/>
      <c r="AC559" s="465"/>
      <c r="AD559" s="465"/>
      <c r="AE559" s="465"/>
      <c r="AF559" s="465"/>
      <c r="AG559" s="465"/>
      <c r="AH559" s="465"/>
      <c r="AI559" s="465"/>
      <c r="AJ559" s="465"/>
      <c r="AK559" s="465"/>
      <c r="AL559" s="465"/>
      <c r="AM559" s="465"/>
      <c r="AN559" s="465"/>
      <c r="AO559" s="465"/>
      <c r="AP559" s="465"/>
      <c r="AQ559" s="465"/>
      <c r="AR559" s="465"/>
      <c r="AS559" s="465"/>
      <c r="AT559" s="465"/>
      <c r="AU559" s="465"/>
      <c r="AV559" s="465"/>
      <c r="AW559" s="465"/>
      <c r="AX559" s="465"/>
      <c r="AY559" s="465"/>
      <c r="AZ559" s="465"/>
      <c r="BA559" s="465"/>
      <c r="BB559" s="465"/>
      <c r="BC559" s="465"/>
      <c r="BD559" s="465"/>
      <c r="BE559" s="465"/>
      <c r="BF559" s="462"/>
      <c r="BG559" s="462"/>
      <c r="BH559" s="462"/>
    </row>
    <row r="560" spans="1:60" ht="5.15" hidden="1" customHeight="1" outlineLevel="1" x14ac:dyDescent="0.35">
      <c r="A560" s="462"/>
      <c r="B560" s="467" t="s">
        <v>0</v>
      </c>
      <c r="C560" s="468">
        <f>INT($C$562)+1.005</f>
        <v>2.0049999999999999</v>
      </c>
      <c r="D560" s="469"/>
      <c r="E560" s="469"/>
      <c r="F560" s="469"/>
      <c r="G560" s="469"/>
      <c r="H560" s="469"/>
      <c r="I560" s="469"/>
      <c r="J560" s="469"/>
      <c r="K560" s="469"/>
      <c r="L560" s="469"/>
      <c r="M560" s="469"/>
      <c r="N560" s="469"/>
      <c r="O560" s="469"/>
      <c r="P560" s="469"/>
      <c r="Q560" s="469"/>
      <c r="R560" s="469"/>
      <c r="S560" s="469"/>
      <c r="T560" s="469"/>
      <c r="U560" s="469"/>
      <c r="V560" s="469"/>
      <c r="W560" s="469"/>
      <c r="X560" s="469"/>
      <c r="Y560" s="469"/>
      <c r="Z560" s="469"/>
      <c r="AA560" s="469"/>
      <c r="AB560" s="469"/>
      <c r="AC560" s="469"/>
      <c r="AD560" s="469"/>
      <c r="AE560" s="469"/>
      <c r="AF560" s="469"/>
      <c r="AG560" s="469"/>
      <c r="AH560" s="469"/>
      <c r="AI560" s="469"/>
      <c r="AJ560" s="469"/>
      <c r="AK560" s="469"/>
      <c r="AL560" s="469"/>
      <c r="AM560" s="469"/>
      <c r="AN560" s="469"/>
      <c r="AO560" s="469"/>
      <c r="AP560" s="469"/>
      <c r="AQ560" s="469"/>
      <c r="AR560" s="469"/>
      <c r="AS560" s="469"/>
      <c r="AT560" s="469"/>
      <c r="AU560" s="469"/>
      <c r="AV560" s="469"/>
      <c r="AW560" s="469"/>
      <c r="AX560" s="469"/>
      <c r="AY560" s="469"/>
      <c r="AZ560" s="469"/>
      <c r="BA560" s="469"/>
      <c r="BB560" s="469"/>
      <c r="BC560" s="469"/>
      <c r="BD560" s="469"/>
      <c r="BE560" s="470"/>
      <c r="BF560" s="462"/>
      <c r="BG560" s="462"/>
      <c r="BH560" s="462"/>
    </row>
    <row r="561" spans="1:60" hidden="1" outlineLevel="4" x14ac:dyDescent="0.35">
      <c r="A561" s="462"/>
      <c r="B561" s="471"/>
      <c r="C561" s="464">
        <f>INT(MAX($C$572:$C$682))+1</f>
        <v>5</v>
      </c>
      <c r="D561" s="472"/>
      <c r="E561" s="472"/>
      <c r="F561" s="472"/>
      <c r="G561" s="472"/>
      <c r="H561" s="473"/>
      <c r="I561" s="473"/>
      <c r="J561" s="473"/>
      <c r="K561" s="473"/>
      <c r="L561" s="473"/>
      <c r="M561" s="473"/>
      <c r="N561" s="473"/>
      <c r="O561" s="473"/>
      <c r="P561" s="473"/>
      <c r="Q561" s="473"/>
      <c r="R561" s="473"/>
      <c r="S561" s="473"/>
      <c r="T561" s="473"/>
      <c r="U561" s="473"/>
      <c r="V561" s="473"/>
      <c r="W561" s="473"/>
      <c r="X561" s="473"/>
      <c r="Y561" s="473"/>
      <c r="Z561" s="473"/>
      <c r="AA561" s="473"/>
      <c r="AB561" s="473"/>
      <c r="AC561" s="473"/>
      <c r="AD561" s="473"/>
      <c r="AE561" s="473"/>
      <c r="AF561" s="473"/>
      <c r="AG561" s="473"/>
      <c r="AH561" s="473"/>
      <c r="AI561" s="473"/>
      <c r="AJ561" s="473"/>
      <c r="AK561" s="473"/>
      <c r="AL561" s="473"/>
      <c r="AM561" s="473"/>
      <c r="AN561" s="473"/>
      <c r="AO561" s="473"/>
      <c r="AP561" s="473"/>
      <c r="AQ561" s="473"/>
      <c r="AR561" s="473"/>
      <c r="AS561" s="473"/>
      <c r="AT561" s="473"/>
      <c r="AU561" s="473"/>
      <c r="AV561" s="473"/>
      <c r="AW561" s="473"/>
      <c r="AX561" s="473"/>
      <c r="AY561" s="473"/>
      <c r="AZ561" s="473"/>
      <c r="BA561" s="473"/>
      <c r="BB561" s="473"/>
      <c r="BC561" s="473"/>
      <c r="BD561" s="472"/>
      <c r="BE561" s="474"/>
      <c r="BF561" s="462"/>
      <c r="BG561" s="462"/>
      <c r="BH561" s="462"/>
    </row>
    <row r="562" spans="1:60" ht="20.149999999999999" customHeight="1" collapsed="1" x14ac:dyDescent="0.35">
      <c r="A562" s="462"/>
      <c r="B562" s="471"/>
      <c r="C562" s="464">
        <v>1.02</v>
      </c>
      <c r="D562" s="475"/>
      <c r="E562" s="550" t="s">
        <v>539</v>
      </c>
      <c r="F562" s="551"/>
      <c r="G562" s="478"/>
      <c r="H562" s="479" t="str">
        <f>COUNTIFS($B$1:$B562, "«")&amp;" Sheep: Husbandry &amp; Labour requirements"</f>
        <v>6 Sheep: Husbandry &amp; Labour requirements</v>
      </c>
      <c r="I562" s="510"/>
      <c r="J562" s="510"/>
      <c r="K562" s="510"/>
      <c r="L562" s="510"/>
      <c r="M562" s="510"/>
      <c r="N562" s="510"/>
      <c r="O562" s="510"/>
      <c r="P562" s="510"/>
      <c r="Q562" s="510"/>
      <c r="R562" s="510"/>
      <c r="S562" s="510"/>
      <c r="T562" s="510"/>
      <c r="U562" s="510"/>
      <c r="V562" s="510"/>
      <c r="W562" s="645"/>
      <c r="X562" s="510"/>
      <c r="Y562" s="510"/>
      <c r="Z562" s="510"/>
      <c r="AA562" s="510"/>
      <c r="AB562" s="510"/>
      <c r="AC562" s="510"/>
      <c r="AD562" s="510"/>
      <c r="AE562" s="510"/>
      <c r="AF562" s="510"/>
      <c r="AG562" s="510"/>
      <c r="AH562" s="510"/>
      <c r="AI562" s="510"/>
      <c r="AJ562" s="510"/>
      <c r="AK562" s="510"/>
      <c r="AL562" s="510"/>
      <c r="AM562" s="510"/>
      <c r="AN562" s="510"/>
      <c r="AO562" s="510"/>
      <c r="AP562" s="510"/>
      <c r="AQ562" s="510"/>
      <c r="AR562" s="510"/>
      <c r="AS562" s="510"/>
      <c r="AT562" s="510"/>
      <c r="AU562" s="510"/>
      <c r="AV562" s="510"/>
      <c r="AW562" s="510"/>
      <c r="AX562" s="510"/>
      <c r="AY562" s="510"/>
      <c r="AZ562" s="510"/>
      <c r="BA562" s="510"/>
      <c r="BB562" s="510"/>
      <c r="BC562" s="510"/>
      <c r="BD562" s="553"/>
      <c r="BE562" s="474"/>
      <c r="BF562" s="462"/>
      <c r="BG562" s="462"/>
      <c r="BH562" s="462"/>
    </row>
    <row r="563" spans="1:60" ht="20.149999999999999" hidden="1" customHeight="1" outlineLevel="1" x14ac:dyDescent="0.35">
      <c r="A563" s="462"/>
      <c r="B563" s="471"/>
      <c r="C563" s="464">
        <f>INT($C$562)+1.02</f>
        <v>2.02</v>
      </c>
      <c r="D563" s="475"/>
      <c r="E563" s="550" t="s">
        <v>541</v>
      </c>
      <c r="F563" s="554">
        <v>1</v>
      </c>
      <c r="G563" s="484"/>
      <c r="H563" s="485" t="s">
        <v>871</v>
      </c>
      <c r="I563" s="486"/>
      <c r="J563" s="486"/>
      <c r="K563" s="486"/>
      <c r="L563" s="486"/>
      <c r="M563" s="486"/>
      <c r="N563" s="486"/>
      <c r="O563" s="486"/>
      <c r="P563" s="486"/>
      <c r="Q563" s="486"/>
      <c r="R563" s="486"/>
      <c r="S563" s="486"/>
      <c r="T563" s="486"/>
      <c r="U563" s="486"/>
      <c r="V563" s="486"/>
      <c r="W563" s="646"/>
      <c r="X563" s="486"/>
      <c r="Y563" s="486"/>
      <c r="Z563" s="486"/>
      <c r="AA563" s="486"/>
      <c r="AB563" s="486"/>
      <c r="AC563" s="486"/>
      <c r="AD563" s="486"/>
      <c r="AE563" s="486"/>
      <c r="AF563" s="486"/>
      <c r="AG563" s="486"/>
      <c r="AH563" s="486"/>
      <c r="AI563" s="486"/>
      <c r="AJ563" s="486"/>
      <c r="AK563" s="486"/>
      <c r="AL563" s="486"/>
      <c r="AM563" s="486"/>
      <c r="AN563" s="486"/>
      <c r="AO563" s="486"/>
      <c r="AP563" s="486"/>
      <c r="AQ563" s="486"/>
      <c r="AR563" s="486"/>
      <c r="AS563" s="486"/>
      <c r="AT563" s="486"/>
      <c r="AU563" s="486"/>
      <c r="AV563" s="486"/>
      <c r="AW563" s="486"/>
      <c r="AX563" s="486"/>
      <c r="AY563" s="486"/>
      <c r="AZ563" s="486"/>
      <c r="BA563" s="486"/>
      <c r="BB563" s="486"/>
      <c r="BC563" s="486"/>
      <c r="BD563" s="556"/>
      <c r="BE563" s="474"/>
      <c r="BF563" s="462"/>
      <c r="BG563" s="462"/>
      <c r="BH563" s="462"/>
    </row>
    <row r="564" spans="1:60" ht="5.15" hidden="1" customHeight="1" outlineLevel="2" x14ac:dyDescent="0.35">
      <c r="A564" s="462"/>
      <c r="B564" s="471"/>
      <c r="C564" s="464">
        <f>INT($C$562)+2.005</f>
        <v>3.0049999999999999</v>
      </c>
      <c r="D564" s="472"/>
      <c r="E564" s="472"/>
      <c r="F564" s="472"/>
      <c r="G564" s="472"/>
      <c r="H564" s="472"/>
      <c r="I564" s="472"/>
      <c r="J564" s="472"/>
      <c r="K564" s="472"/>
      <c r="L564" s="472"/>
      <c r="M564" s="472"/>
      <c r="N564" s="472"/>
      <c r="O564" s="472"/>
      <c r="P564" s="472"/>
      <c r="Q564" s="472"/>
      <c r="R564" s="472"/>
      <c r="S564" s="472"/>
      <c r="T564" s="472"/>
      <c r="U564" s="472"/>
      <c r="V564" s="472"/>
      <c r="W564" s="472"/>
      <c r="X564" s="472"/>
      <c r="Y564" s="472"/>
      <c r="Z564" s="472"/>
      <c r="AA564" s="472"/>
      <c r="AB564" s="472"/>
      <c r="AC564" s="472"/>
      <c r="AD564" s="472"/>
      <c r="AE564" s="472"/>
      <c r="AF564" s="472"/>
      <c r="AG564" s="472"/>
      <c r="AH564" s="472"/>
      <c r="AI564" s="472"/>
      <c r="AJ564" s="472"/>
      <c r="AK564" s="472"/>
      <c r="AL564" s="472"/>
      <c r="AM564" s="472"/>
      <c r="AN564" s="472"/>
      <c r="AO564" s="472"/>
      <c r="AP564" s="472"/>
      <c r="AQ564" s="472"/>
      <c r="AR564" s="472"/>
      <c r="AS564" s="472"/>
      <c r="AT564" s="472"/>
      <c r="AU564" s="472"/>
      <c r="AV564" s="472"/>
      <c r="AW564" s="472"/>
      <c r="AX564" s="472"/>
      <c r="AY564" s="472"/>
      <c r="AZ564" s="472"/>
      <c r="BA564" s="472"/>
      <c r="BB564" s="472"/>
      <c r="BC564" s="472"/>
      <c r="BD564" s="472"/>
      <c r="BE564" s="474"/>
      <c r="BF564" s="462"/>
      <c r="BG564" s="462"/>
      <c r="BH564" s="462"/>
    </row>
    <row r="565" spans="1:60" hidden="1" outlineLevel="2" x14ac:dyDescent="0.35">
      <c r="A565" s="462"/>
      <c r="B565" s="471"/>
      <c r="C565" s="464">
        <f>INT($C$562)+2</f>
        <v>3</v>
      </c>
      <c r="D565" s="472"/>
      <c r="E565" s="557"/>
      <c r="F565" s="557"/>
      <c r="G565" s="472"/>
      <c r="H565" s="490"/>
      <c r="I565" s="490"/>
      <c r="J565" s="490"/>
      <c r="K565" s="490"/>
      <c r="L565" s="490"/>
      <c r="M565" s="490"/>
      <c r="N565" s="490"/>
      <c r="O565" s="490"/>
      <c r="P565" s="490"/>
      <c r="Q565" s="490"/>
      <c r="R565" s="490"/>
      <c r="S565" s="490"/>
      <c r="T565" s="490"/>
      <c r="U565" s="490"/>
      <c r="V565" s="490"/>
      <c r="W565" s="490"/>
      <c r="X565" s="490"/>
      <c r="Y565" s="490"/>
      <c r="Z565" s="490"/>
      <c r="AA565" s="490"/>
      <c r="AB565" s="490"/>
      <c r="AC565" s="490"/>
      <c r="AD565" s="490"/>
      <c r="AE565" s="490"/>
      <c r="AF565" s="490"/>
      <c r="AG565" s="490"/>
      <c r="AH565" s="490"/>
      <c r="AI565" s="490"/>
      <c r="AJ565" s="490"/>
      <c r="AK565" s="490"/>
      <c r="AL565" s="490"/>
      <c r="AM565" s="490"/>
      <c r="AN565" s="490"/>
      <c r="AO565" s="490"/>
      <c r="AP565" s="490"/>
      <c r="AQ565" s="490"/>
      <c r="AR565" s="490"/>
      <c r="AS565" s="490"/>
      <c r="AT565" s="490"/>
      <c r="AU565" s="490"/>
      <c r="AV565" s="490"/>
      <c r="AW565" s="490"/>
      <c r="AX565" s="490"/>
      <c r="AY565" s="490"/>
      <c r="AZ565" s="490"/>
      <c r="BA565" s="490"/>
      <c r="BB565" s="490"/>
      <c r="BC565" s="490"/>
      <c r="BD565" s="472"/>
      <c r="BE565" s="474"/>
      <c r="BF565" s="462"/>
      <c r="BG565" s="462"/>
      <c r="BH565" s="462"/>
    </row>
    <row r="566" spans="1:60" hidden="1" outlineLevel="2" x14ac:dyDescent="0.35">
      <c r="A566" s="462"/>
      <c r="B566" s="471"/>
      <c r="C566" s="464">
        <f>INT($C$562)+2</f>
        <v>3</v>
      </c>
      <c r="D566" s="472"/>
      <c r="E566" s="557"/>
      <c r="F566" s="557"/>
      <c r="G566" s="472"/>
      <c r="H566" s="491"/>
      <c r="I566" s="491"/>
      <c r="J566" s="491"/>
      <c r="K566" s="491"/>
      <c r="L566" s="558" t="s">
        <v>872</v>
      </c>
      <c r="M566" s="558"/>
      <c r="N566" s="558"/>
      <c r="O566" s="558"/>
      <c r="P566" s="558"/>
      <c r="Q566" s="558"/>
      <c r="R566" s="558"/>
      <c r="S566" s="558"/>
      <c r="T566" s="558"/>
      <c r="U566" s="558"/>
      <c r="V566" s="558"/>
      <c r="W566" s="491"/>
      <c r="X566" s="491"/>
      <c r="Y566" s="491"/>
      <c r="Z566" s="491"/>
      <c r="AA566" s="491"/>
      <c r="AB566" s="491"/>
      <c r="AC566" s="491"/>
      <c r="AD566" s="491"/>
      <c r="AE566" s="491"/>
      <c r="AF566" s="491"/>
      <c r="AG566" s="491"/>
      <c r="AH566" s="491"/>
      <c r="AI566" s="491"/>
      <c r="AJ566" s="491"/>
      <c r="AK566" s="491"/>
      <c r="AL566" s="491"/>
      <c r="AM566" s="491"/>
      <c r="AN566" s="491"/>
      <c r="AO566" s="491"/>
      <c r="AP566" s="491"/>
      <c r="AQ566" s="491"/>
      <c r="AR566" s="491"/>
      <c r="AS566" s="491"/>
      <c r="AT566" s="491"/>
      <c r="AU566" s="491"/>
      <c r="AV566" s="491"/>
      <c r="AW566" s="491"/>
      <c r="AX566" s="491"/>
      <c r="AY566" s="491"/>
      <c r="AZ566" s="491"/>
      <c r="BA566" s="491"/>
      <c r="BB566" s="491"/>
      <c r="BC566" s="491"/>
      <c r="BD566" s="472"/>
      <c r="BE566" s="474"/>
      <c r="BF566" s="462"/>
      <c r="BG566" s="462"/>
      <c r="BH566" s="462"/>
    </row>
    <row r="567" spans="1:60" hidden="1" outlineLevel="2" x14ac:dyDescent="0.35">
      <c r="A567" s="462"/>
      <c r="B567" s="471"/>
      <c r="C567" s="464">
        <f>INT($C$562)+2</f>
        <v>3</v>
      </c>
      <c r="D567" s="472"/>
      <c r="E567" s="557"/>
      <c r="F567" s="557"/>
      <c r="G567" s="472"/>
      <c r="H567" s="491"/>
      <c r="I567" s="491"/>
      <c r="J567" s="491"/>
      <c r="K567" s="491"/>
      <c r="L567" s="491"/>
      <c r="M567" s="491"/>
      <c r="N567" s="558" t="s">
        <v>873</v>
      </c>
      <c r="O567" s="558"/>
      <c r="P567" s="558"/>
      <c r="Q567" s="558"/>
      <c r="R567" s="558"/>
      <c r="S567" s="491"/>
      <c r="T567" s="491"/>
      <c r="U567" s="491"/>
      <c r="V567" s="491"/>
      <c r="W567" s="491"/>
      <c r="X567" s="491"/>
      <c r="Y567" s="491"/>
      <c r="Z567" s="491"/>
      <c r="AA567" s="491"/>
      <c r="AB567" s="491"/>
      <c r="AC567" s="491"/>
      <c r="AD567" s="491"/>
      <c r="AE567" s="491"/>
      <c r="AF567" s="491"/>
      <c r="AG567" s="491"/>
      <c r="AH567" s="491"/>
      <c r="AI567" s="491"/>
      <c r="AJ567" s="491"/>
      <c r="AK567" s="491"/>
      <c r="AL567" s="491"/>
      <c r="AM567" s="491"/>
      <c r="AN567" s="491"/>
      <c r="AO567" s="491"/>
      <c r="AP567" s="491"/>
      <c r="AQ567" s="491"/>
      <c r="AR567" s="491"/>
      <c r="AS567" s="491"/>
      <c r="AT567" s="491"/>
      <c r="AU567" s="491"/>
      <c r="AV567" s="491"/>
      <c r="AW567" s="491"/>
      <c r="AX567" s="491"/>
      <c r="AY567" s="491"/>
      <c r="AZ567" s="491"/>
      <c r="BA567" s="491"/>
      <c r="BB567" s="491"/>
      <c r="BC567" s="491"/>
      <c r="BD567" s="472"/>
      <c r="BE567" s="474"/>
      <c r="BF567" s="462"/>
      <c r="BG567" s="462"/>
      <c r="BH567" s="462"/>
    </row>
    <row r="568" spans="1:60" ht="28" hidden="1" outlineLevel="2" x14ac:dyDescent="0.35">
      <c r="A568" s="462"/>
      <c r="B568" s="471"/>
      <c r="C568" s="464">
        <f>INT($C$562)+2</f>
        <v>3</v>
      </c>
      <c r="D568" s="472"/>
      <c r="E568" s="557"/>
      <c r="F568" s="557"/>
      <c r="G568" s="472"/>
      <c r="H568" s="491" t="s">
        <v>874</v>
      </c>
      <c r="I568" s="491"/>
      <c r="J568" s="491" t="s">
        <v>875</v>
      </c>
      <c r="K568" s="491" t="s">
        <v>195</v>
      </c>
      <c r="L568" s="491" t="s">
        <v>876</v>
      </c>
      <c r="M568" s="491" t="s">
        <v>877</v>
      </c>
      <c r="N568" s="491" t="s">
        <v>878</v>
      </c>
      <c r="O568" s="491" t="s">
        <v>879</v>
      </c>
      <c r="P568" s="491" t="s">
        <v>880</v>
      </c>
      <c r="Q568" s="671" t="s">
        <v>881</v>
      </c>
      <c r="R568" s="491" t="s">
        <v>882</v>
      </c>
      <c r="S568" s="491" t="s">
        <v>883</v>
      </c>
      <c r="T568" s="491" t="s">
        <v>822</v>
      </c>
      <c r="U568" s="491" t="s">
        <v>884</v>
      </c>
      <c r="V568" s="491" t="s">
        <v>885</v>
      </c>
      <c r="W568" s="491"/>
      <c r="X568" s="491"/>
      <c r="Y568" s="491"/>
      <c r="Z568" s="491"/>
      <c r="AA568" s="491"/>
      <c r="AB568" s="491"/>
      <c r="AC568" s="491"/>
      <c r="AD568" s="491"/>
      <c r="AE568" s="491"/>
      <c r="AF568" s="491"/>
      <c r="AG568" s="491"/>
      <c r="AH568" s="491"/>
      <c r="AI568" s="491"/>
      <c r="AJ568" s="491"/>
      <c r="AK568" s="491"/>
      <c r="AL568" s="491"/>
      <c r="AM568" s="491"/>
      <c r="AN568" s="491"/>
      <c r="AO568" s="491"/>
      <c r="AP568" s="491"/>
      <c r="AQ568" s="491"/>
      <c r="AR568" s="491"/>
      <c r="AS568" s="491"/>
      <c r="AT568" s="491"/>
      <c r="AU568" s="491"/>
      <c r="AV568" s="491"/>
      <c r="AW568" s="491"/>
      <c r="AX568" s="491"/>
      <c r="AY568" s="491"/>
      <c r="AZ568" s="491"/>
      <c r="BA568" s="491"/>
      <c r="BB568" s="491"/>
      <c r="BC568" s="491"/>
      <c r="BD568" s="472"/>
      <c r="BE568" s="474"/>
      <c r="BF568" s="462"/>
      <c r="BG568" s="462"/>
      <c r="BH568" s="462"/>
    </row>
    <row r="569" spans="1:60" ht="11.5" hidden="1" customHeight="1" outlineLevel="2" x14ac:dyDescent="0.35">
      <c r="A569" s="462"/>
      <c r="B569" s="471" t="s">
        <v>545</v>
      </c>
      <c r="C569" s="464">
        <f>INT($C$562)+2.01</f>
        <v>3.01</v>
      </c>
      <c r="D569" s="472"/>
      <c r="E569" s="472"/>
      <c r="F569" s="472"/>
      <c r="G569" s="472"/>
      <c r="H569" s="491"/>
      <c r="I569" s="491"/>
      <c r="J569" s="491"/>
      <c r="K569" s="491"/>
      <c r="L569" s="491"/>
      <c r="M569" s="491"/>
      <c r="N569" s="491"/>
      <c r="O569" s="491"/>
      <c r="P569" s="491"/>
      <c r="Q569" s="491"/>
      <c r="R569" s="491"/>
      <c r="S569" s="491"/>
      <c r="T569" s="491"/>
      <c r="U569" s="491"/>
      <c r="V569" s="491"/>
      <c r="W569" s="491"/>
      <c r="X569" s="491"/>
      <c r="Y569" s="491"/>
      <c r="Z569" s="491"/>
      <c r="AA569" s="491"/>
      <c r="AB569" s="491"/>
      <c r="AC569" s="491"/>
      <c r="AD569" s="491"/>
      <c r="AE569" s="491"/>
      <c r="AF569" s="491"/>
      <c r="AG569" s="491"/>
      <c r="AH569" s="491"/>
      <c r="AI569" s="491"/>
      <c r="AJ569" s="491"/>
      <c r="AK569" s="491"/>
      <c r="AL569" s="491"/>
      <c r="AM569" s="491"/>
      <c r="AN569" s="491"/>
      <c r="AO569" s="491"/>
      <c r="AP569" s="491"/>
      <c r="AQ569" s="491"/>
      <c r="AR569" s="491"/>
      <c r="AS569" s="491"/>
      <c r="AT569" s="491"/>
      <c r="AU569" s="491"/>
      <c r="AV569" s="491"/>
      <c r="AW569" s="491"/>
      <c r="AX569" s="491"/>
      <c r="AY569" s="491"/>
      <c r="AZ569" s="491"/>
      <c r="BA569" s="491"/>
      <c r="BB569" s="491"/>
      <c r="BC569" s="491"/>
      <c r="BD569" s="472"/>
      <c r="BE569" s="474"/>
      <c r="BF569" s="462"/>
      <c r="BG569" s="462"/>
      <c r="BH569" s="462"/>
    </row>
    <row r="570" spans="1:60" hidden="1" outlineLevel="4" x14ac:dyDescent="0.35">
      <c r="A570" s="462"/>
      <c r="B570" s="471"/>
      <c r="C570" s="464">
        <f>INT(MAX($C$572:$C$682))+1</f>
        <v>5</v>
      </c>
      <c r="D570" s="493"/>
      <c r="E570" s="557"/>
      <c r="F570" s="557"/>
      <c r="G570" s="493"/>
      <c r="H570" s="557"/>
      <c r="I570" s="557"/>
      <c r="J570" s="557"/>
      <c r="K570" s="557"/>
      <c r="L570" s="557"/>
      <c r="M570" s="557"/>
      <c r="N570" s="557"/>
      <c r="O570" s="557"/>
      <c r="P570" s="557"/>
      <c r="Q570" s="557"/>
      <c r="R570" s="557"/>
      <c r="S570" s="557"/>
      <c r="T570" s="557"/>
      <c r="U570" s="557"/>
      <c r="V570" s="557"/>
      <c r="W570" s="557"/>
      <c r="X570" s="557"/>
      <c r="Y570" s="557"/>
      <c r="Z570" s="557"/>
      <c r="AA570" s="557"/>
      <c r="AB570" s="557"/>
      <c r="AC570" s="557"/>
      <c r="AD570" s="557"/>
      <c r="AE570" s="557"/>
      <c r="AF570" s="557"/>
      <c r="AG570" s="557"/>
      <c r="AH570" s="557"/>
      <c r="AI570" s="557"/>
      <c r="AJ570" s="557"/>
      <c r="AK570" s="557"/>
      <c r="AL570" s="557"/>
      <c r="AM570" s="557"/>
      <c r="AN570" s="557"/>
      <c r="AO570" s="557"/>
      <c r="AP570" s="557"/>
      <c r="AQ570" s="557"/>
      <c r="AR570" s="557"/>
      <c r="AS570" s="557"/>
      <c r="AT570" s="557"/>
      <c r="AU570" s="557"/>
      <c r="AV570" s="557"/>
      <c r="AW570" s="557"/>
      <c r="AX570" s="557"/>
      <c r="AY570" s="557"/>
      <c r="AZ570" s="557"/>
      <c r="BA570" s="557"/>
      <c r="BB570" s="557"/>
      <c r="BC570" s="557"/>
      <c r="BD570" s="493"/>
      <c r="BE570" s="474"/>
      <c r="BF570" s="462"/>
      <c r="BG570" s="462"/>
      <c r="BH570" s="462"/>
    </row>
    <row r="571" spans="1:60" hidden="1" outlineLevel="4" x14ac:dyDescent="0.35">
      <c r="A571" s="462"/>
      <c r="B571" s="471" t="s">
        <v>546</v>
      </c>
      <c r="C571" s="464">
        <f>INT(MAX($C$572:$C$682))+1</f>
        <v>5</v>
      </c>
      <c r="D571" s="493" t="s">
        <v>547</v>
      </c>
      <c r="E571" s="557"/>
      <c r="F571" s="557"/>
      <c r="G571" s="493"/>
      <c r="H571" s="557"/>
      <c r="I571" s="557"/>
      <c r="J571" s="557"/>
      <c r="K571" s="557"/>
      <c r="L571" s="557"/>
      <c r="M571" s="557"/>
      <c r="N571" s="557"/>
      <c r="O571" s="557"/>
      <c r="P571" s="557"/>
      <c r="Q571" s="557"/>
      <c r="R571" s="557"/>
      <c r="S571" s="557"/>
      <c r="T571" s="557"/>
      <c r="U571" s="557"/>
      <c r="V571" s="557"/>
      <c r="W571" s="557"/>
      <c r="X571" s="557"/>
      <c r="Y571" s="557"/>
      <c r="Z571" s="557"/>
      <c r="AA571" s="557"/>
      <c r="AB571" s="557"/>
      <c r="AC571" s="557"/>
      <c r="AD571" s="557"/>
      <c r="AE571" s="557"/>
      <c r="AF571" s="557"/>
      <c r="AG571" s="557"/>
      <c r="AH571" s="557"/>
      <c r="AI571" s="557"/>
      <c r="AJ571" s="557"/>
      <c r="AK571" s="557"/>
      <c r="AL571" s="557"/>
      <c r="AM571" s="557"/>
      <c r="AN571" s="557"/>
      <c r="AO571" s="557"/>
      <c r="AP571" s="557"/>
      <c r="AQ571" s="557"/>
      <c r="AR571" s="557"/>
      <c r="AS571" s="557"/>
      <c r="AT571" s="557"/>
      <c r="AU571" s="557"/>
      <c r="AV571" s="557"/>
      <c r="AW571" s="557"/>
      <c r="AX571" s="557"/>
      <c r="AY571" s="557"/>
      <c r="AZ571" s="557"/>
      <c r="BA571" s="557"/>
      <c r="BB571" s="557"/>
      <c r="BC571" s="557"/>
      <c r="BD571" s="493"/>
      <c r="BE571" s="474"/>
      <c r="BF571" s="462"/>
      <c r="BG571" s="462"/>
      <c r="BH571" s="462"/>
    </row>
    <row r="572" spans="1:60" ht="5.15" hidden="1" customHeight="1" outlineLevel="2" x14ac:dyDescent="0.35">
      <c r="A572" s="462"/>
      <c r="B572" s="471"/>
      <c r="C572" s="464">
        <f>INT($C$562)+2.005</f>
        <v>3.0049999999999999</v>
      </c>
      <c r="D572" s="493" t="s">
        <v>548</v>
      </c>
      <c r="E572" s="493"/>
      <c r="F572" s="493"/>
      <c r="G572" s="493"/>
      <c r="H572" s="561"/>
      <c r="I572" s="561"/>
      <c r="J572" s="561"/>
      <c r="K572" s="561"/>
      <c r="L572" s="672"/>
      <c r="M572" s="672"/>
      <c r="N572" s="672"/>
      <c r="O572" s="672"/>
      <c r="P572" s="672"/>
      <c r="Q572" s="672"/>
      <c r="R572" s="672"/>
      <c r="S572" s="672"/>
      <c r="T572" s="672"/>
      <c r="U572" s="672"/>
      <c r="V572" s="672"/>
      <c r="W572" s="561"/>
      <c r="X572" s="561"/>
      <c r="Y572" s="561"/>
      <c r="Z572" s="561"/>
      <c r="AA572" s="561"/>
      <c r="AB572" s="495"/>
      <c r="AC572" s="495"/>
      <c r="AD572" s="495"/>
      <c r="AE572" s="495"/>
      <c r="AF572" s="495"/>
      <c r="AG572" s="495"/>
      <c r="AH572" s="495"/>
      <c r="AI572" s="495"/>
      <c r="AJ572" s="495"/>
      <c r="AK572" s="495"/>
      <c r="AL572" s="495"/>
      <c r="AM572" s="495"/>
      <c r="AN572" s="495"/>
      <c r="AO572" s="495"/>
      <c r="AP572" s="495"/>
      <c r="AQ572" s="495"/>
      <c r="AR572" s="495"/>
      <c r="AS572" s="495"/>
      <c r="AT572" s="495"/>
      <c r="AU572" s="495"/>
      <c r="AV572" s="495"/>
      <c r="AW572" s="495"/>
      <c r="AX572" s="495"/>
      <c r="AY572" s="495"/>
      <c r="AZ572" s="495"/>
      <c r="BA572" s="495"/>
      <c r="BB572" s="495"/>
      <c r="BC572" s="495"/>
      <c r="BD572" s="493"/>
      <c r="BE572" s="474"/>
      <c r="BF572" s="462"/>
      <c r="BG572" s="462"/>
      <c r="BH572" s="462"/>
    </row>
    <row r="573" spans="1:60" hidden="1" outlineLevel="2" x14ac:dyDescent="0.35">
      <c r="A573" s="462"/>
      <c r="B573" s="471"/>
      <c r="C573" s="464">
        <f>INT($C$562)+2</f>
        <v>3</v>
      </c>
      <c r="D573" s="493"/>
      <c r="E573" s="557" t="s">
        <v>886</v>
      </c>
      <c r="F573" s="551" t="s">
        <v>887</v>
      </c>
      <c r="G573" s="493"/>
      <c r="H573" s="673"/>
      <c r="I573" s="577"/>
      <c r="J573" s="577"/>
      <c r="K573" s="498"/>
      <c r="L573" s="674">
        <f>COUNTA($J$573:$J$682)/M573</f>
        <v>27</v>
      </c>
      <c r="M573" s="674">
        <v>4</v>
      </c>
      <c r="N573" s="577"/>
      <c r="O573" s="577"/>
      <c r="P573" s="577"/>
      <c r="Q573" s="577"/>
      <c r="R573" s="577"/>
      <c r="S573" s="577"/>
      <c r="T573" s="577"/>
      <c r="U573" s="577"/>
      <c r="V573" s="577"/>
      <c r="W573" s="498"/>
      <c r="X573" s="498"/>
      <c r="Y573" s="498"/>
      <c r="Z573" s="498"/>
      <c r="AA573" s="498"/>
      <c r="AB573" s="498"/>
      <c r="AC573" s="498"/>
      <c r="AD573" s="498"/>
      <c r="AE573" s="498"/>
      <c r="AF573" s="498"/>
      <c r="AG573" s="498"/>
      <c r="AH573" s="498"/>
      <c r="AI573" s="498"/>
      <c r="AJ573" s="498"/>
      <c r="AK573" s="498"/>
      <c r="AL573" s="498"/>
      <c r="AM573" s="498"/>
      <c r="AN573" s="498"/>
      <c r="AO573" s="498"/>
      <c r="AP573" s="498"/>
      <c r="AQ573" s="498"/>
      <c r="AR573" s="498"/>
      <c r="AS573" s="498"/>
      <c r="AT573" s="498"/>
      <c r="AU573" s="498"/>
      <c r="AV573" s="498"/>
      <c r="AW573" s="498"/>
      <c r="AX573" s="498"/>
      <c r="AY573" s="498"/>
      <c r="AZ573" s="498"/>
      <c r="BA573" s="498"/>
      <c r="BB573" s="498"/>
      <c r="BC573" s="498"/>
      <c r="BD573" s="493"/>
      <c r="BE573" s="474"/>
      <c r="BF573" s="462"/>
      <c r="BG573" s="462"/>
      <c r="BH573" s="462"/>
    </row>
    <row r="574" spans="1:60" hidden="1" outlineLevel="2" x14ac:dyDescent="0.35">
      <c r="A574" s="462"/>
      <c r="B574" s="471"/>
      <c r="C574" s="464">
        <f>INT($C$562)+2</f>
        <v>3</v>
      </c>
      <c r="D574" s="493"/>
      <c r="E574" s="557">
        <v>0</v>
      </c>
      <c r="F574" s="551" t="b">
        <f>COUNTIFS($L574:$V574,"-")&lt;&gt;COUNTA($L574:$V574)</f>
        <v>1</v>
      </c>
      <c r="G574" s="493"/>
      <c r="H574" s="675" t="s">
        <v>888</v>
      </c>
      <c r="I574" s="675"/>
      <c r="J574" s="653" t="s">
        <v>889</v>
      </c>
      <c r="K574" s="676" t="str">
        <f>IFERROR(DATE(2019,1,($L574-1)*7+1),"-")</f>
        <v>-</v>
      </c>
      <c r="L574" s="677" t="s">
        <v>890</v>
      </c>
      <c r="M574" s="677" t="s">
        <v>890</v>
      </c>
      <c r="N574" s="677" t="s">
        <v>890</v>
      </c>
      <c r="O574" s="677" t="s">
        <v>890</v>
      </c>
      <c r="P574" s="677" t="s">
        <v>890</v>
      </c>
      <c r="Q574" s="677" t="s">
        <v>890</v>
      </c>
      <c r="R574" s="677" t="s">
        <v>890</v>
      </c>
      <c r="S574" s="677" t="s">
        <v>890</v>
      </c>
      <c r="T574" s="677" t="s">
        <v>890</v>
      </c>
      <c r="U574" s="677" t="s">
        <v>890</v>
      </c>
      <c r="V574" s="677" t="s">
        <v>890</v>
      </c>
      <c r="W574" s="498"/>
      <c r="X574" s="498"/>
      <c r="Y574" s="498"/>
      <c r="Z574" s="498"/>
      <c r="AA574" s="498"/>
      <c r="AB574" s="498"/>
      <c r="AC574" s="498"/>
      <c r="AD574" s="498"/>
      <c r="AE574" s="498"/>
      <c r="AF574" s="498"/>
      <c r="AG574" s="498"/>
      <c r="AH574" s="498"/>
      <c r="AI574" s="498"/>
      <c r="AJ574" s="498"/>
      <c r="AK574" s="498"/>
      <c r="AL574" s="498"/>
      <c r="AM574" s="498"/>
      <c r="AN574" s="498"/>
      <c r="AO574" s="498"/>
      <c r="AP574" s="498"/>
      <c r="AQ574" s="498"/>
      <c r="AR574" s="498"/>
      <c r="AS574" s="498"/>
      <c r="AT574" s="498"/>
      <c r="AU574" s="498"/>
      <c r="AV574" s="498"/>
      <c r="AW574" s="498"/>
      <c r="AX574" s="498"/>
      <c r="AY574" s="498"/>
      <c r="AZ574" s="498"/>
      <c r="BA574" s="498"/>
      <c r="BB574" s="498"/>
      <c r="BC574" s="498"/>
      <c r="BD574" s="493"/>
      <c r="BE574" s="474"/>
      <c r="BF574" s="462"/>
      <c r="BG574" s="462"/>
      <c r="BH574" s="462"/>
    </row>
    <row r="575" spans="1:60" hidden="1" outlineLevel="2" x14ac:dyDescent="0.35">
      <c r="A575" s="462"/>
      <c r="B575" s="471"/>
      <c r="C575" s="464">
        <f>INT($C$562)+2</f>
        <v>3</v>
      </c>
      <c r="D575" s="493"/>
      <c r="E575" s="678">
        <f>E574</f>
        <v>0</v>
      </c>
      <c r="F575" s="551" t="b">
        <f t="shared" ref="F575:F663" si="61">COUNTIFS($L575:$V575,"-")&lt;&gt;COUNTA($L575:$V575)</f>
        <v>1</v>
      </c>
      <c r="G575" s="493"/>
      <c r="H575" s="765" t="s">
        <v>891</v>
      </c>
      <c r="I575" s="766"/>
      <c r="J575" s="679" t="s">
        <v>892</v>
      </c>
      <c r="K575" s="680">
        <f t="shared" ref="K575:K638" si="62">IFERROR(DATE(2019,1,($L575-1)*7+1),"-")</f>
        <v>43795</v>
      </c>
      <c r="L575" s="544">
        <v>48</v>
      </c>
      <c r="M575" s="681" t="s">
        <v>890</v>
      </c>
      <c r="N575" s="681" t="s">
        <v>890</v>
      </c>
      <c r="O575" s="681" t="s">
        <v>890</v>
      </c>
      <c r="P575" s="681" t="s">
        <v>890</v>
      </c>
      <c r="Q575" s="681" t="s">
        <v>890</v>
      </c>
      <c r="R575" s="681" t="s">
        <v>890</v>
      </c>
      <c r="S575" s="681" t="s">
        <v>890</v>
      </c>
      <c r="T575" s="681" t="s">
        <v>890</v>
      </c>
      <c r="U575" s="681" t="s">
        <v>890</v>
      </c>
      <c r="V575" s="681" t="s">
        <v>890</v>
      </c>
      <c r="W575" s="498"/>
      <c r="X575" s="498"/>
      <c r="Y575" s="498"/>
      <c r="Z575" s="498"/>
      <c r="AA575" s="498"/>
      <c r="AB575" s="498"/>
      <c r="AC575" s="498"/>
      <c r="AD575" s="498"/>
      <c r="AE575" s="498"/>
      <c r="AF575" s="498"/>
      <c r="AG575" s="498"/>
      <c r="AH575" s="498"/>
      <c r="AI575" s="498"/>
      <c r="AJ575" s="498"/>
      <c r="AK575" s="498"/>
      <c r="AL575" s="498"/>
      <c r="AM575" s="498"/>
      <c r="AN575" s="498"/>
      <c r="AO575" s="498"/>
      <c r="AP575" s="498"/>
      <c r="AQ575" s="498"/>
      <c r="AR575" s="498"/>
      <c r="AS575" s="498"/>
      <c r="AT575" s="498"/>
      <c r="AU575" s="498"/>
      <c r="AV575" s="498"/>
      <c r="AW575" s="498"/>
      <c r="AX575" s="498"/>
      <c r="AY575" s="498"/>
      <c r="AZ575" s="498"/>
      <c r="BA575" s="498"/>
      <c r="BB575" s="498"/>
      <c r="BC575" s="498"/>
      <c r="BD575" s="493"/>
      <c r="BE575" s="474"/>
      <c r="BF575" s="462"/>
      <c r="BG575" s="462"/>
      <c r="BH575" s="462"/>
    </row>
    <row r="576" spans="1:60" hidden="1" outlineLevel="2" x14ac:dyDescent="0.35">
      <c r="A576" s="462"/>
      <c r="B576" s="471"/>
      <c r="C576" s="464">
        <f>INT($C$562)+2</f>
        <v>3</v>
      </c>
      <c r="D576" s="493"/>
      <c r="E576" s="678">
        <f>E575</f>
        <v>0</v>
      </c>
      <c r="F576" s="551" t="b">
        <f t="shared" si="61"/>
        <v>1</v>
      </c>
      <c r="G576" s="493"/>
      <c r="H576" s="767"/>
      <c r="I576" s="768"/>
      <c r="J576" s="679" t="s">
        <v>893</v>
      </c>
      <c r="K576" s="680" t="str">
        <f t="shared" si="62"/>
        <v>-</v>
      </c>
      <c r="L576" s="681" t="s">
        <v>894</v>
      </c>
      <c r="M576" s="544">
        <v>26</v>
      </c>
      <c r="N576" s="681" t="s">
        <v>894</v>
      </c>
      <c r="O576" s="681" t="s">
        <v>894</v>
      </c>
      <c r="P576" s="681" t="s">
        <v>894</v>
      </c>
      <c r="Q576" s="681" t="s">
        <v>894</v>
      </c>
      <c r="R576" s="681" t="s">
        <v>894</v>
      </c>
      <c r="S576" s="681" t="s">
        <v>894</v>
      </c>
      <c r="T576" s="681" t="s">
        <v>894</v>
      </c>
      <c r="U576" s="681" t="s">
        <v>894</v>
      </c>
      <c r="V576" s="681" t="s">
        <v>894</v>
      </c>
      <c r="W576" s="498"/>
      <c r="X576" s="498"/>
      <c r="Y576" s="498"/>
      <c r="Z576" s="498"/>
      <c r="AA576" s="498"/>
      <c r="AB576" s="498"/>
      <c r="AC576" s="498"/>
      <c r="AD576" s="498"/>
      <c r="AE576" s="498"/>
      <c r="AF576" s="498"/>
      <c r="AG576" s="498"/>
      <c r="AH576" s="498"/>
      <c r="AI576" s="498"/>
      <c r="AJ576" s="498"/>
      <c r="AK576" s="498"/>
      <c r="AL576" s="498"/>
      <c r="AM576" s="498"/>
      <c r="AN576" s="498"/>
      <c r="AO576" s="498"/>
      <c r="AP576" s="498"/>
      <c r="AQ576" s="498"/>
      <c r="AR576" s="498"/>
      <c r="AS576" s="498"/>
      <c r="AT576" s="498"/>
      <c r="AU576" s="498"/>
      <c r="AV576" s="498"/>
      <c r="AW576" s="498"/>
      <c r="AX576" s="498"/>
      <c r="AY576" s="498"/>
      <c r="AZ576" s="498"/>
      <c r="BA576" s="498"/>
      <c r="BB576" s="498"/>
      <c r="BC576" s="498"/>
      <c r="BD576" s="493"/>
      <c r="BE576" s="474"/>
      <c r="BF576" s="462"/>
      <c r="BG576" s="462"/>
      <c r="BH576" s="462"/>
    </row>
    <row r="577" spans="1:60" hidden="1" outlineLevel="2" x14ac:dyDescent="0.35">
      <c r="A577" s="462"/>
      <c r="B577" s="471"/>
      <c r="C577" s="464">
        <f>INT($C$562)+2</f>
        <v>3</v>
      </c>
      <c r="D577" s="493"/>
      <c r="E577" s="678">
        <f>E576</f>
        <v>0</v>
      </c>
      <c r="F577" s="551" t="b">
        <f t="shared" si="61"/>
        <v>1</v>
      </c>
      <c r="G577" s="493"/>
      <c r="H577" s="769"/>
      <c r="I577" s="770"/>
      <c r="J577" s="662" t="s">
        <v>895</v>
      </c>
      <c r="K577" s="682" t="str">
        <f t="shared" si="62"/>
        <v>-</v>
      </c>
      <c r="L577" s="679" t="s">
        <v>890</v>
      </c>
      <c r="M577" s="679" t="s">
        <v>890</v>
      </c>
      <c r="N577" s="679" t="s">
        <v>890</v>
      </c>
      <c r="O577" s="679" t="s">
        <v>890</v>
      </c>
      <c r="P577" s="679" t="s">
        <v>890</v>
      </c>
      <c r="Q577" s="679" t="s">
        <v>890</v>
      </c>
      <c r="R577" s="679" t="s">
        <v>890</v>
      </c>
      <c r="S577" s="679" t="s">
        <v>890</v>
      </c>
      <c r="T577" s="679" t="s">
        <v>890</v>
      </c>
      <c r="U577" s="683" t="s">
        <v>890</v>
      </c>
      <c r="V577" s="683" t="s">
        <v>890</v>
      </c>
      <c r="W577" s="498"/>
      <c r="X577" s="498"/>
      <c r="Y577" s="498"/>
      <c r="Z577" s="498"/>
      <c r="AA577" s="498"/>
      <c r="AB577" s="498"/>
      <c r="AC577" s="498"/>
      <c r="AD577" s="498"/>
      <c r="AE577" s="498"/>
      <c r="AF577" s="498"/>
      <c r="AG577" s="498"/>
      <c r="AH577" s="498"/>
      <c r="AI577" s="498"/>
      <c r="AJ577" s="498"/>
      <c r="AK577" s="498"/>
      <c r="AL577" s="498"/>
      <c r="AM577" s="498"/>
      <c r="AN577" s="498"/>
      <c r="AO577" s="498"/>
      <c r="AP577" s="498"/>
      <c r="AQ577" s="498"/>
      <c r="AR577" s="498"/>
      <c r="AS577" s="498"/>
      <c r="AT577" s="498"/>
      <c r="AU577" s="498"/>
      <c r="AV577" s="498"/>
      <c r="AW577" s="498"/>
      <c r="AX577" s="498"/>
      <c r="AY577" s="498"/>
      <c r="AZ577" s="498"/>
      <c r="BA577" s="498"/>
      <c r="BB577" s="498"/>
      <c r="BC577" s="498"/>
      <c r="BD577" s="493"/>
      <c r="BE577" s="474"/>
      <c r="BF577" s="462"/>
      <c r="BG577" s="462"/>
      <c r="BH577" s="462"/>
    </row>
    <row r="578" spans="1:60" hidden="1" outlineLevel="3" x14ac:dyDescent="0.35">
      <c r="A578" s="462"/>
      <c r="B578" s="471"/>
      <c r="C578" s="464">
        <f>INT($C$562)+3</f>
        <v>4</v>
      </c>
      <c r="D578" s="493"/>
      <c r="E578" s="557">
        <v>1</v>
      </c>
      <c r="F578" s="551" t="b">
        <f t="shared" si="61"/>
        <v>1</v>
      </c>
      <c r="G578" s="493"/>
      <c r="H578" s="675" t="s">
        <v>896</v>
      </c>
      <c r="I578" s="675"/>
      <c r="J578" s="653" t="s">
        <v>889</v>
      </c>
      <c r="K578" s="676" t="str">
        <f t="shared" si="62"/>
        <v>-</v>
      </c>
      <c r="L578" s="677" t="s">
        <v>890</v>
      </c>
      <c r="M578" s="677" t="s">
        <v>890</v>
      </c>
      <c r="N578" s="677" t="s">
        <v>890</v>
      </c>
      <c r="O578" s="677" t="s">
        <v>890</v>
      </c>
      <c r="P578" s="677" t="s">
        <v>890</v>
      </c>
      <c r="Q578" s="677" t="s">
        <v>890</v>
      </c>
      <c r="R578" s="677" t="s">
        <v>890</v>
      </c>
      <c r="S578" s="677" t="s">
        <v>890</v>
      </c>
      <c r="T578" s="677" t="s">
        <v>890</v>
      </c>
      <c r="U578" s="677" t="s">
        <v>890</v>
      </c>
      <c r="V578" s="677" t="s">
        <v>890</v>
      </c>
      <c r="W578" s="498"/>
      <c r="X578" s="498"/>
      <c r="Y578" s="498"/>
      <c r="Z578" s="498"/>
      <c r="AA578" s="498"/>
      <c r="AB578" s="498"/>
      <c r="AC578" s="498"/>
      <c r="AD578" s="498"/>
      <c r="AE578" s="498"/>
      <c r="AF578" s="498"/>
      <c r="AG578" s="498"/>
      <c r="AH578" s="498"/>
      <c r="AI578" s="498"/>
      <c r="AJ578" s="498"/>
      <c r="AK578" s="498"/>
      <c r="AL578" s="498"/>
      <c r="AM578" s="498"/>
      <c r="AN578" s="498"/>
      <c r="AO578" s="498"/>
      <c r="AP578" s="498"/>
      <c r="AQ578" s="498"/>
      <c r="AR578" s="498"/>
      <c r="AS578" s="498"/>
      <c r="AT578" s="498"/>
      <c r="AU578" s="498"/>
      <c r="AV578" s="498"/>
      <c r="AW578" s="498"/>
      <c r="AX578" s="498"/>
      <c r="AY578" s="498"/>
      <c r="AZ578" s="498"/>
      <c r="BA578" s="498"/>
      <c r="BB578" s="498"/>
      <c r="BC578" s="498"/>
      <c r="BD578" s="493"/>
      <c r="BE578" s="474"/>
      <c r="BF578" s="462"/>
      <c r="BG578" s="462"/>
      <c r="BH578" s="462"/>
    </row>
    <row r="579" spans="1:60" ht="15" hidden="1" customHeight="1" outlineLevel="3" x14ac:dyDescent="0.35">
      <c r="A579" s="462"/>
      <c r="B579" s="471"/>
      <c r="C579" s="464">
        <f>INT($C$562)+3</f>
        <v>4</v>
      </c>
      <c r="D579" s="493"/>
      <c r="E579" s="678">
        <f>E578</f>
        <v>1</v>
      </c>
      <c r="F579" s="551" t="b">
        <f t="shared" si="61"/>
        <v>1</v>
      </c>
      <c r="G579" s="493"/>
      <c r="H579" s="765" t="s">
        <v>897</v>
      </c>
      <c r="I579" s="766"/>
      <c r="J579" s="679" t="s">
        <v>892</v>
      </c>
      <c r="K579" s="680">
        <f t="shared" si="62"/>
        <v>43529</v>
      </c>
      <c r="L579" s="544">
        <v>10</v>
      </c>
      <c r="M579" s="681" t="s">
        <v>890</v>
      </c>
      <c r="N579" s="681" t="s">
        <v>890</v>
      </c>
      <c r="O579" s="681" t="s">
        <v>890</v>
      </c>
      <c r="P579" s="681" t="s">
        <v>890</v>
      </c>
      <c r="Q579" s="681" t="s">
        <v>890</v>
      </c>
      <c r="R579" s="681" t="s">
        <v>890</v>
      </c>
      <c r="S579" s="544" t="b">
        <v>1</v>
      </c>
      <c r="T579" s="681" t="s">
        <v>890</v>
      </c>
      <c r="U579" s="681" t="s">
        <v>890</v>
      </c>
      <c r="V579" s="681" t="s">
        <v>890</v>
      </c>
      <c r="W579" s="498"/>
      <c r="X579" s="498"/>
      <c r="Y579" s="498"/>
      <c r="Z579" s="498"/>
      <c r="AA579" s="498"/>
      <c r="AB579" s="498"/>
      <c r="AC579" s="498"/>
      <c r="AD579" s="498"/>
      <c r="AE579" s="498"/>
      <c r="AF579" s="498"/>
      <c r="AG579" s="498"/>
      <c r="AH579" s="498"/>
      <c r="AI579" s="498"/>
      <c r="AJ579" s="498"/>
      <c r="AK579" s="498"/>
      <c r="AL579" s="498"/>
      <c r="AM579" s="498"/>
      <c r="AN579" s="498"/>
      <c r="AO579" s="498"/>
      <c r="AP579" s="498"/>
      <c r="AQ579" s="498"/>
      <c r="AR579" s="498"/>
      <c r="AS579" s="498"/>
      <c r="AT579" s="498"/>
      <c r="AU579" s="498"/>
      <c r="AV579" s="498"/>
      <c r="AW579" s="498"/>
      <c r="AX579" s="498"/>
      <c r="AY579" s="498"/>
      <c r="AZ579" s="498"/>
      <c r="BA579" s="498"/>
      <c r="BB579" s="498"/>
      <c r="BC579" s="498"/>
      <c r="BD579" s="493"/>
      <c r="BE579" s="474"/>
      <c r="BF579" s="462"/>
      <c r="BG579" s="462"/>
      <c r="BH579" s="462"/>
    </row>
    <row r="580" spans="1:60" hidden="1" outlineLevel="3" x14ac:dyDescent="0.35">
      <c r="A580" s="462"/>
      <c r="B580" s="471"/>
      <c r="C580" s="464">
        <f>INT($C$562)+3</f>
        <v>4</v>
      </c>
      <c r="D580" s="493"/>
      <c r="E580" s="678">
        <f>E579</f>
        <v>1</v>
      </c>
      <c r="F580" s="551" t="b">
        <f t="shared" si="61"/>
        <v>1</v>
      </c>
      <c r="G580" s="493"/>
      <c r="H580" s="767"/>
      <c r="I580" s="768"/>
      <c r="J580" s="679" t="s">
        <v>893</v>
      </c>
      <c r="K580" s="680" t="str">
        <f t="shared" si="62"/>
        <v>-</v>
      </c>
      <c r="L580" s="681" t="s">
        <v>894</v>
      </c>
      <c r="M580" s="681" t="s">
        <v>894</v>
      </c>
      <c r="N580" s="681" t="s">
        <v>894</v>
      </c>
      <c r="O580" s="681" t="s">
        <v>894</v>
      </c>
      <c r="P580" s="681" t="s">
        <v>894</v>
      </c>
      <c r="Q580" s="681" t="s">
        <v>894</v>
      </c>
      <c r="R580" s="681" t="s">
        <v>894</v>
      </c>
      <c r="S580" s="681" t="s">
        <v>894</v>
      </c>
      <c r="T580" s="681" t="s">
        <v>894</v>
      </c>
      <c r="U580" s="681" t="s">
        <v>894</v>
      </c>
      <c r="V580" s="681" t="s">
        <v>894</v>
      </c>
      <c r="W580" s="498"/>
      <c r="X580" s="498"/>
      <c r="Y580" s="498"/>
      <c r="Z580" s="498"/>
      <c r="AA580" s="498"/>
      <c r="AB580" s="498"/>
      <c r="AC580" s="498"/>
      <c r="AD580" s="498"/>
      <c r="AE580" s="498"/>
      <c r="AF580" s="498"/>
      <c r="AG580" s="498"/>
      <c r="AH580" s="498"/>
      <c r="AI580" s="498"/>
      <c r="AJ580" s="498"/>
      <c r="AK580" s="498"/>
      <c r="AL580" s="498"/>
      <c r="AM580" s="498"/>
      <c r="AN580" s="498"/>
      <c r="AO580" s="498"/>
      <c r="AP580" s="498"/>
      <c r="AQ580" s="498"/>
      <c r="AR580" s="498"/>
      <c r="AS580" s="498"/>
      <c r="AT580" s="498"/>
      <c r="AU580" s="498"/>
      <c r="AV580" s="498"/>
      <c r="AW580" s="498"/>
      <c r="AX580" s="498"/>
      <c r="AY580" s="498"/>
      <c r="AZ580" s="498"/>
      <c r="BA580" s="498"/>
      <c r="BB580" s="498"/>
      <c r="BC580" s="498"/>
      <c r="BD580" s="493"/>
      <c r="BE580" s="474"/>
      <c r="BF580" s="462"/>
      <c r="BG580" s="462"/>
      <c r="BH580" s="462"/>
    </row>
    <row r="581" spans="1:60" hidden="1" outlineLevel="3" x14ac:dyDescent="0.35">
      <c r="A581" s="462"/>
      <c r="B581" s="471"/>
      <c r="C581" s="464">
        <f>INT($C$562)+3</f>
        <v>4</v>
      </c>
      <c r="D581" s="493"/>
      <c r="E581" s="678">
        <f>E580</f>
        <v>1</v>
      </c>
      <c r="F581" s="551" t="b">
        <f t="shared" si="61"/>
        <v>1</v>
      </c>
      <c r="G581" s="493"/>
      <c r="H581" s="769"/>
      <c r="I581" s="770"/>
      <c r="J581" s="662" t="s">
        <v>895</v>
      </c>
      <c r="K581" s="682" t="str">
        <f t="shared" si="62"/>
        <v>-</v>
      </c>
      <c r="L581" s="679" t="s">
        <v>890</v>
      </c>
      <c r="M581" s="679" t="s">
        <v>890</v>
      </c>
      <c r="N581" s="679" t="s">
        <v>890</v>
      </c>
      <c r="O581" s="679" t="s">
        <v>890</v>
      </c>
      <c r="P581" s="679" t="s">
        <v>890</v>
      </c>
      <c r="Q581" s="679" t="s">
        <v>890</v>
      </c>
      <c r="R581" s="679" t="s">
        <v>890</v>
      </c>
      <c r="S581" s="679" t="s">
        <v>890</v>
      </c>
      <c r="T581" s="679" t="s">
        <v>890</v>
      </c>
      <c r="U581" s="683" t="s">
        <v>890</v>
      </c>
      <c r="V581" s="683" t="s">
        <v>890</v>
      </c>
      <c r="W581" s="498"/>
      <c r="X581" s="498"/>
      <c r="Y581" s="498"/>
      <c r="Z581" s="498"/>
      <c r="AA581" s="498"/>
      <c r="AB581" s="498"/>
      <c r="AC581" s="498"/>
      <c r="AD581" s="498"/>
      <c r="AE581" s="498"/>
      <c r="AF581" s="498"/>
      <c r="AG581" s="498"/>
      <c r="AH581" s="498"/>
      <c r="AI581" s="498"/>
      <c r="AJ581" s="498"/>
      <c r="AK581" s="498"/>
      <c r="AL581" s="498"/>
      <c r="AM581" s="498"/>
      <c r="AN581" s="498"/>
      <c r="AO581" s="498"/>
      <c r="AP581" s="498"/>
      <c r="AQ581" s="498"/>
      <c r="AR581" s="498"/>
      <c r="AS581" s="498"/>
      <c r="AT581" s="498"/>
      <c r="AU581" s="498"/>
      <c r="AV581" s="498"/>
      <c r="AW581" s="498"/>
      <c r="AX581" s="498"/>
      <c r="AY581" s="498"/>
      <c r="AZ581" s="498"/>
      <c r="BA581" s="498"/>
      <c r="BB581" s="498"/>
      <c r="BC581" s="498"/>
      <c r="BD581" s="493"/>
      <c r="BE581" s="474"/>
      <c r="BF581" s="462"/>
      <c r="BG581" s="462"/>
      <c r="BH581" s="462"/>
    </row>
    <row r="582" spans="1:60" hidden="1" outlineLevel="3" x14ac:dyDescent="0.35">
      <c r="A582" s="462"/>
      <c r="B582" s="471"/>
      <c r="C582" s="464">
        <f>INT($C$562)+3</f>
        <v>4</v>
      </c>
      <c r="D582" s="493"/>
      <c r="E582" s="557">
        <v>2</v>
      </c>
      <c r="F582" s="551" t="b">
        <f t="shared" si="61"/>
        <v>1</v>
      </c>
      <c r="G582" s="493"/>
      <c r="H582" s="675" t="s">
        <v>898</v>
      </c>
      <c r="I582" s="675"/>
      <c r="J582" s="653" t="s">
        <v>889</v>
      </c>
      <c r="K582" s="676" t="str">
        <f t="shared" si="62"/>
        <v>-</v>
      </c>
      <c r="L582" s="677" t="s">
        <v>890</v>
      </c>
      <c r="M582" s="684">
        <v>42</v>
      </c>
      <c r="N582" s="677" t="s">
        <v>890</v>
      </c>
      <c r="O582" s="677" t="s">
        <v>890</v>
      </c>
      <c r="P582" s="677" t="s">
        <v>890</v>
      </c>
      <c r="Q582" s="677" t="s">
        <v>890</v>
      </c>
      <c r="R582" s="677" t="s">
        <v>890</v>
      </c>
      <c r="S582" s="677" t="s">
        <v>890</v>
      </c>
      <c r="T582" s="677" t="s">
        <v>890</v>
      </c>
      <c r="U582" s="677" t="s">
        <v>890</v>
      </c>
      <c r="V582" s="677" t="s">
        <v>890</v>
      </c>
      <c r="W582" s="498"/>
      <c r="X582" s="498"/>
      <c r="Y582" s="498"/>
      <c r="Z582" s="498"/>
      <c r="AA582" s="498"/>
      <c r="AB582" s="498"/>
      <c r="AC582" s="498"/>
      <c r="AD582" s="498"/>
      <c r="AE582" s="498"/>
      <c r="AF582" s="498"/>
      <c r="AG582" s="498"/>
      <c r="AH582" s="498"/>
      <c r="AI582" s="498"/>
      <c r="AJ582" s="498"/>
      <c r="AK582" s="498"/>
      <c r="AL582" s="498"/>
      <c r="AM582" s="498"/>
      <c r="AN582" s="498"/>
      <c r="AO582" s="498"/>
      <c r="AP582" s="498"/>
      <c r="AQ582" s="498"/>
      <c r="AR582" s="498"/>
      <c r="AS582" s="498"/>
      <c r="AT582" s="498"/>
      <c r="AU582" s="498"/>
      <c r="AV582" s="498"/>
      <c r="AW582" s="498"/>
      <c r="AX582" s="498"/>
      <c r="AY582" s="498"/>
      <c r="AZ582" s="498"/>
      <c r="BA582" s="498"/>
      <c r="BB582" s="498"/>
      <c r="BC582" s="498"/>
      <c r="BD582" s="493"/>
      <c r="BE582" s="474"/>
      <c r="BF582" s="462"/>
      <c r="BG582" s="462"/>
      <c r="BH582" s="462"/>
    </row>
    <row r="583" spans="1:60" ht="15" hidden="1" customHeight="1" outlineLevel="3" x14ac:dyDescent="0.35">
      <c r="A583" s="462"/>
      <c r="B583" s="471"/>
      <c r="C583" s="464">
        <f t="shared" ref="C583:C673" si="63">INT($C$562)+3</f>
        <v>4</v>
      </c>
      <c r="D583" s="493"/>
      <c r="E583" s="678">
        <f>E582</f>
        <v>2</v>
      </c>
      <c r="F583" s="551" t="b">
        <f t="shared" si="61"/>
        <v>1</v>
      </c>
      <c r="G583" s="493"/>
      <c r="H583" s="765" t="s">
        <v>899</v>
      </c>
      <c r="I583" s="766"/>
      <c r="J583" s="679" t="s">
        <v>892</v>
      </c>
      <c r="K583" s="680">
        <f t="shared" si="62"/>
        <v>43529</v>
      </c>
      <c r="L583" s="544">
        <v>10</v>
      </c>
      <c r="M583" s="681" t="s">
        <v>890</v>
      </c>
      <c r="N583" s="681" t="s">
        <v>890</v>
      </c>
      <c r="O583" s="681" t="s">
        <v>890</v>
      </c>
      <c r="P583" s="681" t="s">
        <v>890</v>
      </c>
      <c r="Q583" s="681" t="s">
        <v>890</v>
      </c>
      <c r="R583" s="681" t="s">
        <v>890</v>
      </c>
      <c r="S583" s="681" t="s">
        <v>890</v>
      </c>
      <c r="T583" s="681" t="s">
        <v>890</v>
      </c>
      <c r="U583" s="681" t="s">
        <v>890</v>
      </c>
      <c r="V583" s="681" t="s">
        <v>890</v>
      </c>
      <c r="W583" s="498"/>
      <c r="X583" s="498"/>
      <c r="Y583" s="498"/>
      <c r="Z583" s="498"/>
      <c r="AA583" s="498"/>
      <c r="AB583" s="498"/>
      <c r="AC583" s="498"/>
      <c r="AD583" s="498"/>
      <c r="AE583" s="498"/>
      <c r="AF583" s="498"/>
      <c r="AG583" s="498"/>
      <c r="AH583" s="498"/>
      <c r="AI583" s="498"/>
      <c r="AJ583" s="498"/>
      <c r="AK583" s="498"/>
      <c r="AL583" s="498"/>
      <c r="AM583" s="498"/>
      <c r="AN583" s="498"/>
      <c r="AO583" s="498"/>
      <c r="AP583" s="498"/>
      <c r="AQ583" s="498"/>
      <c r="AR583" s="498"/>
      <c r="AS583" s="498"/>
      <c r="AT583" s="498"/>
      <c r="AU583" s="498"/>
      <c r="AV583" s="498"/>
      <c r="AW583" s="498"/>
      <c r="AX583" s="498"/>
      <c r="AY583" s="498"/>
      <c r="AZ583" s="498"/>
      <c r="BA583" s="498"/>
      <c r="BB583" s="498"/>
      <c r="BC583" s="498"/>
      <c r="BD583" s="493"/>
      <c r="BE583" s="474"/>
      <c r="BF583" s="462"/>
      <c r="BG583" s="462"/>
      <c r="BH583" s="462"/>
    </row>
    <row r="584" spans="1:60" hidden="1" outlineLevel="3" x14ac:dyDescent="0.35">
      <c r="A584" s="462"/>
      <c r="B584" s="471"/>
      <c r="C584" s="464">
        <f t="shared" si="63"/>
        <v>4</v>
      </c>
      <c r="D584" s="493"/>
      <c r="E584" s="678">
        <f>E583</f>
        <v>2</v>
      </c>
      <c r="F584" s="551" t="b">
        <f t="shared" si="61"/>
        <v>1</v>
      </c>
      <c r="G584" s="493"/>
      <c r="H584" s="767"/>
      <c r="I584" s="768"/>
      <c r="J584" s="679" t="s">
        <v>893</v>
      </c>
      <c r="K584" s="680" t="str">
        <f t="shared" si="62"/>
        <v>-</v>
      </c>
      <c r="L584" s="681" t="s">
        <v>894</v>
      </c>
      <c r="M584" s="681" t="s">
        <v>894</v>
      </c>
      <c r="N584" s="681" t="s">
        <v>894</v>
      </c>
      <c r="O584" s="681" t="s">
        <v>894</v>
      </c>
      <c r="P584" s="681" t="s">
        <v>894</v>
      </c>
      <c r="Q584" s="681" t="s">
        <v>894</v>
      </c>
      <c r="R584" s="681" t="s">
        <v>894</v>
      </c>
      <c r="S584" s="681" t="s">
        <v>894</v>
      </c>
      <c r="T584" s="681" t="s">
        <v>894</v>
      </c>
      <c r="U584" s="681" t="s">
        <v>894</v>
      </c>
      <c r="V584" s="681" t="s">
        <v>894</v>
      </c>
      <c r="W584" s="498"/>
      <c r="X584" s="498"/>
      <c r="Y584" s="498"/>
      <c r="Z584" s="498"/>
      <c r="AA584" s="498"/>
      <c r="AB584" s="498"/>
      <c r="AC584" s="498"/>
      <c r="AD584" s="498"/>
      <c r="AE584" s="498"/>
      <c r="AF584" s="498"/>
      <c r="AG584" s="498"/>
      <c r="AH584" s="498"/>
      <c r="AI584" s="498"/>
      <c r="AJ584" s="498"/>
      <c r="AK584" s="498"/>
      <c r="AL584" s="498"/>
      <c r="AM584" s="498"/>
      <c r="AN584" s="498"/>
      <c r="AO584" s="498"/>
      <c r="AP584" s="498"/>
      <c r="AQ584" s="498"/>
      <c r="AR584" s="498"/>
      <c r="AS584" s="498"/>
      <c r="AT584" s="498"/>
      <c r="AU584" s="498"/>
      <c r="AV584" s="498"/>
      <c r="AW584" s="498"/>
      <c r="AX584" s="498"/>
      <c r="AY584" s="498"/>
      <c r="AZ584" s="498"/>
      <c r="BA584" s="498"/>
      <c r="BB584" s="498"/>
      <c r="BC584" s="498"/>
      <c r="BD584" s="493"/>
      <c r="BE584" s="474"/>
      <c r="BF584" s="462"/>
      <c r="BG584" s="462"/>
      <c r="BH584" s="462"/>
    </row>
    <row r="585" spans="1:60" hidden="1" outlineLevel="3" x14ac:dyDescent="0.35">
      <c r="A585" s="462"/>
      <c r="B585" s="471"/>
      <c r="C585" s="464">
        <f t="shared" si="63"/>
        <v>4</v>
      </c>
      <c r="D585" s="493"/>
      <c r="E585" s="678">
        <f>E584</f>
        <v>2</v>
      </c>
      <c r="F585" s="551" t="b">
        <f t="shared" si="61"/>
        <v>1</v>
      </c>
      <c r="G585" s="493"/>
      <c r="H585" s="769"/>
      <c r="I585" s="770"/>
      <c r="J585" s="662" t="s">
        <v>895</v>
      </c>
      <c r="K585" s="682" t="str">
        <f t="shared" si="62"/>
        <v>-</v>
      </c>
      <c r="L585" s="679" t="s">
        <v>890</v>
      </c>
      <c r="M585" s="679" t="s">
        <v>890</v>
      </c>
      <c r="N585" s="679" t="s">
        <v>890</v>
      </c>
      <c r="O585" s="679" t="s">
        <v>890</v>
      </c>
      <c r="P585" s="679" t="s">
        <v>890</v>
      </c>
      <c r="Q585" s="679" t="s">
        <v>890</v>
      </c>
      <c r="R585" s="679" t="s">
        <v>890</v>
      </c>
      <c r="S585" s="679" t="s">
        <v>890</v>
      </c>
      <c r="T585" s="679" t="s">
        <v>890</v>
      </c>
      <c r="U585" s="683" t="s">
        <v>890</v>
      </c>
      <c r="V585" s="683" t="s">
        <v>890</v>
      </c>
      <c r="W585" s="498"/>
      <c r="X585" s="498"/>
      <c r="Y585" s="498"/>
      <c r="Z585" s="498"/>
      <c r="AA585" s="498"/>
      <c r="AB585" s="498"/>
      <c r="AC585" s="498"/>
      <c r="AD585" s="498"/>
      <c r="AE585" s="498"/>
      <c r="AF585" s="498"/>
      <c r="AG585" s="498"/>
      <c r="AH585" s="498"/>
      <c r="AI585" s="498"/>
      <c r="AJ585" s="498"/>
      <c r="AK585" s="498"/>
      <c r="AL585" s="498"/>
      <c r="AM585" s="498"/>
      <c r="AN585" s="498"/>
      <c r="AO585" s="498"/>
      <c r="AP585" s="498"/>
      <c r="AQ585" s="498"/>
      <c r="AR585" s="498"/>
      <c r="AS585" s="498"/>
      <c r="AT585" s="498"/>
      <c r="AU585" s="498"/>
      <c r="AV585" s="498"/>
      <c r="AW585" s="498"/>
      <c r="AX585" s="498"/>
      <c r="AY585" s="498"/>
      <c r="AZ585" s="498"/>
      <c r="BA585" s="498"/>
      <c r="BB585" s="498"/>
      <c r="BC585" s="498"/>
      <c r="BD585" s="493"/>
      <c r="BE585" s="474"/>
      <c r="BF585" s="462"/>
      <c r="BG585" s="462"/>
      <c r="BH585" s="462"/>
    </row>
    <row r="586" spans="1:60" hidden="1" outlineLevel="3" x14ac:dyDescent="0.35">
      <c r="A586" s="462"/>
      <c r="B586" s="471"/>
      <c r="C586" s="464">
        <f t="shared" si="63"/>
        <v>4</v>
      </c>
      <c r="D586" s="493"/>
      <c r="E586" s="557">
        <v>3</v>
      </c>
      <c r="F586" s="551" t="b">
        <f t="shared" si="61"/>
        <v>1</v>
      </c>
      <c r="G586" s="493"/>
      <c r="H586" s="675" t="s">
        <v>900</v>
      </c>
      <c r="I586" s="675"/>
      <c r="J586" s="653" t="s">
        <v>889</v>
      </c>
      <c r="K586" s="676" t="str">
        <f t="shared" si="62"/>
        <v>-</v>
      </c>
      <c r="L586" s="677" t="s">
        <v>890</v>
      </c>
      <c r="M586" s="677" t="s">
        <v>890</v>
      </c>
      <c r="N586" s="677" t="s">
        <v>890</v>
      </c>
      <c r="O586" s="677" t="s">
        <v>890</v>
      </c>
      <c r="P586" s="677" t="s">
        <v>890</v>
      </c>
      <c r="Q586" s="677" t="s">
        <v>890</v>
      </c>
      <c r="R586" s="677" t="s">
        <v>890</v>
      </c>
      <c r="S586" s="677" t="s">
        <v>890</v>
      </c>
      <c r="T586" s="677" t="s">
        <v>890</v>
      </c>
      <c r="U586" s="677" t="s">
        <v>890</v>
      </c>
      <c r="V586" s="677" t="s">
        <v>890</v>
      </c>
      <c r="W586" s="498"/>
      <c r="X586" s="498"/>
      <c r="Y586" s="498"/>
      <c r="Z586" s="498"/>
      <c r="AA586" s="498"/>
      <c r="AB586" s="498"/>
      <c r="AC586" s="498"/>
      <c r="AD586" s="498"/>
      <c r="AE586" s="498"/>
      <c r="AF586" s="498"/>
      <c r="AG586" s="498"/>
      <c r="AH586" s="498"/>
      <c r="AI586" s="498"/>
      <c r="AJ586" s="498"/>
      <c r="AK586" s="498"/>
      <c r="AL586" s="498"/>
      <c r="AM586" s="498"/>
      <c r="AN586" s="498"/>
      <c r="AO586" s="498"/>
      <c r="AP586" s="498"/>
      <c r="AQ586" s="498"/>
      <c r="AR586" s="498"/>
      <c r="AS586" s="498"/>
      <c r="AT586" s="498"/>
      <c r="AU586" s="498"/>
      <c r="AV586" s="498"/>
      <c r="AW586" s="498"/>
      <c r="AX586" s="498"/>
      <c r="AY586" s="498"/>
      <c r="AZ586" s="498"/>
      <c r="BA586" s="498"/>
      <c r="BB586" s="498"/>
      <c r="BC586" s="498"/>
      <c r="BD586" s="493"/>
      <c r="BE586" s="474"/>
      <c r="BF586" s="462"/>
      <c r="BG586" s="462"/>
      <c r="BH586" s="462"/>
    </row>
    <row r="587" spans="1:60" ht="15" hidden="1" customHeight="1" outlineLevel="3" x14ac:dyDescent="0.35">
      <c r="A587" s="462"/>
      <c r="B587" s="471"/>
      <c r="C587" s="464">
        <f t="shared" si="63"/>
        <v>4</v>
      </c>
      <c r="D587" s="493"/>
      <c r="E587" s="678">
        <f>E586</f>
        <v>3</v>
      </c>
      <c r="F587" s="551" t="b">
        <f t="shared" si="61"/>
        <v>1</v>
      </c>
      <c r="G587" s="493"/>
      <c r="H587" s="765" t="s">
        <v>901</v>
      </c>
      <c r="I587" s="766"/>
      <c r="J587" s="679" t="s">
        <v>892</v>
      </c>
      <c r="K587" s="680">
        <f t="shared" si="62"/>
        <v>43795</v>
      </c>
      <c r="L587" s="544">
        <v>48</v>
      </c>
      <c r="M587" s="681" t="s">
        <v>890</v>
      </c>
      <c r="N587" s="681" t="s">
        <v>890</v>
      </c>
      <c r="O587" s="681" t="s">
        <v>890</v>
      </c>
      <c r="P587" s="681" t="s">
        <v>890</v>
      </c>
      <c r="Q587" s="681" t="s">
        <v>890</v>
      </c>
      <c r="R587" s="681" t="s">
        <v>890</v>
      </c>
      <c r="S587" s="681" t="s">
        <v>890</v>
      </c>
      <c r="T587" s="681" t="s">
        <v>890</v>
      </c>
      <c r="U587" s="681" t="s">
        <v>890</v>
      </c>
      <c r="V587" s="681" t="s">
        <v>890</v>
      </c>
      <c r="W587" s="498"/>
      <c r="X587" s="498"/>
      <c r="Y587" s="498"/>
      <c r="Z587" s="498"/>
      <c r="AA587" s="498"/>
      <c r="AB587" s="498"/>
      <c r="AC587" s="498"/>
      <c r="AD587" s="498"/>
      <c r="AE587" s="498"/>
      <c r="AF587" s="498"/>
      <c r="AG587" s="498"/>
      <c r="AH587" s="498"/>
      <c r="AI587" s="498"/>
      <c r="AJ587" s="498"/>
      <c r="AK587" s="498"/>
      <c r="AL587" s="498"/>
      <c r="AM587" s="498"/>
      <c r="AN587" s="498"/>
      <c r="AO587" s="498"/>
      <c r="AP587" s="498"/>
      <c r="AQ587" s="498"/>
      <c r="AR587" s="498"/>
      <c r="AS587" s="498"/>
      <c r="AT587" s="498"/>
      <c r="AU587" s="498"/>
      <c r="AV587" s="498"/>
      <c r="AW587" s="498"/>
      <c r="AX587" s="498"/>
      <c r="AY587" s="498"/>
      <c r="AZ587" s="498"/>
      <c r="BA587" s="498"/>
      <c r="BB587" s="498"/>
      <c r="BC587" s="498"/>
      <c r="BD587" s="493"/>
      <c r="BE587" s="474"/>
      <c r="BF587" s="462"/>
      <c r="BG587" s="462"/>
      <c r="BH587" s="462"/>
    </row>
    <row r="588" spans="1:60" hidden="1" outlineLevel="3" x14ac:dyDescent="0.35">
      <c r="A588" s="462"/>
      <c r="B588" s="471"/>
      <c r="C588" s="464">
        <f t="shared" si="63"/>
        <v>4</v>
      </c>
      <c r="D588" s="493"/>
      <c r="E588" s="678">
        <f>E587</f>
        <v>3</v>
      </c>
      <c r="F588" s="551" t="b">
        <f t="shared" si="61"/>
        <v>1</v>
      </c>
      <c r="G588" s="493"/>
      <c r="H588" s="767"/>
      <c r="I588" s="768"/>
      <c r="J588" s="679" t="s">
        <v>893</v>
      </c>
      <c r="K588" s="680" t="str">
        <f t="shared" si="62"/>
        <v>-</v>
      </c>
      <c r="L588" s="681" t="s">
        <v>894</v>
      </c>
      <c r="M588" s="544">
        <v>26</v>
      </c>
      <c r="N588" s="681" t="s">
        <v>894</v>
      </c>
      <c r="O588" s="681" t="s">
        <v>894</v>
      </c>
      <c r="P588" s="681" t="s">
        <v>894</v>
      </c>
      <c r="Q588" s="681" t="s">
        <v>894</v>
      </c>
      <c r="R588" s="681" t="s">
        <v>894</v>
      </c>
      <c r="S588" s="681" t="s">
        <v>894</v>
      </c>
      <c r="T588" s="681" t="s">
        <v>894</v>
      </c>
      <c r="U588" s="681" t="s">
        <v>894</v>
      </c>
      <c r="V588" s="681" t="s">
        <v>894</v>
      </c>
      <c r="W588" s="498"/>
      <c r="X588" s="498"/>
      <c r="Y588" s="498"/>
      <c r="Z588" s="498"/>
      <c r="AA588" s="498"/>
      <c r="AB588" s="498"/>
      <c r="AC588" s="498"/>
      <c r="AD588" s="498"/>
      <c r="AE588" s="498"/>
      <c r="AF588" s="498"/>
      <c r="AG588" s="498"/>
      <c r="AH588" s="498"/>
      <c r="AI588" s="498"/>
      <c r="AJ588" s="498"/>
      <c r="AK588" s="498"/>
      <c r="AL588" s="498"/>
      <c r="AM588" s="498"/>
      <c r="AN588" s="498"/>
      <c r="AO588" s="498"/>
      <c r="AP588" s="498"/>
      <c r="AQ588" s="498"/>
      <c r="AR588" s="498"/>
      <c r="AS588" s="498"/>
      <c r="AT588" s="498"/>
      <c r="AU588" s="498"/>
      <c r="AV588" s="498"/>
      <c r="AW588" s="498"/>
      <c r="AX588" s="498"/>
      <c r="AY588" s="498"/>
      <c r="AZ588" s="498"/>
      <c r="BA588" s="498"/>
      <c r="BB588" s="498"/>
      <c r="BC588" s="498"/>
      <c r="BD588" s="493"/>
      <c r="BE588" s="474"/>
      <c r="BF588" s="462"/>
      <c r="BG588" s="462"/>
      <c r="BH588" s="462"/>
    </row>
    <row r="589" spans="1:60" hidden="1" outlineLevel="3" x14ac:dyDescent="0.35">
      <c r="A589" s="462"/>
      <c r="B589" s="471"/>
      <c r="C589" s="464">
        <f t="shared" si="63"/>
        <v>4</v>
      </c>
      <c r="D589" s="493"/>
      <c r="E589" s="678">
        <f>E588</f>
        <v>3</v>
      </c>
      <c r="F589" s="551" t="b">
        <f t="shared" si="61"/>
        <v>1</v>
      </c>
      <c r="G589" s="493"/>
      <c r="H589" s="769"/>
      <c r="I589" s="770"/>
      <c r="J589" s="662" t="s">
        <v>895</v>
      </c>
      <c r="K589" s="682" t="str">
        <f t="shared" si="62"/>
        <v>-</v>
      </c>
      <c r="L589" s="679" t="s">
        <v>890</v>
      </c>
      <c r="M589" s="679" t="s">
        <v>890</v>
      </c>
      <c r="N589" s="679" t="s">
        <v>890</v>
      </c>
      <c r="O589" s="679" t="s">
        <v>890</v>
      </c>
      <c r="P589" s="679" t="s">
        <v>890</v>
      </c>
      <c r="Q589" s="679" t="s">
        <v>890</v>
      </c>
      <c r="R589" s="679" t="s">
        <v>890</v>
      </c>
      <c r="S589" s="679" t="s">
        <v>890</v>
      </c>
      <c r="T589" s="679" t="s">
        <v>890</v>
      </c>
      <c r="U589" s="683" t="s">
        <v>890</v>
      </c>
      <c r="V589" s="683" t="s">
        <v>890</v>
      </c>
      <c r="W589" s="498"/>
      <c r="X589" s="498"/>
      <c r="Y589" s="498"/>
      <c r="Z589" s="498"/>
      <c r="AA589" s="498"/>
      <c r="AB589" s="498"/>
      <c r="AC589" s="498"/>
      <c r="AD589" s="498"/>
      <c r="AE589" s="498"/>
      <c r="AF589" s="498"/>
      <c r="AG589" s="498"/>
      <c r="AH589" s="498"/>
      <c r="AI589" s="498"/>
      <c r="AJ589" s="498"/>
      <c r="AK589" s="498"/>
      <c r="AL589" s="498"/>
      <c r="AM589" s="498"/>
      <c r="AN589" s="498"/>
      <c r="AO589" s="498"/>
      <c r="AP589" s="498"/>
      <c r="AQ589" s="498"/>
      <c r="AR589" s="498"/>
      <c r="AS589" s="498"/>
      <c r="AT589" s="498"/>
      <c r="AU589" s="498"/>
      <c r="AV589" s="498"/>
      <c r="AW589" s="498"/>
      <c r="AX589" s="498"/>
      <c r="AY589" s="498"/>
      <c r="AZ589" s="498"/>
      <c r="BA589" s="498"/>
      <c r="BB589" s="498"/>
      <c r="BC589" s="498"/>
      <c r="BD589" s="493"/>
      <c r="BE589" s="474"/>
      <c r="BF589" s="462"/>
      <c r="BG589" s="462"/>
      <c r="BH589" s="462"/>
    </row>
    <row r="590" spans="1:60" hidden="1" outlineLevel="3" x14ac:dyDescent="0.35">
      <c r="A590" s="462"/>
      <c r="B590" s="471"/>
      <c r="C590" s="464">
        <f t="shared" si="63"/>
        <v>4</v>
      </c>
      <c r="D590" s="493"/>
      <c r="E590" s="557">
        <v>4</v>
      </c>
      <c r="F590" s="551" t="b">
        <f t="shared" si="61"/>
        <v>1</v>
      </c>
      <c r="G590" s="493"/>
      <c r="H590" s="675" t="s">
        <v>902</v>
      </c>
      <c r="I590" s="675"/>
      <c r="J590" s="653" t="s">
        <v>889</v>
      </c>
      <c r="K590" s="676" t="str">
        <f t="shared" si="62"/>
        <v>-</v>
      </c>
      <c r="L590" s="677" t="s">
        <v>890</v>
      </c>
      <c r="M590" s="677" t="s">
        <v>890</v>
      </c>
      <c r="N590" s="677" t="s">
        <v>890</v>
      </c>
      <c r="O590" s="677" t="s">
        <v>890</v>
      </c>
      <c r="P590" s="677" t="s">
        <v>890</v>
      </c>
      <c r="Q590" s="677" t="s">
        <v>890</v>
      </c>
      <c r="R590" s="677" t="s">
        <v>890</v>
      </c>
      <c r="S590" s="677" t="s">
        <v>890</v>
      </c>
      <c r="T590" s="677" t="s">
        <v>890</v>
      </c>
      <c r="U590" s="677" t="s">
        <v>890</v>
      </c>
      <c r="V590" s="677" t="s">
        <v>890</v>
      </c>
      <c r="W590" s="498"/>
      <c r="X590" s="498"/>
      <c r="Y590" s="498"/>
      <c r="Z590" s="498"/>
      <c r="AA590" s="498"/>
      <c r="AB590" s="498"/>
      <c r="AC590" s="498"/>
      <c r="AD590" s="498"/>
      <c r="AE590" s="498"/>
      <c r="AF590" s="498"/>
      <c r="AG590" s="498"/>
      <c r="AH590" s="498"/>
      <c r="AI590" s="498"/>
      <c r="AJ590" s="498"/>
      <c r="AK590" s="498"/>
      <c r="AL590" s="498"/>
      <c r="AM590" s="498"/>
      <c r="AN590" s="498"/>
      <c r="AO590" s="498"/>
      <c r="AP590" s="498"/>
      <c r="AQ590" s="498"/>
      <c r="AR590" s="498"/>
      <c r="AS590" s="498"/>
      <c r="AT590" s="498"/>
      <c r="AU590" s="498"/>
      <c r="AV590" s="498"/>
      <c r="AW590" s="498"/>
      <c r="AX590" s="498"/>
      <c r="AY590" s="498"/>
      <c r="AZ590" s="498"/>
      <c r="BA590" s="498"/>
      <c r="BB590" s="498"/>
      <c r="BC590" s="498"/>
      <c r="BD590" s="493"/>
      <c r="BE590" s="474"/>
      <c r="BF590" s="462"/>
      <c r="BG590" s="462"/>
      <c r="BH590" s="462"/>
    </row>
    <row r="591" spans="1:60" ht="15" hidden="1" customHeight="1" outlineLevel="3" x14ac:dyDescent="0.35">
      <c r="A591" s="462"/>
      <c r="B591" s="471"/>
      <c r="C591" s="464">
        <f t="shared" si="63"/>
        <v>4</v>
      </c>
      <c r="D591" s="493"/>
      <c r="E591" s="678">
        <f>E590</f>
        <v>4</v>
      </c>
      <c r="F591" s="551" t="b">
        <f t="shared" si="61"/>
        <v>1</v>
      </c>
      <c r="G591" s="493"/>
      <c r="H591" s="765" t="s">
        <v>903</v>
      </c>
      <c r="I591" s="766"/>
      <c r="J591" s="679" t="s">
        <v>892</v>
      </c>
      <c r="K591" s="680">
        <f t="shared" si="62"/>
        <v>43795</v>
      </c>
      <c r="L591" s="544">
        <v>48</v>
      </c>
      <c r="M591" s="681" t="s">
        <v>890</v>
      </c>
      <c r="N591" s="681" t="s">
        <v>890</v>
      </c>
      <c r="O591" s="681" t="s">
        <v>890</v>
      </c>
      <c r="P591" s="681" t="s">
        <v>890</v>
      </c>
      <c r="Q591" s="681" t="s">
        <v>890</v>
      </c>
      <c r="R591" s="681" t="s">
        <v>890</v>
      </c>
      <c r="S591" s="681" t="s">
        <v>890</v>
      </c>
      <c r="T591" s="681" t="s">
        <v>890</v>
      </c>
      <c r="U591" s="681" t="s">
        <v>890</v>
      </c>
      <c r="V591" s="681" t="s">
        <v>890</v>
      </c>
      <c r="W591" s="498"/>
      <c r="X591" s="498"/>
      <c r="Y591" s="498"/>
      <c r="Z591" s="498"/>
      <c r="AA591" s="498"/>
      <c r="AB591" s="498"/>
      <c r="AC591" s="498"/>
      <c r="AD591" s="498"/>
      <c r="AE591" s="498"/>
      <c r="AF591" s="498"/>
      <c r="AG591" s="498"/>
      <c r="AH591" s="498"/>
      <c r="AI591" s="498"/>
      <c r="AJ591" s="498"/>
      <c r="AK591" s="498"/>
      <c r="AL591" s="498"/>
      <c r="AM591" s="498"/>
      <c r="AN591" s="498"/>
      <c r="AO591" s="498"/>
      <c r="AP591" s="498"/>
      <c r="AQ591" s="498"/>
      <c r="AR591" s="498"/>
      <c r="AS591" s="498"/>
      <c r="AT591" s="498"/>
      <c r="AU591" s="498"/>
      <c r="AV591" s="498"/>
      <c r="AW591" s="498"/>
      <c r="AX591" s="498"/>
      <c r="AY591" s="498"/>
      <c r="AZ591" s="498"/>
      <c r="BA591" s="498"/>
      <c r="BB591" s="498"/>
      <c r="BC591" s="498"/>
      <c r="BD591" s="493"/>
      <c r="BE591" s="474"/>
      <c r="BF591" s="462"/>
      <c r="BG591" s="462"/>
      <c r="BH591" s="462"/>
    </row>
    <row r="592" spans="1:60" hidden="1" outlineLevel="3" x14ac:dyDescent="0.35">
      <c r="A592" s="462"/>
      <c r="B592" s="471"/>
      <c r="C592" s="464">
        <f t="shared" si="63"/>
        <v>4</v>
      </c>
      <c r="D592" s="493"/>
      <c r="E592" s="678">
        <f>E591</f>
        <v>4</v>
      </c>
      <c r="F592" s="551" t="b">
        <f t="shared" si="61"/>
        <v>1</v>
      </c>
      <c r="G592" s="493"/>
      <c r="H592" s="767"/>
      <c r="I592" s="768"/>
      <c r="J592" s="679" t="s">
        <v>893</v>
      </c>
      <c r="K592" s="680" t="str">
        <f t="shared" si="62"/>
        <v>-</v>
      </c>
      <c r="L592" s="681" t="s">
        <v>894</v>
      </c>
      <c r="M592" s="544">
        <v>34</v>
      </c>
      <c r="N592" s="681" t="s">
        <v>894</v>
      </c>
      <c r="O592" s="681" t="s">
        <v>894</v>
      </c>
      <c r="P592" s="681" t="s">
        <v>894</v>
      </c>
      <c r="Q592" s="681" t="s">
        <v>894</v>
      </c>
      <c r="R592" s="681" t="s">
        <v>894</v>
      </c>
      <c r="S592" s="681" t="s">
        <v>894</v>
      </c>
      <c r="T592" s="681" t="s">
        <v>894</v>
      </c>
      <c r="U592" s="681" t="s">
        <v>894</v>
      </c>
      <c r="V592" s="681" t="s">
        <v>894</v>
      </c>
      <c r="W592" s="498"/>
      <c r="X592" s="498"/>
      <c r="Y592" s="498"/>
      <c r="Z592" s="498"/>
      <c r="AA592" s="498"/>
      <c r="AB592" s="498"/>
      <c r="AC592" s="498"/>
      <c r="AD592" s="498"/>
      <c r="AE592" s="498"/>
      <c r="AF592" s="498"/>
      <c r="AG592" s="498"/>
      <c r="AH592" s="498"/>
      <c r="AI592" s="498"/>
      <c r="AJ592" s="498"/>
      <c r="AK592" s="498"/>
      <c r="AL592" s="498"/>
      <c r="AM592" s="498"/>
      <c r="AN592" s="498"/>
      <c r="AO592" s="498"/>
      <c r="AP592" s="498"/>
      <c r="AQ592" s="498"/>
      <c r="AR592" s="498"/>
      <c r="AS592" s="498"/>
      <c r="AT592" s="498"/>
      <c r="AU592" s="498"/>
      <c r="AV592" s="498"/>
      <c r="AW592" s="498"/>
      <c r="AX592" s="498"/>
      <c r="AY592" s="498"/>
      <c r="AZ592" s="498"/>
      <c r="BA592" s="498"/>
      <c r="BB592" s="498"/>
      <c r="BC592" s="498"/>
      <c r="BD592" s="493"/>
      <c r="BE592" s="474"/>
      <c r="BF592" s="462"/>
      <c r="BG592" s="462"/>
      <c r="BH592" s="462"/>
    </row>
    <row r="593" spans="1:60" hidden="1" outlineLevel="3" x14ac:dyDescent="0.35">
      <c r="A593" s="462"/>
      <c r="B593" s="471"/>
      <c r="C593" s="464">
        <f t="shared" si="63"/>
        <v>4</v>
      </c>
      <c r="D593" s="493"/>
      <c r="E593" s="678">
        <f>E592</f>
        <v>4</v>
      </c>
      <c r="F593" s="551" t="b">
        <f t="shared" si="61"/>
        <v>1</v>
      </c>
      <c r="G593" s="493"/>
      <c r="H593" s="769"/>
      <c r="I593" s="770"/>
      <c r="J593" s="662" t="s">
        <v>895</v>
      </c>
      <c r="K593" s="682" t="str">
        <f t="shared" si="62"/>
        <v>-</v>
      </c>
      <c r="L593" s="679" t="s">
        <v>890</v>
      </c>
      <c r="M593" s="679" t="s">
        <v>890</v>
      </c>
      <c r="N593" s="679" t="s">
        <v>890</v>
      </c>
      <c r="O593" s="679" t="s">
        <v>890</v>
      </c>
      <c r="P593" s="679" t="s">
        <v>890</v>
      </c>
      <c r="Q593" s="679" t="s">
        <v>890</v>
      </c>
      <c r="R593" s="679" t="s">
        <v>890</v>
      </c>
      <c r="S593" s="679" t="s">
        <v>890</v>
      </c>
      <c r="T593" s="679" t="s">
        <v>890</v>
      </c>
      <c r="U593" s="683" t="s">
        <v>890</v>
      </c>
      <c r="V593" s="683" t="s">
        <v>890</v>
      </c>
      <c r="W593" s="498"/>
      <c r="X593" s="498"/>
      <c r="Y593" s="498"/>
      <c r="Z593" s="498"/>
      <c r="AA593" s="498"/>
      <c r="AB593" s="498"/>
      <c r="AC593" s="498"/>
      <c r="AD593" s="498"/>
      <c r="AE593" s="498"/>
      <c r="AF593" s="498"/>
      <c r="AG593" s="498"/>
      <c r="AH593" s="498"/>
      <c r="AI593" s="498"/>
      <c r="AJ593" s="498"/>
      <c r="AK593" s="498"/>
      <c r="AL593" s="498"/>
      <c r="AM593" s="498"/>
      <c r="AN593" s="498"/>
      <c r="AO593" s="498"/>
      <c r="AP593" s="498"/>
      <c r="AQ593" s="498"/>
      <c r="AR593" s="498"/>
      <c r="AS593" s="498"/>
      <c r="AT593" s="498"/>
      <c r="AU593" s="498"/>
      <c r="AV593" s="498"/>
      <c r="AW593" s="498"/>
      <c r="AX593" s="498"/>
      <c r="AY593" s="498"/>
      <c r="AZ593" s="498"/>
      <c r="BA593" s="498"/>
      <c r="BB593" s="498"/>
      <c r="BC593" s="498"/>
      <c r="BD593" s="493"/>
      <c r="BE593" s="474"/>
      <c r="BF593" s="462"/>
      <c r="BG593" s="462"/>
      <c r="BH593" s="462"/>
    </row>
    <row r="594" spans="1:60" hidden="1" outlineLevel="3" x14ac:dyDescent="0.35">
      <c r="A594" s="462"/>
      <c r="B594" s="471"/>
      <c r="C594" s="464">
        <f t="shared" si="63"/>
        <v>4</v>
      </c>
      <c r="D594" s="493"/>
      <c r="E594" s="557">
        <v>5</v>
      </c>
      <c r="F594" s="551" t="b">
        <f t="shared" si="61"/>
        <v>1</v>
      </c>
      <c r="G594" s="493"/>
      <c r="H594" s="675" t="s">
        <v>904</v>
      </c>
      <c r="I594" s="675"/>
      <c r="J594" s="653" t="s">
        <v>889</v>
      </c>
      <c r="K594" s="676">
        <f t="shared" si="62"/>
        <v>43452</v>
      </c>
      <c r="L594" s="685">
        <v>-1</v>
      </c>
      <c r="M594" s="677" t="s">
        <v>890</v>
      </c>
      <c r="N594" s="677" t="s">
        <v>890</v>
      </c>
      <c r="O594" s="677" t="s">
        <v>890</v>
      </c>
      <c r="P594" s="677" t="s">
        <v>890</v>
      </c>
      <c r="Q594" s="677" t="s">
        <v>890</v>
      </c>
      <c r="R594" s="677" t="s">
        <v>890</v>
      </c>
      <c r="S594" s="677" t="s">
        <v>890</v>
      </c>
      <c r="T594" s="677" t="s">
        <v>890</v>
      </c>
      <c r="U594" s="677" t="s">
        <v>890</v>
      </c>
      <c r="V594" s="677" t="s">
        <v>890</v>
      </c>
      <c r="W594" s="498"/>
      <c r="X594" s="498"/>
      <c r="Y594" s="498"/>
      <c r="Z594" s="498"/>
      <c r="AA594" s="498"/>
      <c r="AB594" s="498"/>
      <c r="AC594" s="498"/>
      <c r="AD594" s="498"/>
      <c r="AE594" s="498"/>
      <c r="AF594" s="498"/>
      <c r="AG594" s="498"/>
      <c r="AH594" s="498"/>
      <c r="AI594" s="498"/>
      <c r="AJ594" s="498"/>
      <c r="AK594" s="498"/>
      <c r="AL594" s="498"/>
      <c r="AM594" s="498"/>
      <c r="AN594" s="498"/>
      <c r="AO594" s="498"/>
      <c r="AP594" s="498"/>
      <c r="AQ594" s="498"/>
      <c r="AR594" s="498"/>
      <c r="AS594" s="498"/>
      <c r="AT594" s="498"/>
      <c r="AU594" s="498"/>
      <c r="AV594" s="498"/>
      <c r="AW594" s="498"/>
      <c r="AX594" s="498"/>
      <c r="AY594" s="498"/>
      <c r="AZ594" s="498"/>
      <c r="BA594" s="498"/>
      <c r="BB594" s="498"/>
      <c r="BC594" s="498"/>
      <c r="BD594" s="493"/>
      <c r="BE594" s="474"/>
      <c r="BF594" s="462"/>
      <c r="BG594" s="462"/>
      <c r="BH594" s="462"/>
    </row>
    <row r="595" spans="1:60" hidden="1" outlineLevel="3" x14ac:dyDescent="0.35">
      <c r="A595" s="462"/>
      <c r="B595" s="471"/>
      <c r="C595" s="464">
        <f t="shared" si="63"/>
        <v>4</v>
      </c>
      <c r="D595" s="493"/>
      <c r="E595" s="678">
        <f>E594</f>
        <v>5</v>
      </c>
      <c r="F595" s="551" t="b">
        <f t="shared" si="61"/>
        <v>1</v>
      </c>
      <c r="G595" s="493"/>
      <c r="H595" s="765"/>
      <c r="I595" s="766"/>
      <c r="J595" s="679" t="s">
        <v>892</v>
      </c>
      <c r="K595" s="680" t="str">
        <f t="shared" si="62"/>
        <v>-</v>
      </c>
      <c r="L595" s="681" t="s">
        <v>890</v>
      </c>
      <c r="M595" s="681" t="s">
        <v>890</v>
      </c>
      <c r="N595" s="681" t="s">
        <v>890</v>
      </c>
      <c r="O595" s="681" t="s">
        <v>890</v>
      </c>
      <c r="P595" s="681" t="s">
        <v>890</v>
      </c>
      <c r="Q595" s="681" t="s">
        <v>890</v>
      </c>
      <c r="R595" s="681" t="s">
        <v>890</v>
      </c>
      <c r="S595" s="681" t="s">
        <v>890</v>
      </c>
      <c r="T595" s="681" t="s">
        <v>890</v>
      </c>
      <c r="U595" s="681" t="s">
        <v>890</v>
      </c>
      <c r="V595" s="681" t="s">
        <v>890</v>
      </c>
      <c r="W595" s="498"/>
      <c r="X595" s="498"/>
      <c r="Y595" s="498"/>
      <c r="Z595" s="498"/>
      <c r="AA595" s="498"/>
      <c r="AB595" s="498"/>
      <c r="AC595" s="498"/>
      <c r="AD595" s="498"/>
      <c r="AE595" s="498"/>
      <c r="AF595" s="498"/>
      <c r="AG595" s="498"/>
      <c r="AH595" s="498"/>
      <c r="AI595" s="498"/>
      <c r="AJ595" s="498"/>
      <c r="AK595" s="498"/>
      <c r="AL595" s="498"/>
      <c r="AM595" s="498"/>
      <c r="AN595" s="498"/>
      <c r="AO595" s="498"/>
      <c r="AP595" s="498"/>
      <c r="AQ595" s="498"/>
      <c r="AR595" s="498"/>
      <c r="AS595" s="498"/>
      <c r="AT595" s="498"/>
      <c r="AU595" s="498"/>
      <c r="AV595" s="498"/>
      <c r="AW595" s="498"/>
      <c r="AX595" s="498"/>
      <c r="AY595" s="498"/>
      <c r="AZ595" s="498"/>
      <c r="BA595" s="498"/>
      <c r="BB595" s="498"/>
      <c r="BC595" s="498"/>
      <c r="BD595" s="493"/>
      <c r="BE595" s="474"/>
      <c r="BF595" s="462"/>
      <c r="BG595" s="462"/>
      <c r="BH595" s="462"/>
    </row>
    <row r="596" spans="1:60" hidden="1" outlineLevel="3" x14ac:dyDescent="0.35">
      <c r="A596" s="462"/>
      <c r="B596" s="471"/>
      <c r="C596" s="464">
        <f t="shared" si="63"/>
        <v>4</v>
      </c>
      <c r="D596" s="493"/>
      <c r="E596" s="678">
        <f>E595</f>
        <v>5</v>
      </c>
      <c r="F596" s="551" t="b">
        <f t="shared" si="61"/>
        <v>1</v>
      </c>
      <c r="G596" s="493"/>
      <c r="H596" s="767"/>
      <c r="I596" s="768"/>
      <c r="J596" s="679" t="s">
        <v>893</v>
      </c>
      <c r="K596" s="680" t="str">
        <f t="shared" si="62"/>
        <v>-</v>
      </c>
      <c r="L596" s="681" t="s">
        <v>894</v>
      </c>
      <c r="M596" s="681" t="s">
        <v>894</v>
      </c>
      <c r="N596" s="681" t="s">
        <v>894</v>
      </c>
      <c r="O596" s="681" t="s">
        <v>894</v>
      </c>
      <c r="P596" s="681" t="s">
        <v>894</v>
      </c>
      <c r="Q596" s="681" t="s">
        <v>894</v>
      </c>
      <c r="R596" s="681" t="s">
        <v>894</v>
      </c>
      <c r="S596" s="681" t="s">
        <v>894</v>
      </c>
      <c r="T596" s="681" t="s">
        <v>894</v>
      </c>
      <c r="U596" s="681" t="s">
        <v>894</v>
      </c>
      <c r="V596" s="681" t="s">
        <v>894</v>
      </c>
      <c r="W596" s="498"/>
      <c r="X596" s="498"/>
      <c r="Y596" s="498"/>
      <c r="Z596" s="498"/>
      <c r="AA596" s="498"/>
      <c r="AB596" s="498"/>
      <c r="AC596" s="498"/>
      <c r="AD596" s="498"/>
      <c r="AE596" s="498"/>
      <c r="AF596" s="498"/>
      <c r="AG596" s="498"/>
      <c r="AH596" s="498"/>
      <c r="AI596" s="498"/>
      <c r="AJ596" s="498"/>
      <c r="AK596" s="498"/>
      <c r="AL596" s="498"/>
      <c r="AM596" s="498"/>
      <c r="AN596" s="498"/>
      <c r="AO596" s="498"/>
      <c r="AP596" s="498"/>
      <c r="AQ596" s="498"/>
      <c r="AR596" s="498"/>
      <c r="AS596" s="498"/>
      <c r="AT596" s="498"/>
      <c r="AU596" s="498"/>
      <c r="AV596" s="498"/>
      <c r="AW596" s="498"/>
      <c r="AX596" s="498"/>
      <c r="AY596" s="498"/>
      <c r="AZ596" s="498"/>
      <c r="BA596" s="498"/>
      <c r="BB596" s="498"/>
      <c r="BC596" s="498"/>
      <c r="BD596" s="493"/>
      <c r="BE596" s="474"/>
      <c r="BF596" s="462"/>
      <c r="BG596" s="462"/>
      <c r="BH596" s="462"/>
    </row>
    <row r="597" spans="1:60" hidden="1" outlineLevel="3" x14ac:dyDescent="0.35">
      <c r="A597" s="462"/>
      <c r="B597" s="471"/>
      <c r="C597" s="464">
        <f t="shared" si="63"/>
        <v>4</v>
      </c>
      <c r="D597" s="493"/>
      <c r="E597" s="678">
        <f>E596</f>
        <v>5</v>
      </c>
      <c r="F597" s="551" t="b">
        <f t="shared" si="61"/>
        <v>1</v>
      </c>
      <c r="G597" s="493"/>
      <c r="H597" s="769"/>
      <c r="I597" s="770"/>
      <c r="J597" s="662" t="s">
        <v>895</v>
      </c>
      <c r="K597" s="682" t="str">
        <f t="shared" si="62"/>
        <v>-</v>
      </c>
      <c r="L597" s="679" t="s">
        <v>890</v>
      </c>
      <c r="M597" s="679" t="s">
        <v>890</v>
      </c>
      <c r="N597" s="679" t="s">
        <v>890</v>
      </c>
      <c r="O597" s="679" t="s">
        <v>890</v>
      </c>
      <c r="P597" s="679" t="s">
        <v>890</v>
      </c>
      <c r="Q597" s="679" t="s">
        <v>890</v>
      </c>
      <c r="R597" s="679" t="s">
        <v>890</v>
      </c>
      <c r="S597" s="679" t="s">
        <v>890</v>
      </c>
      <c r="T597" s="679" t="s">
        <v>890</v>
      </c>
      <c r="U597" s="683" t="s">
        <v>890</v>
      </c>
      <c r="V597" s="683" t="s">
        <v>890</v>
      </c>
      <c r="W597" s="498"/>
      <c r="X597" s="498"/>
      <c r="Y597" s="498"/>
      <c r="Z597" s="498"/>
      <c r="AA597" s="498"/>
      <c r="AB597" s="498"/>
      <c r="AC597" s="498"/>
      <c r="AD597" s="498"/>
      <c r="AE597" s="498"/>
      <c r="AF597" s="498"/>
      <c r="AG597" s="498"/>
      <c r="AH597" s="498"/>
      <c r="AI597" s="498"/>
      <c r="AJ597" s="498"/>
      <c r="AK597" s="498"/>
      <c r="AL597" s="498"/>
      <c r="AM597" s="498"/>
      <c r="AN597" s="498"/>
      <c r="AO597" s="498"/>
      <c r="AP597" s="498"/>
      <c r="AQ597" s="498"/>
      <c r="AR597" s="498"/>
      <c r="AS597" s="498"/>
      <c r="AT597" s="498"/>
      <c r="AU597" s="498"/>
      <c r="AV597" s="498"/>
      <c r="AW597" s="498"/>
      <c r="AX597" s="498"/>
      <c r="AY597" s="498"/>
      <c r="AZ597" s="498"/>
      <c r="BA597" s="498"/>
      <c r="BB597" s="498"/>
      <c r="BC597" s="498"/>
      <c r="BD597" s="493"/>
      <c r="BE597" s="474"/>
      <c r="BF597" s="462"/>
      <c r="BG597" s="462"/>
      <c r="BH597" s="462"/>
    </row>
    <row r="598" spans="1:60" hidden="1" outlineLevel="3" x14ac:dyDescent="0.35">
      <c r="A598" s="462"/>
      <c r="B598" s="471"/>
      <c r="C598" s="464">
        <f t="shared" si="63"/>
        <v>4</v>
      </c>
      <c r="D598" s="493"/>
      <c r="E598" s="557">
        <v>6</v>
      </c>
      <c r="F598" s="551" t="b">
        <f t="shared" si="61"/>
        <v>1</v>
      </c>
      <c r="G598" s="493"/>
      <c r="H598" s="675" t="s">
        <v>905</v>
      </c>
      <c r="I598" s="675"/>
      <c r="J598" s="653" t="s">
        <v>889</v>
      </c>
      <c r="K598" s="676">
        <f t="shared" si="62"/>
        <v>43452</v>
      </c>
      <c r="L598" s="685">
        <v>-1</v>
      </c>
      <c r="M598" s="677" t="s">
        <v>890</v>
      </c>
      <c r="N598" s="677" t="s">
        <v>890</v>
      </c>
      <c r="O598" s="677" t="s">
        <v>890</v>
      </c>
      <c r="P598" s="677" t="s">
        <v>890</v>
      </c>
      <c r="Q598" s="677" t="s">
        <v>890</v>
      </c>
      <c r="R598" s="677" t="s">
        <v>890</v>
      </c>
      <c r="S598" s="677" t="s">
        <v>890</v>
      </c>
      <c r="T598" s="677" t="s">
        <v>890</v>
      </c>
      <c r="U598" s="677" t="s">
        <v>890</v>
      </c>
      <c r="V598" s="677" t="s">
        <v>890</v>
      </c>
      <c r="W598" s="498"/>
      <c r="X598" s="498"/>
      <c r="Y598" s="498"/>
      <c r="Z598" s="498"/>
      <c r="AA598" s="498"/>
      <c r="AB598" s="498"/>
      <c r="AC598" s="498"/>
      <c r="AD598" s="498"/>
      <c r="AE598" s="498"/>
      <c r="AF598" s="498"/>
      <c r="AG598" s="498"/>
      <c r="AH598" s="498"/>
      <c r="AI598" s="498"/>
      <c r="AJ598" s="498"/>
      <c r="AK598" s="498"/>
      <c r="AL598" s="498"/>
      <c r="AM598" s="498"/>
      <c r="AN598" s="498"/>
      <c r="AO598" s="498"/>
      <c r="AP598" s="498"/>
      <c r="AQ598" s="498"/>
      <c r="AR598" s="498"/>
      <c r="AS598" s="498"/>
      <c r="AT598" s="498"/>
      <c r="AU598" s="498"/>
      <c r="AV598" s="498"/>
      <c r="AW598" s="498"/>
      <c r="AX598" s="498"/>
      <c r="AY598" s="498"/>
      <c r="AZ598" s="498"/>
      <c r="BA598" s="498"/>
      <c r="BB598" s="498"/>
      <c r="BC598" s="498"/>
      <c r="BD598" s="493"/>
      <c r="BE598" s="474"/>
      <c r="BF598" s="462"/>
      <c r="BG598" s="462"/>
      <c r="BH598" s="462"/>
    </row>
    <row r="599" spans="1:60" hidden="1" outlineLevel="3" x14ac:dyDescent="0.35">
      <c r="A599" s="462"/>
      <c r="B599" s="471"/>
      <c r="C599" s="464">
        <f t="shared" si="63"/>
        <v>4</v>
      </c>
      <c r="D599" s="493"/>
      <c r="E599" s="678">
        <f>E598</f>
        <v>6</v>
      </c>
      <c r="F599" s="551" t="b">
        <f t="shared" si="61"/>
        <v>1</v>
      </c>
      <c r="G599" s="493"/>
      <c r="H599" s="765"/>
      <c r="I599" s="766"/>
      <c r="J599" s="679" t="s">
        <v>892</v>
      </c>
      <c r="K599" s="680" t="str">
        <f t="shared" si="62"/>
        <v>-</v>
      </c>
      <c r="L599" s="681" t="s">
        <v>890</v>
      </c>
      <c r="M599" s="681" t="s">
        <v>890</v>
      </c>
      <c r="N599" s="681" t="s">
        <v>890</v>
      </c>
      <c r="O599" s="681" t="s">
        <v>890</v>
      </c>
      <c r="P599" s="681" t="s">
        <v>890</v>
      </c>
      <c r="Q599" s="681" t="s">
        <v>890</v>
      </c>
      <c r="R599" s="681" t="s">
        <v>890</v>
      </c>
      <c r="S599" s="681" t="s">
        <v>890</v>
      </c>
      <c r="T599" s="681" t="s">
        <v>890</v>
      </c>
      <c r="U599" s="681" t="s">
        <v>890</v>
      </c>
      <c r="V599" s="681" t="s">
        <v>890</v>
      </c>
      <c r="W599" s="498"/>
      <c r="X599" s="498"/>
      <c r="Y599" s="498"/>
      <c r="Z599" s="498"/>
      <c r="AA599" s="498"/>
      <c r="AB599" s="498"/>
      <c r="AC599" s="498"/>
      <c r="AD599" s="498"/>
      <c r="AE599" s="498"/>
      <c r="AF599" s="498"/>
      <c r="AG599" s="498"/>
      <c r="AH599" s="498"/>
      <c r="AI599" s="498"/>
      <c r="AJ599" s="498"/>
      <c r="AK599" s="498"/>
      <c r="AL599" s="498"/>
      <c r="AM599" s="498"/>
      <c r="AN599" s="498"/>
      <c r="AO599" s="498"/>
      <c r="AP599" s="498"/>
      <c r="AQ599" s="498"/>
      <c r="AR599" s="498"/>
      <c r="AS599" s="498"/>
      <c r="AT599" s="498"/>
      <c r="AU599" s="498"/>
      <c r="AV599" s="498"/>
      <c r="AW599" s="498"/>
      <c r="AX599" s="498"/>
      <c r="AY599" s="498"/>
      <c r="AZ599" s="498"/>
      <c r="BA599" s="498"/>
      <c r="BB599" s="498"/>
      <c r="BC599" s="498"/>
      <c r="BD599" s="493"/>
      <c r="BE599" s="474"/>
      <c r="BF599" s="462"/>
      <c r="BG599" s="462"/>
      <c r="BH599" s="462"/>
    </row>
    <row r="600" spans="1:60" hidden="1" outlineLevel="3" x14ac:dyDescent="0.35">
      <c r="A600" s="462"/>
      <c r="B600" s="471"/>
      <c r="C600" s="464">
        <f t="shared" si="63"/>
        <v>4</v>
      </c>
      <c r="D600" s="493"/>
      <c r="E600" s="678">
        <f>E599</f>
        <v>6</v>
      </c>
      <c r="F600" s="551" t="b">
        <f t="shared" si="61"/>
        <v>1</v>
      </c>
      <c r="G600" s="493"/>
      <c r="H600" s="767"/>
      <c r="I600" s="768"/>
      <c r="J600" s="679" t="s">
        <v>893</v>
      </c>
      <c r="K600" s="680" t="str">
        <f t="shared" si="62"/>
        <v>-</v>
      </c>
      <c r="L600" s="681" t="s">
        <v>894</v>
      </c>
      <c r="M600" s="681" t="s">
        <v>894</v>
      </c>
      <c r="N600" s="681" t="s">
        <v>894</v>
      </c>
      <c r="O600" s="681" t="s">
        <v>894</v>
      </c>
      <c r="P600" s="681" t="s">
        <v>894</v>
      </c>
      <c r="Q600" s="681" t="s">
        <v>894</v>
      </c>
      <c r="R600" s="681" t="s">
        <v>894</v>
      </c>
      <c r="S600" s="681" t="s">
        <v>894</v>
      </c>
      <c r="T600" s="681" t="s">
        <v>894</v>
      </c>
      <c r="U600" s="681" t="s">
        <v>894</v>
      </c>
      <c r="V600" s="681" t="s">
        <v>894</v>
      </c>
      <c r="W600" s="498"/>
      <c r="X600" s="498"/>
      <c r="Y600" s="498"/>
      <c r="Z600" s="498"/>
      <c r="AA600" s="498"/>
      <c r="AB600" s="498"/>
      <c r="AC600" s="498"/>
      <c r="AD600" s="498"/>
      <c r="AE600" s="498"/>
      <c r="AF600" s="498"/>
      <c r="AG600" s="498"/>
      <c r="AH600" s="498"/>
      <c r="AI600" s="498"/>
      <c r="AJ600" s="498"/>
      <c r="AK600" s="498"/>
      <c r="AL600" s="498"/>
      <c r="AM600" s="498"/>
      <c r="AN600" s="498"/>
      <c r="AO600" s="498"/>
      <c r="AP600" s="498"/>
      <c r="AQ600" s="498"/>
      <c r="AR600" s="498"/>
      <c r="AS600" s="498"/>
      <c r="AT600" s="498"/>
      <c r="AU600" s="498"/>
      <c r="AV600" s="498"/>
      <c r="AW600" s="498"/>
      <c r="AX600" s="498"/>
      <c r="AY600" s="498"/>
      <c r="AZ600" s="498"/>
      <c r="BA600" s="498"/>
      <c r="BB600" s="498"/>
      <c r="BC600" s="498"/>
      <c r="BD600" s="493"/>
      <c r="BE600" s="474"/>
      <c r="BF600" s="462"/>
      <c r="BG600" s="462"/>
      <c r="BH600" s="462"/>
    </row>
    <row r="601" spans="1:60" hidden="1" outlineLevel="3" x14ac:dyDescent="0.35">
      <c r="A601" s="462"/>
      <c r="B601" s="471"/>
      <c r="C601" s="464">
        <f t="shared" si="63"/>
        <v>4</v>
      </c>
      <c r="D601" s="493"/>
      <c r="E601" s="678">
        <f>E600</f>
        <v>6</v>
      </c>
      <c r="F601" s="551" t="b">
        <f t="shared" si="61"/>
        <v>1</v>
      </c>
      <c r="G601" s="493"/>
      <c r="H601" s="769"/>
      <c r="I601" s="770"/>
      <c r="J601" s="662" t="s">
        <v>895</v>
      </c>
      <c r="K601" s="682" t="str">
        <f t="shared" si="62"/>
        <v>-</v>
      </c>
      <c r="L601" s="679" t="s">
        <v>890</v>
      </c>
      <c r="M601" s="679" t="s">
        <v>890</v>
      </c>
      <c r="N601" s="679" t="s">
        <v>890</v>
      </c>
      <c r="O601" s="679" t="s">
        <v>890</v>
      </c>
      <c r="P601" s="679" t="s">
        <v>890</v>
      </c>
      <c r="Q601" s="679" t="s">
        <v>890</v>
      </c>
      <c r="R601" s="679" t="s">
        <v>890</v>
      </c>
      <c r="S601" s="679" t="s">
        <v>890</v>
      </c>
      <c r="T601" s="679" t="s">
        <v>890</v>
      </c>
      <c r="U601" s="683" t="s">
        <v>890</v>
      </c>
      <c r="V601" s="683" t="s">
        <v>890</v>
      </c>
      <c r="W601" s="498"/>
      <c r="X601" s="498"/>
      <c r="Y601" s="498"/>
      <c r="Z601" s="498"/>
      <c r="AA601" s="498"/>
      <c r="AB601" s="498"/>
      <c r="AC601" s="498"/>
      <c r="AD601" s="498"/>
      <c r="AE601" s="498"/>
      <c r="AF601" s="498"/>
      <c r="AG601" s="498"/>
      <c r="AH601" s="498"/>
      <c r="AI601" s="498"/>
      <c r="AJ601" s="498"/>
      <c r="AK601" s="498"/>
      <c r="AL601" s="498"/>
      <c r="AM601" s="498"/>
      <c r="AN601" s="498"/>
      <c r="AO601" s="498"/>
      <c r="AP601" s="498"/>
      <c r="AQ601" s="498"/>
      <c r="AR601" s="498"/>
      <c r="AS601" s="498"/>
      <c r="AT601" s="498"/>
      <c r="AU601" s="498"/>
      <c r="AV601" s="498"/>
      <c r="AW601" s="498"/>
      <c r="AX601" s="498"/>
      <c r="AY601" s="498"/>
      <c r="AZ601" s="498"/>
      <c r="BA601" s="498"/>
      <c r="BB601" s="498"/>
      <c r="BC601" s="498"/>
      <c r="BD601" s="493"/>
      <c r="BE601" s="474"/>
      <c r="BF601" s="462"/>
      <c r="BG601" s="462"/>
      <c r="BH601" s="462"/>
    </row>
    <row r="602" spans="1:60" hidden="1" outlineLevel="3" x14ac:dyDescent="0.35">
      <c r="A602" s="462"/>
      <c r="B602" s="471"/>
      <c r="C602" s="464">
        <f t="shared" si="63"/>
        <v>4</v>
      </c>
      <c r="D602" s="493"/>
      <c r="E602" s="557">
        <v>7</v>
      </c>
      <c r="F602" s="551" t="b">
        <f t="shared" si="61"/>
        <v>1</v>
      </c>
      <c r="G602" s="493"/>
      <c r="H602" s="675" t="s">
        <v>906</v>
      </c>
      <c r="I602" s="675"/>
      <c r="J602" s="653" t="s">
        <v>889</v>
      </c>
      <c r="K602" s="676">
        <f t="shared" si="62"/>
        <v>43452</v>
      </c>
      <c r="L602" s="685">
        <v>-1</v>
      </c>
      <c r="M602" s="677" t="s">
        <v>890</v>
      </c>
      <c r="N602" s="677" t="s">
        <v>890</v>
      </c>
      <c r="O602" s="677" t="s">
        <v>890</v>
      </c>
      <c r="P602" s="677" t="s">
        <v>890</v>
      </c>
      <c r="Q602" s="677" t="s">
        <v>890</v>
      </c>
      <c r="R602" s="677" t="s">
        <v>890</v>
      </c>
      <c r="S602" s="677" t="s">
        <v>890</v>
      </c>
      <c r="T602" s="677" t="s">
        <v>890</v>
      </c>
      <c r="U602" s="677" t="s">
        <v>890</v>
      </c>
      <c r="V602" s="677" t="s">
        <v>890</v>
      </c>
      <c r="W602" s="498"/>
      <c r="X602" s="498"/>
      <c r="Y602" s="498"/>
      <c r="Z602" s="498"/>
      <c r="AA602" s="498"/>
      <c r="AB602" s="498"/>
      <c r="AC602" s="498"/>
      <c r="AD602" s="498"/>
      <c r="AE602" s="498"/>
      <c r="AF602" s="498"/>
      <c r="AG602" s="498"/>
      <c r="AH602" s="498"/>
      <c r="AI602" s="498"/>
      <c r="AJ602" s="498"/>
      <c r="AK602" s="498"/>
      <c r="AL602" s="498"/>
      <c r="AM602" s="498"/>
      <c r="AN602" s="498"/>
      <c r="AO602" s="498"/>
      <c r="AP602" s="498"/>
      <c r="AQ602" s="498"/>
      <c r="AR602" s="498"/>
      <c r="AS602" s="498"/>
      <c r="AT602" s="498"/>
      <c r="AU602" s="498"/>
      <c r="AV602" s="498"/>
      <c r="AW602" s="498"/>
      <c r="AX602" s="498"/>
      <c r="AY602" s="498"/>
      <c r="AZ602" s="498"/>
      <c r="BA602" s="498"/>
      <c r="BB602" s="498"/>
      <c r="BC602" s="498"/>
      <c r="BD602" s="493"/>
      <c r="BE602" s="474"/>
      <c r="BF602" s="462"/>
      <c r="BG602" s="462"/>
      <c r="BH602" s="462"/>
    </row>
    <row r="603" spans="1:60" hidden="1" outlineLevel="3" x14ac:dyDescent="0.35">
      <c r="A603" s="462"/>
      <c r="B603" s="471"/>
      <c r="C603" s="464">
        <f t="shared" si="63"/>
        <v>4</v>
      </c>
      <c r="D603" s="493"/>
      <c r="E603" s="678">
        <f>E602</f>
        <v>7</v>
      </c>
      <c r="F603" s="551" t="b">
        <f t="shared" si="61"/>
        <v>1</v>
      </c>
      <c r="G603" s="493"/>
      <c r="H603" s="765"/>
      <c r="I603" s="766"/>
      <c r="J603" s="679" t="s">
        <v>892</v>
      </c>
      <c r="K603" s="680" t="str">
        <f t="shared" si="62"/>
        <v>-</v>
      </c>
      <c r="L603" s="681" t="s">
        <v>890</v>
      </c>
      <c r="M603" s="681" t="s">
        <v>890</v>
      </c>
      <c r="N603" s="681" t="s">
        <v>890</v>
      </c>
      <c r="O603" s="681" t="s">
        <v>890</v>
      </c>
      <c r="P603" s="681" t="s">
        <v>890</v>
      </c>
      <c r="Q603" s="681" t="s">
        <v>890</v>
      </c>
      <c r="R603" s="681" t="s">
        <v>890</v>
      </c>
      <c r="S603" s="681" t="s">
        <v>890</v>
      </c>
      <c r="T603" s="681" t="s">
        <v>890</v>
      </c>
      <c r="U603" s="681" t="s">
        <v>890</v>
      </c>
      <c r="V603" s="681" t="s">
        <v>890</v>
      </c>
      <c r="W603" s="498"/>
      <c r="X603" s="498"/>
      <c r="Y603" s="498"/>
      <c r="Z603" s="498"/>
      <c r="AA603" s="498"/>
      <c r="AB603" s="498"/>
      <c r="AC603" s="498"/>
      <c r="AD603" s="498"/>
      <c r="AE603" s="498"/>
      <c r="AF603" s="498"/>
      <c r="AG603" s="498"/>
      <c r="AH603" s="498"/>
      <c r="AI603" s="498"/>
      <c r="AJ603" s="498"/>
      <c r="AK603" s="498"/>
      <c r="AL603" s="498"/>
      <c r="AM603" s="498"/>
      <c r="AN603" s="498"/>
      <c r="AO603" s="498"/>
      <c r="AP603" s="498"/>
      <c r="AQ603" s="498"/>
      <c r="AR603" s="498"/>
      <c r="AS603" s="498"/>
      <c r="AT603" s="498"/>
      <c r="AU603" s="498"/>
      <c r="AV603" s="498"/>
      <c r="AW603" s="498"/>
      <c r="AX603" s="498"/>
      <c r="AY603" s="498"/>
      <c r="AZ603" s="498"/>
      <c r="BA603" s="498"/>
      <c r="BB603" s="498"/>
      <c r="BC603" s="498"/>
      <c r="BD603" s="493"/>
      <c r="BE603" s="474"/>
      <c r="BF603" s="462"/>
      <c r="BG603" s="462"/>
      <c r="BH603" s="462"/>
    </row>
    <row r="604" spans="1:60" hidden="1" outlineLevel="3" x14ac:dyDescent="0.35">
      <c r="A604" s="462"/>
      <c r="B604" s="471"/>
      <c r="C604" s="464">
        <f t="shared" si="63"/>
        <v>4</v>
      </c>
      <c r="D604" s="493"/>
      <c r="E604" s="678">
        <f>E603</f>
        <v>7</v>
      </c>
      <c r="F604" s="551" t="b">
        <f t="shared" si="61"/>
        <v>1</v>
      </c>
      <c r="G604" s="493"/>
      <c r="H604" s="767"/>
      <c r="I604" s="768"/>
      <c r="J604" s="679" t="s">
        <v>893</v>
      </c>
      <c r="K604" s="680" t="str">
        <f t="shared" si="62"/>
        <v>-</v>
      </c>
      <c r="L604" s="681" t="s">
        <v>894</v>
      </c>
      <c r="M604" s="681" t="s">
        <v>894</v>
      </c>
      <c r="N604" s="681" t="s">
        <v>894</v>
      </c>
      <c r="O604" s="681" t="s">
        <v>894</v>
      </c>
      <c r="P604" s="681" t="s">
        <v>894</v>
      </c>
      <c r="Q604" s="681" t="s">
        <v>894</v>
      </c>
      <c r="R604" s="681" t="s">
        <v>894</v>
      </c>
      <c r="S604" s="681" t="s">
        <v>894</v>
      </c>
      <c r="T604" s="681" t="s">
        <v>894</v>
      </c>
      <c r="U604" s="681" t="s">
        <v>894</v>
      </c>
      <c r="V604" s="681" t="s">
        <v>894</v>
      </c>
      <c r="W604" s="498"/>
      <c r="X604" s="498"/>
      <c r="Y604" s="498"/>
      <c r="Z604" s="498"/>
      <c r="AA604" s="498"/>
      <c r="AB604" s="498"/>
      <c r="AC604" s="498"/>
      <c r="AD604" s="498"/>
      <c r="AE604" s="498"/>
      <c r="AF604" s="498"/>
      <c r="AG604" s="498"/>
      <c r="AH604" s="498"/>
      <c r="AI604" s="498"/>
      <c r="AJ604" s="498"/>
      <c r="AK604" s="498"/>
      <c r="AL604" s="498"/>
      <c r="AM604" s="498"/>
      <c r="AN604" s="498"/>
      <c r="AO604" s="498"/>
      <c r="AP604" s="498"/>
      <c r="AQ604" s="498"/>
      <c r="AR604" s="498"/>
      <c r="AS604" s="498"/>
      <c r="AT604" s="498"/>
      <c r="AU604" s="498"/>
      <c r="AV604" s="498"/>
      <c r="AW604" s="498"/>
      <c r="AX604" s="498"/>
      <c r="AY604" s="498"/>
      <c r="AZ604" s="498"/>
      <c r="BA604" s="498"/>
      <c r="BB604" s="498"/>
      <c r="BC604" s="498"/>
      <c r="BD604" s="493"/>
      <c r="BE604" s="474"/>
      <c r="BF604" s="462"/>
      <c r="BG604" s="462"/>
      <c r="BH604" s="462"/>
    </row>
    <row r="605" spans="1:60" hidden="1" outlineLevel="3" x14ac:dyDescent="0.35">
      <c r="A605" s="462"/>
      <c r="B605" s="471"/>
      <c r="C605" s="464">
        <f t="shared" si="63"/>
        <v>4</v>
      </c>
      <c r="D605" s="493"/>
      <c r="E605" s="678">
        <f>E604</f>
        <v>7</v>
      </c>
      <c r="F605" s="551" t="b">
        <f t="shared" si="61"/>
        <v>1</v>
      </c>
      <c r="G605" s="493"/>
      <c r="H605" s="769"/>
      <c r="I605" s="770"/>
      <c r="J605" s="662" t="s">
        <v>895</v>
      </c>
      <c r="K605" s="682" t="str">
        <f t="shared" si="62"/>
        <v>-</v>
      </c>
      <c r="L605" s="679" t="s">
        <v>890</v>
      </c>
      <c r="M605" s="679" t="s">
        <v>890</v>
      </c>
      <c r="N605" s="679" t="s">
        <v>890</v>
      </c>
      <c r="O605" s="679" t="s">
        <v>890</v>
      </c>
      <c r="P605" s="679" t="s">
        <v>890</v>
      </c>
      <c r="Q605" s="679" t="s">
        <v>890</v>
      </c>
      <c r="R605" s="679" t="s">
        <v>890</v>
      </c>
      <c r="S605" s="679" t="s">
        <v>890</v>
      </c>
      <c r="T605" s="679" t="s">
        <v>890</v>
      </c>
      <c r="U605" s="683" t="s">
        <v>890</v>
      </c>
      <c r="V605" s="683" t="s">
        <v>890</v>
      </c>
      <c r="W605" s="498"/>
      <c r="X605" s="498"/>
      <c r="Y605" s="498"/>
      <c r="Z605" s="498"/>
      <c r="AA605" s="498"/>
      <c r="AB605" s="498"/>
      <c r="AC605" s="498"/>
      <c r="AD605" s="498"/>
      <c r="AE605" s="498"/>
      <c r="AF605" s="498"/>
      <c r="AG605" s="498"/>
      <c r="AH605" s="498"/>
      <c r="AI605" s="498"/>
      <c r="AJ605" s="498"/>
      <c r="AK605" s="498"/>
      <c r="AL605" s="498"/>
      <c r="AM605" s="498"/>
      <c r="AN605" s="498"/>
      <c r="AO605" s="498"/>
      <c r="AP605" s="498"/>
      <c r="AQ605" s="498"/>
      <c r="AR605" s="498"/>
      <c r="AS605" s="498"/>
      <c r="AT605" s="498"/>
      <c r="AU605" s="498"/>
      <c r="AV605" s="498"/>
      <c r="AW605" s="498"/>
      <c r="AX605" s="498"/>
      <c r="AY605" s="498"/>
      <c r="AZ605" s="498"/>
      <c r="BA605" s="498"/>
      <c r="BB605" s="498"/>
      <c r="BC605" s="498"/>
      <c r="BD605" s="493"/>
      <c r="BE605" s="474"/>
      <c r="BF605" s="462"/>
      <c r="BG605" s="462"/>
      <c r="BH605" s="462"/>
    </row>
    <row r="606" spans="1:60" hidden="1" outlineLevel="3" x14ac:dyDescent="0.35">
      <c r="A606" s="462"/>
      <c r="B606" s="471"/>
      <c r="C606" s="464">
        <f t="shared" si="63"/>
        <v>4</v>
      </c>
      <c r="D606" s="493"/>
      <c r="E606" s="557">
        <v>8</v>
      </c>
      <c r="F606" s="551" t="b">
        <f t="shared" si="61"/>
        <v>1</v>
      </c>
      <c r="G606" s="493"/>
      <c r="H606" s="675" t="s">
        <v>907</v>
      </c>
      <c r="I606" s="675"/>
      <c r="J606" s="653" t="s">
        <v>889</v>
      </c>
      <c r="K606" s="676" t="str">
        <f t="shared" si="62"/>
        <v>-</v>
      </c>
      <c r="L606" s="677" t="s">
        <v>890</v>
      </c>
      <c r="M606" s="677" t="s">
        <v>890</v>
      </c>
      <c r="N606" s="677" t="s">
        <v>890</v>
      </c>
      <c r="O606" s="677" t="s">
        <v>890</v>
      </c>
      <c r="P606" s="677" t="s">
        <v>890</v>
      </c>
      <c r="Q606" s="677" t="s">
        <v>890</v>
      </c>
      <c r="R606" s="677" t="s">
        <v>890</v>
      </c>
      <c r="S606" s="677" t="s">
        <v>890</v>
      </c>
      <c r="T606" s="677" t="s">
        <v>890</v>
      </c>
      <c r="U606" s="677" t="s">
        <v>890</v>
      </c>
      <c r="V606" s="677" t="s">
        <v>890</v>
      </c>
      <c r="W606" s="498"/>
      <c r="X606" s="498"/>
      <c r="Y606" s="498"/>
      <c r="Z606" s="498"/>
      <c r="AA606" s="498"/>
      <c r="AB606" s="498"/>
      <c r="AC606" s="498"/>
      <c r="AD606" s="498"/>
      <c r="AE606" s="498"/>
      <c r="AF606" s="498"/>
      <c r="AG606" s="498"/>
      <c r="AH606" s="498"/>
      <c r="AI606" s="498"/>
      <c r="AJ606" s="498"/>
      <c r="AK606" s="498"/>
      <c r="AL606" s="498"/>
      <c r="AM606" s="498"/>
      <c r="AN606" s="498"/>
      <c r="AO606" s="498"/>
      <c r="AP606" s="498"/>
      <c r="AQ606" s="498"/>
      <c r="AR606" s="498"/>
      <c r="AS606" s="498"/>
      <c r="AT606" s="498"/>
      <c r="AU606" s="498"/>
      <c r="AV606" s="498"/>
      <c r="AW606" s="498"/>
      <c r="AX606" s="498"/>
      <c r="AY606" s="498"/>
      <c r="AZ606" s="498"/>
      <c r="BA606" s="498"/>
      <c r="BB606" s="498"/>
      <c r="BC606" s="498"/>
      <c r="BD606" s="493"/>
      <c r="BE606" s="474"/>
      <c r="BF606" s="462"/>
      <c r="BG606" s="462"/>
      <c r="BH606" s="462"/>
    </row>
    <row r="607" spans="1:60" ht="15" hidden="1" customHeight="1" outlineLevel="3" x14ac:dyDescent="0.35">
      <c r="A607" s="462"/>
      <c r="B607" s="471"/>
      <c r="C607" s="464">
        <f t="shared" si="63"/>
        <v>4</v>
      </c>
      <c r="D607" s="493"/>
      <c r="E607" s="678">
        <f>E606</f>
        <v>8</v>
      </c>
      <c r="F607" s="551" t="b">
        <f t="shared" si="61"/>
        <v>1</v>
      </c>
      <c r="G607" s="493"/>
      <c r="H607" s="765" t="s">
        <v>908</v>
      </c>
      <c r="I607" s="766"/>
      <c r="J607" s="679" t="s">
        <v>892</v>
      </c>
      <c r="K607" s="680" t="str">
        <f t="shared" si="62"/>
        <v>-</v>
      </c>
      <c r="L607" s="681" t="s">
        <v>890</v>
      </c>
      <c r="M607" s="681" t="s">
        <v>890</v>
      </c>
      <c r="N607" s="681" t="s">
        <v>890</v>
      </c>
      <c r="O607" s="681" t="s">
        <v>890</v>
      </c>
      <c r="P607" s="681" t="s">
        <v>890</v>
      </c>
      <c r="Q607" s="544">
        <v>0</v>
      </c>
      <c r="R607" s="681" t="s">
        <v>890</v>
      </c>
      <c r="S607" s="544" t="b">
        <v>1</v>
      </c>
      <c r="T607" s="681" t="s">
        <v>890</v>
      </c>
      <c r="U607" s="681" t="s">
        <v>890</v>
      </c>
      <c r="V607" s="681" t="s">
        <v>890</v>
      </c>
      <c r="W607" s="498"/>
      <c r="X607" s="498"/>
      <c r="Y607" s="498"/>
      <c r="Z607" s="498"/>
      <c r="AA607" s="498"/>
      <c r="AB607" s="498"/>
      <c r="AC607" s="498"/>
      <c r="AD607" s="498"/>
      <c r="AE607" s="498"/>
      <c r="AF607" s="498"/>
      <c r="AG607" s="498"/>
      <c r="AH607" s="498"/>
      <c r="AI607" s="498"/>
      <c r="AJ607" s="498"/>
      <c r="AK607" s="498"/>
      <c r="AL607" s="498"/>
      <c r="AM607" s="498"/>
      <c r="AN607" s="498"/>
      <c r="AO607" s="498"/>
      <c r="AP607" s="498"/>
      <c r="AQ607" s="498"/>
      <c r="AR607" s="498"/>
      <c r="AS607" s="498"/>
      <c r="AT607" s="498"/>
      <c r="AU607" s="498"/>
      <c r="AV607" s="498"/>
      <c r="AW607" s="498"/>
      <c r="AX607" s="498"/>
      <c r="AY607" s="498"/>
      <c r="AZ607" s="498"/>
      <c r="BA607" s="498"/>
      <c r="BB607" s="498"/>
      <c r="BC607" s="498"/>
      <c r="BD607" s="493"/>
      <c r="BE607" s="474"/>
      <c r="BF607" s="462"/>
      <c r="BG607" s="462"/>
      <c r="BH607" s="462"/>
    </row>
    <row r="608" spans="1:60" hidden="1" outlineLevel="3" x14ac:dyDescent="0.35">
      <c r="A608" s="462"/>
      <c r="B608" s="471"/>
      <c r="C608" s="464">
        <f t="shared" si="63"/>
        <v>4</v>
      </c>
      <c r="D608" s="493"/>
      <c r="E608" s="678">
        <f>E607</f>
        <v>8</v>
      </c>
      <c r="F608" s="551" t="b">
        <f t="shared" si="61"/>
        <v>1</v>
      </c>
      <c r="G608" s="493"/>
      <c r="H608" s="767"/>
      <c r="I608" s="768"/>
      <c r="J608" s="679" t="s">
        <v>893</v>
      </c>
      <c r="K608" s="680" t="str">
        <f t="shared" si="62"/>
        <v>-</v>
      </c>
      <c r="L608" s="681" t="s">
        <v>894</v>
      </c>
      <c r="M608" s="681" t="s">
        <v>894</v>
      </c>
      <c r="N608" s="681" t="s">
        <v>894</v>
      </c>
      <c r="O608" s="681" t="s">
        <v>894</v>
      </c>
      <c r="P608" s="681" t="s">
        <v>894</v>
      </c>
      <c r="Q608" s="681" t="s">
        <v>894</v>
      </c>
      <c r="R608" s="681" t="s">
        <v>894</v>
      </c>
      <c r="S608" s="681" t="s">
        <v>894</v>
      </c>
      <c r="T608" s="681" t="s">
        <v>894</v>
      </c>
      <c r="U608" s="681" t="s">
        <v>894</v>
      </c>
      <c r="V608" s="681" t="s">
        <v>894</v>
      </c>
      <c r="W608" s="498"/>
      <c r="X608" s="498"/>
      <c r="Y608" s="498"/>
      <c r="Z608" s="498"/>
      <c r="AA608" s="498"/>
      <c r="AB608" s="498"/>
      <c r="AC608" s="498"/>
      <c r="AD608" s="498"/>
      <c r="AE608" s="498"/>
      <c r="AF608" s="498"/>
      <c r="AG608" s="498"/>
      <c r="AH608" s="498"/>
      <c r="AI608" s="498"/>
      <c r="AJ608" s="498"/>
      <c r="AK608" s="498"/>
      <c r="AL608" s="498"/>
      <c r="AM608" s="498"/>
      <c r="AN608" s="498"/>
      <c r="AO608" s="498"/>
      <c r="AP608" s="498"/>
      <c r="AQ608" s="498"/>
      <c r="AR608" s="498"/>
      <c r="AS608" s="498"/>
      <c r="AT608" s="498"/>
      <c r="AU608" s="498"/>
      <c r="AV608" s="498"/>
      <c r="AW608" s="498"/>
      <c r="AX608" s="498"/>
      <c r="AY608" s="498"/>
      <c r="AZ608" s="498"/>
      <c r="BA608" s="498"/>
      <c r="BB608" s="498"/>
      <c r="BC608" s="498"/>
      <c r="BD608" s="493"/>
      <c r="BE608" s="474"/>
      <c r="BF608" s="462"/>
      <c r="BG608" s="462"/>
      <c r="BH608" s="462"/>
    </row>
    <row r="609" spans="1:60" hidden="1" outlineLevel="3" x14ac:dyDescent="0.35">
      <c r="A609" s="462"/>
      <c r="B609" s="471"/>
      <c r="C609" s="464">
        <f t="shared" si="63"/>
        <v>4</v>
      </c>
      <c r="D609" s="493"/>
      <c r="E609" s="678">
        <f>E608</f>
        <v>8</v>
      </c>
      <c r="F609" s="551" t="b">
        <f t="shared" si="61"/>
        <v>1</v>
      </c>
      <c r="G609" s="493"/>
      <c r="H609" s="769"/>
      <c r="I609" s="770"/>
      <c r="J609" s="662" t="s">
        <v>895</v>
      </c>
      <c r="K609" s="682" t="str">
        <f t="shared" si="62"/>
        <v>-</v>
      </c>
      <c r="L609" s="679" t="s">
        <v>890</v>
      </c>
      <c r="M609" s="679" t="s">
        <v>890</v>
      </c>
      <c r="N609" s="679" t="s">
        <v>890</v>
      </c>
      <c r="O609" s="679" t="s">
        <v>890</v>
      </c>
      <c r="P609" s="679" t="s">
        <v>890</v>
      </c>
      <c r="Q609" s="679" t="s">
        <v>890</v>
      </c>
      <c r="R609" s="679" t="s">
        <v>890</v>
      </c>
      <c r="S609" s="679" t="s">
        <v>890</v>
      </c>
      <c r="T609" s="679" t="s">
        <v>890</v>
      </c>
      <c r="U609" s="683" t="s">
        <v>890</v>
      </c>
      <c r="V609" s="683" t="s">
        <v>890</v>
      </c>
      <c r="W609" s="498"/>
      <c r="X609" s="498"/>
      <c r="Y609" s="498"/>
      <c r="Z609" s="498"/>
      <c r="AA609" s="498"/>
      <c r="AB609" s="498"/>
      <c r="AC609" s="498"/>
      <c r="AD609" s="498"/>
      <c r="AE609" s="498"/>
      <c r="AF609" s="498"/>
      <c r="AG609" s="498"/>
      <c r="AH609" s="498"/>
      <c r="AI609" s="498"/>
      <c r="AJ609" s="498"/>
      <c r="AK609" s="498"/>
      <c r="AL609" s="498"/>
      <c r="AM609" s="498"/>
      <c r="AN609" s="498"/>
      <c r="AO609" s="498"/>
      <c r="AP609" s="498"/>
      <c r="AQ609" s="498"/>
      <c r="AR609" s="498"/>
      <c r="AS609" s="498"/>
      <c r="AT609" s="498"/>
      <c r="AU609" s="498"/>
      <c r="AV609" s="498"/>
      <c r="AW609" s="498"/>
      <c r="AX609" s="498"/>
      <c r="AY609" s="498"/>
      <c r="AZ609" s="498"/>
      <c r="BA609" s="498"/>
      <c r="BB609" s="498"/>
      <c r="BC609" s="498"/>
      <c r="BD609" s="493"/>
      <c r="BE609" s="474"/>
      <c r="BF609" s="462"/>
      <c r="BG609" s="462"/>
      <c r="BH609" s="462"/>
    </row>
    <row r="610" spans="1:60" hidden="1" outlineLevel="3" x14ac:dyDescent="0.35">
      <c r="A610" s="462"/>
      <c r="B610" s="471"/>
      <c r="C610" s="464">
        <f t="shared" si="63"/>
        <v>4</v>
      </c>
      <c r="D610" s="493"/>
      <c r="E610" s="557">
        <v>9</v>
      </c>
      <c r="F610" s="551" t="b">
        <f t="shared" si="61"/>
        <v>1</v>
      </c>
      <c r="G610" s="493"/>
      <c r="H610" s="675" t="s">
        <v>909</v>
      </c>
      <c r="I610" s="675"/>
      <c r="J610" s="653" t="s">
        <v>889</v>
      </c>
      <c r="K610" s="676" t="str">
        <f t="shared" si="62"/>
        <v>-</v>
      </c>
      <c r="L610" s="677" t="s">
        <v>890</v>
      </c>
      <c r="M610" s="677" t="s">
        <v>890</v>
      </c>
      <c r="N610" s="677" t="s">
        <v>890</v>
      </c>
      <c r="O610" s="677" t="s">
        <v>890</v>
      </c>
      <c r="P610" s="677" t="s">
        <v>890</v>
      </c>
      <c r="Q610" s="677" t="s">
        <v>890</v>
      </c>
      <c r="R610" s="677" t="s">
        <v>890</v>
      </c>
      <c r="S610" s="677" t="s">
        <v>890</v>
      </c>
      <c r="T610" s="677" t="s">
        <v>890</v>
      </c>
      <c r="U610" s="677" t="s">
        <v>890</v>
      </c>
      <c r="V610" s="677" t="s">
        <v>890</v>
      </c>
      <c r="W610" s="498"/>
      <c r="X610" s="498"/>
      <c r="Y610" s="498"/>
      <c r="Z610" s="498"/>
      <c r="AA610" s="498"/>
      <c r="AB610" s="498"/>
      <c r="AC610" s="498"/>
      <c r="AD610" s="498"/>
      <c r="AE610" s="498"/>
      <c r="AF610" s="498"/>
      <c r="AG610" s="498"/>
      <c r="AH610" s="498"/>
      <c r="AI610" s="498"/>
      <c r="AJ610" s="498"/>
      <c r="AK610" s="498"/>
      <c r="AL610" s="498"/>
      <c r="AM610" s="498"/>
      <c r="AN610" s="498"/>
      <c r="AO610" s="498"/>
      <c r="AP610" s="498"/>
      <c r="AQ610" s="498"/>
      <c r="AR610" s="498"/>
      <c r="AS610" s="498"/>
      <c r="AT610" s="498"/>
      <c r="AU610" s="498"/>
      <c r="AV610" s="498"/>
      <c r="AW610" s="498"/>
      <c r="AX610" s="498"/>
      <c r="AY610" s="498"/>
      <c r="AZ610" s="498"/>
      <c r="BA610" s="498"/>
      <c r="BB610" s="498"/>
      <c r="BC610" s="498"/>
      <c r="BD610" s="493"/>
      <c r="BE610" s="474"/>
      <c r="BF610" s="462"/>
      <c r="BG610" s="462"/>
      <c r="BH610" s="462"/>
    </row>
    <row r="611" spans="1:60" ht="15" hidden="1" customHeight="1" outlineLevel="3" x14ac:dyDescent="0.35">
      <c r="A611" s="462"/>
      <c r="B611" s="471"/>
      <c r="C611" s="464">
        <f t="shared" si="63"/>
        <v>4</v>
      </c>
      <c r="D611" s="493"/>
      <c r="E611" s="678">
        <f>E610</f>
        <v>9</v>
      </c>
      <c r="F611" s="551" t="b">
        <f t="shared" si="61"/>
        <v>1</v>
      </c>
      <c r="G611" s="493"/>
      <c r="H611" s="765" t="s">
        <v>910</v>
      </c>
      <c r="I611" s="766"/>
      <c r="J611" s="679" t="s">
        <v>892</v>
      </c>
      <c r="K611" s="680" t="str">
        <f t="shared" si="62"/>
        <v>-</v>
      </c>
      <c r="L611" s="681" t="s">
        <v>890</v>
      </c>
      <c r="M611" s="681" t="s">
        <v>890</v>
      </c>
      <c r="N611" s="681" t="s">
        <v>890</v>
      </c>
      <c r="O611" s="681" t="s">
        <v>890</v>
      </c>
      <c r="P611" s="681" t="s">
        <v>890</v>
      </c>
      <c r="Q611" s="686">
        <f>INT($I$262/7)</f>
        <v>5</v>
      </c>
      <c r="R611" s="681" t="s">
        <v>890</v>
      </c>
      <c r="S611" s="544" t="b">
        <v>1</v>
      </c>
      <c r="T611" s="681" t="s">
        <v>890</v>
      </c>
      <c r="U611" s="681" t="s">
        <v>890</v>
      </c>
      <c r="V611" s="681" t="s">
        <v>890</v>
      </c>
      <c r="W611" s="498"/>
      <c r="X611" s="498"/>
      <c r="Y611" s="498"/>
      <c r="Z611" s="498"/>
      <c r="AA611" s="498"/>
      <c r="AB611" s="498"/>
      <c r="AC611" s="498"/>
      <c r="AD611" s="498"/>
      <c r="AE611" s="498"/>
      <c r="AF611" s="498"/>
      <c r="AG611" s="498"/>
      <c r="AH611" s="498"/>
      <c r="AI611" s="498"/>
      <c r="AJ611" s="498"/>
      <c r="AK611" s="498"/>
      <c r="AL611" s="498"/>
      <c r="AM611" s="498"/>
      <c r="AN611" s="498"/>
      <c r="AO611" s="498"/>
      <c r="AP611" s="498"/>
      <c r="AQ611" s="498"/>
      <c r="AR611" s="498"/>
      <c r="AS611" s="498"/>
      <c r="AT611" s="498"/>
      <c r="AU611" s="498"/>
      <c r="AV611" s="498"/>
      <c r="AW611" s="498"/>
      <c r="AX611" s="498"/>
      <c r="AY611" s="498"/>
      <c r="AZ611" s="498"/>
      <c r="BA611" s="498"/>
      <c r="BB611" s="498"/>
      <c r="BC611" s="498"/>
      <c r="BD611" s="493"/>
      <c r="BE611" s="474"/>
      <c r="BF611" s="462"/>
      <c r="BG611" s="462"/>
      <c r="BH611" s="462"/>
    </row>
    <row r="612" spans="1:60" hidden="1" outlineLevel="3" x14ac:dyDescent="0.35">
      <c r="A612" s="462"/>
      <c r="B612" s="471"/>
      <c r="C612" s="464">
        <f t="shared" si="63"/>
        <v>4</v>
      </c>
      <c r="D612" s="493"/>
      <c r="E612" s="678">
        <f>E611</f>
        <v>9</v>
      </c>
      <c r="F612" s="551" t="b">
        <f t="shared" si="61"/>
        <v>1</v>
      </c>
      <c r="G612" s="493"/>
      <c r="H612" s="767"/>
      <c r="I612" s="768"/>
      <c r="J612" s="679" t="s">
        <v>893</v>
      </c>
      <c r="K612" s="680" t="str">
        <f t="shared" si="62"/>
        <v>-</v>
      </c>
      <c r="L612" s="681" t="s">
        <v>894</v>
      </c>
      <c r="M612" s="681" t="s">
        <v>894</v>
      </c>
      <c r="N612" s="681" t="s">
        <v>894</v>
      </c>
      <c r="O612" s="681" t="s">
        <v>894</v>
      </c>
      <c r="P612" s="681" t="s">
        <v>894</v>
      </c>
      <c r="Q612" s="681" t="s">
        <v>894</v>
      </c>
      <c r="R612" s="681" t="s">
        <v>894</v>
      </c>
      <c r="S612" s="681" t="s">
        <v>894</v>
      </c>
      <c r="T612" s="681" t="s">
        <v>894</v>
      </c>
      <c r="U612" s="681" t="s">
        <v>894</v>
      </c>
      <c r="V612" s="681" t="s">
        <v>894</v>
      </c>
      <c r="W612" s="498"/>
      <c r="X612" s="498"/>
      <c r="Y612" s="498"/>
      <c r="Z612" s="498"/>
      <c r="AA612" s="498"/>
      <c r="AB612" s="498"/>
      <c r="AC612" s="498"/>
      <c r="AD612" s="498"/>
      <c r="AE612" s="498"/>
      <c r="AF612" s="498"/>
      <c r="AG612" s="498"/>
      <c r="AH612" s="498"/>
      <c r="AI612" s="498"/>
      <c r="AJ612" s="498"/>
      <c r="AK612" s="498"/>
      <c r="AL612" s="498"/>
      <c r="AM612" s="498"/>
      <c r="AN612" s="498"/>
      <c r="AO612" s="498"/>
      <c r="AP612" s="498"/>
      <c r="AQ612" s="498"/>
      <c r="AR612" s="498"/>
      <c r="AS612" s="498"/>
      <c r="AT612" s="498"/>
      <c r="AU612" s="498"/>
      <c r="AV612" s="498"/>
      <c r="AW612" s="498"/>
      <c r="AX612" s="498"/>
      <c r="AY612" s="498"/>
      <c r="AZ612" s="498"/>
      <c r="BA612" s="498"/>
      <c r="BB612" s="498"/>
      <c r="BC612" s="498"/>
      <c r="BD612" s="493"/>
      <c r="BE612" s="474"/>
      <c r="BF612" s="462"/>
      <c r="BG612" s="462"/>
      <c r="BH612" s="462"/>
    </row>
    <row r="613" spans="1:60" hidden="1" outlineLevel="3" x14ac:dyDescent="0.35">
      <c r="A613" s="462"/>
      <c r="B613" s="471"/>
      <c r="C613" s="464">
        <f t="shared" si="63"/>
        <v>4</v>
      </c>
      <c r="D613" s="493"/>
      <c r="E613" s="678">
        <f>E612</f>
        <v>9</v>
      </c>
      <c r="F613" s="551" t="b">
        <f t="shared" si="61"/>
        <v>1</v>
      </c>
      <c r="G613" s="493"/>
      <c r="H613" s="769"/>
      <c r="I613" s="770"/>
      <c r="J613" s="662" t="s">
        <v>895</v>
      </c>
      <c r="K613" s="682" t="str">
        <f t="shared" si="62"/>
        <v>-</v>
      </c>
      <c r="L613" s="679" t="s">
        <v>890</v>
      </c>
      <c r="M613" s="679" t="s">
        <v>890</v>
      </c>
      <c r="N613" s="679" t="s">
        <v>890</v>
      </c>
      <c r="O613" s="679" t="s">
        <v>890</v>
      </c>
      <c r="P613" s="679" t="s">
        <v>890</v>
      </c>
      <c r="Q613" s="679" t="s">
        <v>890</v>
      </c>
      <c r="R613" s="679" t="s">
        <v>890</v>
      </c>
      <c r="S613" s="679" t="s">
        <v>890</v>
      </c>
      <c r="T613" s="679" t="s">
        <v>890</v>
      </c>
      <c r="U613" s="683" t="s">
        <v>890</v>
      </c>
      <c r="V613" s="683" t="s">
        <v>890</v>
      </c>
      <c r="W613" s="498"/>
      <c r="X613" s="498"/>
      <c r="Y613" s="498"/>
      <c r="Z613" s="498"/>
      <c r="AA613" s="498"/>
      <c r="AB613" s="498"/>
      <c r="AC613" s="498"/>
      <c r="AD613" s="498"/>
      <c r="AE613" s="498"/>
      <c r="AF613" s="498"/>
      <c r="AG613" s="498"/>
      <c r="AH613" s="498"/>
      <c r="AI613" s="498"/>
      <c r="AJ613" s="498"/>
      <c r="AK613" s="498"/>
      <c r="AL613" s="498"/>
      <c r="AM613" s="498"/>
      <c r="AN613" s="498"/>
      <c r="AO613" s="498"/>
      <c r="AP613" s="498"/>
      <c r="AQ613" s="498"/>
      <c r="AR613" s="498"/>
      <c r="AS613" s="498"/>
      <c r="AT613" s="498"/>
      <c r="AU613" s="498"/>
      <c r="AV613" s="498"/>
      <c r="AW613" s="498"/>
      <c r="AX613" s="498"/>
      <c r="AY613" s="498"/>
      <c r="AZ613" s="498"/>
      <c r="BA613" s="498"/>
      <c r="BB613" s="498"/>
      <c r="BC613" s="498"/>
      <c r="BD613" s="493"/>
      <c r="BE613" s="474"/>
      <c r="BF613" s="462"/>
      <c r="BG613" s="462"/>
      <c r="BH613" s="462"/>
    </row>
    <row r="614" spans="1:60" hidden="1" outlineLevel="3" x14ac:dyDescent="0.35">
      <c r="A614" s="462"/>
      <c r="B614" s="471"/>
      <c r="C614" s="464">
        <f t="shared" si="63"/>
        <v>4</v>
      </c>
      <c r="D614" s="493"/>
      <c r="E614" s="557">
        <v>10</v>
      </c>
      <c r="F614" s="551" t="b">
        <f t="shared" si="61"/>
        <v>1</v>
      </c>
      <c r="G614" s="493"/>
      <c r="H614" s="675" t="s">
        <v>911</v>
      </c>
      <c r="I614" s="675"/>
      <c r="J614" s="653" t="s">
        <v>889</v>
      </c>
      <c r="K614" s="676" t="str">
        <f t="shared" si="62"/>
        <v>-</v>
      </c>
      <c r="L614" s="677" t="s">
        <v>890</v>
      </c>
      <c r="M614" s="677" t="s">
        <v>890</v>
      </c>
      <c r="N614" s="677" t="s">
        <v>890</v>
      </c>
      <c r="O614" s="677" t="s">
        <v>890</v>
      </c>
      <c r="P614" s="677" t="s">
        <v>890</v>
      </c>
      <c r="Q614" s="677" t="s">
        <v>890</v>
      </c>
      <c r="R614" s="677" t="s">
        <v>890</v>
      </c>
      <c r="S614" s="677" t="s">
        <v>890</v>
      </c>
      <c r="T614" s="677" t="s">
        <v>890</v>
      </c>
      <c r="U614" s="677" t="s">
        <v>890</v>
      </c>
      <c r="V614" s="677" t="s">
        <v>890</v>
      </c>
      <c r="W614" s="498"/>
      <c r="X614" s="498"/>
      <c r="Y614" s="498"/>
      <c r="Z614" s="498"/>
      <c r="AA614" s="498"/>
      <c r="AB614" s="498"/>
      <c r="AC614" s="498"/>
      <c r="AD614" s="498"/>
      <c r="AE614" s="498"/>
      <c r="AF614" s="498"/>
      <c r="AG614" s="498"/>
      <c r="AH614" s="498"/>
      <c r="AI614" s="498"/>
      <c r="AJ614" s="498"/>
      <c r="AK614" s="498"/>
      <c r="AL614" s="498"/>
      <c r="AM614" s="498"/>
      <c r="AN614" s="498"/>
      <c r="AO614" s="498"/>
      <c r="AP614" s="498"/>
      <c r="AQ614" s="498"/>
      <c r="AR614" s="498"/>
      <c r="AS614" s="498"/>
      <c r="AT614" s="498"/>
      <c r="AU614" s="498"/>
      <c r="AV614" s="498"/>
      <c r="AW614" s="498"/>
      <c r="AX614" s="498"/>
      <c r="AY614" s="498"/>
      <c r="AZ614" s="498"/>
      <c r="BA614" s="498"/>
      <c r="BB614" s="498"/>
      <c r="BC614" s="498"/>
      <c r="BD614" s="493"/>
      <c r="BE614" s="474"/>
      <c r="BF614" s="462"/>
      <c r="BG614" s="462"/>
      <c r="BH614" s="462"/>
    </row>
    <row r="615" spans="1:60" ht="15" hidden="1" customHeight="1" outlineLevel="3" x14ac:dyDescent="0.35">
      <c r="A615" s="462"/>
      <c r="B615" s="471"/>
      <c r="C615" s="464">
        <f t="shared" si="63"/>
        <v>4</v>
      </c>
      <c r="D615" s="493"/>
      <c r="E615" s="678">
        <f>E614</f>
        <v>10</v>
      </c>
      <c r="F615" s="551" t="b">
        <f t="shared" si="61"/>
        <v>1</v>
      </c>
      <c r="G615" s="493"/>
      <c r="H615" s="765" t="s">
        <v>912</v>
      </c>
      <c r="I615" s="766"/>
      <c r="J615" s="679" t="s">
        <v>892</v>
      </c>
      <c r="K615" s="680" t="str">
        <f t="shared" si="62"/>
        <v>-</v>
      </c>
      <c r="L615" s="681" t="s">
        <v>890</v>
      </c>
      <c r="M615" s="681" t="s">
        <v>890</v>
      </c>
      <c r="N615" s="681" t="s">
        <v>890</v>
      </c>
      <c r="O615" s="681" t="s">
        <v>890</v>
      </c>
      <c r="P615" s="681" t="s">
        <v>890</v>
      </c>
      <c r="Q615" s="686">
        <f>INT($I$263/7)</f>
        <v>7</v>
      </c>
      <c r="R615" s="681" t="s">
        <v>890</v>
      </c>
      <c r="S615" s="544" t="b">
        <v>1</v>
      </c>
      <c r="T615" s="681" t="s">
        <v>890</v>
      </c>
      <c r="U615" s="681" t="s">
        <v>890</v>
      </c>
      <c r="V615" s="681" t="s">
        <v>890</v>
      </c>
      <c r="W615" s="498"/>
      <c r="X615" s="498"/>
      <c r="Y615" s="498"/>
      <c r="Z615" s="498"/>
      <c r="AA615" s="498"/>
      <c r="AB615" s="498"/>
      <c r="AC615" s="498"/>
      <c r="AD615" s="498"/>
      <c r="AE615" s="498"/>
      <c r="AF615" s="498"/>
      <c r="AG615" s="498"/>
      <c r="AH615" s="498"/>
      <c r="AI615" s="498"/>
      <c r="AJ615" s="498"/>
      <c r="AK615" s="498"/>
      <c r="AL615" s="498"/>
      <c r="AM615" s="498"/>
      <c r="AN615" s="498"/>
      <c r="AO615" s="498"/>
      <c r="AP615" s="498"/>
      <c r="AQ615" s="498"/>
      <c r="AR615" s="498"/>
      <c r="AS615" s="498"/>
      <c r="AT615" s="498"/>
      <c r="AU615" s="498"/>
      <c r="AV615" s="498"/>
      <c r="AW615" s="498"/>
      <c r="AX615" s="498"/>
      <c r="AY615" s="498"/>
      <c r="AZ615" s="498"/>
      <c r="BA615" s="498"/>
      <c r="BB615" s="498"/>
      <c r="BC615" s="498"/>
      <c r="BD615" s="493"/>
      <c r="BE615" s="474"/>
      <c r="BF615" s="462"/>
      <c r="BG615" s="462"/>
      <c r="BH615" s="462"/>
    </row>
    <row r="616" spans="1:60" hidden="1" outlineLevel="3" x14ac:dyDescent="0.35">
      <c r="A616" s="462"/>
      <c r="B616" s="471"/>
      <c r="C616" s="464">
        <f t="shared" si="63"/>
        <v>4</v>
      </c>
      <c r="D616" s="493"/>
      <c r="E616" s="678">
        <f>E615</f>
        <v>10</v>
      </c>
      <c r="F616" s="551" t="b">
        <f t="shared" si="61"/>
        <v>1</v>
      </c>
      <c r="G616" s="493"/>
      <c r="H616" s="767"/>
      <c r="I616" s="768"/>
      <c r="J616" s="679" t="s">
        <v>893</v>
      </c>
      <c r="K616" s="680" t="str">
        <f t="shared" si="62"/>
        <v>-</v>
      </c>
      <c r="L616" s="681" t="s">
        <v>894</v>
      </c>
      <c r="M616" s="681" t="s">
        <v>894</v>
      </c>
      <c r="N616" s="681" t="s">
        <v>894</v>
      </c>
      <c r="O616" s="681" t="s">
        <v>894</v>
      </c>
      <c r="P616" s="681" t="s">
        <v>894</v>
      </c>
      <c r="Q616" s="681" t="s">
        <v>894</v>
      </c>
      <c r="R616" s="681" t="s">
        <v>894</v>
      </c>
      <c r="S616" s="681" t="s">
        <v>894</v>
      </c>
      <c r="T616" s="681" t="s">
        <v>894</v>
      </c>
      <c r="U616" s="681" t="s">
        <v>894</v>
      </c>
      <c r="V616" s="681" t="s">
        <v>894</v>
      </c>
      <c r="W616" s="498"/>
      <c r="X616" s="498"/>
      <c r="Y616" s="498"/>
      <c r="Z616" s="498"/>
      <c r="AA616" s="498"/>
      <c r="AB616" s="498"/>
      <c r="AC616" s="498"/>
      <c r="AD616" s="498"/>
      <c r="AE616" s="498"/>
      <c r="AF616" s="498"/>
      <c r="AG616" s="498"/>
      <c r="AH616" s="498"/>
      <c r="AI616" s="498"/>
      <c r="AJ616" s="498"/>
      <c r="AK616" s="498"/>
      <c r="AL616" s="498"/>
      <c r="AM616" s="498"/>
      <c r="AN616" s="498"/>
      <c r="AO616" s="498"/>
      <c r="AP616" s="498"/>
      <c r="AQ616" s="498"/>
      <c r="AR616" s="498"/>
      <c r="AS616" s="498"/>
      <c r="AT616" s="498"/>
      <c r="AU616" s="498"/>
      <c r="AV616" s="498"/>
      <c r="AW616" s="498"/>
      <c r="AX616" s="498"/>
      <c r="AY616" s="498"/>
      <c r="AZ616" s="498"/>
      <c r="BA616" s="498"/>
      <c r="BB616" s="498"/>
      <c r="BC616" s="498"/>
      <c r="BD616" s="493"/>
      <c r="BE616" s="474"/>
      <c r="BF616" s="462"/>
      <c r="BG616" s="462"/>
      <c r="BH616" s="462"/>
    </row>
    <row r="617" spans="1:60" hidden="1" outlineLevel="3" x14ac:dyDescent="0.35">
      <c r="A617" s="462"/>
      <c r="B617" s="471"/>
      <c r="C617" s="464">
        <f t="shared" si="63"/>
        <v>4</v>
      </c>
      <c r="D617" s="493"/>
      <c r="E617" s="678">
        <f>E616</f>
        <v>10</v>
      </c>
      <c r="F617" s="551" t="b">
        <f t="shared" si="61"/>
        <v>1</v>
      </c>
      <c r="G617" s="493"/>
      <c r="H617" s="769"/>
      <c r="I617" s="770"/>
      <c r="J617" s="662" t="s">
        <v>895</v>
      </c>
      <c r="K617" s="682" t="str">
        <f t="shared" si="62"/>
        <v>-</v>
      </c>
      <c r="L617" s="679" t="s">
        <v>890</v>
      </c>
      <c r="M617" s="679" t="s">
        <v>890</v>
      </c>
      <c r="N617" s="679" t="s">
        <v>890</v>
      </c>
      <c r="O617" s="679" t="s">
        <v>890</v>
      </c>
      <c r="P617" s="679" t="s">
        <v>890</v>
      </c>
      <c r="Q617" s="679" t="s">
        <v>890</v>
      </c>
      <c r="R617" s="679" t="s">
        <v>890</v>
      </c>
      <c r="S617" s="679" t="s">
        <v>890</v>
      </c>
      <c r="T617" s="679" t="s">
        <v>890</v>
      </c>
      <c r="U617" s="683" t="s">
        <v>890</v>
      </c>
      <c r="V617" s="683" t="s">
        <v>890</v>
      </c>
      <c r="W617" s="498"/>
      <c r="X617" s="498"/>
      <c r="Y617" s="498"/>
      <c r="Z617" s="498"/>
      <c r="AA617" s="498"/>
      <c r="AB617" s="498"/>
      <c r="AC617" s="498"/>
      <c r="AD617" s="498"/>
      <c r="AE617" s="498"/>
      <c r="AF617" s="498"/>
      <c r="AG617" s="498"/>
      <c r="AH617" s="498"/>
      <c r="AI617" s="498"/>
      <c r="AJ617" s="498"/>
      <c r="AK617" s="498"/>
      <c r="AL617" s="498"/>
      <c r="AM617" s="498"/>
      <c r="AN617" s="498"/>
      <c r="AO617" s="498"/>
      <c r="AP617" s="498"/>
      <c r="AQ617" s="498"/>
      <c r="AR617" s="498"/>
      <c r="AS617" s="498"/>
      <c r="AT617" s="498"/>
      <c r="AU617" s="498"/>
      <c r="AV617" s="498"/>
      <c r="AW617" s="498"/>
      <c r="AX617" s="498"/>
      <c r="AY617" s="498"/>
      <c r="AZ617" s="498"/>
      <c r="BA617" s="498"/>
      <c r="BB617" s="498"/>
      <c r="BC617" s="498"/>
      <c r="BD617" s="493"/>
      <c r="BE617" s="474"/>
      <c r="BF617" s="462"/>
      <c r="BG617" s="462"/>
      <c r="BH617" s="462"/>
    </row>
    <row r="618" spans="1:60" hidden="1" outlineLevel="3" x14ac:dyDescent="0.35">
      <c r="A618" s="462"/>
      <c r="B618" s="471"/>
      <c r="C618" s="464">
        <f t="shared" si="63"/>
        <v>4</v>
      </c>
      <c r="D618" s="493"/>
      <c r="E618" s="557">
        <v>11</v>
      </c>
      <c r="F618" s="551" t="b">
        <f t="shared" si="61"/>
        <v>1</v>
      </c>
      <c r="G618" s="493"/>
      <c r="H618" s="675" t="s">
        <v>913</v>
      </c>
      <c r="I618" s="675"/>
      <c r="J618" s="653" t="s">
        <v>889</v>
      </c>
      <c r="K618" s="676" t="str">
        <f t="shared" si="62"/>
        <v>-</v>
      </c>
      <c r="L618" s="677" t="s">
        <v>890</v>
      </c>
      <c r="M618" s="677" t="s">
        <v>890</v>
      </c>
      <c r="N618" s="677" t="s">
        <v>890</v>
      </c>
      <c r="O618" s="677" t="s">
        <v>890</v>
      </c>
      <c r="P618" s="677" t="s">
        <v>890</v>
      </c>
      <c r="Q618" s="677" t="s">
        <v>890</v>
      </c>
      <c r="R618" s="677" t="s">
        <v>890</v>
      </c>
      <c r="S618" s="677" t="s">
        <v>890</v>
      </c>
      <c r="T618" s="677" t="s">
        <v>890</v>
      </c>
      <c r="U618" s="677" t="s">
        <v>890</v>
      </c>
      <c r="V618" s="677" t="s">
        <v>890</v>
      </c>
      <c r="W618" s="498"/>
      <c r="X618" s="498"/>
      <c r="Y618" s="498"/>
      <c r="Z618" s="498"/>
      <c r="AA618" s="498"/>
      <c r="AB618" s="498"/>
      <c r="AC618" s="498"/>
      <c r="AD618" s="498"/>
      <c r="AE618" s="498"/>
      <c r="AF618" s="498"/>
      <c r="AG618" s="498"/>
      <c r="AH618" s="498"/>
      <c r="AI618" s="498"/>
      <c r="AJ618" s="498"/>
      <c r="AK618" s="498"/>
      <c r="AL618" s="498"/>
      <c r="AM618" s="498"/>
      <c r="AN618" s="498"/>
      <c r="AO618" s="498"/>
      <c r="AP618" s="498"/>
      <c r="AQ618" s="498"/>
      <c r="AR618" s="498"/>
      <c r="AS618" s="498"/>
      <c r="AT618" s="498"/>
      <c r="AU618" s="498"/>
      <c r="AV618" s="498"/>
      <c r="AW618" s="498"/>
      <c r="AX618" s="498"/>
      <c r="AY618" s="498"/>
      <c r="AZ618" s="498"/>
      <c r="BA618" s="498"/>
      <c r="BB618" s="498"/>
      <c r="BC618" s="498"/>
      <c r="BD618" s="493"/>
      <c r="BE618" s="474"/>
      <c r="BF618" s="462"/>
      <c r="BG618" s="462"/>
      <c r="BH618" s="462"/>
    </row>
    <row r="619" spans="1:60" ht="15" hidden="1" customHeight="1" outlineLevel="3" x14ac:dyDescent="0.35">
      <c r="A619" s="462"/>
      <c r="B619" s="471"/>
      <c r="C619" s="464">
        <f t="shared" si="63"/>
        <v>4</v>
      </c>
      <c r="D619" s="493"/>
      <c r="E619" s="678">
        <f>E618</f>
        <v>11</v>
      </c>
      <c r="F619" s="551" t="b">
        <f t="shared" si="61"/>
        <v>1</v>
      </c>
      <c r="G619" s="493"/>
      <c r="H619" s="765" t="s">
        <v>912</v>
      </c>
      <c r="I619" s="766"/>
      <c r="J619" s="679" t="s">
        <v>892</v>
      </c>
      <c r="K619" s="680" t="str">
        <f t="shared" si="62"/>
        <v>-</v>
      </c>
      <c r="L619" s="681" t="s">
        <v>890</v>
      </c>
      <c r="M619" s="681" t="s">
        <v>890</v>
      </c>
      <c r="N619" s="681" t="s">
        <v>890</v>
      </c>
      <c r="O619" s="681" t="s">
        <v>890</v>
      </c>
      <c r="P619" s="681" t="s">
        <v>890</v>
      </c>
      <c r="Q619" s="686">
        <f>INT($I$264/7)</f>
        <v>7</v>
      </c>
      <c r="R619" s="681" t="s">
        <v>890</v>
      </c>
      <c r="S619" s="544" t="b">
        <v>1</v>
      </c>
      <c r="T619" s="681" t="s">
        <v>890</v>
      </c>
      <c r="U619" s="681" t="s">
        <v>890</v>
      </c>
      <c r="V619" s="681" t="s">
        <v>890</v>
      </c>
      <c r="W619" s="498"/>
      <c r="X619" s="498"/>
      <c r="Y619" s="498"/>
      <c r="Z619" s="498"/>
      <c r="AA619" s="498"/>
      <c r="AB619" s="498"/>
      <c r="AC619" s="498"/>
      <c r="AD619" s="498"/>
      <c r="AE619" s="498"/>
      <c r="AF619" s="498"/>
      <c r="AG619" s="498"/>
      <c r="AH619" s="498"/>
      <c r="AI619" s="498"/>
      <c r="AJ619" s="498"/>
      <c r="AK619" s="498"/>
      <c r="AL619" s="498"/>
      <c r="AM619" s="498"/>
      <c r="AN619" s="498"/>
      <c r="AO619" s="498"/>
      <c r="AP619" s="498"/>
      <c r="AQ619" s="498"/>
      <c r="AR619" s="498"/>
      <c r="AS619" s="498"/>
      <c r="AT619" s="498"/>
      <c r="AU619" s="498"/>
      <c r="AV619" s="498"/>
      <c r="AW619" s="498"/>
      <c r="AX619" s="498"/>
      <c r="AY619" s="498"/>
      <c r="AZ619" s="498"/>
      <c r="BA619" s="498"/>
      <c r="BB619" s="498"/>
      <c r="BC619" s="498"/>
      <c r="BD619" s="493"/>
      <c r="BE619" s="474"/>
      <c r="BF619" s="462"/>
      <c r="BG619" s="462"/>
      <c r="BH619" s="462"/>
    </row>
    <row r="620" spans="1:60" hidden="1" outlineLevel="3" x14ac:dyDescent="0.35">
      <c r="A620" s="462"/>
      <c r="B620" s="471"/>
      <c r="C620" s="464">
        <f t="shared" si="63"/>
        <v>4</v>
      </c>
      <c r="D620" s="493"/>
      <c r="E620" s="678">
        <f>E619</f>
        <v>11</v>
      </c>
      <c r="F620" s="551" t="b">
        <f t="shared" si="61"/>
        <v>1</v>
      </c>
      <c r="G620" s="493"/>
      <c r="H620" s="767"/>
      <c r="I620" s="768"/>
      <c r="J620" s="679" t="s">
        <v>893</v>
      </c>
      <c r="K620" s="680" t="str">
        <f t="shared" si="62"/>
        <v>-</v>
      </c>
      <c r="L620" s="681" t="s">
        <v>894</v>
      </c>
      <c r="M620" s="681" t="s">
        <v>894</v>
      </c>
      <c r="N620" s="681" t="s">
        <v>894</v>
      </c>
      <c r="O620" s="681" t="s">
        <v>894</v>
      </c>
      <c r="P620" s="681" t="s">
        <v>894</v>
      </c>
      <c r="Q620" s="681" t="s">
        <v>894</v>
      </c>
      <c r="R620" s="681" t="s">
        <v>894</v>
      </c>
      <c r="S620" s="681" t="s">
        <v>894</v>
      </c>
      <c r="T620" s="681" t="s">
        <v>894</v>
      </c>
      <c r="U620" s="681" t="s">
        <v>894</v>
      </c>
      <c r="V620" s="681" t="s">
        <v>894</v>
      </c>
      <c r="W620" s="498"/>
      <c r="X620" s="498"/>
      <c r="Y620" s="498"/>
      <c r="Z620" s="498"/>
      <c r="AA620" s="498"/>
      <c r="AB620" s="498"/>
      <c r="AC620" s="498"/>
      <c r="AD620" s="498"/>
      <c r="AE620" s="498"/>
      <c r="AF620" s="498"/>
      <c r="AG620" s="498"/>
      <c r="AH620" s="498"/>
      <c r="AI620" s="498"/>
      <c r="AJ620" s="498"/>
      <c r="AK620" s="498"/>
      <c r="AL620" s="498"/>
      <c r="AM620" s="498"/>
      <c r="AN620" s="498"/>
      <c r="AO620" s="498"/>
      <c r="AP620" s="498"/>
      <c r="AQ620" s="498"/>
      <c r="AR620" s="498"/>
      <c r="AS620" s="498"/>
      <c r="AT620" s="498"/>
      <c r="AU620" s="498"/>
      <c r="AV620" s="498"/>
      <c r="AW620" s="498"/>
      <c r="AX620" s="498"/>
      <c r="AY620" s="498"/>
      <c r="AZ620" s="498"/>
      <c r="BA620" s="498"/>
      <c r="BB620" s="498"/>
      <c r="BC620" s="498"/>
      <c r="BD620" s="493"/>
      <c r="BE620" s="474"/>
      <c r="BF620" s="462"/>
      <c r="BG620" s="462"/>
      <c r="BH620" s="462"/>
    </row>
    <row r="621" spans="1:60" hidden="1" outlineLevel="3" x14ac:dyDescent="0.35">
      <c r="A621" s="462"/>
      <c r="B621" s="471"/>
      <c r="C621" s="464">
        <f t="shared" si="63"/>
        <v>4</v>
      </c>
      <c r="D621" s="493"/>
      <c r="E621" s="678">
        <f>E620</f>
        <v>11</v>
      </c>
      <c r="F621" s="551" t="b">
        <f t="shared" si="61"/>
        <v>1</v>
      </c>
      <c r="G621" s="493"/>
      <c r="H621" s="769"/>
      <c r="I621" s="770"/>
      <c r="J621" s="662" t="s">
        <v>895</v>
      </c>
      <c r="K621" s="682" t="str">
        <f t="shared" si="62"/>
        <v>-</v>
      </c>
      <c r="L621" s="679" t="s">
        <v>890</v>
      </c>
      <c r="M621" s="679" t="s">
        <v>890</v>
      </c>
      <c r="N621" s="679" t="s">
        <v>890</v>
      </c>
      <c r="O621" s="679" t="s">
        <v>890</v>
      </c>
      <c r="P621" s="679" t="s">
        <v>890</v>
      </c>
      <c r="Q621" s="679" t="s">
        <v>890</v>
      </c>
      <c r="R621" s="679" t="s">
        <v>890</v>
      </c>
      <c r="S621" s="679" t="s">
        <v>890</v>
      </c>
      <c r="T621" s="679" t="s">
        <v>890</v>
      </c>
      <c r="U621" s="683" t="s">
        <v>890</v>
      </c>
      <c r="V621" s="683" t="s">
        <v>890</v>
      </c>
      <c r="W621" s="498"/>
      <c r="X621" s="498"/>
      <c r="Y621" s="498"/>
      <c r="Z621" s="498"/>
      <c r="AA621" s="498"/>
      <c r="AB621" s="498"/>
      <c r="AC621" s="498"/>
      <c r="AD621" s="498"/>
      <c r="AE621" s="498"/>
      <c r="AF621" s="498"/>
      <c r="AG621" s="498"/>
      <c r="AH621" s="498"/>
      <c r="AI621" s="498"/>
      <c r="AJ621" s="498"/>
      <c r="AK621" s="498"/>
      <c r="AL621" s="498"/>
      <c r="AM621" s="498"/>
      <c r="AN621" s="498"/>
      <c r="AO621" s="498"/>
      <c r="AP621" s="498"/>
      <c r="AQ621" s="498"/>
      <c r="AR621" s="498"/>
      <c r="AS621" s="498"/>
      <c r="AT621" s="498"/>
      <c r="AU621" s="498"/>
      <c r="AV621" s="498"/>
      <c r="AW621" s="498"/>
      <c r="AX621" s="498"/>
      <c r="AY621" s="498"/>
      <c r="AZ621" s="498"/>
      <c r="BA621" s="498"/>
      <c r="BB621" s="498"/>
      <c r="BC621" s="498"/>
      <c r="BD621" s="493"/>
      <c r="BE621" s="474"/>
      <c r="BF621" s="462"/>
      <c r="BG621" s="462"/>
      <c r="BH621" s="462"/>
    </row>
    <row r="622" spans="1:60" hidden="1" outlineLevel="3" x14ac:dyDescent="0.35">
      <c r="A622" s="462"/>
      <c r="B622" s="471"/>
      <c r="C622" s="464">
        <f t="shared" si="63"/>
        <v>4</v>
      </c>
      <c r="D622" s="493"/>
      <c r="E622" s="557">
        <v>12</v>
      </c>
      <c r="F622" s="551" t="b">
        <f t="shared" si="61"/>
        <v>1</v>
      </c>
      <c r="G622" s="493"/>
      <c r="H622" s="675" t="s">
        <v>914</v>
      </c>
      <c r="I622" s="675"/>
      <c r="J622" s="653" t="s">
        <v>889</v>
      </c>
      <c r="K622" s="676" t="str">
        <f t="shared" si="62"/>
        <v>-</v>
      </c>
      <c r="L622" s="677" t="s">
        <v>890</v>
      </c>
      <c r="M622" s="677" t="s">
        <v>890</v>
      </c>
      <c r="N622" s="677" t="s">
        <v>890</v>
      </c>
      <c r="O622" s="677" t="s">
        <v>890</v>
      </c>
      <c r="P622" s="677" t="s">
        <v>890</v>
      </c>
      <c r="Q622" s="677" t="s">
        <v>890</v>
      </c>
      <c r="R622" s="677" t="s">
        <v>890</v>
      </c>
      <c r="S622" s="677" t="s">
        <v>890</v>
      </c>
      <c r="T622" s="677" t="s">
        <v>890</v>
      </c>
      <c r="U622" s="677" t="s">
        <v>890</v>
      </c>
      <c r="V622" s="677" t="s">
        <v>890</v>
      </c>
      <c r="W622" s="498"/>
      <c r="X622" s="498"/>
      <c r="Y622" s="498"/>
      <c r="Z622" s="498"/>
      <c r="AA622" s="498"/>
      <c r="AB622" s="498"/>
      <c r="AC622" s="498"/>
      <c r="AD622" s="498"/>
      <c r="AE622" s="498"/>
      <c r="AF622" s="498"/>
      <c r="AG622" s="498"/>
      <c r="AH622" s="498"/>
      <c r="AI622" s="498"/>
      <c r="AJ622" s="498"/>
      <c r="AK622" s="498"/>
      <c r="AL622" s="498"/>
      <c r="AM622" s="498"/>
      <c r="AN622" s="498"/>
      <c r="AO622" s="498"/>
      <c r="AP622" s="498"/>
      <c r="AQ622" s="498"/>
      <c r="AR622" s="498"/>
      <c r="AS622" s="498"/>
      <c r="AT622" s="498"/>
      <c r="AU622" s="498"/>
      <c r="AV622" s="498"/>
      <c r="AW622" s="498"/>
      <c r="AX622" s="498"/>
      <c r="AY622" s="498"/>
      <c r="AZ622" s="498"/>
      <c r="BA622" s="498"/>
      <c r="BB622" s="498"/>
      <c r="BC622" s="498"/>
      <c r="BD622" s="493"/>
      <c r="BE622" s="474"/>
      <c r="BF622" s="462"/>
      <c r="BG622" s="462"/>
      <c r="BH622" s="462"/>
    </row>
    <row r="623" spans="1:60" ht="15" hidden="1" customHeight="1" outlineLevel="3" x14ac:dyDescent="0.35">
      <c r="A623" s="462"/>
      <c r="B623" s="471"/>
      <c r="C623" s="464">
        <f t="shared" si="63"/>
        <v>4</v>
      </c>
      <c r="D623" s="493"/>
      <c r="E623" s="678">
        <f>E622</f>
        <v>12</v>
      </c>
      <c r="F623" s="551" t="b">
        <f t="shared" si="61"/>
        <v>1</v>
      </c>
      <c r="G623" s="493"/>
      <c r="H623" s="765" t="s">
        <v>912</v>
      </c>
      <c r="I623" s="766"/>
      <c r="J623" s="679" t="s">
        <v>892</v>
      </c>
      <c r="K623" s="680" t="str">
        <f t="shared" si="62"/>
        <v>-</v>
      </c>
      <c r="L623" s="681" t="s">
        <v>890</v>
      </c>
      <c r="M623" s="681" t="s">
        <v>890</v>
      </c>
      <c r="N623" s="681" t="s">
        <v>890</v>
      </c>
      <c r="O623" s="681" t="s">
        <v>890</v>
      </c>
      <c r="P623" s="681" t="s">
        <v>890</v>
      </c>
      <c r="Q623" s="686">
        <f>INT($I$265/7)</f>
        <v>7</v>
      </c>
      <c r="R623" s="681" t="s">
        <v>890</v>
      </c>
      <c r="S623" s="544" t="b">
        <v>1</v>
      </c>
      <c r="T623" s="681" t="s">
        <v>890</v>
      </c>
      <c r="U623" s="681" t="s">
        <v>890</v>
      </c>
      <c r="V623" s="681" t="s">
        <v>890</v>
      </c>
      <c r="W623" s="498"/>
      <c r="X623" s="498"/>
      <c r="Y623" s="498"/>
      <c r="Z623" s="498"/>
      <c r="AA623" s="498"/>
      <c r="AB623" s="498"/>
      <c r="AC623" s="498"/>
      <c r="AD623" s="498"/>
      <c r="AE623" s="498"/>
      <c r="AF623" s="498"/>
      <c r="AG623" s="498"/>
      <c r="AH623" s="498"/>
      <c r="AI623" s="498"/>
      <c r="AJ623" s="498"/>
      <c r="AK623" s="498"/>
      <c r="AL623" s="498"/>
      <c r="AM623" s="498"/>
      <c r="AN623" s="498"/>
      <c r="AO623" s="498"/>
      <c r="AP623" s="498"/>
      <c r="AQ623" s="498"/>
      <c r="AR623" s="498"/>
      <c r="AS623" s="498"/>
      <c r="AT623" s="498"/>
      <c r="AU623" s="498"/>
      <c r="AV623" s="498"/>
      <c r="AW623" s="498"/>
      <c r="AX623" s="498"/>
      <c r="AY623" s="498"/>
      <c r="AZ623" s="498"/>
      <c r="BA623" s="498"/>
      <c r="BB623" s="498"/>
      <c r="BC623" s="498"/>
      <c r="BD623" s="493"/>
      <c r="BE623" s="474"/>
      <c r="BF623" s="462"/>
      <c r="BG623" s="462"/>
      <c r="BH623" s="462"/>
    </row>
    <row r="624" spans="1:60" hidden="1" outlineLevel="3" x14ac:dyDescent="0.35">
      <c r="A624" s="462"/>
      <c r="B624" s="471"/>
      <c r="C624" s="464">
        <f t="shared" si="63"/>
        <v>4</v>
      </c>
      <c r="D624" s="493"/>
      <c r="E624" s="678">
        <f>E623</f>
        <v>12</v>
      </c>
      <c r="F624" s="551" t="b">
        <f t="shared" si="61"/>
        <v>1</v>
      </c>
      <c r="G624" s="493"/>
      <c r="H624" s="767"/>
      <c r="I624" s="768"/>
      <c r="J624" s="679" t="s">
        <v>893</v>
      </c>
      <c r="K624" s="680" t="str">
        <f t="shared" si="62"/>
        <v>-</v>
      </c>
      <c r="L624" s="681" t="s">
        <v>894</v>
      </c>
      <c r="M624" s="681" t="s">
        <v>894</v>
      </c>
      <c r="N624" s="681" t="s">
        <v>894</v>
      </c>
      <c r="O624" s="681" t="s">
        <v>894</v>
      </c>
      <c r="P624" s="681" t="s">
        <v>894</v>
      </c>
      <c r="Q624" s="681" t="s">
        <v>894</v>
      </c>
      <c r="R624" s="681" t="s">
        <v>894</v>
      </c>
      <c r="S624" s="681" t="s">
        <v>894</v>
      </c>
      <c r="T624" s="681" t="s">
        <v>894</v>
      </c>
      <c r="U624" s="681" t="s">
        <v>894</v>
      </c>
      <c r="V624" s="681" t="s">
        <v>894</v>
      </c>
      <c r="W624" s="498"/>
      <c r="X624" s="498"/>
      <c r="Y624" s="498"/>
      <c r="Z624" s="498"/>
      <c r="AA624" s="498"/>
      <c r="AB624" s="498"/>
      <c r="AC624" s="498"/>
      <c r="AD624" s="498"/>
      <c r="AE624" s="498"/>
      <c r="AF624" s="498"/>
      <c r="AG624" s="498"/>
      <c r="AH624" s="498"/>
      <c r="AI624" s="498"/>
      <c r="AJ624" s="498"/>
      <c r="AK624" s="498"/>
      <c r="AL624" s="498"/>
      <c r="AM624" s="498"/>
      <c r="AN624" s="498"/>
      <c r="AO624" s="498"/>
      <c r="AP624" s="498"/>
      <c r="AQ624" s="498"/>
      <c r="AR624" s="498"/>
      <c r="AS624" s="498"/>
      <c r="AT624" s="498"/>
      <c r="AU624" s="498"/>
      <c r="AV624" s="498"/>
      <c r="AW624" s="498"/>
      <c r="AX624" s="498"/>
      <c r="AY624" s="498"/>
      <c r="AZ624" s="498"/>
      <c r="BA624" s="498"/>
      <c r="BB624" s="498"/>
      <c r="BC624" s="498"/>
      <c r="BD624" s="493"/>
      <c r="BE624" s="474"/>
      <c r="BF624" s="462"/>
      <c r="BG624" s="462"/>
      <c r="BH624" s="462"/>
    </row>
    <row r="625" spans="1:60" hidden="1" outlineLevel="3" x14ac:dyDescent="0.35">
      <c r="A625" s="462"/>
      <c r="B625" s="471"/>
      <c r="C625" s="464">
        <f t="shared" si="63"/>
        <v>4</v>
      </c>
      <c r="D625" s="493"/>
      <c r="E625" s="678">
        <f>E624</f>
        <v>12</v>
      </c>
      <c r="F625" s="551" t="b">
        <f t="shared" si="61"/>
        <v>1</v>
      </c>
      <c r="G625" s="493"/>
      <c r="H625" s="769"/>
      <c r="I625" s="770"/>
      <c r="J625" s="662" t="s">
        <v>895</v>
      </c>
      <c r="K625" s="682" t="str">
        <f t="shared" si="62"/>
        <v>-</v>
      </c>
      <c r="L625" s="679" t="s">
        <v>890</v>
      </c>
      <c r="M625" s="679" t="s">
        <v>890</v>
      </c>
      <c r="N625" s="679" t="s">
        <v>890</v>
      </c>
      <c r="O625" s="679" t="s">
        <v>890</v>
      </c>
      <c r="P625" s="679" t="s">
        <v>890</v>
      </c>
      <c r="Q625" s="679" t="s">
        <v>890</v>
      </c>
      <c r="R625" s="679" t="s">
        <v>890</v>
      </c>
      <c r="S625" s="679" t="s">
        <v>890</v>
      </c>
      <c r="T625" s="679" t="s">
        <v>890</v>
      </c>
      <c r="U625" s="683" t="s">
        <v>890</v>
      </c>
      <c r="V625" s="683" t="s">
        <v>890</v>
      </c>
      <c r="W625" s="498"/>
      <c r="X625" s="498"/>
      <c r="Y625" s="498"/>
      <c r="Z625" s="498"/>
      <c r="AA625" s="498"/>
      <c r="AB625" s="498"/>
      <c r="AC625" s="498"/>
      <c r="AD625" s="498"/>
      <c r="AE625" s="498"/>
      <c r="AF625" s="498"/>
      <c r="AG625" s="498"/>
      <c r="AH625" s="498"/>
      <c r="AI625" s="498"/>
      <c r="AJ625" s="498"/>
      <c r="AK625" s="498"/>
      <c r="AL625" s="498"/>
      <c r="AM625" s="498"/>
      <c r="AN625" s="498"/>
      <c r="AO625" s="498"/>
      <c r="AP625" s="498"/>
      <c r="AQ625" s="498"/>
      <c r="AR625" s="498"/>
      <c r="AS625" s="498"/>
      <c r="AT625" s="498"/>
      <c r="AU625" s="498"/>
      <c r="AV625" s="498"/>
      <c r="AW625" s="498"/>
      <c r="AX625" s="498"/>
      <c r="AY625" s="498"/>
      <c r="AZ625" s="498"/>
      <c r="BA625" s="498"/>
      <c r="BB625" s="498"/>
      <c r="BC625" s="498"/>
      <c r="BD625" s="493"/>
      <c r="BE625" s="474"/>
      <c r="BF625" s="462"/>
      <c r="BG625" s="462"/>
      <c r="BH625" s="462"/>
    </row>
    <row r="626" spans="1:60" hidden="1" outlineLevel="3" x14ac:dyDescent="0.35">
      <c r="A626" s="462"/>
      <c r="B626" s="471"/>
      <c r="C626" s="464">
        <f t="shared" si="63"/>
        <v>4</v>
      </c>
      <c r="D626" s="493"/>
      <c r="E626" s="557">
        <v>13</v>
      </c>
      <c r="F626" s="551" t="b">
        <f t="shared" si="61"/>
        <v>1</v>
      </c>
      <c r="G626" s="493"/>
      <c r="H626" s="675" t="s">
        <v>915</v>
      </c>
      <c r="I626" s="675"/>
      <c r="J626" s="653" t="s">
        <v>889</v>
      </c>
      <c r="K626" s="676">
        <f t="shared" si="62"/>
        <v>43452</v>
      </c>
      <c r="L626" s="685">
        <v>-1</v>
      </c>
      <c r="M626" s="677" t="s">
        <v>890</v>
      </c>
      <c r="N626" s="677" t="s">
        <v>890</v>
      </c>
      <c r="O626" s="677" t="s">
        <v>890</v>
      </c>
      <c r="P626" s="677" t="s">
        <v>890</v>
      </c>
      <c r="Q626" s="677" t="s">
        <v>890</v>
      </c>
      <c r="R626" s="677" t="s">
        <v>890</v>
      </c>
      <c r="S626" s="677" t="s">
        <v>890</v>
      </c>
      <c r="T626" s="677" t="s">
        <v>890</v>
      </c>
      <c r="U626" s="677" t="s">
        <v>890</v>
      </c>
      <c r="V626" s="677" t="s">
        <v>890</v>
      </c>
      <c r="W626" s="498"/>
      <c r="X626" s="498"/>
      <c r="Y626" s="498"/>
      <c r="Z626" s="498"/>
      <c r="AA626" s="498"/>
      <c r="AB626" s="498"/>
      <c r="AC626" s="498"/>
      <c r="AD626" s="498"/>
      <c r="AE626" s="498"/>
      <c r="AF626" s="498"/>
      <c r="AG626" s="498"/>
      <c r="AH626" s="498"/>
      <c r="AI626" s="498"/>
      <c r="AJ626" s="498"/>
      <c r="AK626" s="498"/>
      <c r="AL626" s="498"/>
      <c r="AM626" s="498"/>
      <c r="AN626" s="498"/>
      <c r="AO626" s="498"/>
      <c r="AP626" s="498"/>
      <c r="AQ626" s="498"/>
      <c r="AR626" s="498"/>
      <c r="AS626" s="498"/>
      <c r="AT626" s="498"/>
      <c r="AU626" s="498"/>
      <c r="AV626" s="498"/>
      <c r="AW626" s="498"/>
      <c r="AX626" s="498"/>
      <c r="AY626" s="498"/>
      <c r="AZ626" s="498"/>
      <c r="BA626" s="498"/>
      <c r="BB626" s="498"/>
      <c r="BC626" s="498"/>
      <c r="BD626" s="493"/>
      <c r="BE626" s="474"/>
      <c r="BF626" s="462"/>
      <c r="BG626" s="462"/>
      <c r="BH626" s="462"/>
    </row>
    <row r="627" spans="1:60" ht="15" hidden="1" customHeight="1" outlineLevel="3" x14ac:dyDescent="0.35">
      <c r="A627" s="462"/>
      <c r="B627" s="471"/>
      <c r="C627" s="464">
        <f t="shared" si="63"/>
        <v>4</v>
      </c>
      <c r="D627" s="493"/>
      <c r="E627" s="678">
        <f>E626</f>
        <v>13</v>
      </c>
      <c r="F627" s="551" t="b">
        <f t="shared" si="61"/>
        <v>1</v>
      </c>
      <c r="G627" s="493"/>
      <c r="H627" s="765" t="s">
        <v>916</v>
      </c>
      <c r="I627" s="766"/>
      <c r="J627" s="679" t="s">
        <v>892</v>
      </c>
      <c r="K627" s="680" t="str">
        <f t="shared" si="62"/>
        <v>-</v>
      </c>
      <c r="L627" s="681" t="s">
        <v>890</v>
      </c>
      <c r="M627" s="681" t="s">
        <v>890</v>
      </c>
      <c r="N627" s="681" t="s">
        <v>890</v>
      </c>
      <c r="O627" s="681" t="s">
        <v>890</v>
      </c>
      <c r="P627" s="681" t="s">
        <v>890</v>
      </c>
      <c r="Q627" s="544">
        <f>INT(150/7)+2</f>
        <v>23</v>
      </c>
      <c r="R627" s="681" t="s">
        <v>890</v>
      </c>
      <c r="S627" s="544" t="b">
        <v>1</v>
      </c>
      <c r="T627" s="681" t="s">
        <v>890</v>
      </c>
      <c r="U627" s="681" t="s">
        <v>890</v>
      </c>
      <c r="V627" s="681" t="s">
        <v>890</v>
      </c>
      <c r="W627" s="498"/>
      <c r="X627" s="498"/>
      <c r="Y627" s="498"/>
      <c r="Z627" s="498"/>
      <c r="AA627" s="498"/>
      <c r="AB627" s="498"/>
      <c r="AC627" s="498"/>
      <c r="AD627" s="498"/>
      <c r="AE627" s="498"/>
      <c r="AF627" s="498"/>
      <c r="AG627" s="498"/>
      <c r="AH627" s="498"/>
      <c r="AI627" s="498"/>
      <c r="AJ627" s="498"/>
      <c r="AK627" s="498"/>
      <c r="AL627" s="498"/>
      <c r="AM627" s="498"/>
      <c r="AN627" s="498"/>
      <c r="AO627" s="498"/>
      <c r="AP627" s="498"/>
      <c r="AQ627" s="498"/>
      <c r="AR627" s="498"/>
      <c r="AS627" s="498"/>
      <c r="AT627" s="498"/>
      <c r="AU627" s="498"/>
      <c r="AV627" s="498"/>
      <c r="AW627" s="498"/>
      <c r="AX627" s="498"/>
      <c r="AY627" s="498"/>
      <c r="AZ627" s="498"/>
      <c r="BA627" s="498"/>
      <c r="BB627" s="498"/>
      <c r="BC627" s="498"/>
      <c r="BD627" s="493"/>
      <c r="BE627" s="474"/>
      <c r="BF627" s="462"/>
      <c r="BG627" s="462"/>
      <c r="BH627" s="462"/>
    </row>
    <row r="628" spans="1:60" hidden="1" outlineLevel="3" x14ac:dyDescent="0.35">
      <c r="A628" s="462"/>
      <c r="B628" s="471"/>
      <c r="C628" s="464">
        <f t="shared" si="63"/>
        <v>4</v>
      </c>
      <c r="D628" s="493"/>
      <c r="E628" s="678">
        <f>E627</f>
        <v>13</v>
      </c>
      <c r="F628" s="551" t="b">
        <f t="shared" si="61"/>
        <v>1</v>
      </c>
      <c r="G628" s="493"/>
      <c r="H628" s="767"/>
      <c r="I628" s="768"/>
      <c r="J628" s="679" t="s">
        <v>893</v>
      </c>
      <c r="K628" s="680" t="str">
        <f t="shared" si="62"/>
        <v>-</v>
      </c>
      <c r="L628" s="681" t="s">
        <v>894</v>
      </c>
      <c r="M628" s="681" t="s">
        <v>894</v>
      </c>
      <c r="N628" s="681" t="s">
        <v>894</v>
      </c>
      <c r="O628" s="681" t="s">
        <v>894</v>
      </c>
      <c r="P628" s="681" t="s">
        <v>894</v>
      </c>
      <c r="Q628" s="681" t="s">
        <v>894</v>
      </c>
      <c r="R628" s="681" t="s">
        <v>894</v>
      </c>
      <c r="S628" s="681" t="s">
        <v>894</v>
      </c>
      <c r="T628" s="681" t="s">
        <v>894</v>
      </c>
      <c r="U628" s="681" t="s">
        <v>894</v>
      </c>
      <c r="V628" s="681" t="s">
        <v>894</v>
      </c>
      <c r="W628" s="498"/>
      <c r="X628" s="498"/>
      <c r="Y628" s="498"/>
      <c r="Z628" s="498"/>
      <c r="AA628" s="498"/>
      <c r="AB628" s="498"/>
      <c r="AC628" s="498"/>
      <c r="AD628" s="498"/>
      <c r="AE628" s="498"/>
      <c r="AF628" s="498"/>
      <c r="AG628" s="498"/>
      <c r="AH628" s="498"/>
      <c r="AI628" s="498"/>
      <c r="AJ628" s="498"/>
      <c r="AK628" s="498"/>
      <c r="AL628" s="498"/>
      <c r="AM628" s="498"/>
      <c r="AN628" s="498"/>
      <c r="AO628" s="498"/>
      <c r="AP628" s="498"/>
      <c r="AQ628" s="498"/>
      <c r="AR628" s="498"/>
      <c r="AS628" s="498"/>
      <c r="AT628" s="498"/>
      <c r="AU628" s="498"/>
      <c r="AV628" s="498"/>
      <c r="AW628" s="498"/>
      <c r="AX628" s="498"/>
      <c r="AY628" s="498"/>
      <c r="AZ628" s="498"/>
      <c r="BA628" s="498"/>
      <c r="BB628" s="498"/>
      <c r="BC628" s="498"/>
      <c r="BD628" s="493"/>
      <c r="BE628" s="474"/>
      <c r="BF628" s="462"/>
      <c r="BG628" s="462"/>
      <c r="BH628" s="462"/>
    </row>
    <row r="629" spans="1:60" hidden="1" outlineLevel="3" x14ac:dyDescent="0.35">
      <c r="A629" s="462"/>
      <c r="B629" s="471"/>
      <c r="C629" s="464">
        <f t="shared" si="63"/>
        <v>4</v>
      </c>
      <c r="D629" s="493"/>
      <c r="E629" s="678">
        <f>E628</f>
        <v>13</v>
      </c>
      <c r="F629" s="551" t="b">
        <f t="shared" si="61"/>
        <v>1</v>
      </c>
      <c r="G629" s="493"/>
      <c r="H629" s="769"/>
      <c r="I629" s="770"/>
      <c r="J629" s="662" t="s">
        <v>895</v>
      </c>
      <c r="K629" s="682" t="str">
        <f t="shared" si="62"/>
        <v>-</v>
      </c>
      <c r="L629" s="679" t="s">
        <v>890</v>
      </c>
      <c r="M629" s="679" t="s">
        <v>890</v>
      </c>
      <c r="N629" s="679" t="s">
        <v>890</v>
      </c>
      <c r="O629" s="679" t="s">
        <v>890</v>
      </c>
      <c r="P629" s="679" t="s">
        <v>890</v>
      </c>
      <c r="Q629" s="679" t="s">
        <v>890</v>
      </c>
      <c r="R629" s="679" t="s">
        <v>890</v>
      </c>
      <c r="S629" s="679" t="s">
        <v>890</v>
      </c>
      <c r="T629" s="679" t="s">
        <v>890</v>
      </c>
      <c r="U629" s="683" t="s">
        <v>890</v>
      </c>
      <c r="V629" s="683" t="s">
        <v>890</v>
      </c>
      <c r="W629" s="498"/>
      <c r="X629" s="498"/>
      <c r="Y629" s="498"/>
      <c r="Z629" s="498"/>
      <c r="AA629" s="498"/>
      <c r="AB629" s="498"/>
      <c r="AC629" s="498"/>
      <c r="AD629" s="498"/>
      <c r="AE629" s="498"/>
      <c r="AF629" s="498"/>
      <c r="AG629" s="498"/>
      <c r="AH629" s="498"/>
      <c r="AI629" s="498"/>
      <c r="AJ629" s="498"/>
      <c r="AK629" s="498"/>
      <c r="AL629" s="498"/>
      <c r="AM629" s="498"/>
      <c r="AN629" s="498"/>
      <c r="AO629" s="498"/>
      <c r="AP629" s="498"/>
      <c r="AQ629" s="498"/>
      <c r="AR629" s="498"/>
      <c r="AS629" s="498"/>
      <c r="AT629" s="498"/>
      <c r="AU629" s="498"/>
      <c r="AV629" s="498"/>
      <c r="AW629" s="498"/>
      <c r="AX629" s="498"/>
      <c r="AY629" s="498"/>
      <c r="AZ629" s="498"/>
      <c r="BA629" s="498"/>
      <c r="BB629" s="498"/>
      <c r="BC629" s="498"/>
      <c r="BD629" s="493"/>
      <c r="BE629" s="474"/>
      <c r="BF629" s="462"/>
      <c r="BG629" s="462"/>
      <c r="BH629" s="462"/>
    </row>
    <row r="630" spans="1:60" hidden="1" outlineLevel="3" x14ac:dyDescent="0.35">
      <c r="A630" s="462"/>
      <c r="B630" s="471"/>
      <c r="C630" s="464">
        <f t="shared" si="63"/>
        <v>4</v>
      </c>
      <c r="D630" s="493"/>
      <c r="E630" s="557">
        <v>14</v>
      </c>
      <c r="F630" s="551" t="b">
        <f t="shared" si="61"/>
        <v>1</v>
      </c>
      <c r="G630" s="493"/>
      <c r="H630" s="675" t="s">
        <v>917</v>
      </c>
      <c r="I630" s="675"/>
      <c r="J630" s="653" t="s">
        <v>889</v>
      </c>
      <c r="K630" s="676" t="str">
        <f t="shared" si="62"/>
        <v>-</v>
      </c>
      <c r="L630" s="677" t="s">
        <v>890</v>
      </c>
      <c r="M630" s="677" t="s">
        <v>890</v>
      </c>
      <c r="N630" s="677" t="s">
        <v>890</v>
      </c>
      <c r="O630" s="677" t="s">
        <v>890</v>
      </c>
      <c r="P630" s="677" t="s">
        <v>890</v>
      </c>
      <c r="Q630" s="677" t="s">
        <v>890</v>
      </c>
      <c r="R630" s="677" t="s">
        <v>890</v>
      </c>
      <c r="S630" s="677" t="s">
        <v>890</v>
      </c>
      <c r="T630" s="677" t="s">
        <v>890</v>
      </c>
      <c r="U630" s="677" t="s">
        <v>890</v>
      </c>
      <c r="V630" s="677" t="s">
        <v>890</v>
      </c>
      <c r="W630" s="498"/>
      <c r="X630" s="498"/>
      <c r="Y630" s="498"/>
      <c r="Z630" s="498"/>
      <c r="AA630" s="498"/>
      <c r="AB630" s="498"/>
      <c r="AC630" s="498"/>
      <c r="AD630" s="498"/>
      <c r="AE630" s="498"/>
      <c r="AF630" s="498"/>
      <c r="AG630" s="498"/>
      <c r="AH630" s="498"/>
      <c r="AI630" s="498"/>
      <c r="AJ630" s="498"/>
      <c r="AK630" s="498"/>
      <c r="AL630" s="498"/>
      <c r="AM630" s="498"/>
      <c r="AN630" s="498"/>
      <c r="AO630" s="498"/>
      <c r="AP630" s="498"/>
      <c r="AQ630" s="498"/>
      <c r="AR630" s="498"/>
      <c r="AS630" s="498"/>
      <c r="AT630" s="498"/>
      <c r="AU630" s="498"/>
      <c r="AV630" s="498"/>
      <c r="AW630" s="498"/>
      <c r="AX630" s="498"/>
      <c r="AY630" s="498"/>
      <c r="AZ630" s="498"/>
      <c r="BA630" s="498"/>
      <c r="BB630" s="498"/>
      <c r="BC630" s="498"/>
      <c r="BD630" s="493"/>
      <c r="BE630" s="474"/>
      <c r="BF630" s="462"/>
      <c r="BG630" s="462"/>
      <c r="BH630" s="462"/>
    </row>
    <row r="631" spans="1:60" ht="15" hidden="1" customHeight="1" outlineLevel="3" x14ac:dyDescent="0.35">
      <c r="A631" s="462"/>
      <c r="B631" s="471"/>
      <c r="C631" s="464">
        <f t="shared" si="63"/>
        <v>4</v>
      </c>
      <c r="D631" s="493"/>
      <c r="E631" s="678">
        <f>E630</f>
        <v>14</v>
      </c>
      <c r="F631" s="551" t="b">
        <f t="shared" si="61"/>
        <v>1</v>
      </c>
      <c r="G631" s="493"/>
      <c r="H631" s="765" t="s">
        <v>918</v>
      </c>
      <c r="I631" s="766"/>
      <c r="J631" s="679" t="s">
        <v>892</v>
      </c>
      <c r="K631" s="680" t="str">
        <f t="shared" si="62"/>
        <v>-</v>
      </c>
      <c r="L631" s="681" t="s">
        <v>890</v>
      </c>
      <c r="M631" s="681" t="s">
        <v>890</v>
      </c>
      <c r="N631" s="681" t="s">
        <v>890</v>
      </c>
      <c r="O631" s="681" t="s">
        <v>890</v>
      </c>
      <c r="P631" s="681" t="s">
        <v>890</v>
      </c>
      <c r="Q631" s="544">
        <f>INT(150/7)+2</f>
        <v>23</v>
      </c>
      <c r="R631" s="681" t="s">
        <v>890</v>
      </c>
      <c r="S631" s="544" t="b">
        <v>1</v>
      </c>
      <c r="T631" s="681" t="s">
        <v>890</v>
      </c>
      <c r="U631" s="681" t="s">
        <v>890</v>
      </c>
      <c r="V631" s="681" t="s">
        <v>890</v>
      </c>
      <c r="W631" s="498"/>
      <c r="X631" s="498"/>
      <c r="Y631" s="498"/>
      <c r="Z631" s="498"/>
      <c r="AA631" s="498"/>
      <c r="AB631" s="498"/>
      <c r="AC631" s="498"/>
      <c r="AD631" s="498"/>
      <c r="AE631" s="498"/>
      <c r="AF631" s="498"/>
      <c r="AG631" s="498"/>
      <c r="AH631" s="498"/>
      <c r="AI631" s="498"/>
      <c r="AJ631" s="498"/>
      <c r="AK631" s="498"/>
      <c r="AL631" s="498"/>
      <c r="AM631" s="498"/>
      <c r="AN631" s="498"/>
      <c r="AO631" s="498"/>
      <c r="AP631" s="498"/>
      <c r="AQ631" s="498"/>
      <c r="AR631" s="498"/>
      <c r="AS631" s="498"/>
      <c r="AT631" s="498"/>
      <c r="AU631" s="498"/>
      <c r="AV631" s="498"/>
      <c r="AW631" s="498"/>
      <c r="AX631" s="498"/>
      <c r="AY631" s="498"/>
      <c r="AZ631" s="498"/>
      <c r="BA631" s="498"/>
      <c r="BB631" s="498"/>
      <c r="BC631" s="498"/>
      <c r="BD631" s="493"/>
      <c r="BE631" s="474"/>
      <c r="BF631" s="462"/>
      <c r="BG631" s="462"/>
      <c r="BH631" s="462"/>
    </row>
    <row r="632" spans="1:60" hidden="1" outlineLevel="3" x14ac:dyDescent="0.35">
      <c r="A632" s="462"/>
      <c r="B632" s="471"/>
      <c r="C632" s="464">
        <f t="shared" si="63"/>
        <v>4</v>
      </c>
      <c r="D632" s="493"/>
      <c r="E632" s="678">
        <f>E631</f>
        <v>14</v>
      </c>
      <c r="F632" s="551" t="b">
        <f t="shared" si="61"/>
        <v>1</v>
      </c>
      <c r="G632" s="493"/>
      <c r="H632" s="767"/>
      <c r="I632" s="768"/>
      <c r="J632" s="679" t="s">
        <v>893</v>
      </c>
      <c r="K632" s="680" t="str">
        <f t="shared" si="62"/>
        <v>-</v>
      </c>
      <c r="L632" s="681" t="s">
        <v>894</v>
      </c>
      <c r="M632" s="681" t="s">
        <v>894</v>
      </c>
      <c r="N632" s="681" t="s">
        <v>894</v>
      </c>
      <c r="O632" s="681" t="s">
        <v>894</v>
      </c>
      <c r="P632" s="681" t="s">
        <v>894</v>
      </c>
      <c r="Q632" s="681" t="s">
        <v>894</v>
      </c>
      <c r="R632" s="681" t="s">
        <v>894</v>
      </c>
      <c r="S632" s="681" t="s">
        <v>894</v>
      </c>
      <c r="T632" s="681" t="s">
        <v>894</v>
      </c>
      <c r="U632" s="681" t="s">
        <v>894</v>
      </c>
      <c r="V632" s="681" t="s">
        <v>894</v>
      </c>
      <c r="W632" s="498"/>
      <c r="X632" s="498"/>
      <c r="Y632" s="498"/>
      <c r="Z632" s="498"/>
      <c r="AA632" s="498"/>
      <c r="AB632" s="498"/>
      <c r="AC632" s="498"/>
      <c r="AD632" s="498"/>
      <c r="AE632" s="498"/>
      <c r="AF632" s="498"/>
      <c r="AG632" s="498"/>
      <c r="AH632" s="498"/>
      <c r="AI632" s="498"/>
      <c r="AJ632" s="498"/>
      <c r="AK632" s="498"/>
      <c r="AL632" s="498"/>
      <c r="AM632" s="498"/>
      <c r="AN632" s="498"/>
      <c r="AO632" s="498"/>
      <c r="AP632" s="498"/>
      <c r="AQ632" s="498"/>
      <c r="AR632" s="498"/>
      <c r="AS632" s="498"/>
      <c r="AT632" s="498"/>
      <c r="AU632" s="498"/>
      <c r="AV632" s="498"/>
      <c r="AW632" s="498"/>
      <c r="AX632" s="498"/>
      <c r="AY632" s="498"/>
      <c r="AZ632" s="498"/>
      <c r="BA632" s="498"/>
      <c r="BB632" s="498"/>
      <c r="BC632" s="498"/>
      <c r="BD632" s="493"/>
      <c r="BE632" s="474"/>
      <c r="BF632" s="462"/>
      <c r="BG632" s="462"/>
      <c r="BH632" s="462"/>
    </row>
    <row r="633" spans="1:60" hidden="1" outlineLevel="3" x14ac:dyDescent="0.35">
      <c r="A633" s="462"/>
      <c r="B633" s="471"/>
      <c r="C633" s="464">
        <f t="shared" si="63"/>
        <v>4</v>
      </c>
      <c r="D633" s="493"/>
      <c r="E633" s="678">
        <f>E632</f>
        <v>14</v>
      </c>
      <c r="F633" s="551" t="b">
        <f t="shared" si="61"/>
        <v>1</v>
      </c>
      <c r="G633" s="493"/>
      <c r="H633" s="769"/>
      <c r="I633" s="770"/>
      <c r="J633" s="662" t="s">
        <v>895</v>
      </c>
      <c r="K633" s="682" t="str">
        <f t="shared" si="62"/>
        <v>-</v>
      </c>
      <c r="L633" s="679" t="s">
        <v>890</v>
      </c>
      <c r="M633" s="679" t="s">
        <v>890</v>
      </c>
      <c r="N633" s="679" t="s">
        <v>890</v>
      </c>
      <c r="O633" s="679" t="s">
        <v>890</v>
      </c>
      <c r="P633" s="679" t="s">
        <v>890</v>
      </c>
      <c r="Q633" s="679" t="s">
        <v>890</v>
      </c>
      <c r="R633" s="679" t="s">
        <v>890</v>
      </c>
      <c r="S633" s="679" t="s">
        <v>890</v>
      </c>
      <c r="T633" s="679" t="s">
        <v>890</v>
      </c>
      <c r="U633" s="683" t="s">
        <v>890</v>
      </c>
      <c r="V633" s="683" t="s">
        <v>890</v>
      </c>
      <c r="W633" s="498"/>
      <c r="X633" s="498"/>
      <c r="Y633" s="498"/>
      <c r="Z633" s="498"/>
      <c r="AA633" s="498"/>
      <c r="AB633" s="498"/>
      <c r="AC633" s="498"/>
      <c r="AD633" s="498"/>
      <c r="AE633" s="498"/>
      <c r="AF633" s="498"/>
      <c r="AG633" s="498"/>
      <c r="AH633" s="498"/>
      <c r="AI633" s="498"/>
      <c r="AJ633" s="498"/>
      <c r="AK633" s="498"/>
      <c r="AL633" s="498"/>
      <c r="AM633" s="498"/>
      <c r="AN633" s="498"/>
      <c r="AO633" s="498"/>
      <c r="AP633" s="498"/>
      <c r="AQ633" s="498"/>
      <c r="AR633" s="498"/>
      <c r="AS633" s="498"/>
      <c r="AT633" s="498"/>
      <c r="AU633" s="498"/>
      <c r="AV633" s="498"/>
      <c r="AW633" s="498"/>
      <c r="AX633" s="498"/>
      <c r="AY633" s="498"/>
      <c r="AZ633" s="498"/>
      <c r="BA633" s="498"/>
      <c r="BB633" s="498"/>
      <c r="BC633" s="498"/>
      <c r="BD633" s="493"/>
      <c r="BE633" s="474"/>
      <c r="BF633" s="462"/>
      <c r="BG633" s="462"/>
      <c r="BH633" s="462"/>
    </row>
    <row r="634" spans="1:60" hidden="1" outlineLevel="3" x14ac:dyDescent="0.35">
      <c r="A634" s="462"/>
      <c r="B634" s="471"/>
      <c r="C634" s="464">
        <f t="shared" si="63"/>
        <v>4</v>
      </c>
      <c r="D634" s="493"/>
      <c r="E634" s="557">
        <v>15</v>
      </c>
      <c r="F634" s="551" t="b">
        <f>COUNTIFS($L634:$V634,"-")&lt;&gt;COUNTA($L634:$V634)</f>
        <v>1</v>
      </c>
      <c r="G634" s="493"/>
      <c r="H634" s="675" t="s">
        <v>919</v>
      </c>
      <c r="I634" s="675"/>
      <c r="J634" s="653" t="s">
        <v>889</v>
      </c>
      <c r="K634" s="676" t="str">
        <f t="shared" si="62"/>
        <v>-</v>
      </c>
      <c r="L634" s="677" t="s">
        <v>890</v>
      </c>
      <c r="M634" s="677" t="s">
        <v>890</v>
      </c>
      <c r="N634" s="677" t="s">
        <v>890</v>
      </c>
      <c r="O634" s="677" t="s">
        <v>890</v>
      </c>
      <c r="P634" s="677" t="s">
        <v>890</v>
      </c>
      <c r="Q634" s="677" t="s">
        <v>890</v>
      </c>
      <c r="R634" s="677" t="s">
        <v>890</v>
      </c>
      <c r="S634" s="677" t="s">
        <v>890</v>
      </c>
      <c r="T634" s="677" t="s">
        <v>890</v>
      </c>
      <c r="U634" s="677" t="s">
        <v>890</v>
      </c>
      <c r="V634" s="677" t="s">
        <v>890</v>
      </c>
      <c r="W634" s="498"/>
      <c r="X634" s="498"/>
      <c r="Y634" s="498"/>
      <c r="Z634" s="498"/>
      <c r="AA634" s="498"/>
      <c r="AB634" s="498"/>
      <c r="AC634" s="498"/>
      <c r="AD634" s="498"/>
      <c r="AE634" s="498"/>
      <c r="AF634" s="498"/>
      <c r="AG634" s="498"/>
      <c r="AH634" s="498"/>
      <c r="AI634" s="498"/>
      <c r="AJ634" s="498"/>
      <c r="AK634" s="498"/>
      <c r="AL634" s="498"/>
      <c r="AM634" s="498"/>
      <c r="AN634" s="498"/>
      <c r="AO634" s="498"/>
      <c r="AP634" s="498"/>
      <c r="AQ634" s="498"/>
      <c r="AR634" s="498"/>
      <c r="AS634" s="498"/>
      <c r="AT634" s="498"/>
      <c r="AU634" s="498"/>
      <c r="AV634" s="498"/>
      <c r="AW634" s="498"/>
      <c r="AX634" s="498"/>
      <c r="AY634" s="498"/>
      <c r="AZ634" s="498"/>
      <c r="BA634" s="498"/>
      <c r="BB634" s="498"/>
      <c r="BC634" s="498"/>
      <c r="BD634" s="493"/>
      <c r="BE634" s="474"/>
      <c r="BF634" s="462"/>
      <c r="BG634" s="462"/>
      <c r="BH634" s="462"/>
    </row>
    <row r="635" spans="1:60" ht="15" hidden="1" customHeight="1" outlineLevel="3" x14ac:dyDescent="0.35">
      <c r="A635" s="462"/>
      <c r="B635" s="471"/>
      <c r="C635" s="464">
        <f t="shared" si="63"/>
        <v>4</v>
      </c>
      <c r="D635" s="493"/>
      <c r="E635" s="678">
        <f>E634</f>
        <v>15</v>
      </c>
      <c r="F635" s="551" t="b">
        <f>COUNTIFS($L635:$V635,"-")&lt;&gt;COUNTA($L635:$V635)</f>
        <v>1</v>
      </c>
      <c r="G635" s="493"/>
      <c r="H635" s="765" t="s">
        <v>920</v>
      </c>
      <c r="I635" s="766"/>
      <c r="J635" s="679" t="s">
        <v>892</v>
      </c>
      <c r="K635" s="680" t="str">
        <f t="shared" si="62"/>
        <v>-</v>
      </c>
      <c r="L635" s="681" t="s">
        <v>890</v>
      </c>
      <c r="M635" s="681" t="s">
        <v>890</v>
      </c>
      <c r="N635" s="681" t="s">
        <v>890</v>
      </c>
      <c r="O635" s="681" t="s">
        <v>890</v>
      </c>
      <c r="P635" s="681" t="s">
        <v>890</v>
      </c>
      <c r="Q635" s="544">
        <f>INT(150/7)+2</f>
        <v>23</v>
      </c>
      <c r="R635" s="681" t="s">
        <v>890</v>
      </c>
      <c r="S635" s="544" t="b">
        <v>1</v>
      </c>
      <c r="T635" s="681" t="s">
        <v>890</v>
      </c>
      <c r="U635" s="681" t="s">
        <v>890</v>
      </c>
      <c r="V635" s="681" t="s">
        <v>890</v>
      </c>
      <c r="W635" s="498"/>
      <c r="X635" s="498"/>
      <c r="Y635" s="498"/>
      <c r="Z635" s="498"/>
      <c r="AA635" s="498"/>
      <c r="AB635" s="498"/>
      <c r="AC635" s="498"/>
      <c r="AD635" s="498"/>
      <c r="AE635" s="498"/>
      <c r="AF635" s="498"/>
      <c r="AG635" s="498"/>
      <c r="AH635" s="498"/>
      <c r="AI635" s="498"/>
      <c r="AJ635" s="498"/>
      <c r="AK635" s="498"/>
      <c r="AL635" s="498"/>
      <c r="AM635" s="498"/>
      <c r="AN635" s="498"/>
      <c r="AO635" s="498"/>
      <c r="AP635" s="498"/>
      <c r="AQ635" s="498"/>
      <c r="AR635" s="498"/>
      <c r="AS635" s="498"/>
      <c r="AT635" s="498"/>
      <c r="AU635" s="498"/>
      <c r="AV635" s="498"/>
      <c r="AW635" s="498"/>
      <c r="AX635" s="498"/>
      <c r="AY635" s="498"/>
      <c r="AZ635" s="498"/>
      <c r="BA635" s="498"/>
      <c r="BB635" s="498"/>
      <c r="BC635" s="498"/>
      <c r="BD635" s="493"/>
      <c r="BE635" s="474"/>
      <c r="BF635" s="462"/>
      <c r="BG635" s="462"/>
      <c r="BH635" s="462"/>
    </row>
    <row r="636" spans="1:60" hidden="1" outlineLevel="3" x14ac:dyDescent="0.35">
      <c r="A636" s="462"/>
      <c r="B636" s="471"/>
      <c r="C636" s="464">
        <f t="shared" si="63"/>
        <v>4</v>
      </c>
      <c r="D636" s="493"/>
      <c r="E636" s="678">
        <f>E635</f>
        <v>15</v>
      </c>
      <c r="F636" s="551" t="b">
        <f>COUNTIFS($L636:$V636,"-")&lt;&gt;COUNTA($L636:$V636)</f>
        <v>1</v>
      </c>
      <c r="G636" s="493"/>
      <c r="H636" s="767"/>
      <c r="I636" s="768"/>
      <c r="J636" s="679" t="s">
        <v>893</v>
      </c>
      <c r="K636" s="680" t="str">
        <f t="shared" si="62"/>
        <v>-</v>
      </c>
      <c r="L636" s="681" t="s">
        <v>894</v>
      </c>
      <c r="M636" s="681" t="s">
        <v>894</v>
      </c>
      <c r="N636" s="681" t="s">
        <v>894</v>
      </c>
      <c r="O636" s="681" t="s">
        <v>894</v>
      </c>
      <c r="P636" s="681" t="s">
        <v>894</v>
      </c>
      <c r="Q636" s="681" t="s">
        <v>894</v>
      </c>
      <c r="R636" s="681" t="s">
        <v>894</v>
      </c>
      <c r="S636" s="681" t="s">
        <v>894</v>
      </c>
      <c r="T636" s="681" t="s">
        <v>894</v>
      </c>
      <c r="U636" s="681" t="s">
        <v>894</v>
      </c>
      <c r="V636" s="544">
        <v>0.8</v>
      </c>
      <c r="W636" s="498"/>
      <c r="X636" s="498"/>
      <c r="Y636" s="498"/>
      <c r="Z636" s="498"/>
      <c r="AA636" s="498"/>
      <c r="AB636" s="498"/>
      <c r="AC636" s="498"/>
      <c r="AD636" s="498"/>
      <c r="AE636" s="498"/>
      <c r="AF636" s="498"/>
      <c r="AG636" s="498"/>
      <c r="AH636" s="498"/>
      <c r="AI636" s="498"/>
      <c r="AJ636" s="498"/>
      <c r="AK636" s="498"/>
      <c r="AL636" s="498"/>
      <c r="AM636" s="498"/>
      <c r="AN636" s="498"/>
      <c r="AO636" s="498"/>
      <c r="AP636" s="498"/>
      <c r="AQ636" s="498"/>
      <c r="AR636" s="498"/>
      <c r="AS636" s="498"/>
      <c r="AT636" s="498"/>
      <c r="AU636" s="498"/>
      <c r="AV636" s="498"/>
      <c r="AW636" s="498"/>
      <c r="AX636" s="498"/>
      <c r="AY636" s="498"/>
      <c r="AZ636" s="498"/>
      <c r="BA636" s="498"/>
      <c r="BB636" s="498"/>
      <c r="BC636" s="498"/>
      <c r="BD636" s="493"/>
      <c r="BE636" s="474"/>
      <c r="BF636" s="462"/>
      <c r="BG636" s="462"/>
      <c r="BH636" s="462"/>
    </row>
    <row r="637" spans="1:60" hidden="1" outlineLevel="3" x14ac:dyDescent="0.35">
      <c r="A637" s="462"/>
      <c r="B637" s="471"/>
      <c r="C637" s="464">
        <f t="shared" si="63"/>
        <v>4</v>
      </c>
      <c r="D637" s="493"/>
      <c r="E637" s="678">
        <f>E636</f>
        <v>15</v>
      </c>
      <c r="F637" s="551" t="b">
        <f>COUNTIFS($L637:$V637,"-")&lt;&gt;COUNTA($L637:$V637)</f>
        <v>1</v>
      </c>
      <c r="G637" s="493"/>
      <c r="H637" s="769"/>
      <c r="I637" s="770"/>
      <c r="J637" s="662" t="s">
        <v>895</v>
      </c>
      <c r="K637" s="682" t="str">
        <f t="shared" si="62"/>
        <v>-</v>
      </c>
      <c r="L637" s="679" t="s">
        <v>890</v>
      </c>
      <c r="M637" s="679" t="s">
        <v>890</v>
      </c>
      <c r="N637" s="679" t="s">
        <v>890</v>
      </c>
      <c r="O637" s="679" t="s">
        <v>890</v>
      </c>
      <c r="P637" s="679" t="s">
        <v>890</v>
      </c>
      <c r="Q637" s="679" t="s">
        <v>890</v>
      </c>
      <c r="R637" s="679" t="s">
        <v>890</v>
      </c>
      <c r="S637" s="679" t="s">
        <v>890</v>
      </c>
      <c r="T637" s="679" t="s">
        <v>890</v>
      </c>
      <c r="U637" s="683" t="s">
        <v>890</v>
      </c>
      <c r="V637" s="683" t="s">
        <v>890</v>
      </c>
      <c r="W637" s="498"/>
      <c r="X637" s="498"/>
      <c r="Y637" s="498"/>
      <c r="Z637" s="498"/>
      <c r="AA637" s="498"/>
      <c r="AB637" s="498"/>
      <c r="AC637" s="498"/>
      <c r="AD637" s="498"/>
      <c r="AE637" s="498"/>
      <c r="AF637" s="498"/>
      <c r="AG637" s="498"/>
      <c r="AH637" s="498"/>
      <c r="AI637" s="498"/>
      <c r="AJ637" s="498"/>
      <c r="AK637" s="498"/>
      <c r="AL637" s="498"/>
      <c r="AM637" s="498"/>
      <c r="AN637" s="498"/>
      <c r="AO637" s="498"/>
      <c r="AP637" s="498"/>
      <c r="AQ637" s="498"/>
      <c r="AR637" s="498"/>
      <c r="AS637" s="498"/>
      <c r="AT637" s="498"/>
      <c r="AU637" s="498"/>
      <c r="AV637" s="498"/>
      <c r="AW637" s="498"/>
      <c r="AX637" s="498"/>
      <c r="AY637" s="498"/>
      <c r="AZ637" s="498"/>
      <c r="BA637" s="498"/>
      <c r="BB637" s="498"/>
      <c r="BC637" s="498"/>
      <c r="BD637" s="493"/>
      <c r="BE637" s="474"/>
      <c r="BF637" s="462"/>
      <c r="BG637" s="462"/>
      <c r="BH637" s="462"/>
    </row>
    <row r="638" spans="1:60" hidden="1" outlineLevel="3" x14ac:dyDescent="0.35">
      <c r="A638" s="462"/>
      <c r="B638" s="471"/>
      <c r="C638" s="464">
        <f t="shared" si="63"/>
        <v>4</v>
      </c>
      <c r="D638" s="493"/>
      <c r="E638" s="557">
        <v>16</v>
      </c>
      <c r="F638" s="551" t="b">
        <f t="shared" si="61"/>
        <v>1</v>
      </c>
      <c r="G638" s="493"/>
      <c r="H638" s="675" t="s">
        <v>921</v>
      </c>
      <c r="I638" s="675"/>
      <c r="J638" s="653" t="s">
        <v>889</v>
      </c>
      <c r="K638" s="676" t="str">
        <f t="shared" si="62"/>
        <v>-</v>
      </c>
      <c r="L638" s="677" t="s">
        <v>890</v>
      </c>
      <c r="M638" s="677" t="s">
        <v>890</v>
      </c>
      <c r="N638" s="677" t="s">
        <v>890</v>
      </c>
      <c r="O638" s="677" t="s">
        <v>890</v>
      </c>
      <c r="P638" s="677" t="s">
        <v>890</v>
      </c>
      <c r="Q638" s="677" t="s">
        <v>890</v>
      </c>
      <c r="R638" s="677" t="s">
        <v>890</v>
      </c>
      <c r="S638" s="677" t="s">
        <v>890</v>
      </c>
      <c r="T638" s="677" t="s">
        <v>890</v>
      </c>
      <c r="U638" s="677" t="s">
        <v>890</v>
      </c>
      <c r="V638" s="677" t="s">
        <v>890</v>
      </c>
      <c r="W638" s="498"/>
      <c r="X638" s="498"/>
      <c r="Y638" s="498"/>
      <c r="Z638" s="498"/>
      <c r="AA638" s="498"/>
      <c r="AB638" s="498"/>
      <c r="AC638" s="498"/>
      <c r="AD638" s="498"/>
      <c r="AE638" s="498"/>
      <c r="AF638" s="498"/>
      <c r="AG638" s="498"/>
      <c r="AH638" s="498"/>
      <c r="AI638" s="498"/>
      <c r="AJ638" s="498"/>
      <c r="AK638" s="498"/>
      <c r="AL638" s="498"/>
      <c r="AM638" s="498"/>
      <c r="AN638" s="498"/>
      <c r="AO638" s="498"/>
      <c r="AP638" s="498"/>
      <c r="AQ638" s="498"/>
      <c r="AR638" s="498"/>
      <c r="AS638" s="498"/>
      <c r="AT638" s="498"/>
      <c r="AU638" s="498"/>
      <c r="AV638" s="498"/>
      <c r="AW638" s="498"/>
      <c r="AX638" s="498"/>
      <c r="AY638" s="498"/>
      <c r="AZ638" s="498"/>
      <c r="BA638" s="498"/>
      <c r="BB638" s="498"/>
      <c r="BC638" s="498"/>
      <c r="BD638" s="493"/>
      <c r="BE638" s="474"/>
      <c r="BF638" s="462"/>
      <c r="BG638" s="462"/>
      <c r="BH638" s="462"/>
    </row>
    <row r="639" spans="1:60" hidden="1" outlineLevel="3" x14ac:dyDescent="0.35">
      <c r="A639" s="462"/>
      <c r="B639" s="471"/>
      <c r="C639" s="464">
        <f t="shared" si="63"/>
        <v>4</v>
      </c>
      <c r="D639" s="493"/>
      <c r="E639" s="678">
        <f>E638</f>
        <v>16</v>
      </c>
      <c r="F639" s="551" t="b">
        <f t="shared" si="61"/>
        <v>1</v>
      </c>
      <c r="G639" s="493"/>
      <c r="H639" s="765"/>
      <c r="I639" s="766"/>
      <c r="J639" s="679" t="s">
        <v>892</v>
      </c>
      <c r="K639" s="680" t="str">
        <f t="shared" ref="K639:K681" si="64">IFERROR(DATE(2019,1,($L639-1)*7+1),"-")</f>
        <v>-</v>
      </c>
      <c r="L639" s="681" t="s">
        <v>890</v>
      </c>
      <c r="M639" s="681" t="s">
        <v>890</v>
      </c>
      <c r="N639" s="681" t="s">
        <v>890</v>
      </c>
      <c r="O639" s="681" t="s">
        <v>890</v>
      </c>
      <c r="P639" s="681" t="s">
        <v>890</v>
      </c>
      <c r="Q639" s="681" t="s">
        <v>890</v>
      </c>
      <c r="R639" s="544">
        <v>0</v>
      </c>
      <c r="S639" s="544" t="b">
        <v>1</v>
      </c>
      <c r="T639" s="681" t="s">
        <v>890</v>
      </c>
      <c r="U639" s="681" t="s">
        <v>890</v>
      </c>
      <c r="V639" s="681" t="s">
        <v>890</v>
      </c>
      <c r="W639" s="498"/>
      <c r="X639" s="498"/>
      <c r="Y639" s="498"/>
      <c r="Z639" s="498"/>
      <c r="AA639" s="498"/>
      <c r="AB639" s="498"/>
      <c r="AC639" s="498"/>
      <c r="AD639" s="498"/>
      <c r="AE639" s="498"/>
      <c r="AF639" s="498"/>
      <c r="AG639" s="498"/>
      <c r="AH639" s="498"/>
      <c r="AI639" s="498"/>
      <c r="AJ639" s="498"/>
      <c r="AK639" s="498"/>
      <c r="AL639" s="498"/>
      <c r="AM639" s="498"/>
      <c r="AN639" s="498"/>
      <c r="AO639" s="498"/>
      <c r="AP639" s="498"/>
      <c r="AQ639" s="498"/>
      <c r="AR639" s="498"/>
      <c r="AS639" s="498"/>
      <c r="AT639" s="498"/>
      <c r="AU639" s="498"/>
      <c r="AV639" s="498"/>
      <c r="AW639" s="498"/>
      <c r="AX639" s="498"/>
      <c r="AY639" s="498"/>
      <c r="AZ639" s="498"/>
      <c r="BA639" s="498"/>
      <c r="BB639" s="498"/>
      <c r="BC639" s="498"/>
      <c r="BD639" s="493"/>
      <c r="BE639" s="474"/>
      <c r="BF639" s="462"/>
      <c r="BG639" s="462"/>
      <c r="BH639" s="462"/>
    </row>
    <row r="640" spans="1:60" hidden="1" outlineLevel="3" x14ac:dyDescent="0.35">
      <c r="A640" s="462"/>
      <c r="B640" s="471"/>
      <c r="C640" s="464">
        <f t="shared" si="63"/>
        <v>4</v>
      </c>
      <c r="D640" s="493"/>
      <c r="E640" s="678">
        <f>E639</f>
        <v>16</v>
      </c>
      <c r="F640" s="551" t="b">
        <f t="shared" si="61"/>
        <v>1</v>
      </c>
      <c r="G640" s="493"/>
      <c r="H640" s="767"/>
      <c r="I640" s="768"/>
      <c r="J640" s="679" t="s">
        <v>893</v>
      </c>
      <c r="K640" s="680" t="str">
        <f t="shared" si="64"/>
        <v>-</v>
      </c>
      <c r="L640" s="681" t="s">
        <v>894</v>
      </c>
      <c r="M640" s="681" t="s">
        <v>894</v>
      </c>
      <c r="N640" s="681" t="s">
        <v>894</v>
      </c>
      <c r="O640" s="681" t="s">
        <v>894</v>
      </c>
      <c r="P640" s="681" t="s">
        <v>894</v>
      </c>
      <c r="Q640" s="681" t="s">
        <v>894</v>
      </c>
      <c r="R640" s="681" t="s">
        <v>894</v>
      </c>
      <c r="S640" s="681" t="s">
        <v>894</v>
      </c>
      <c r="T640" s="681" t="s">
        <v>894</v>
      </c>
      <c r="U640" s="681" t="s">
        <v>894</v>
      </c>
      <c r="V640" s="681" t="s">
        <v>894</v>
      </c>
      <c r="W640" s="498"/>
      <c r="X640" s="498"/>
      <c r="Y640" s="498"/>
      <c r="Z640" s="498"/>
      <c r="AA640" s="498"/>
      <c r="AB640" s="498"/>
      <c r="AC640" s="498"/>
      <c r="AD640" s="498"/>
      <c r="AE640" s="498"/>
      <c r="AF640" s="498"/>
      <c r="AG640" s="498"/>
      <c r="AH640" s="498"/>
      <c r="AI640" s="498"/>
      <c r="AJ640" s="498"/>
      <c r="AK640" s="498"/>
      <c r="AL640" s="498"/>
      <c r="AM640" s="498"/>
      <c r="AN640" s="498"/>
      <c r="AO640" s="498"/>
      <c r="AP640" s="498"/>
      <c r="AQ640" s="498"/>
      <c r="AR640" s="498"/>
      <c r="AS640" s="498"/>
      <c r="AT640" s="498"/>
      <c r="AU640" s="498"/>
      <c r="AV640" s="498"/>
      <c r="AW640" s="498"/>
      <c r="AX640" s="498"/>
      <c r="AY640" s="498"/>
      <c r="AZ640" s="498"/>
      <c r="BA640" s="498"/>
      <c r="BB640" s="498"/>
      <c r="BC640" s="498"/>
      <c r="BD640" s="493"/>
      <c r="BE640" s="474"/>
      <c r="BF640" s="462"/>
      <c r="BG640" s="462"/>
      <c r="BH640" s="462"/>
    </row>
    <row r="641" spans="1:60" hidden="1" outlineLevel="3" x14ac:dyDescent="0.35">
      <c r="A641" s="462"/>
      <c r="B641" s="471"/>
      <c r="C641" s="464">
        <f t="shared" si="63"/>
        <v>4</v>
      </c>
      <c r="D641" s="493"/>
      <c r="E641" s="678">
        <f>E640</f>
        <v>16</v>
      </c>
      <c r="F641" s="551" t="b">
        <f t="shared" si="61"/>
        <v>1</v>
      </c>
      <c r="G641" s="493"/>
      <c r="H641" s="769"/>
      <c r="I641" s="770"/>
      <c r="J641" s="662" t="s">
        <v>895</v>
      </c>
      <c r="K641" s="682" t="str">
        <f t="shared" si="64"/>
        <v>-</v>
      </c>
      <c r="L641" s="679" t="s">
        <v>890</v>
      </c>
      <c r="M641" s="679" t="s">
        <v>890</v>
      </c>
      <c r="N641" s="679" t="s">
        <v>890</v>
      </c>
      <c r="O641" s="679" t="s">
        <v>890</v>
      </c>
      <c r="P641" s="679" t="s">
        <v>890</v>
      </c>
      <c r="Q641" s="679" t="s">
        <v>890</v>
      </c>
      <c r="R641" s="679" t="s">
        <v>890</v>
      </c>
      <c r="S641" s="679" t="s">
        <v>890</v>
      </c>
      <c r="T641" s="679" t="s">
        <v>890</v>
      </c>
      <c r="U641" s="683" t="s">
        <v>890</v>
      </c>
      <c r="V641" s="683" t="s">
        <v>890</v>
      </c>
      <c r="W641" s="498"/>
      <c r="X641" s="498"/>
      <c r="Y641" s="498"/>
      <c r="Z641" s="498"/>
      <c r="AA641" s="498"/>
      <c r="AB641" s="498"/>
      <c r="AC641" s="498"/>
      <c r="AD641" s="498"/>
      <c r="AE641" s="498"/>
      <c r="AF641" s="498"/>
      <c r="AG641" s="498"/>
      <c r="AH641" s="498"/>
      <c r="AI641" s="498"/>
      <c r="AJ641" s="498"/>
      <c r="AK641" s="498"/>
      <c r="AL641" s="498"/>
      <c r="AM641" s="498"/>
      <c r="AN641" s="498"/>
      <c r="AO641" s="498"/>
      <c r="AP641" s="498"/>
      <c r="AQ641" s="498"/>
      <c r="AR641" s="498"/>
      <c r="AS641" s="498"/>
      <c r="AT641" s="498"/>
      <c r="AU641" s="498"/>
      <c r="AV641" s="498"/>
      <c r="AW641" s="498"/>
      <c r="AX641" s="498"/>
      <c r="AY641" s="498"/>
      <c r="AZ641" s="498"/>
      <c r="BA641" s="498"/>
      <c r="BB641" s="498"/>
      <c r="BC641" s="498"/>
      <c r="BD641" s="493"/>
      <c r="BE641" s="474"/>
      <c r="BF641" s="462"/>
      <c r="BG641" s="462"/>
      <c r="BH641" s="462"/>
    </row>
    <row r="642" spans="1:60" hidden="1" outlineLevel="3" x14ac:dyDescent="0.35">
      <c r="A642" s="462"/>
      <c r="B642" s="471"/>
      <c r="C642" s="464">
        <f t="shared" si="63"/>
        <v>4</v>
      </c>
      <c r="D642" s="493"/>
      <c r="E642" s="557">
        <v>17</v>
      </c>
      <c r="F642" s="551" t="b">
        <f t="shared" si="61"/>
        <v>1</v>
      </c>
      <c r="G642" s="493"/>
      <c r="H642" s="675" t="s">
        <v>922</v>
      </c>
      <c r="I642" s="675"/>
      <c r="J642" s="653" t="s">
        <v>889</v>
      </c>
      <c r="K642" s="676" t="str">
        <f t="shared" si="64"/>
        <v>-</v>
      </c>
      <c r="L642" s="677" t="s">
        <v>890</v>
      </c>
      <c r="M642" s="684">
        <v>42</v>
      </c>
      <c r="N642" s="677" t="s">
        <v>890</v>
      </c>
      <c r="O642" s="677" t="s">
        <v>890</v>
      </c>
      <c r="P642" s="677" t="s">
        <v>890</v>
      </c>
      <c r="Q642" s="677" t="s">
        <v>890</v>
      </c>
      <c r="R642" s="677" t="s">
        <v>890</v>
      </c>
      <c r="S642" s="677" t="s">
        <v>890</v>
      </c>
      <c r="T642" s="677" t="s">
        <v>890</v>
      </c>
      <c r="U642" s="677" t="s">
        <v>890</v>
      </c>
      <c r="V642" s="677" t="s">
        <v>890</v>
      </c>
      <c r="W642" s="498"/>
      <c r="X642" s="498"/>
      <c r="Y642" s="498"/>
      <c r="Z642" s="498"/>
      <c r="AA642" s="498"/>
      <c r="AB642" s="498"/>
      <c r="AC642" s="498"/>
      <c r="AD642" s="498"/>
      <c r="AE642" s="498"/>
      <c r="AF642" s="498"/>
      <c r="AG642" s="498"/>
      <c r="AH642" s="498"/>
      <c r="AI642" s="498"/>
      <c r="AJ642" s="498"/>
      <c r="AK642" s="498"/>
      <c r="AL642" s="498"/>
      <c r="AM642" s="498"/>
      <c r="AN642" s="498"/>
      <c r="AO642" s="498"/>
      <c r="AP642" s="498"/>
      <c r="AQ642" s="498"/>
      <c r="AR642" s="498"/>
      <c r="AS642" s="498"/>
      <c r="AT642" s="498"/>
      <c r="AU642" s="498"/>
      <c r="AV642" s="498"/>
      <c r="AW642" s="498"/>
      <c r="AX642" s="498"/>
      <c r="AY642" s="498"/>
      <c r="AZ642" s="498"/>
      <c r="BA642" s="498"/>
      <c r="BB642" s="498"/>
      <c r="BC642" s="498"/>
      <c r="BD642" s="493"/>
      <c r="BE642" s="474"/>
      <c r="BF642" s="462"/>
      <c r="BG642" s="462"/>
      <c r="BH642" s="462"/>
    </row>
    <row r="643" spans="1:60" ht="15" hidden="1" customHeight="1" outlineLevel="3" x14ac:dyDescent="0.35">
      <c r="A643" s="462"/>
      <c r="B643" s="471"/>
      <c r="C643" s="464">
        <f t="shared" si="63"/>
        <v>4</v>
      </c>
      <c r="D643" s="493"/>
      <c r="E643" s="678">
        <f>E642</f>
        <v>17</v>
      </c>
      <c r="F643" s="551" t="b">
        <f t="shared" si="61"/>
        <v>1</v>
      </c>
      <c r="G643" s="493"/>
      <c r="H643" s="765" t="s">
        <v>923</v>
      </c>
      <c r="I643" s="766"/>
      <c r="J643" s="679" t="s">
        <v>892</v>
      </c>
      <c r="K643" s="680" t="str">
        <f t="shared" si="64"/>
        <v>-</v>
      </c>
      <c r="L643" s="681" t="s">
        <v>890</v>
      </c>
      <c r="M643" s="681" t="s">
        <v>890</v>
      </c>
      <c r="N643" s="681" t="s">
        <v>890</v>
      </c>
      <c r="O643" s="681" t="s">
        <v>890</v>
      </c>
      <c r="P643" s="681" t="s">
        <v>890</v>
      </c>
      <c r="Q643" s="681" t="s">
        <v>890</v>
      </c>
      <c r="R643" s="544">
        <v>0</v>
      </c>
      <c r="S643" s="681" t="s">
        <v>890</v>
      </c>
      <c r="T643" s="681" t="s">
        <v>890</v>
      </c>
      <c r="U643" s="681" t="s">
        <v>890</v>
      </c>
      <c r="V643" s="681" t="s">
        <v>890</v>
      </c>
      <c r="W643" s="498"/>
      <c r="X643" s="498"/>
      <c r="Y643" s="498"/>
      <c r="Z643" s="498"/>
      <c r="AA643" s="498"/>
      <c r="AB643" s="498"/>
      <c r="AC643" s="498"/>
      <c r="AD643" s="498"/>
      <c r="AE643" s="498"/>
      <c r="AF643" s="498"/>
      <c r="AG643" s="498"/>
      <c r="AH643" s="498"/>
      <c r="AI643" s="498"/>
      <c r="AJ643" s="498"/>
      <c r="AK643" s="498"/>
      <c r="AL643" s="498"/>
      <c r="AM643" s="498"/>
      <c r="AN643" s="498"/>
      <c r="AO643" s="498"/>
      <c r="AP643" s="498"/>
      <c r="AQ643" s="498"/>
      <c r="AR643" s="498"/>
      <c r="AS643" s="498"/>
      <c r="AT643" s="498"/>
      <c r="AU643" s="498"/>
      <c r="AV643" s="498"/>
      <c r="AW643" s="498"/>
      <c r="AX643" s="498"/>
      <c r="AY643" s="498"/>
      <c r="AZ643" s="498"/>
      <c r="BA643" s="498"/>
      <c r="BB643" s="498"/>
      <c r="BC643" s="498"/>
      <c r="BD643" s="493"/>
      <c r="BE643" s="474"/>
      <c r="BF643" s="462"/>
      <c r="BG643" s="462"/>
      <c r="BH643" s="462"/>
    </row>
    <row r="644" spans="1:60" hidden="1" outlineLevel="3" x14ac:dyDescent="0.35">
      <c r="A644" s="462"/>
      <c r="B644" s="471"/>
      <c r="C644" s="464">
        <f t="shared" si="63"/>
        <v>4</v>
      </c>
      <c r="D644" s="493"/>
      <c r="E644" s="678">
        <f>E643</f>
        <v>17</v>
      </c>
      <c r="F644" s="551" t="b">
        <f t="shared" si="61"/>
        <v>1</v>
      </c>
      <c r="G644" s="493"/>
      <c r="H644" s="767"/>
      <c r="I644" s="768"/>
      <c r="J644" s="679" t="s">
        <v>893</v>
      </c>
      <c r="K644" s="680" t="str">
        <f t="shared" si="64"/>
        <v>-</v>
      </c>
      <c r="L644" s="681" t="s">
        <v>894</v>
      </c>
      <c r="M644" s="681" t="s">
        <v>894</v>
      </c>
      <c r="N644" s="681" t="s">
        <v>894</v>
      </c>
      <c r="O644" s="681" t="s">
        <v>894</v>
      </c>
      <c r="P644" s="681" t="s">
        <v>894</v>
      </c>
      <c r="Q644" s="681" t="s">
        <v>894</v>
      </c>
      <c r="R644" s="681" t="s">
        <v>894</v>
      </c>
      <c r="S644" s="681" t="s">
        <v>894</v>
      </c>
      <c r="T644" s="681" t="s">
        <v>894</v>
      </c>
      <c r="U644" s="681" t="s">
        <v>894</v>
      </c>
      <c r="V644" s="681" t="s">
        <v>894</v>
      </c>
      <c r="W644" s="498"/>
      <c r="X644" s="498"/>
      <c r="Y644" s="498"/>
      <c r="Z644" s="498"/>
      <c r="AA644" s="498"/>
      <c r="AB644" s="498"/>
      <c r="AC644" s="498"/>
      <c r="AD644" s="498"/>
      <c r="AE644" s="498"/>
      <c r="AF644" s="498"/>
      <c r="AG644" s="498"/>
      <c r="AH644" s="498"/>
      <c r="AI644" s="498"/>
      <c r="AJ644" s="498"/>
      <c r="AK644" s="498"/>
      <c r="AL644" s="498"/>
      <c r="AM644" s="498"/>
      <c r="AN644" s="498"/>
      <c r="AO644" s="498"/>
      <c r="AP644" s="498"/>
      <c r="AQ644" s="498"/>
      <c r="AR644" s="498"/>
      <c r="AS644" s="498"/>
      <c r="AT644" s="498"/>
      <c r="AU644" s="498"/>
      <c r="AV644" s="498"/>
      <c r="AW644" s="498"/>
      <c r="AX644" s="498"/>
      <c r="AY644" s="498"/>
      <c r="AZ644" s="498"/>
      <c r="BA644" s="498"/>
      <c r="BB644" s="498"/>
      <c r="BC644" s="498"/>
      <c r="BD644" s="493"/>
      <c r="BE644" s="474"/>
      <c r="BF644" s="462"/>
      <c r="BG644" s="462"/>
      <c r="BH644" s="462"/>
    </row>
    <row r="645" spans="1:60" hidden="1" outlineLevel="3" x14ac:dyDescent="0.35">
      <c r="A645" s="462"/>
      <c r="B645" s="471"/>
      <c r="C645" s="464">
        <f t="shared" si="63"/>
        <v>4</v>
      </c>
      <c r="D645" s="493"/>
      <c r="E645" s="678">
        <f>E644</f>
        <v>17</v>
      </c>
      <c r="F645" s="551" t="b">
        <f t="shared" si="61"/>
        <v>1</v>
      </c>
      <c r="G645" s="493"/>
      <c r="H645" s="769"/>
      <c r="I645" s="770"/>
      <c r="J645" s="662" t="s">
        <v>895</v>
      </c>
      <c r="K645" s="682" t="str">
        <f t="shared" si="64"/>
        <v>-</v>
      </c>
      <c r="L645" s="679" t="s">
        <v>890</v>
      </c>
      <c r="M645" s="679" t="s">
        <v>890</v>
      </c>
      <c r="N645" s="679" t="s">
        <v>890</v>
      </c>
      <c r="O645" s="679" t="s">
        <v>890</v>
      </c>
      <c r="P645" s="679" t="s">
        <v>890</v>
      </c>
      <c r="Q645" s="679" t="s">
        <v>890</v>
      </c>
      <c r="R645" s="679" t="s">
        <v>890</v>
      </c>
      <c r="S645" s="679" t="s">
        <v>890</v>
      </c>
      <c r="T645" s="679" t="s">
        <v>890</v>
      </c>
      <c r="U645" s="683" t="s">
        <v>890</v>
      </c>
      <c r="V645" s="683" t="s">
        <v>890</v>
      </c>
      <c r="W645" s="498"/>
      <c r="X645" s="498"/>
      <c r="Y645" s="498"/>
      <c r="Z645" s="498"/>
      <c r="AA645" s="498"/>
      <c r="AB645" s="498"/>
      <c r="AC645" s="498"/>
      <c r="AD645" s="498"/>
      <c r="AE645" s="498"/>
      <c r="AF645" s="498"/>
      <c r="AG645" s="498"/>
      <c r="AH645" s="498"/>
      <c r="AI645" s="498"/>
      <c r="AJ645" s="498"/>
      <c r="AK645" s="498"/>
      <c r="AL645" s="498"/>
      <c r="AM645" s="498"/>
      <c r="AN645" s="498"/>
      <c r="AO645" s="498"/>
      <c r="AP645" s="498"/>
      <c r="AQ645" s="498"/>
      <c r="AR645" s="498"/>
      <c r="AS645" s="498"/>
      <c r="AT645" s="498"/>
      <c r="AU645" s="498"/>
      <c r="AV645" s="498"/>
      <c r="AW645" s="498"/>
      <c r="AX645" s="498"/>
      <c r="AY645" s="498"/>
      <c r="AZ645" s="498"/>
      <c r="BA645" s="498"/>
      <c r="BB645" s="498"/>
      <c r="BC645" s="498"/>
      <c r="BD645" s="493"/>
      <c r="BE645" s="474"/>
      <c r="BF645" s="462"/>
      <c r="BG645" s="462"/>
      <c r="BH645" s="462"/>
    </row>
    <row r="646" spans="1:60" hidden="1" outlineLevel="3" x14ac:dyDescent="0.35">
      <c r="A646" s="462"/>
      <c r="B646" s="471"/>
      <c r="C646" s="464">
        <f t="shared" si="63"/>
        <v>4</v>
      </c>
      <c r="D646" s="493"/>
      <c r="E646" s="557">
        <v>18</v>
      </c>
      <c r="F646" s="551" t="b">
        <f t="shared" si="61"/>
        <v>1</v>
      </c>
      <c r="G646" s="493"/>
      <c r="H646" s="675" t="s">
        <v>924</v>
      </c>
      <c r="I646" s="675"/>
      <c r="J646" s="653" t="s">
        <v>889</v>
      </c>
      <c r="K646" s="676" t="str">
        <f t="shared" si="64"/>
        <v>-</v>
      </c>
      <c r="L646" s="677" t="s">
        <v>890</v>
      </c>
      <c r="M646" s="677" t="s">
        <v>890</v>
      </c>
      <c r="N646" s="677" t="s">
        <v>890</v>
      </c>
      <c r="O646" s="677" t="s">
        <v>890</v>
      </c>
      <c r="P646" s="677" t="s">
        <v>890</v>
      </c>
      <c r="Q646" s="677" t="s">
        <v>890</v>
      </c>
      <c r="R646" s="677" t="s">
        <v>890</v>
      </c>
      <c r="S646" s="677" t="s">
        <v>890</v>
      </c>
      <c r="T646" s="677" t="s">
        <v>890</v>
      </c>
      <c r="U646" s="677" t="s">
        <v>890</v>
      </c>
      <c r="V646" s="677" t="s">
        <v>890</v>
      </c>
      <c r="W646" s="498"/>
      <c r="X646" s="498"/>
      <c r="Y646" s="498"/>
      <c r="Z646" s="498"/>
      <c r="AA646" s="498"/>
      <c r="AB646" s="498"/>
      <c r="AC646" s="498"/>
      <c r="AD646" s="498"/>
      <c r="AE646" s="498"/>
      <c r="AF646" s="498"/>
      <c r="AG646" s="498"/>
      <c r="AH646" s="498"/>
      <c r="AI646" s="498"/>
      <c r="AJ646" s="498"/>
      <c r="AK646" s="498"/>
      <c r="AL646" s="498"/>
      <c r="AM646" s="498"/>
      <c r="AN646" s="498"/>
      <c r="AO646" s="498"/>
      <c r="AP646" s="498"/>
      <c r="AQ646" s="498"/>
      <c r="AR646" s="498"/>
      <c r="AS646" s="498"/>
      <c r="AT646" s="498"/>
      <c r="AU646" s="498"/>
      <c r="AV646" s="498"/>
      <c r="AW646" s="498"/>
      <c r="AX646" s="498"/>
      <c r="AY646" s="498"/>
      <c r="AZ646" s="498"/>
      <c r="BA646" s="498"/>
      <c r="BB646" s="498"/>
      <c r="BC646" s="498"/>
      <c r="BD646" s="493"/>
      <c r="BE646" s="474"/>
      <c r="BF646" s="462"/>
      <c r="BG646" s="462"/>
      <c r="BH646" s="462"/>
    </row>
    <row r="647" spans="1:60" ht="15" hidden="1" customHeight="1" outlineLevel="3" x14ac:dyDescent="0.35">
      <c r="A647" s="462"/>
      <c r="B647" s="471"/>
      <c r="C647" s="464">
        <f t="shared" si="63"/>
        <v>4</v>
      </c>
      <c r="D647" s="493"/>
      <c r="E647" s="678">
        <f>E646</f>
        <v>18</v>
      </c>
      <c r="F647" s="551" t="b">
        <f t="shared" si="61"/>
        <v>1</v>
      </c>
      <c r="G647" s="493"/>
      <c r="H647" s="765" t="s">
        <v>925</v>
      </c>
      <c r="I647" s="766"/>
      <c r="J647" s="679" t="s">
        <v>892</v>
      </c>
      <c r="K647" s="680" t="str">
        <f t="shared" si="64"/>
        <v>-</v>
      </c>
      <c r="L647" s="681" t="s">
        <v>890</v>
      </c>
      <c r="M647" s="681" t="s">
        <v>890</v>
      </c>
      <c r="N647" s="681" t="s">
        <v>890</v>
      </c>
      <c r="O647" s="544">
        <v>1</v>
      </c>
      <c r="P647" s="681" t="s">
        <v>890</v>
      </c>
      <c r="Q647" s="681" t="s">
        <v>890</v>
      </c>
      <c r="R647" s="681" t="s">
        <v>890</v>
      </c>
      <c r="S647" s="681" t="s">
        <v>890</v>
      </c>
      <c r="T647" s="681" t="s">
        <v>890</v>
      </c>
      <c r="U647" s="681" t="s">
        <v>890</v>
      </c>
      <c r="V647" s="681" t="s">
        <v>890</v>
      </c>
      <c r="W647" s="498"/>
      <c r="X647" s="498"/>
      <c r="Y647" s="498"/>
      <c r="Z647" s="498"/>
      <c r="AA647" s="498"/>
      <c r="AB647" s="498"/>
      <c r="AC647" s="498"/>
      <c r="AD647" s="498"/>
      <c r="AE647" s="498"/>
      <c r="AF647" s="498"/>
      <c r="AG647" s="498"/>
      <c r="AH647" s="498"/>
      <c r="AI647" s="498"/>
      <c r="AJ647" s="498"/>
      <c r="AK647" s="498"/>
      <c r="AL647" s="498"/>
      <c r="AM647" s="498"/>
      <c r="AN647" s="498"/>
      <c r="AO647" s="498"/>
      <c r="AP647" s="498"/>
      <c r="AQ647" s="498"/>
      <c r="AR647" s="498"/>
      <c r="AS647" s="498"/>
      <c r="AT647" s="498"/>
      <c r="AU647" s="498"/>
      <c r="AV647" s="498"/>
      <c r="AW647" s="498"/>
      <c r="AX647" s="498"/>
      <c r="AY647" s="498"/>
      <c r="AZ647" s="498"/>
      <c r="BA647" s="498"/>
      <c r="BB647" s="498"/>
      <c r="BC647" s="498"/>
      <c r="BD647" s="493"/>
      <c r="BE647" s="474"/>
      <c r="BF647" s="462"/>
      <c r="BG647" s="462"/>
      <c r="BH647" s="462"/>
    </row>
    <row r="648" spans="1:60" hidden="1" outlineLevel="3" x14ac:dyDescent="0.35">
      <c r="A648" s="462"/>
      <c r="B648" s="471"/>
      <c r="C648" s="464">
        <f t="shared" si="63"/>
        <v>4</v>
      </c>
      <c r="D648" s="493"/>
      <c r="E648" s="678">
        <f>E647</f>
        <v>18</v>
      </c>
      <c r="F648" s="551" t="b">
        <f t="shared" si="61"/>
        <v>1</v>
      </c>
      <c r="G648" s="493"/>
      <c r="H648" s="767"/>
      <c r="I648" s="768"/>
      <c r="J648" s="679" t="s">
        <v>893</v>
      </c>
      <c r="K648" s="680" t="str">
        <f t="shared" si="64"/>
        <v>-</v>
      </c>
      <c r="L648" s="681" t="s">
        <v>894</v>
      </c>
      <c r="M648" s="544">
        <v>38</v>
      </c>
      <c r="N648" s="681" t="s">
        <v>894</v>
      </c>
      <c r="O648" s="681" t="s">
        <v>894</v>
      </c>
      <c r="P648" s="681" t="s">
        <v>894</v>
      </c>
      <c r="Q648" s="681" t="s">
        <v>894</v>
      </c>
      <c r="R648" s="681" t="s">
        <v>894</v>
      </c>
      <c r="S648" s="681" t="s">
        <v>894</v>
      </c>
      <c r="T648" s="681" t="s">
        <v>894</v>
      </c>
      <c r="U648" s="681" t="s">
        <v>894</v>
      </c>
      <c r="V648" s="681" t="s">
        <v>894</v>
      </c>
      <c r="W648" s="498"/>
      <c r="X648" s="498"/>
      <c r="Y648" s="498"/>
      <c r="Z648" s="498"/>
      <c r="AA648" s="498"/>
      <c r="AB648" s="498"/>
      <c r="AC648" s="498"/>
      <c r="AD648" s="498"/>
      <c r="AE648" s="498"/>
      <c r="AF648" s="498"/>
      <c r="AG648" s="498"/>
      <c r="AH648" s="498"/>
      <c r="AI648" s="498"/>
      <c r="AJ648" s="498"/>
      <c r="AK648" s="498"/>
      <c r="AL648" s="498"/>
      <c r="AM648" s="498"/>
      <c r="AN648" s="498"/>
      <c r="AO648" s="498"/>
      <c r="AP648" s="498"/>
      <c r="AQ648" s="498"/>
      <c r="AR648" s="498"/>
      <c r="AS648" s="498"/>
      <c r="AT648" s="498"/>
      <c r="AU648" s="498"/>
      <c r="AV648" s="498"/>
      <c r="AW648" s="498"/>
      <c r="AX648" s="498"/>
      <c r="AY648" s="498"/>
      <c r="AZ648" s="498"/>
      <c r="BA648" s="498"/>
      <c r="BB648" s="498"/>
      <c r="BC648" s="498"/>
      <c r="BD648" s="493"/>
      <c r="BE648" s="474"/>
      <c r="BF648" s="462"/>
      <c r="BG648" s="462"/>
      <c r="BH648" s="462"/>
    </row>
    <row r="649" spans="1:60" hidden="1" outlineLevel="3" x14ac:dyDescent="0.35">
      <c r="A649" s="462"/>
      <c r="B649" s="471"/>
      <c r="C649" s="464">
        <f t="shared" si="63"/>
        <v>4</v>
      </c>
      <c r="D649" s="493"/>
      <c r="E649" s="678">
        <f>E648</f>
        <v>18</v>
      </c>
      <c r="F649" s="551" t="b">
        <f t="shared" si="61"/>
        <v>1</v>
      </c>
      <c r="G649" s="493"/>
      <c r="H649" s="769"/>
      <c r="I649" s="770"/>
      <c r="J649" s="662" t="s">
        <v>895</v>
      </c>
      <c r="K649" s="682" t="str">
        <f t="shared" si="64"/>
        <v>-</v>
      </c>
      <c r="L649" s="679" t="s">
        <v>890</v>
      </c>
      <c r="M649" s="679" t="s">
        <v>890</v>
      </c>
      <c r="N649" s="679" t="s">
        <v>890</v>
      </c>
      <c r="O649" s="679" t="s">
        <v>890</v>
      </c>
      <c r="P649" s="679" t="s">
        <v>890</v>
      </c>
      <c r="Q649" s="679" t="s">
        <v>890</v>
      </c>
      <c r="R649" s="679" t="s">
        <v>890</v>
      </c>
      <c r="S649" s="679" t="s">
        <v>890</v>
      </c>
      <c r="T649" s="679" t="s">
        <v>890</v>
      </c>
      <c r="U649" s="683" t="s">
        <v>890</v>
      </c>
      <c r="V649" s="683" t="s">
        <v>890</v>
      </c>
      <c r="W649" s="498"/>
      <c r="X649" s="498"/>
      <c r="Y649" s="498"/>
      <c r="Z649" s="498"/>
      <c r="AA649" s="498"/>
      <c r="AB649" s="498"/>
      <c r="AC649" s="498"/>
      <c r="AD649" s="498"/>
      <c r="AE649" s="498"/>
      <c r="AF649" s="498"/>
      <c r="AG649" s="498"/>
      <c r="AH649" s="498"/>
      <c r="AI649" s="498"/>
      <c r="AJ649" s="498"/>
      <c r="AK649" s="498"/>
      <c r="AL649" s="498"/>
      <c r="AM649" s="498"/>
      <c r="AN649" s="498"/>
      <c r="AO649" s="498"/>
      <c r="AP649" s="498"/>
      <c r="AQ649" s="498"/>
      <c r="AR649" s="498"/>
      <c r="AS649" s="498"/>
      <c r="AT649" s="498"/>
      <c r="AU649" s="498"/>
      <c r="AV649" s="498"/>
      <c r="AW649" s="498"/>
      <c r="AX649" s="498"/>
      <c r="AY649" s="498"/>
      <c r="AZ649" s="498"/>
      <c r="BA649" s="498"/>
      <c r="BB649" s="498"/>
      <c r="BC649" s="498"/>
      <c r="BD649" s="493"/>
      <c r="BE649" s="474"/>
      <c r="BF649" s="462"/>
      <c r="BG649" s="462"/>
      <c r="BH649" s="462"/>
    </row>
    <row r="650" spans="1:60" hidden="1" outlineLevel="3" x14ac:dyDescent="0.35">
      <c r="A650" s="462"/>
      <c r="B650" s="471"/>
      <c r="C650" s="464">
        <f t="shared" si="63"/>
        <v>4</v>
      </c>
      <c r="D650" s="493"/>
      <c r="E650" s="557">
        <v>19</v>
      </c>
      <c r="F650" s="551" t="b">
        <f t="shared" si="61"/>
        <v>1</v>
      </c>
      <c r="G650" s="493"/>
      <c r="H650" s="675" t="s">
        <v>926</v>
      </c>
      <c r="I650" s="675"/>
      <c r="J650" s="653" t="s">
        <v>889</v>
      </c>
      <c r="K650" s="676" t="str">
        <f t="shared" si="64"/>
        <v>-</v>
      </c>
      <c r="L650" s="677" t="s">
        <v>890</v>
      </c>
      <c r="M650" s="677" t="s">
        <v>890</v>
      </c>
      <c r="N650" s="677" t="s">
        <v>890</v>
      </c>
      <c r="O650" s="677" t="s">
        <v>890</v>
      </c>
      <c r="P650" s="677" t="s">
        <v>890</v>
      </c>
      <c r="Q650" s="677" t="s">
        <v>890</v>
      </c>
      <c r="R650" s="677" t="s">
        <v>890</v>
      </c>
      <c r="S650" s="677" t="s">
        <v>890</v>
      </c>
      <c r="T650" s="677" t="s">
        <v>890</v>
      </c>
      <c r="U650" s="677" t="s">
        <v>890</v>
      </c>
      <c r="V650" s="677" t="s">
        <v>890</v>
      </c>
      <c r="W650" s="498"/>
      <c r="X650" s="498"/>
      <c r="Y650" s="498"/>
      <c r="Z650" s="498"/>
      <c r="AA650" s="498"/>
      <c r="AB650" s="498"/>
      <c r="AC650" s="498"/>
      <c r="AD650" s="498"/>
      <c r="AE650" s="498"/>
      <c r="AF650" s="498"/>
      <c r="AG650" s="498"/>
      <c r="AH650" s="498"/>
      <c r="AI650" s="498"/>
      <c r="AJ650" s="498"/>
      <c r="AK650" s="498"/>
      <c r="AL650" s="498"/>
      <c r="AM650" s="498"/>
      <c r="AN650" s="498"/>
      <c r="AO650" s="498"/>
      <c r="AP650" s="498"/>
      <c r="AQ650" s="498"/>
      <c r="AR650" s="498"/>
      <c r="AS650" s="498"/>
      <c r="AT650" s="498"/>
      <c r="AU650" s="498"/>
      <c r="AV650" s="498"/>
      <c r="AW650" s="498"/>
      <c r="AX650" s="498"/>
      <c r="AY650" s="498"/>
      <c r="AZ650" s="498"/>
      <c r="BA650" s="498"/>
      <c r="BB650" s="498"/>
      <c r="BC650" s="498"/>
      <c r="BD650" s="493"/>
      <c r="BE650" s="474"/>
      <c r="BF650" s="462"/>
      <c r="BG650" s="462"/>
      <c r="BH650" s="462"/>
    </row>
    <row r="651" spans="1:60" ht="15" hidden="1" customHeight="1" outlineLevel="3" x14ac:dyDescent="0.35">
      <c r="A651" s="462"/>
      <c r="B651" s="471"/>
      <c r="C651" s="464">
        <f t="shared" si="63"/>
        <v>4</v>
      </c>
      <c r="D651" s="493"/>
      <c r="E651" s="678">
        <f>E650</f>
        <v>19</v>
      </c>
      <c r="F651" s="551" t="b">
        <f t="shared" si="61"/>
        <v>1</v>
      </c>
      <c r="G651" s="493"/>
      <c r="H651" s="765" t="s">
        <v>927</v>
      </c>
      <c r="I651" s="766"/>
      <c r="J651" s="679" t="s">
        <v>892</v>
      </c>
      <c r="K651" s="680">
        <f t="shared" si="64"/>
        <v>43536</v>
      </c>
      <c r="L651" s="544">
        <v>11</v>
      </c>
      <c r="M651" s="681" t="s">
        <v>890</v>
      </c>
      <c r="N651" s="681" t="s">
        <v>890</v>
      </c>
      <c r="O651" s="681" t="s">
        <v>890</v>
      </c>
      <c r="P651" s="681" t="s">
        <v>890</v>
      </c>
      <c r="Q651" s="681" t="s">
        <v>890</v>
      </c>
      <c r="R651" s="681" t="s">
        <v>890</v>
      </c>
      <c r="S651" s="681" t="s">
        <v>890</v>
      </c>
      <c r="T651" s="681" t="s">
        <v>890</v>
      </c>
      <c r="U651" s="681" t="s">
        <v>890</v>
      </c>
      <c r="V651" s="681" t="s">
        <v>890</v>
      </c>
      <c r="W651" s="498"/>
      <c r="X651" s="498"/>
      <c r="Y651" s="498"/>
      <c r="Z651" s="498"/>
      <c r="AA651" s="498"/>
      <c r="AB651" s="498"/>
      <c r="AC651" s="498"/>
      <c r="AD651" s="498"/>
      <c r="AE651" s="498"/>
      <c r="AF651" s="498"/>
      <c r="AG651" s="498"/>
      <c r="AH651" s="498"/>
      <c r="AI651" s="498"/>
      <c r="AJ651" s="498"/>
      <c r="AK651" s="498"/>
      <c r="AL651" s="498"/>
      <c r="AM651" s="498"/>
      <c r="AN651" s="498"/>
      <c r="AO651" s="498"/>
      <c r="AP651" s="498"/>
      <c r="AQ651" s="498"/>
      <c r="AR651" s="498"/>
      <c r="AS651" s="498"/>
      <c r="AT651" s="498"/>
      <c r="AU651" s="498"/>
      <c r="AV651" s="498"/>
      <c r="AW651" s="498"/>
      <c r="AX651" s="498"/>
      <c r="AY651" s="498"/>
      <c r="AZ651" s="498"/>
      <c r="BA651" s="498"/>
      <c r="BB651" s="498"/>
      <c r="BC651" s="498"/>
      <c r="BD651" s="493"/>
      <c r="BE651" s="474"/>
      <c r="BF651" s="462"/>
      <c r="BG651" s="462"/>
      <c r="BH651" s="462"/>
    </row>
    <row r="652" spans="1:60" hidden="1" outlineLevel="3" x14ac:dyDescent="0.35">
      <c r="A652" s="462"/>
      <c r="B652" s="471"/>
      <c r="C652" s="464">
        <f t="shared" si="63"/>
        <v>4</v>
      </c>
      <c r="D652" s="493"/>
      <c r="E652" s="678">
        <f>E651</f>
        <v>19</v>
      </c>
      <c r="F652" s="551" t="b">
        <f t="shared" si="61"/>
        <v>1</v>
      </c>
      <c r="G652" s="493"/>
      <c r="H652" s="767"/>
      <c r="I652" s="768"/>
      <c r="J652" s="679" t="s">
        <v>893</v>
      </c>
      <c r="K652" s="680" t="str">
        <f t="shared" si="64"/>
        <v>-</v>
      </c>
      <c r="L652" s="681" t="s">
        <v>894</v>
      </c>
      <c r="M652" s="681" t="s">
        <v>894</v>
      </c>
      <c r="N652" s="544">
        <v>20</v>
      </c>
      <c r="O652" s="544">
        <v>3</v>
      </c>
      <c r="P652" s="681" t="s">
        <v>894</v>
      </c>
      <c r="Q652" s="681" t="s">
        <v>894</v>
      </c>
      <c r="R652" s="681" t="s">
        <v>894</v>
      </c>
      <c r="S652" s="681" t="s">
        <v>894</v>
      </c>
      <c r="T652" s="681" t="s">
        <v>894</v>
      </c>
      <c r="U652" s="681" t="s">
        <v>894</v>
      </c>
      <c r="V652" s="544">
        <v>0.1</v>
      </c>
      <c r="W652" s="498"/>
      <c r="X652" s="498"/>
      <c r="Y652" s="498"/>
      <c r="Z652" s="498"/>
      <c r="AA652" s="498"/>
      <c r="AB652" s="498"/>
      <c r="AC652" s="498"/>
      <c r="AD652" s="498"/>
      <c r="AE652" s="498"/>
      <c r="AF652" s="498"/>
      <c r="AG652" s="498"/>
      <c r="AH652" s="498"/>
      <c r="AI652" s="498"/>
      <c r="AJ652" s="498"/>
      <c r="AK652" s="498"/>
      <c r="AL652" s="498"/>
      <c r="AM652" s="498"/>
      <c r="AN652" s="498"/>
      <c r="AO652" s="498"/>
      <c r="AP652" s="498"/>
      <c r="AQ652" s="498"/>
      <c r="AR652" s="498"/>
      <c r="AS652" s="498"/>
      <c r="AT652" s="498"/>
      <c r="AU652" s="498"/>
      <c r="AV652" s="498"/>
      <c r="AW652" s="498"/>
      <c r="AX652" s="498"/>
      <c r="AY652" s="498"/>
      <c r="AZ652" s="498"/>
      <c r="BA652" s="498"/>
      <c r="BB652" s="498"/>
      <c r="BC652" s="498"/>
      <c r="BD652" s="493"/>
      <c r="BE652" s="474"/>
      <c r="BF652" s="462"/>
      <c r="BG652" s="462"/>
      <c r="BH652" s="462"/>
    </row>
    <row r="653" spans="1:60" hidden="1" outlineLevel="3" x14ac:dyDescent="0.35">
      <c r="A653" s="462"/>
      <c r="B653" s="471"/>
      <c r="C653" s="464">
        <f t="shared" si="63"/>
        <v>4</v>
      </c>
      <c r="D653" s="493"/>
      <c r="E653" s="678">
        <f>E652</f>
        <v>19</v>
      </c>
      <c r="F653" s="551" t="b">
        <f t="shared" si="61"/>
        <v>1</v>
      </c>
      <c r="G653" s="493"/>
      <c r="H653" s="769"/>
      <c r="I653" s="770"/>
      <c r="J653" s="662" t="s">
        <v>895</v>
      </c>
      <c r="K653" s="682" t="str">
        <f t="shared" si="64"/>
        <v>-</v>
      </c>
      <c r="L653" s="679" t="s">
        <v>890</v>
      </c>
      <c r="M653" s="679" t="s">
        <v>890</v>
      </c>
      <c r="N653" s="679" t="s">
        <v>890</v>
      </c>
      <c r="O653" s="679" t="s">
        <v>890</v>
      </c>
      <c r="P653" s="679" t="s">
        <v>890</v>
      </c>
      <c r="Q653" s="679" t="s">
        <v>890</v>
      </c>
      <c r="R653" s="679" t="s">
        <v>890</v>
      </c>
      <c r="S653" s="679" t="s">
        <v>890</v>
      </c>
      <c r="T653" s="679" t="s">
        <v>890</v>
      </c>
      <c r="U653" s="683" t="s">
        <v>890</v>
      </c>
      <c r="V653" s="687">
        <v>0.75</v>
      </c>
      <c r="W653" s="498"/>
      <c r="X653" s="498"/>
      <c r="Y653" s="498"/>
      <c r="Z653" s="498"/>
      <c r="AA653" s="498"/>
      <c r="AB653" s="498"/>
      <c r="AC653" s="498"/>
      <c r="AD653" s="498"/>
      <c r="AE653" s="498"/>
      <c r="AF653" s="498"/>
      <c r="AG653" s="498"/>
      <c r="AH653" s="498"/>
      <c r="AI653" s="498"/>
      <c r="AJ653" s="498"/>
      <c r="AK653" s="498"/>
      <c r="AL653" s="498"/>
      <c r="AM653" s="498"/>
      <c r="AN653" s="498"/>
      <c r="AO653" s="498"/>
      <c r="AP653" s="498"/>
      <c r="AQ653" s="498"/>
      <c r="AR653" s="498"/>
      <c r="AS653" s="498"/>
      <c r="AT653" s="498"/>
      <c r="AU653" s="498"/>
      <c r="AV653" s="498"/>
      <c r="AW653" s="498"/>
      <c r="AX653" s="498"/>
      <c r="AY653" s="498"/>
      <c r="AZ653" s="498"/>
      <c r="BA653" s="498"/>
      <c r="BB653" s="498"/>
      <c r="BC653" s="498"/>
      <c r="BD653" s="493"/>
      <c r="BE653" s="474"/>
      <c r="BF653" s="462"/>
      <c r="BG653" s="462"/>
      <c r="BH653" s="462"/>
    </row>
    <row r="654" spans="1:60" hidden="1" outlineLevel="3" x14ac:dyDescent="0.35">
      <c r="A654" s="462"/>
      <c r="B654" s="471"/>
      <c r="C654" s="464">
        <f t="shared" si="63"/>
        <v>4</v>
      </c>
      <c r="D654" s="493"/>
      <c r="E654" s="557">
        <v>20</v>
      </c>
      <c r="F654" s="551" t="b">
        <f t="shared" si="61"/>
        <v>1</v>
      </c>
      <c r="G654" s="493"/>
      <c r="H654" s="675" t="s">
        <v>928</v>
      </c>
      <c r="I654" s="675"/>
      <c r="J654" s="653" t="s">
        <v>889</v>
      </c>
      <c r="K654" s="676" t="str">
        <f t="shared" si="64"/>
        <v>-</v>
      </c>
      <c r="L654" s="677" t="s">
        <v>890</v>
      </c>
      <c r="M654" s="677" t="s">
        <v>890</v>
      </c>
      <c r="N654" s="677" t="s">
        <v>890</v>
      </c>
      <c r="O654" s="677" t="s">
        <v>890</v>
      </c>
      <c r="P654" s="677" t="s">
        <v>890</v>
      </c>
      <c r="Q654" s="677" t="s">
        <v>890</v>
      </c>
      <c r="R654" s="677" t="s">
        <v>890</v>
      </c>
      <c r="S654" s="677" t="s">
        <v>890</v>
      </c>
      <c r="T654" s="677" t="s">
        <v>890</v>
      </c>
      <c r="U654" s="677" t="s">
        <v>890</v>
      </c>
      <c r="V654" s="677" t="s">
        <v>890</v>
      </c>
      <c r="W654" s="498"/>
      <c r="X654" s="498"/>
      <c r="Y654" s="498"/>
      <c r="Z654" s="498"/>
      <c r="AA654" s="498"/>
      <c r="AB654" s="498"/>
      <c r="AC654" s="498"/>
      <c r="AD654" s="498"/>
      <c r="AE654" s="498"/>
      <c r="AF654" s="498"/>
      <c r="AG654" s="498"/>
      <c r="AH654" s="498"/>
      <c r="AI654" s="498"/>
      <c r="AJ654" s="498"/>
      <c r="AK654" s="498"/>
      <c r="AL654" s="498"/>
      <c r="AM654" s="498"/>
      <c r="AN654" s="498"/>
      <c r="AO654" s="498"/>
      <c r="AP654" s="498"/>
      <c r="AQ654" s="498"/>
      <c r="AR654" s="498"/>
      <c r="AS654" s="498"/>
      <c r="AT654" s="498"/>
      <c r="AU654" s="498"/>
      <c r="AV654" s="498"/>
      <c r="AW654" s="498"/>
      <c r="AX654" s="498"/>
      <c r="AY654" s="498"/>
      <c r="AZ654" s="498"/>
      <c r="BA654" s="498"/>
      <c r="BB654" s="498"/>
      <c r="BC654" s="498"/>
      <c r="BD654" s="493"/>
      <c r="BE654" s="474"/>
      <c r="BF654" s="462"/>
      <c r="BG654" s="462"/>
      <c r="BH654" s="462"/>
    </row>
    <row r="655" spans="1:60" ht="15" hidden="1" customHeight="1" outlineLevel="3" x14ac:dyDescent="0.35">
      <c r="A655" s="462"/>
      <c r="B655" s="471"/>
      <c r="C655" s="464">
        <f t="shared" si="63"/>
        <v>4</v>
      </c>
      <c r="D655" s="493"/>
      <c r="E655" s="678">
        <f>E654</f>
        <v>20</v>
      </c>
      <c r="F655" s="551" t="b">
        <f t="shared" si="61"/>
        <v>1</v>
      </c>
      <c r="G655" s="493"/>
      <c r="H655" s="765" t="s">
        <v>929</v>
      </c>
      <c r="I655" s="766"/>
      <c r="J655" s="679" t="s">
        <v>892</v>
      </c>
      <c r="K655" s="680">
        <f t="shared" si="64"/>
        <v>43711</v>
      </c>
      <c r="L655" s="544">
        <v>36</v>
      </c>
      <c r="M655" s="681" t="s">
        <v>890</v>
      </c>
      <c r="N655" s="681" t="s">
        <v>890</v>
      </c>
      <c r="O655" s="681" t="s">
        <v>890</v>
      </c>
      <c r="P655" s="681" t="s">
        <v>890</v>
      </c>
      <c r="Q655" s="681" t="s">
        <v>890</v>
      </c>
      <c r="R655" s="681" t="s">
        <v>890</v>
      </c>
      <c r="S655" s="681" t="s">
        <v>890</v>
      </c>
      <c r="T655" s="681" t="s">
        <v>890</v>
      </c>
      <c r="U655" s="681" t="s">
        <v>890</v>
      </c>
      <c r="V655" s="681" t="s">
        <v>890</v>
      </c>
      <c r="W655" s="498"/>
      <c r="X655" s="498"/>
      <c r="Y655" s="498"/>
      <c r="Z655" s="498"/>
      <c r="AA655" s="498"/>
      <c r="AB655" s="498"/>
      <c r="AC655" s="498"/>
      <c r="AD655" s="498"/>
      <c r="AE655" s="498"/>
      <c r="AF655" s="498"/>
      <c r="AG655" s="498"/>
      <c r="AH655" s="498"/>
      <c r="AI655" s="498"/>
      <c r="AJ655" s="498"/>
      <c r="AK655" s="498"/>
      <c r="AL655" s="498"/>
      <c r="AM655" s="498"/>
      <c r="AN655" s="498"/>
      <c r="AO655" s="498"/>
      <c r="AP655" s="498"/>
      <c r="AQ655" s="498"/>
      <c r="AR655" s="498"/>
      <c r="AS655" s="498"/>
      <c r="AT655" s="498"/>
      <c r="AU655" s="498"/>
      <c r="AV655" s="498"/>
      <c r="AW655" s="498"/>
      <c r="AX655" s="498"/>
      <c r="AY655" s="498"/>
      <c r="AZ655" s="498"/>
      <c r="BA655" s="498"/>
      <c r="BB655" s="498"/>
      <c r="BC655" s="498"/>
      <c r="BD655" s="493"/>
      <c r="BE655" s="474"/>
      <c r="BF655" s="462"/>
      <c r="BG655" s="462"/>
      <c r="BH655" s="462"/>
    </row>
    <row r="656" spans="1:60" hidden="1" outlineLevel="3" x14ac:dyDescent="0.35">
      <c r="A656" s="462"/>
      <c r="B656" s="471"/>
      <c r="C656" s="464">
        <f t="shared" si="63"/>
        <v>4</v>
      </c>
      <c r="D656" s="493"/>
      <c r="E656" s="678">
        <f>E655</f>
        <v>20</v>
      </c>
      <c r="F656" s="551" t="b">
        <f t="shared" si="61"/>
        <v>1</v>
      </c>
      <c r="G656" s="493"/>
      <c r="H656" s="767"/>
      <c r="I656" s="768"/>
      <c r="J656" s="679" t="s">
        <v>893</v>
      </c>
      <c r="K656" s="680" t="str">
        <f t="shared" si="64"/>
        <v>-</v>
      </c>
      <c r="L656" s="681" t="s">
        <v>894</v>
      </c>
      <c r="M656" s="681" t="s">
        <v>894</v>
      </c>
      <c r="N656" s="544">
        <v>20</v>
      </c>
      <c r="O656" s="544">
        <v>6</v>
      </c>
      <c r="P656" s="681" t="s">
        <v>894</v>
      </c>
      <c r="Q656" s="681" t="s">
        <v>894</v>
      </c>
      <c r="R656" s="681" t="s">
        <v>894</v>
      </c>
      <c r="S656" s="681" t="s">
        <v>894</v>
      </c>
      <c r="T656" s="681" t="s">
        <v>894</v>
      </c>
      <c r="U656" s="681" t="s">
        <v>894</v>
      </c>
      <c r="V656" s="544">
        <v>0.1</v>
      </c>
      <c r="W656" s="498"/>
      <c r="X656" s="498"/>
      <c r="Y656" s="498"/>
      <c r="Z656" s="498"/>
      <c r="AA656" s="498"/>
      <c r="AB656" s="498"/>
      <c r="AC656" s="498"/>
      <c r="AD656" s="498"/>
      <c r="AE656" s="498"/>
      <c r="AF656" s="498"/>
      <c r="AG656" s="498"/>
      <c r="AH656" s="498"/>
      <c r="AI656" s="498"/>
      <c r="AJ656" s="498"/>
      <c r="AK656" s="498"/>
      <c r="AL656" s="498"/>
      <c r="AM656" s="498"/>
      <c r="AN656" s="498"/>
      <c r="AO656" s="498"/>
      <c r="AP656" s="498"/>
      <c r="AQ656" s="498"/>
      <c r="AR656" s="498"/>
      <c r="AS656" s="498"/>
      <c r="AT656" s="498"/>
      <c r="AU656" s="498"/>
      <c r="AV656" s="498"/>
      <c r="AW656" s="498"/>
      <c r="AX656" s="498"/>
      <c r="AY656" s="498"/>
      <c r="AZ656" s="498"/>
      <c r="BA656" s="498"/>
      <c r="BB656" s="498"/>
      <c r="BC656" s="498"/>
      <c r="BD656" s="493"/>
      <c r="BE656" s="474"/>
      <c r="BF656" s="462"/>
      <c r="BG656" s="462"/>
      <c r="BH656" s="462"/>
    </row>
    <row r="657" spans="1:60" hidden="1" outlineLevel="3" x14ac:dyDescent="0.35">
      <c r="A657" s="462"/>
      <c r="B657" s="471"/>
      <c r="C657" s="464">
        <f t="shared" si="63"/>
        <v>4</v>
      </c>
      <c r="D657" s="493"/>
      <c r="E657" s="678">
        <f>E656</f>
        <v>20</v>
      </c>
      <c r="F657" s="551" t="b">
        <f t="shared" si="61"/>
        <v>1</v>
      </c>
      <c r="G657" s="493"/>
      <c r="H657" s="769"/>
      <c r="I657" s="770"/>
      <c r="J657" s="662" t="s">
        <v>895</v>
      </c>
      <c r="K657" s="682" t="str">
        <f t="shared" si="64"/>
        <v>-</v>
      </c>
      <c r="L657" s="679" t="s">
        <v>890</v>
      </c>
      <c r="M657" s="679" t="s">
        <v>890</v>
      </c>
      <c r="N657" s="679" t="s">
        <v>890</v>
      </c>
      <c r="O657" s="679" t="s">
        <v>890</v>
      </c>
      <c r="P657" s="679" t="s">
        <v>890</v>
      </c>
      <c r="Q657" s="679" t="s">
        <v>890</v>
      </c>
      <c r="R657" s="679" t="s">
        <v>890</v>
      </c>
      <c r="S657" s="679" t="s">
        <v>890</v>
      </c>
      <c r="T657" s="679" t="s">
        <v>890</v>
      </c>
      <c r="U657" s="683" t="s">
        <v>890</v>
      </c>
      <c r="V657" s="687">
        <v>0.75</v>
      </c>
      <c r="W657" s="498"/>
      <c r="X657" s="498"/>
      <c r="Y657" s="498"/>
      <c r="Z657" s="498"/>
      <c r="AA657" s="498"/>
      <c r="AB657" s="498"/>
      <c r="AC657" s="498"/>
      <c r="AD657" s="498"/>
      <c r="AE657" s="498"/>
      <c r="AF657" s="498"/>
      <c r="AG657" s="498"/>
      <c r="AH657" s="498"/>
      <c r="AI657" s="498"/>
      <c r="AJ657" s="498"/>
      <c r="AK657" s="498"/>
      <c r="AL657" s="498"/>
      <c r="AM657" s="498"/>
      <c r="AN657" s="498"/>
      <c r="AO657" s="498"/>
      <c r="AP657" s="498"/>
      <c r="AQ657" s="498"/>
      <c r="AR657" s="498"/>
      <c r="AS657" s="498"/>
      <c r="AT657" s="498"/>
      <c r="AU657" s="498"/>
      <c r="AV657" s="498"/>
      <c r="AW657" s="498"/>
      <c r="AX657" s="498"/>
      <c r="AY657" s="498"/>
      <c r="AZ657" s="498"/>
      <c r="BA657" s="498"/>
      <c r="BB657" s="498"/>
      <c r="BC657" s="498"/>
      <c r="BD657" s="493"/>
      <c r="BE657" s="474"/>
      <c r="BF657" s="462"/>
      <c r="BG657" s="462"/>
      <c r="BH657" s="462"/>
    </row>
    <row r="658" spans="1:60" hidden="1" outlineLevel="3" x14ac:dyDescent="0.35">
      <c r="A658" s="462"/>
      <c r="B658" s="471"/>
      <c r="C658" s="464">
        <f t="shared" si="63"/>
        <v>4</v>
      </c>
      <c r="D658" s="493"/>
      <c r="E658" s="557">
        <v>21</v>
      </c>
      <c r="F658" s="551" t="b">
        <f t="shared" si="61"/>
        <v>1</v>
      </c>
      <c r="G658" s="493"/>
      <c r="H658" s="675" t="s">
        <v>930</v>
      </c>
      <c r="I658" s="675"/>
      <c r="J658" s="653" t="s">
        <v>889</v>
      </c>
      <c r="K658" s="676" t="str">
        <f t="shared" si="64"/>
        <v>-</v>
      </c>
      <c r="L658" s="677" t="s">
        <v>890</v>
      </c>
      <c r="M658" s="677" t="s">
        <v>890</v>
      </c>
      <c r="N658" s="677" t="s">
        <v>890</v>
      </c>
      <c r="O658" s="677" t="s">
        <v>890</v>
      </c>
      <c r="P658" s="677" t="s">
        <v>890</v>
      </c>
      <c r="Q658" s="677" t="s">
        <v>890</v>
      </c>
      <c r="R658" s="677" t="s">
        <v>890</v>
      </c>
      <c r="S658" s="677" t="s">
        <v>890</v>
      </c>
      <c r="T658" s="677" t="s">
        <v>890</v>
      </c>
      <c r="U658" s="677" t="s">
        <v>890</v>
      </c>
      <c r="V658" s="677" t="s">
        <v>890</v>
      </c>
      <c r="W658" s="498"/>
      <c r="X658" s="498"/>
      <c r="Y658" s="498"/>
      <c r="Z658" s="498"/>
      <c r="AA658" s="498"/>
      <c r="AB658" s="498"/>
      <c r="AC658" s="498"/>
      <c r="AD658" s="498"/>
      <c r="AE658" s="498"/>
      <c r="AF658" s="498"/>
      <c r="AG658" s="498"/>
      <c r="AH658" s="498"/>
      <c r="AI658" s="498"/>
      <c r="AJ658" s="498"/>
      <c r="AK658" s="498"/>
      <c r="AL658" s="498"/>
      <c r="AM658" s="498"/>
      <c r="AN658" s="498"/>
      <c r="AO658" s="498"/>
      <c r="AP658" s="498"/>
      <c r="AQ658" s="498"/>
      <c r="AR658" s="498"/>
      <c r="AS658" s="498"/>
      <c r="AT658" s="498"/>
      <c r="AU658" s="498"/>
      <c r="AV658" s="498"/>
      <c r="AW658" s="498"/>
      <c r="AX658" s="498"/>
      <c r="AY658" s="498"/>
      <c r="AZ658" s="498"/>
      <c r="BA658" s="498"/>
      <c r="BB658" s="498"/>
      <c r="BC658" s="498"/>
      <c r="BD658" s="493"/>
      <c r="BE658" s="474"/>
      <c r="BF658" s="462"/>
      <c r="BG658" s="462"/>
      <c r="BH658" s="462"/>
    </row>
    <row r="659" spans="1:60" ht="15" hidden="1" customHeight="1" outlineLevel="3" x14ac:dyDescent="0.35">
      <c r="A659" s="462"/>
      <c r="B659" s="471"/>
      <c r="C659" s="464">
        <f t="shared" si="63"/>
        <v>4</v>
      </c>
      <c r="D659" s="493"/>
      <c r="E659" s="678">
        <f>E658</f>
        <v>21</v>
      </c>
      <c r="F659" s="551" t="b">
        <f t="shared" si="61"/>
        <v>1</v>
      </c>
      <c r="G659" s="493"/>
      <c r="H659" s="765" t="s">
        <v>931</v>
      </c>
      <c r="I659" s="766"/>
      <c r="J659" s="679" t="s">
        <v>892</v>
      </c>
      <c r="K659" s="680">
        <f t="shared" si="64"/>
        <v>43753</v>
      </c>
      <c r="L659" s="544">
        <v>42</v>
      </c>
      <c r="M659" s="681" t="s">
        <v>890</v>
      </c>
      <c r="N659" s="681" t="s">
        <v>890</v>
      </c>
      <c r="O659" s="681" t="s">
        <v>890</v>
      </c>
      <c r="P659" s="681" t="s">
        <v>890</v>
      </c>
      <c r="Q659" s="681" t="s">
        <v>890</v>
      </c>
      <c r="R659" s="681" t="s">
        <v>890</v>
      </c>
      <c r="S659" s="681" t="s">
        <v>890</v>
      </c>
      <c r="T659" s="681" t="s">
        <v>890</v>
      </c>
      <c r="U659" s="681" t="s">
        <v>890</v>
      </c>
      <c r="V659" s="681" t="s">
        <v>890</v>
      </c>
      <c r="W659" s="498"/>
      <c r="X659" s="498"/>
      <c r="Y659" s="498"/>
      <c r="Z659" s="498"/>
      <c r="AA659" s="498"/>
      <c r="AB659" s="498"/>
      <c r="AC659" s="498"/>
      <c r="AD659" s="498"/>
      <c r="AE659" s="498"/>
      <c r="AF659" s="498"/>
      <c r="AG659" s="498"/>
      <c r="AH659" s="498"/>
      <c r="AI659" s="498"/>
      <c r="AJ659" s="498"/>
      <c r="AK659" s="498"/>
      <c r="AL659" s="498"/>
      <c r="AM659" s="498"/>
      <c r="AN659" s="498"/>
      <c r="AO659" s="498"/>
      <c r="AP659" s="498"/>
      <c r="AQ659" s="498"/>
      <c r="AR659" s="498"/>
      <c r="AS659" s="498"/>
      <c r="AT659" s="498"/>
      <c r="AU659" s="498"/>
      <c r="AV659" s="498"/>
      <c r="AW659" s="498"/>
      <c r="AX659" s="498"/>
      <c r="AY659" s="498"/>
      <c r="AZ659" s="498"/>
      <c r="BA659" s="498"/>
      <c r="BB659" s="498"/>
      <c r="BC659" s="498"/>
      <c r="BD659" s="493"/>
      <c r="BE659" s="474"/>
      <c r="BF659" s="462"/>
      <c r="BG659" s="462"/>
      <c r="BH659" s="462"/>
    </row>
    <row r="660" spans="1:60" hidden="1" outlineLevel="3" x14ac:dyDescent="0.35">
      <c r="A660" s="462"/>
      <c r="B660" s="471"/>
      <c r="C660" s="464">
        <f t="shared" si="63"/>
        <v>4</v>
      </c>
      <c r="D660" s="493"/>
      <c r="E660" s="678">
        <f>E659</f>
        <v>21</v>
      </c>
      <c r="F660" s="551" t="b">
        <f t="shared" si="61"/>
        <v>1</v>
      </c>
      <c r="G660" s="493"/>
      <c r="H660" s="767"/>
      <c r="I660" s="768"/>
      <c r="J660" s="679" t="s">
        <v>893</v>
      </c>
      <c r="K660" s="680" t="str">
        <f t="shared" si="64"/>
        <v>-</v>
      </c>
      <c r="L660" s="681" t="s">
        <v>894</v>
      </c>
      <c r="M660" s="681" t="s">
        <v>894</v>
      </c>
      <c r="N660" s="544">
        <v>28</v>
      </c>
      <c r="O660" s="544">
        <v>3</v>
      </c>
      <c r="P660" s="681" t="s">
        <v>894</v>
      </c>
      <c r="Q660" s="681" t="s">
        <v>894</v>
      </c>
      <c r="R660" s="681" t="s">
        <v>894</v>
      </c>
      <c r="S660" s="681" t="s">
        <v>894</v>
      </c>
      <c r="T660" s="681" t="s">
        <v>894</v>
      </c>
      <c r="U660" s="681" t="s">
        <v>894</v>
      </c>
      <c r="V660" s="544">
        <v>0.5</v>
      </c>
      <c r="W660" s="498"/>
      <c r="X660" s="498"/>
      <c r="Y660" s="498"/>
      <c r="Z660" s="498"/>
      <c r="AA660" s="498"/>
      <c r="AB660" s="498"/>
      <c r="AC660" s="498"/>
      <c r="AD660" s="498"/>
      <c r="AE660" s="498"/>
      <c r="AF660" s="498"/>
      <c r="AG660" s="498"/>
      <c r="AH660" s="498"/>
      <c r="AI660" s="498"/>
      <c r="AJ660" s="498"/>
      <c r="AK660" s="498"/>
      <c r="AL660" s="498"/>
      <c r="AM660" s="498"/>
      <c r="AN660" s="498"/>
      <c r="AO660" s="498"/>
      <c r="AP660" s="498"/>
      <c r="AQ660" s="498"/>
      <c r="AR660" s="498"/>
      <c r="AS660" s="498"/>
      <c r="AT660" s="498"/>
      <c r="AU660" s="498"/>
      <c r="AV660" s="498"/>
      <c r="AW660" s="498"/>
      <c r="AX660" s="498"/>
      <c r="AY660" s="498"/>
      <c r="AZ660" s="498"/>
      <c r="BA660" s="498"/>
      <c r="BB660" s="498"/>
      <c r="BC660" s="498"/>
      <c r="BD660" s="493"/>
      <c r="BE660" s="474"/>
      <c r="BF660" s="462"/>
      <c r="BG660" s="462"/>
      <c r="BH660" s="462"/>
    </row>
    <row r="661" spans="1:60" hidden="1" outlineLevel="3" x14ac:dyDescent="0.35">
      <c r="A661" s="462"/>
      <c r="B661" s="471"/>
      <c r="C661" s="464">
        <f t="shared" si="63"/>
        <v>4</v>
      </c>
      <c r="D661" s="493"/>
      <c r="E661" s="678">
        <f>E660</f>
        <v>21</v>
      </c>
      <c r="F661" s="551" t="b">
        <f t="shared" si="61"/>
        <v>1</v>
      </c>
      <c r="G661" s="493"/>
      <c r="H661" s="769"/>
      <c r="I661" s="770"/>
      <c r="J661" s="662" t="s">
        <v>895</v>
      </c>
      <c r="K661" s="682" t="str">
        <f t="shared" si="64"/>
        <v>-</v>
      </c>
      <c r="L661" s="679" t="s">
        <v>890</v>
      </c>
      <c r="M661" s="679" t="s">
        <v>890</v>
      </c>
      <c r="N661" s="679" t="s">
        <v>890</v>
      </c>
      <c r="O661" s="679" t="s">
        <v>890</v>
      </c>
      <c r="P661" s="679" t="s">
        <v>890</v>
      </c>
      <c r="Q661" s="679" t="s">
        <v>890</v>
      </c>
      <c r="R661" s="679" t="s">
        <v>890</v>
      </c>
      <c r="S661" s="679" t="s">
        <v>890</v>
      </c>
      <c r="T661" s="679" t="s">
        <v>890</v>
      </c>
      <c r="U661" s="683" t="s">
        <v>890</v>
      </c>
      <c r="V661" s="687">
        <v>0.9</v>
      </c>
      <c r="W661" s="498"/>
      <c r="X661" s="498"/>
      <c r="Y661" s="498"/>
      <c r="Z661" s="498"/>
      <c r="AA661" s="498"/>
      <c r="AB661" s="498"/>
      <c r="AC661" s="498"/>
      <c r="AD661" s="498"/>
      <c r="AE661" s="498"/>
      <c r="AF661" s="498"/>
      <c r="AG661" s="498"/>
      <c r="AH661" s="498"/>
      <c r="AI661" s="498"/>
      <c r="AJ661" s="498"/>
      <c r="AK661" s="498"/>
      <c r="AL661" s="498"/>
      <c r="AM661" s="498"/>
      <c r="AN661" s="498"/>
      <c r="AO661" s="498"/>
      <c r="AP661" s="498"/>
      <c r="AQ661" s="498"/>
      <c r="AR661" s="498"/>
      <c r="AS661" s="498"/>
      <c r="AT661" s="498"/>
      <c r="AU661" s="498"/>
      <c r="AV661" s="498"/>
      <c r="AW661" s="498"/>
      <c r="AX661" s="498"/>
      <c r="AY661" s="498"/>
      <c r="AZ661" s="498"/>
      <c r="BA661" s="498"/>
      <c r="BB661" s="498"/>
      <c r="BC661" s="498"/>
      <c r="BD661" s="493"/>
      <c r="BE661" s="474"/>
      <c r="BF661" s="462"/>
      <c r="BG661" s="462"/>
      <c r="BH661" s="462"/>
    </row>
    <row r="662" spans="1:60" hidden="1" outlineLevel="3" x14ac:dyDescent="0.35">
      <c r="A662" s="462"/>
      <c r="B662" s="471"/>
      <c r="C662" s="464">
        <f t="shared" si="63"/>
        <v>4</v>
      </c>
      <c r="D662" s="493"/>
      <c r="E662" s="557">
        <v>22</v>
      </c>
      <c r="F662" s="551" t="b">
        <f t="shared" si="61"/>
        <v>1</v>
      </c>
      <c r="G662" s="493"/>
      <c r="H662" s="675" t="s">
        <v>932</v>
      </c>
      <c r="I662" s="675"/>
      <c r="J662" s="653" t="s">
        <v>889</v>
      </c>
      <c r="K662" s="676" t="str">
        <f t="shared" si="64"/>
        <v>-</v>
      </c>
      <c r="L662" s="677" t="s">
        <v>890</v>
      </c>
      <c r="M662" s="677" t="s">
        <v>890</v>
      </c>
      <c r="N662" s="677" t="s">
        <v>890</v>
      </c>
      <c r="O662" s="677" t="s">
        <v>890</v>
      </c>
      <c r="P662" s="677" t="s">
        <v>890</v>
      </c>
      <c r="Q662" s="677" t="s">
        <v>890</v>
      </c>
      <c r="R662" s="677" t="s">
        <v>890</v>
      </c>
      <c r="S662" s="677" t="s">
        <v>890</v>
      </c>
      <c r="T662" s="677" t="s">
        <v>890</v>
      </c>
      <c r="U662" s="677" t="s">
        <v>890</v>
      </c>
      <c r="V662" s="677" t="s">
        <v>890</v>
      </c>
      <c r="W662" s="498"/>
      <c r="X662" s="498"/>
      <c r="Y662" s="498"/>
      <c r="Z662" s="498"/>
      <c r="AA662" s="498"/>
      <c r="AB662" s="498"/>
      <c r="AC662" s="498"/>
      <c r="AD662" s="498"/>
      <c r="AE662" s="498"/>
      <c r="AF662" s="498"/>
      <c r="AG662" s="498"/>
      <c r="AH662" s="498"/>
      <c r="AI662" s="498"/>
      <c r="AJ662" s="498"/>
      <c r="AK662" s="498"/>
      <c r="AL662" s="498"/>
      <c r="AM662" s="498"/>
      <c r="AN662" s="498"/>
      <c r="AO662" s="498"/>
      <c r="AP662" s="498"/>
      <c r="AQ662" s="498"/>
      <c r="AR662" s="498"/>
      <c r="AS662" s="498"/>
      <c r="AT662" s="498"/>
      <c r="AU662" s="498"/>
      <c r="AV662" s="498"/>
      <c r="AW662" s="498"/>
      <c r="AX662" s="498"/>
      <c r="AY662" s="498"/>
      <c r="AZ662" s="498"/>
      <c r="BA662" s="498"/>
      <c r="BB662" s="498"/>
      <c r="BC662" s="498"/>
      <c r="BD662" s="493"/>
      <c r="BE662" s="474"/>
      <c r="BF662" s="462"/>
      <c r="BG662" s="462"/>
      <c r="BH662" s="462"/>
    </row>
    <row r="663" spans="1:60" hidden="1" outlineLevel="3" x14ac:dyDescent="0.35">
      <c r="A663" s="462"/>
      <c r="B663" s="471"/>
      <c r="C663" s="464">
        <f t="shared" si="63"/>
        <v>4</v>
      </c>
      <c r="D663" s="493"/>
      <c r="E663" s="678">
        <f>E662</f>
        <v>22</v>
      </c>
      <c r="F663" s="551" t="b">
        <f t="shared" si="61"/>
        <v>1</v>
      </c>
      <c r="G663" s="493"/>
      <c r="H663" s="765" t="s">
        <v>933</v>
      </c>
      <c r="I663" s="766"/>
      <c r="J663" s="679" t="s">
        <v>892</v>
      </c>
      <c r="K663" s="680" t="str">
        <f t="shared" si="64"/>
        <v>-</v>
      </c>
      <c r="L663" s="681" t="s">
        <v>890</v>
      </c>
      <c r="M663" s="681" t="s">
        <v>890</v>
      </c>
      <c r="N663" s="544">
        <v>0</v>
      </c>
      <c r="O663" s="681" t="s">
        <v>890</v>
      </c>
      <c r="P663" s="681" t="s">
        <v>890</v>
      </c>
      <c r="Q663" s="681" t="s">
        <v>890</v>
      </c>
      <c r="R663" s="681" t="s">
        <v>890</v>
      </c>
      <c r="S663" s="681" t="s">
        <v>890</v>
      </c>
      <c r="T663" s="681" t="s">
        <v>890</v>
      </c>
      <c r="U663" s="681" t="s">
        <v>890</v>
      </c>
      <c r="V663" s="681" t="s">
        <v>890</v>
      </c>
      <c r="W663" s="498"/>
      <c r="X663" s="498"/>
      <c r="Y663" s="498"/>
      <c r="Z663" s="498"/>
      <c r="AA663" s="498"/>
      <c r="AB663" s="498"/>
      <c r="AC663" s="498"/>
      <c r="AD663" s="498"/>
      <c r="AE663" s="498"/>
      <c r="AF663" s="498"/>
      <c r="AG663" s="498"/>
      <c r="AH663" s="498"/>
      <c r="AI663" s="498"/>
      <c r="AJ663" s="498"/>
      <c r="AK663" s="498"/>
      <c r="AL663" s="498"/>
      <c r="AM663" s="498"/>
      <c r="AN663" s="498"/>
      <c r="AO663" s="498"/>
      <c r="AP663" s="498"/>
      <c r="AQ663" s="498"/>
      <c r="AR663" s="498"/>
      <c r="AS663" s="498"/>
      <c r="AT663" s="498"/>
      <c r="AU663" s="498"/>
      <c r="AV663" s="498"/>
      <c r="AW663" s="498"/>
      <c r="AX663" s="498"/>
      <c r="AY663" s="498"/>
      <c r="AZ663" s="498"/>
      <c r="BA663" s="498"/>
      <c r="BB663" s="498"/>
      <c r="BC663" s="498"/>
      <c r="BD663" s="493"/>
      <c r="BE663" s="474"/>
      <c r="BF663" s="462"/>
      <c r="BG663" s="462"/>
      <c r="BH663" s="462"/>
    </row>
    <row r="664" spans="1:60" hidden="1" outlineLevel="3" x14ac:dyDescent="0.35">
      <c r="A664" s="462"/>
      <c r="B664" s="471"/>
      <c r="C664" s="464">
        <f t="shared" si="63"/>
        <v>4</v>
      </c>
      <c r="D664" s="493"/>
      <c r="E664" s="678">
        <f>E663</f>
        <v>22</v>
      </c>
      <c r="F664" s="551" t="b">
        <f t="shared" ref="F664:F681" si="65">COUNTIFS($L664:$V664,"-")&lt;&gt;COUNTA($L664:$V664)</f>
        <v>1</v>
      </c>
      <c r="G664" s="493"/>
      <c r="H664" s="767"/>
      <c r="I664" s="768"/>
      <c r="J664" s="679" t="s">
        <v>893</v>
      </c>
      <c r="K664" s="680" t="str">
        <f t="shared" si="64"/>
        <v>-</v>
      </c>
      <c r="L664" s="681" t="s">
        <v>894</v>
      </c>
      <c r="M664" s="681" t="s">
        <v>894</v>
      </c>
      <c r="N664" s="681" t="s">
        <v>894</v>
      </c>
      <c r="O664" s="681" t="s">
        <v>894</v>
      </c>
      <c r="P664" s="681" t="s">
        <v>894</v>
      </c>
      <c r="Q664" s="681" t="s">
        <v>894</v>
      </c>
      <c r="R664" s="681" t="s">
        <v>894</v>
      </c>
      <c r="S664" s="681" t="s">
        <v>894</v>
      </c>
      <c r="T664" s="681" t="s">
        <v>894</v>
      </c>
      <c r="U664" s="681" t="s">
        <v>894</v>
      </c>
      <c r="V664" s="544">
        <v>0.1</v>
      </c>
      <c r="W664" s="498"/>
      <c r="X664" s="498"/>
      <c r="Y664" s="498"/>
      <c r="Z664" s="498"/>
      <c r="AA664" s="498"/>
      <c r="AB664" s="498"/>
      <c r="AC664" s="498"/>
      <c r="AD664" s="498"/>
      <c r="AE664" s="498"/>
      <c r="AF664" s="498"/>
      <c r="AG664" s="498"/>
      <c r="AH664" s="498"/>
      <c r="AI664" s="498"/>
      <c r="AJ664" s="498"/>
      <c r="AK664" s="498"/>
      <c r="AL664" s="498"/>
      <c r="AM664" s="498"/>
      <c r="AN664" s="498"/>
      <c r="AO664" s="498"/>
      <c r="AP664" s="498"/>
      <c r="AQ664" s="498"/>
      <c r="AR664" s="498"/>
      <c r="AS664" s="498"/>
      <c r="AT664" s="498"/>
      <c r="AU664" s="498"/>
      <c r="AV664" s="498"/>
      <c r="AW664" s="498"/>
      <c r="AX664" s="498"/>
      <c r="AY664" s="498"/>
      <c r="AZ664" s="498"/>
      <c r="BA664" s="498"/>
      <c r="BB664" s="498"/>
      <c r="BC664" s="498"/>
      <c r="BD664" s="493"/>
      <c r="BE664" s="474"/>
      <c r="BF664" s="462"/>
      <c r="BG664" s="462"/>
      <c r="BH664" s="462"/>
    </row>
    <row r="665" spans="1:60" hidden="1" outlineLevel="3" x14ac:dyDescent="0.35">
      <c r="A665" s="462"/>
      <c r="B665" s="471"/>
      <c r="C665" s="464">
        <f t="shared" si="63"/>
        <v>4</v>
      </c>
      <c r="D665" s="493"/>
      <c r="E665" s="678">
        <f>E664</f>
        <v>22</v>
      </c>
      <c r="F665" s="551" t="b">
        <f t="shared" si="65"/>
        <v>1</v>
      </c>
      <c r="G665" s="493"/>
      <c r="H665" s="769"/>
      <c r="I665" s="770"/>
      <c r="J665" s="662" t="s">
        <v>895</v>
      </c>
      <c r="K665" s="682" t="str">
        <f t="shared" si="64"/>
        <v>-</v>
      </c>
      <c r="L665" s="679" t="s">
        <v>890</v>
      </c>
      <c r="M665" s="679" t="s">
        <v>890</v>
      </c>
      <c r="N665" s="679" t="s">
        <v>890</v>
      </c>
      <c r="O665" s="679" t="s">
        <v>890</v>
      </c>
      <c r="P665" s="679" t="s">
        <v>890</v>
      </c>
      <c r="Q665" s="679" t="s">
        <v>890</v>
      </c>
      <c r="R665" s="679" t="s">
        <v>890</v>
      </c>
      <c r="S665" s="679" t="s">
        <v>890</v>
      </c>
      <c r="T665" s="679" t="s">
        <v>890</v>
      </c>
      <c r="U665" s="683" t="s">
        <v>890</v>
      </c>
      <c r="V665" s="687">
        <v>0.5</v>
      </c>
      <c r="W665" s="498"/>
      <c r="X665" s="498"/>
      <c r="Y665" s="498"/>
      <c r="Z665" s="498"/>
      <c r="AA665" s="498"/>
      <c r="AB665" s="498"/>
      <c r="AC665" s="498"/>
      <c r="AD665" s="498"/>
      <c r="AE665" s="498"/>
      <c r="AF665" s="498"/>
      <c r="AG665" s="498"/>
      <c r="AH665" s="498"/>
      <c r="AI665" s="498"/>
      <c r="AJ665" s="498"/>
      <c r="AK665" s="498"/>
      <c r="AL665" s="498"/>
      <c r="AM665" s="498"/>
      <c r="AN665" s="498"/>
      <c r="AO665" s="498"/>
      <c r="AP665" s="498"/>
      <c r="AQ665" s="498"/>
      <c r="AR665" s="498"/>
      <c r="AS665" s="498"/>
      <c r="AT665" s="498"/>
      <c r="AU665" s="498"/>
      <c r="AV665" s="498"/>
      <c r="AW665" s="498"/>
      <c r="AX665" s="498"/>
      <c r="AY665" s="498"/>
      <c r="AZ665" s="498"/>
      <c r="BA665" s="498"/>
      <c r="BB665" s="498"/>
      <c r="BC665" s="498"/>
      <c r="BD665" s="493"/>
      <c r="BE665" s="474"/>
      <c r="BF665" s="462"/>
      <c r="BG665" s="462"/>
      <c r="BH665" s="462"/>
    </row>
    <row r="666" spans="1:60" hidden="1" outlineLevel="3" x14ac:dyDescent="0.35">
      <c r="A666" s="462"/>
      <c r="B666" s="471"/>
      <c r="C666" s="464">
        <f t="shared" si="63"/>
        <v>4</v>
      </c>
      <c r="D666" s="493"/>
      <c r="E666" s="557">
        <v>23</v>
      </c>
      <c r="F666" s="551" t="b">
        <f t="shared" si="65"/>
        <v>1</v>
      </c>
      <c r="G666" s="493"/>
      <c r="H666" s="675" t="s">
        <v>934</v>
      </c>
      <c r="I666" s="675"/>
      <c r="J666" s="653" t="s">
        <v>889</v>
      </c>
      <c r="K666" s="676" t="str">
        <f t="shared" si="64"/>
        <v>-</v>
      </c>
      <c r="L666" s="677" t="s">
        <v>890</v>
      </c>
      <c r="M666" s="677" t="s">
        <v>890</v>
      </c>
      <c r="N666" s="677" t="s">
        <v>890</v>
      </c>
      <c r="O666" s="677" t="s">
        <v>890</v>
      </c>
      <c r="P666" s="677" t="s">
        <v>890</v>
      </c>
      <c r="Q666" s="677" t="s">
        <v>890</v>
      </c>
      <c r="R666" s="677" t="s">
        <v>890</v>
      </c>
      <c r="S666" s="677" t="s">
        <v>890</v>
      </c>
      <c r="T666" s="677" t="s">
        <v>890</v>
      </c>
      <c r="U666" s="677" t="s">
        <v>890</v>
      </c>
      <c r="V666" s="677" t="s">
        <v>890</v>
      </c>
      <c r="W666" s="498"/>
      <c r="X666" s="498"/>
      <c r="Y666" s="498"/>
      <c r="Z666" s="498"/>
      <c r="AA666" s="498"/>
      <c r="AB666" s="498"/>
      <c r="AC666" s="498"/>
      <c r="AD666" s="498"/>
      <c r="AE666" s="498"/>
      <c r="AF666" s="498"/>
      <c r="AG666" s="498"/>
      <c r="AH666" s="498"/>
      <c r="AI666" s="498"/>
      <c r="AJ666" s="498"/>
      <c r="AK666" s="498"/>
      <c r="AL666" s="498"/>
      <c r="AM666" s="498"/>
      <c r="AN666" s="498"/>
      <c r="AO666" s="498"/>
      <c r="AP666" s="498"/>
      <c r="AQ666" s="498"/>
      <c r="AR666" s="498"/>
      <c r="AS666" s="498"/>
      <c r="AT666" s="498"/>
      <c r="AU666" s="498"/>
      <c r="AV666" s="498"/>
      <c r="AW666" s="498"/>
      <c r="AX666" s="498"/>
      <c r="AY666" s="498"/>
      <c r="AZ666" s="498"/>
      <c r="BA666" s="498"/>
      <c r="BB666" s="498"/>
      <c r="BC666" s="498"/>
      <c r="BD666" s="493"/>
      <c r="BE666" s="474"/>
      <c r="BF666" s="462"/>
      <c r="BG666" s="462"/>
      <c r="BH666" s="462"/>
    </row>
    <row r="667" spans="1:60" hidden="1" outlineLevel="3" x14ac:dyDescent="0.35">
      <c r="A667" s="462"/>
      <c r="B667" s="471"/>
      <c r="C667" s="464">
        <f t="shared" si="63"/>
        <v>4</v>
      </c>
      <c r="D667" s="493"/>
      <c r="E667" s="678">
        <f>E666</f>
        <v>23</v>
      </c>
      <c r="F667" s="551" t="b">
        <f t="shared" si="65"/>
        <v>1</v>
      </c>
      <c r="G667" s="493"/>
      <c r="H667" s="765" t="s">
        <v>935</v>
      </c>
      <c r="I667" s="766"/>
      <c r="J667" s="679" t="s">
        <v>892</v>
      </c>
      <c r="K667" s="680" t="str">
        <f t="shared" si="64"/>
        <v>-</v>
      </c>
      <c r="L667" s="681" t="s">
        <v>890</v>
      </c>
      <c r="M667" s="681" t="s">
        <v>890</v>
      </c>
      <c r="N667" s="544">
        <v>0</v>
      </c>
      <c r="O667" s="681" t="s">
        <v>890</v>
      </c>
      <c r="P667" s="681" t="s">
        <v>890</v>
      </c>
      <c r="Q667" s="681" t="s">
        <v>890</v>
      </c>
      <c r="R667" s="681" t="s">
        <v>890</v>
      </c>
      <c r="S667" s="681" t="s">
        <v>890</v>
      </c>
      <c r="T667" s="681" t="s">
        <v>890</v>
      </c>
      <c r="U667" s="681" t="s">
        <v>890</v>
      </c>
      <c r="V667" s="681" t="s">
        <v>890</v>
      </c>
      <c r="W667" s="498"/>
      <c r="X667" s="498"/>
      <c r="Y667" s="498"/>
      <c r="Z667" s="498"/>
      <c r="AA667" s="498"/>
      <c r="AB667" s="498"/>
      <c r="AC667" s="498"/>
      <c r="AD667" s="498"/>
      <c r="AE667" s="498"/>
      <c r="AF667" s="498"/>
      <c r="AG667" s="498"/>
      <c r="AH667" s="498"/>
      <c r="AI667" s="498"/>
      <c r="AJ667" s="498"/>
      <c r="AK667" s="498"/>
      <c r="AL667" s="498"/>
      <c r="AM667" s="498"/>
      <c r="AN667" s="498"/>
      <c r="AO667" s="498"/>
      <c r="AP667" s="498"/>
      <c r="AQ667" s="498"/>
      <c r="AR667" s="498"/>
      <c r="AS667" s="498"/>
      <c r="AT667" s="498"/>
      <c r="AU667" s="498"/>
      <c r="AV667" s="498"/>
      <c r="AW667" s="498"/>
      <c r="AX667" s="498"/>
      <c r="AY667" s="498"/>
      <c r="AZ667" s="498"/>
      <c r="BA667" s="498"/>
      <c r="BB667" s="498"/>
      <c r="BC667" s="498"/>
      <c r="BD667" s="493"/>
      <c r="BE667" s="474"/>
      <c r="BF667" s="462"/>
      <c r="BG667" s="462"/>
      <c r="BH667" s="462"/>
    </row>
    <row r="668" spans="1:60" hidden="1" outlineLevel="3" x14ac:dyDescent="0.35">
      <c r="A668" s="462"/>
      <c r="B668" s="471"/>
      <c r="C668" s="464">
        <f t="shared" si="63"/>
        <v>4</v>
      </c>
      <c r="D668" s="493"/>
      <c r="E668" s="678">
        <f>E667</f>
        <v>23</v>
      </c>
      <c r="F668" s="551" t="b">
        <f t="shared" si="65"/>
        <v>1</v>
      </c>
      <c r="G668" s="493"/>
      <c r="H668" s="767"/>
      <c r="I668" s="768"/>
      <c r="J668" s="679" t="s">
        <v>893</v>
      </c>
      <c r="K668" s="680" t="str">
        <f t="shared" si="64"/>
        <v>-</v>
      </c>
      <c r="L668" s="681" t="s">
        <v>894</v>
      </c>
      <c r="M668" s="681" t="s">
        <v>894</v>
      </c>
      <c r="N668" s="681" t="s">
        <v>894</v>
      </c>
      <c r="O668" s="681" t="s">
        <v>894</v>
      </c>
      <c r="P668" s="681" t="s">
        <v>894</v>
      </c>
      <c r="Q668" s="681" t="s">
        <v>894</v>
      </c>
      <c r="R668" s="681" t="s">
        <v>894</v>
      </c>
      <c r="S668" s="681" t="s">
        <v>894</v>
      </c>
      <c r="T668" s="681" t="s">
        <v>894</v>
      </c>
      <c r="U668" s="681" t="s">
        <v>894</v>
      </c>
      <c r="V668" s="544">
        <v>0.1</v>
      </c>
      <c r="W668" s="498"/>
      <c r="X668" s="498"/>
      <c r="Y668" s="498"/>
      <c r="Z668" s="498"/>
      <c r="AA668" s="498"/>
      <c r="AB668" s="498"/>
      <c r="AC668" s="498"/>
      <c r="AD668" s="498"/>
      <c r="AE668" s="498"/>
      <c r="AF668" s="498"/>
      <c r="AG668" s="498"/>
      <c r="AH668" s="498"/>
      <c r="AI668" s="498"/>
      <c r="AJ668" s="498"/>
      <c r="AK668" s="498"/>
      <c r="AL668" s="498"/>
      <c r="AM668" s="498"/>
      <c r="AN668" s="498"/>
      <c r="AO668" s="498"/>
      <c r="AP668" s="498"/>
      <c r="AQ668" s="498"/>
      <c r="AR668" s="498"/>
      <c r="AS668" s="498"/>
      <c r="AT668" s="498"/>
      <c r="AU668" s="498"/>
      <c r="AV668" s="498"/>
      <c r="AW668" s="498"/>
      <c r="AX668" s="498"/>
      <c r="AY668" s="498"/>
      <c r="AZ668" s="498"/>
      <c r="BA668" s="498"/>
      <c r="BB668" s="498"/>
      <c r="BC668" s="498"/>
      <c r="BD668" s="493"/>
      <c r="BE668" s="474"/>
      <c r="BF668" s="462"/>
      <c r="BG668" s="462"/>
      <c r="BH668" s="462"/>
    </row>
    <row r="669" spans="1:60" hidden="1" outlineLevel="3" x14ac:dyDescent="0.35">
      <c r="A669" s="462"/>
      <c r="B669" s="471"/>
      <c r="C669" s="464">
        <f t="shared" si="63"/>
        <v>4</v>
      </c>
      <c r="D669" s="493"/>
      <c r="E669" s="678">
        <f>E668</f>
        <v>23</v>
      </c>
      <c r="F669" s="551" t="b">
        <f t="shared" si="65"/>
        <v>1</v>
      </c>
      <c r="G669" s="493"/>
      <c r="H669" s="769"/>
      <c r="I669" s="770"/>
      <c r="J669" s="662" t="s">
        <v>895</v>
      </c>
      <c r="K669" s="682" t="str">
        <f t="shared" si="64"/>
        <v>-</v>
      </c>
      <c r="L669" s="679" t="s">
        <v>890</v>
      </c>
      <c r="M669" s="679" t="s">
        <v>890</v>
      </c>
      <c r="N669" s="679" t="s">
        <v>890</v>
      </c>
      <c r="O669" s="679" t="s">
        <v>890</v>
      </c>
      <c r="P669" s="679" t="s">
        <v>890</v>
      </c>
      <c r="Q669" s="679" t="s">
        <v>890</v>
      </c>
      <c r="R669" s="679" t="s">
        <v>890</v>
      </c>
      <c r="S669" s="679" t="s">
        <v>890</v>
      </c>
      <c r="T669" s="679" t="s">
        <v>890</v>
      </c>
      <c r="U669" s="683" t="s">
        <v>890</v>
      </c>
      <c r="V669" s="687">
        <v>0.5</v>
      </c>
      <c r="W669" s="498"/>
      <c r="X669" s="498"/>
      <c r="Y669" s="498"/>
      <c r="Z669" s="498"/>
      <c r="AA669" s="498"/>
      <c r="AB669" s="498"/>
      <c r="AC669" s="498"/>
      <c r="AD669" s="498"/>
      <c r="AE669" s="498"/>
      <c r="AF669" s="498"/>
      <c r="AG669" s="498"/>
      <c r="AH669" s="498"/>
      <c r="AI669" s="498"/>
      <c r="AJ669" s="498"/>
      <c r="AK669" s="498"/>
      <c r="AL669" s="498"/>
      <c r="AM669" s="498"/>
      <c r="AN669" s="498"/>
      <c r="AO669" s="498"/>
      <c r="AP669" s="498"/>
      <c r="AQ669" s="498"/>
      <c r="AR669" s="498"/>
      <c r="AS669" s="498"/>
      <c r="AT669" s="498"/>
      <c r="AU669" s="498"/>
      <c r="AV669" s="498"/>
      <c r="AW669" s="498"/>
      <c r="AX669" s="498"/>
      <c r="AY669" s="498"/>
      <c r="AZ669" s="498"/>
      <c r="BA669" s="498"/>
      <c r="BB669" s="498"/>
      <c r="BC669" s="498"/>
      <c r="BD669" s="493"/>
      <c r="BE669" s="474"/>
      <c r="BF669" s="462"/>
      <c r="BG669" s="462"/>
      <c r="BH669" s="462"/>
    </row>
    <row r="670" spans="1:60" hidden="1" outlineLevel="3" x14ac:dyDescent="0.35">
      <c r="A670" s="462"/>
      <c r="B670" s="471"/>
      <c r="C670" s="464">
        <f t="shared" si="63"/>
        <v>4</v>
      </c>
      <c r="D670" s="493"/>
      <c r="E670" s="557">
        <v>24</v>
      </c>
      <c r="F670" s="551" t="b">
        <f t="shared" si="65"/>
        <v>1</v>
      </c>
      <c r="G670" s="493"/>
      <c r="H670" s="675" t="s">
        <v>936</v>
      </c>
      <c r="I670" s="675"/>
      <c r="J670" s="653" t="s">
        <v>889</v>
      </c>
      <c r="K670" s="676" t="str">
        <f t="shared" si="64"/>
        <v>-</v>
      </c>
      <c r="L670" s="677" t="s">
        <v>890</v>
      </c>
      <c r="M670" s="677" t="s">
        <v>890</v>
      </c>
      <c r="N670" s="677" t="s">
        <v>890</v>
      </c>
      <c r="O670" s="677" t="s">
        <v>890</v>
      </c>
      <c r="P670" s="677" t="s">
        <v>890</v>
      </c>
      <c r="Q670" s="677" t="s">
        <v>890</v>
      </c>
      <c r="R670" s="677" t="s">
        <v>890</v>
      </c>
      <c r="S670" s="677" t="s">
        <v>890</v>
      </c>
      <c r="T670" s="677" t="s">
        <v>890</v>
      </c>
      <c r="U670" s="677" t="s">
        <v>890</v>
      </c>
      <c r="V670" s="677" t="s">
        <v>890</v>
      </c>
      <c r="W670" s="498"/>
      <c r="X670" s="498"/>
      <c r="Y670" s="498"/>
      <c r="Z670" s="498"/>
      <c r="AA670" s="498"/>
      <c r="AB670" s="498"/>
      <c r="AC670" s="498"/>
      <c r="AD670" s="498"/>
      <c r="AE670" s="498"/>
      <c r="AF670" s="498"/>
      <c r="AG670" s="498"/>
      <c r="AH670" s="498"/>
      <c r="AI670" s="498"/>
      <c r="AJ670" s="498"/>
      <c r="AK670" s="498"/>
      <c r="AL670" s="498"/>
      <c r="AM670" s="498"/>
      <c r="AN670" s="498"/>
      <c r="AO670" s="498"/>
      <c r="AP670" s="498"/>
      <c r="AQ670" s="498"/>
      <c r="AR670" s="498"/>
      <c r="AS670" s="498"/>
      <c r="AT670" s="498"/>
      <c r="AU670" s="498"/>
      <c r="AV670" s="498"/>
      <c r="AW670" s="498"/>
      <c r="AX670" s="498"/>
      <c r="AY670" s="498"/>
      <c r="AZ670" s="498"/>
      <c r="BA670" s="498"/>
      <c r="BB670" s="498"/>
      <c r="BC670" s="498"/>
      <c r="BD670" s="493"/>
      <c r="BE670" s="474"/>
      <c r="BF670" s="462"/>
      <c r="BG670" s="462"/>
      <c r="BH670" s="462"/>
    </row>
    <row r="671" spans="1:60" hidden="1" outlineLevel="3" x14ac:dyDescent="0.35">
      <c r="A671" s="462"/>
      <c r="B671" s="471"/>
      <c r="C671" s="464">
        <f t="shared" si="63"/>
        <v>4</v>
      </c>
      <c r="D671" s="493"/>
      <c r="E671" s="678">
        <f>E670</f>
        <v>24</v>
      </c>
      <c r="F671" s="551" t="b">
        <f t="shared" si="65"/>
        <v>1</v>
      </c>
      <c r="G671" s="493"/>
      <c r="H671" s="765" t="s">
        <v>937</v>
      </c>
      <c r="I671" s="766"/>
      <c r="J671" s="679" t="s">
        <v>892</v>
      </c>
      <c r="K671" s="680" t="str">
        <f t="shared" si="64"/>
        <v>-</v>
      </c>
      <c r="L671" s="681" t="s">
        <v>890</v>
      </c>
      <c r="M671" s="681" t="s">
        <v>890</v>
      </c>
      <c r="N671" s="681" t="s">
        <v>890</v>
      </c>
      <c r="O671" s="681" t="s">
        <v>890</v>
      </c>
      <c r="P671" s="681" t="s">
        <v>890</v>
      </c>
      <c r="Q671" s="681" t="s">
        <v>890</v>
      </c>
      <c r="R671" s="681" t="s">
        <v>890</v>
      </c>
      <c r="S671" s="681" t="s">
        <v>890</v>
      </c>
      <c r="T671" s="681" t="s">
        <v>890</v>
      </c>
      <c r="U671" s="681" t="s">
        <v>890</v>
      </c>
      <c r="V671" s="681" t="s">
        <v>890</v>
      </c>
      <c r="W671" s="498"/>
      <c r="X671" s="498"/>
      <c r="Y671" s="498"/>
      <c r="Z671" s="498"/>
      <c r="AA671" s="498"/>
      <c r="AB671" s="498"/>
      <c r="AC671" s="498"/>
      <c r="AD671" s="498"/>
      <c r="AE671" s="498"/>
      <c r="AF671" s="498"/>
      <c r="AG671" s="498"/>
      <c r="AH671" s="498"/>
      <c r="AI671" s="498"/>
      <c r="AJ671" s="498"/>
      <c r="AK671" s="498"/>
      <c r="AL671" s="498"/>
      <c r="AM671" s="498"/>
      <c r="AN671" s="498"/>
      <c r="AO671" s="498"/>
      <c r="AP671" s="498"/>
      <c r="AQ671" s="498"/>
      <c r="AR671" s="498"/>
      <c r="AS671" s="498"/>
      <c r="AT671" s="498"/>
      <c r="AU671" s="498"/>
      <c r="AV671" s="498"/>
      <c r="AW671" s="498"/>
      <c r="AX671" s="498"/>
      <c r="AY671" s="498"/>
      <c r="AZ671" s="498"/>
      <c r="BA671" s="498"/>
      <c r="BB671" s="498"/>
      <c r="BC671" s="498"/>
      <c r="BD671" s="493"/>
      <c r="BE671" s="474"/>
      <c r="BF671" s="462"/>
      <c r="BG671" s="462"/>
      <c r="BH671" s="462"/>
    </row>
    <row r="672" spans="1:60" hidden="1" outlineLevel="3" x14ac:dyDescent="0.35">
      <c r="A672" s="462"/>
      <c r="B672" s="471"/>
      <c r="C672" s="464">
        <f t="shared" si="63"/>
        <v>4</v>
      </c>
      <c r="D672" s="493"/>
      <c r="E672" s="678">
        <f>E671</f>
        <v>24</v>
      </c>
      <c r="F672" s="551" t="b">
        <f t="shared" si="65"/>
        <v>1</v>
      </c>
      <c r="G672" s="493"/>
      <c r="H672" s="767"/>
      <c r="I672" s="768"/>
      <c r="J672" s="679" t="s">
        <v>893</v>
      </c>
      <c r="K672" s="680" t="str">
        <f t="shared" si="64"/>
        <v>-</v>
      </c>
      <c r="L672" s="681" t="s">
        <v>894</v>
      </c>
      <c r="M672" s="681" t="s">
        <v>894</v>
      </c>
      <c r="N672" s="681" t="s">
        <v>894</v>
      </c>
      <c r="O672" s="681" t="s">
        <v>894</v>
      </c>
      <c r="P672" s="681" t="s">
        <v>894</v>
      </c>
      <c r="Q672" s="681" t="s">
        <v>894</v>
      </c>
      <c r="R672" s="681" t="s">
        <v>894</v>
      </c>
      <c r="S672" s="681" t="s">
        <v>894</v>
      </c>
      <c r="T672" s="681" t="s">
        <v>894</v>
      </c>
      <c r="U672" s="681" t="s">
        <v>894</v>
      </c>
      <c r="V672" s="681" t="s">
        <v>894</v>
      </c>
      <c r="W672" s="498"/>
      <c r="X672" s="498"/>
      <c r="Y672" s="498"/>
      <c r="Z672" s="498"/>
      <c r="AA672" s="498"/>
      <c r="AB672" s="498"/>
      <c r="AC672" s="498"/>
      <c r="AD672" s="498"/>
      <c r="AE672" s="498"/>
      <c r="AF672" s="498"/>
      <c r="AG672" s="498"/>
      <c r="AH672" s="498"/>
      <c r="AI672" s="498"/>
      <c r="AJ672" s="498"/>
      <c r="AK672" s="498"/>
      <c r="AL672" s="498"/>
      <c r="AM672" s="498"/>
      <c r="AN672" s="498"/>
      <c r="AO672" s="498"/>
      <c r="AP672" s="498"/>
      <c r="AQ672" s="498"/>
      <c r="AR672" s="498"/>
      <c r="AS672" s="498"/>
      <c r="AT672" s="498"/>
      <c r="AU672" s="498"/>
      <c r="AV672" s="498"/>
      <c r="AW672" s="498"/>
      <c r="AX672" s="498"/>
      <c r="AY672" s="498"/>
      <c r="AZ672" s="498"/>
      <c r="BA672" s="498"/>
      <c r="BB672" s="498"/>
      <c r="BC672" s="498"/>
      <c r="BD672" s="493"/>
      <c r="BE672" s="474"/>
      <c r="BF672" s="462"/>
      <c r="BG672" s="462"/>
      <c r="BH672" s="462"/>
    </row>
    <row r="673" spans="1:60" hidden="1" outlineLevel="3" x14ac:dyDescent="0.35">
      <c r="A673" s="462"/>
      <c r="B673" s="471"/>
      <c r="C673" s="464">
        <f t="shared" si="63"/>
        <v>4</v>
      </c>
      <c r="D673" s="493"/>
      <c r="E673" s="678">
        <f>E672</f>
        <v>24</v>
      </c>
      <c r="F673" s="551" t="b">
        <f t="shared" si="65"/>
        <v>1</v>
      </c>
      <c r="G673" s="493"/>
      <c r="H673" s="769"/>
      <c r="I673" s="770"/>
      <c r="J673" s="662" t="s">
        <v>895</v>
      </c>
      <c r="K673" s="682" t="str">
        <f t="shared" si="64"/>
        <v>-</v>
      </c>
      <c r="L673" s="679" t="s">
        <v>890</v>
      </c>
      <c r="M673" s="679" t="s">
        <v>890</v>
      </c>
      <c r="N673" s="679" t="s">
        <v>890</v>
      </c>
      <c r="O673" s="679" t="s">
        <v>890</v>
      </c>
      <c r="P673" s="679" t="s">
        <v>890</v>
      </c>
      <c r="Q673" s="679" t="s">
        <v>890</v>
      </c>
      <c r="R673" s="679" t="s">
        <v>890</v>
      </c>
      <c r="S673" s="679" t="s">
        <v>890</v>
      </c>
      <c r="T673" s="679" t="s">
        <v>890</v>
      </c>
      <c r="U673" s="683" t="s">
        <v>890</v>
      </c>
      <c r="V673" s="683" t="s">
        <v>890</v>
      </c>
      <c r="W673" s="498"/>
      <c r="X673" s="498"/>
      <c r="Y673" s="498"/>
      <c r="Z673" s="498"/>
      <c r="AA673" s="498"/>
      <c r="AB673" s="498"/>
      <c r="AC673" s="498"/>
      <c r="AD673" s="498"/>
      <c r="AE673" s="498"/>
      <c r="AF673" s="498"/>
      <c r="AG673" s="498"/>
      <c r="AH673" s="498"/>
      <c r="AI673" s="498"/>
      <c r="AJ673" s="498"/>
      <c r="AK673" s="498"/>
      <c r="AL673" s="498"/>
      <c r="AM673" s="498"/>
      <c r="AN673" s="498"/>
      <c r="AO673" s="498"/>
      <c r="AP673" s="498"/>
      <c r="AQ673" s="498"/>
      <c r="AR673" s="498"/>
      <c r="AS673" s="498"/>
      <c r="AT673" s="498"/>
      <c r="AU673" s="498"/>
      <c r="AV673" s="498"/>
      <c r="AW673" s="498"/>
      <c r="AX673" s="498"/>
      <c r="AY673" s="498"/>
      <c r="AZ673" s="498"/>
      <c r="BA673" s="498"/>
      <c r="BB673" s="498"/>
      <c r="BC673" s="498"/>
      <c r="BD673" s="493"/>
      <c r="BE673" s="474"/>
      <c r="BF673" s="462"/>
      <c r="BG673" s="462"/>
      <c r="BH673" s="462"/>
    </row>
    <row r="674" spans="1:60" hidden="1" outlineLevel="3" x14ac:dyDescent="0.35">
      <c r="A674" s="462"/>
      <c r="B674" s="471"/>
      <c r="C674" s="464">
        <f t="shared" ref="C674:C681" si="66">INT($C$562)+3</f>
        <v>4</v>
      </c>
      <c r="D674" s="493"/>
      <c r="E674" s="557">
        <v>25</v>
      </c>
      <c r="F674" s="551" t="b">
        <f t="shared" si="65"/>
        <v>1</v>
      </c>
      <c r="G674" s="493"/>
      <c r="H674" s="675" t="s">
        <v>938</v>
      </c>
      <c r="I674" s="675"/>
      <c r="J674" s="653" t="s">
        <v>889</v>
      </c>
      <c r="K674" s="676" t="str">
        <f t="shared" si="64"/>
        <v>-</v>
      </c>
      <c r="L674" s="677" t="s">
        <v>890</v>
      </c>
      <c r="M674" s="677" t="s">
        <v>890</v>
      </c>
      <c r="N674" s="677" t="s">
        <v>890</v>
      </c>
      <c r="O674" s="677" t="s">
        <v>890</v>
      </c>
      <c r="P674" s="677" t="s">
        <v>890</v>
      </c>
      <c r="Q674" s="684">
        <v>21</v>
      </c>
      <c r="R674" s="677" t="s">
        <v>890</v>
      </c>
      <c r="S674" s="677" t="s">
        <v>890</v>
      </c>
      <c r="T674" s="677" t="s">
        <v>890</v>
      </c>
      <c r="U674" s="677" t="s">
        <v>890</v>
      </c>
      <c r="V674" s="677" t="s">
        <v>890</v>
      </c>
      <c r="W674" s="498"/>
      <c r="X674" s="498"/>
      <c r="Y674" s="498"/>
      <c r="Z674" s="498"/>
      <c r="AA674" s="498"/>
      <c r="AB674" s="498"/>
      <c r="AC674" s="498"/>
      <c r="AD674" s="498"/>
      <c r="AE674" s="498"/>
      <c r="AF674" s="498"/>
      <c r="AG674" s="498"/>
      <c r="AH674" s="498"/>
      <c r="AI674" s="498"/>
      <c r="AJ674" s="498"/>
      <c r="AK674" s="498"/>
      <c r="AL674" s="498"/>
      <c r="AM674" s="498"/>
      <c r="AN674" s="498"/>
      <c r="AO674" s="498"/>
      <c r="AP674" s="498"/>
      <c r="AQ674" s="498"/>
      <c r="AR674" s="498"/>
      <c r="AS674" s="498"/>
      <c r="AT674" s="498"/>
      <c r="AU674" s="498"/>
      <c r="AV674" s="498"/>
      <c r="AW674" s="498"/>
      <c r="AX674" s="498"/>
      <c r="AY674" s="498"/>
      <c r="AZ674" s="498"/>
      <c r="BA674" s="498"/>
      <c r="BB674" s="498"/>
      <c r="BC674" s="498"/>
      <c r="BD674" s="493"/>
      <c r="BE674" s="474"/>
      <c r="BF674" s="462"/>
      <c r="BG674" s="462"/>
      <c r="BH674" s="462"/>
    </row>
    <row r="675" spans="1:60" ht="15" hidden="1" customHeight="1" outlineLevel="3" x14ac:dyDescent="0.35">
      <c r="A675" s="462"/>
      <c r="B675" s="471"/>
      <c r="C675" s="464">
        <f t="shared" si="66"/>
        <v>4</v>
      </c>
      <c r="D675" s="493"/>
      <c r="E675" s="678">
        <f>E674</f>
        <v>25</v>
      </c>
      <c r="F675" s="551" t="b">
        <f t="shared" si="65"/>
        <v>1</v>
      </c>
      <c r="G675" s="493"/>
      <c r="H675" s="765" t="s">
        <v>939</v>
      </c>
      <c r="I675" s="766"/>
      <c r="J675" s="679" t="s">
        <v>892</v>
      </c>
      <c r="K675" s="680" t="str">
        <f t="shared" si="64"/>
        <v>-</v>
      </c>
      <c r="L675" s="681" t="s">
        <v>890</v>
      </c>
      <c r="M675" s="681" t="s">
        <v>890</v>
      </c>
      <c r="N675" s="681" t="s">
        <v>890</v>
      </c>
      <c r="O675" s="681" t="s">
        <v>890</v>
      </c>
      <c r="P675" s="681" t="s">
        <v>890</v>
      </c>
      <c r="Q675" s="681" t="s">
        <v>890</v>
      </c>
      <c r="R675" s="681" t="s">
        <v>890</v>
      </c>
      <c r="S675" s="544" t="b">
        <v>1</v>
      </c>
      <c r="T675" s="681" t="s">
        <v>890</v>
      </c>
      <c r="U675" s="681" t="s">
        <v>890</v>
      </c>
      <c r="V675" s="681" t="s">
        <v>890</v>
      </c>
      <c r="W675" s="498"/>
      <c r="X675" s="498"/>
      <c r="Y675" s="498"/>
      <c r="Z675" s="498"/>
      <c r="AA675" s="498"/>
      <c r="AB675" s="498"/>
      <c r="AC675" s="498"/>
      <c r="AD675" s="498"/>
      <c r="AE675" s="498"/>
      <c r="AF675" s="498"/>
      <c r="AG675" s="498"/>
      <c r="AH675" s="498"/>
      <c r="AI675" s="498"/>
      <c r="AJ675" s="498"/>
      <c r="AK675" s="498"/>
      <c r="AL675" s="498"/>
      <c r="AM675" s="498"/>
      <c r="AN675" s="498"/>
      <c r="AO675" s="498"/>
      <c r="AP675" s="498"/>
      <c r="AQ675" s="498"/>
      <c r="AR675" s="498"/>
      <c r="AS675" s="498"/>
      <c r="AT675" s="498"/>
      <c r="AU675" s="498"/>
      <c r="AV675" s="498"/>
      <c r="AW675" s="498"/>
      <c r="AX675" s="498"/>
      <c r="AY675" s="498"/>
      <c r="AZ675" s="498"/>
      <c r="BA675" s="498"/>
      <c r="BB675" s="498"/>
      <c r="BC675" s="498"/>
      <c r="BD675" s="493"/>
      <c r="BE675" s="474"/>
      <c r="BF675" s="462"/>
      <c r="BG675" s="462"/>
      <c r="BH675" s="462"/>
    </row>
    <row r="676" spans="1:60" hidden="1" outlineLevel="3" x14ac:dyDescent="0.35">
      <c r="A676" s="462"/>
      <c r="B676" s="471"/>
      <c r="C676" s="464">
        <f t="shared" si="66"/>
        <v>4</v>
      </c>
      <c r="D676" s="493"/>
      <c r="E676" s="678">
        <f>E675</f>
        <v>25</v>
      </c>
      <c r="F676" s="551" t="b">
        <f t="shared" si="65"/>
        <v>1</v>
      </c>
      <c r="G676" s="493"/>
      <c r="H676" s="767"/>
      <c r="I676" s="768"/>
      <c r="J676" s="679" t="s">
        <v>893</v>
      </c>
      <c r="K676" s="680" t="str">
        <f t="shared" si="64"/>
        <v>-</v>
      </c>
      <c r="L676" s="681" t="s">
        <v>894</v>
      </c>
      <c r="M676" s="681" t="s">
        <v>894</v>
      </c>
      <c r="N676" s="681" t="s">
        <v>894</v>
      </c>
      <c r="O676" s="681" t="s">
        <v>894</v>
      </c>
      <c r="P676" s="544">
        <v>21</v>
      </c>
      <c r="Q676" s="681" t="s">
        <v>894</v>
      </c>
      <c r="R676" s="681" t="s">
        <v>894</v>
      </c>
      <c r="S676" s="681" t="s">
        <v>894</v>
      </c>
      <c r="T676" s="681" t="s">
        <v>894</v>
      </c>
      <c r="U676" s="681" t="s">
        <v>894</v>
      </c>
      <c r="V676" s="681" t="s">
        <v>894</v>
      </c>
      <c r="W676" s="498"/>
      <c r="X676" s="498"/>
      <c r="Y676" s="498"/>
      <c r="Z676" s="498"/>
      <c r="AA676" s="498"/>
      <c r="AB676" s="498"/>
      <c r="AC676" s="498"/>
      <c r="AD676" s="498"/>
      <c r="AE676" s="498"/>
      <c r="AF676" s="498"/>
      <c r="AG676" s="498"/>
      <c r="AH676" s="498"/>
      <c r="AI676" s="498"/>
      <c r="AJ676" s="498"/>
      <c r="AK676" s="498"/>
      <c r="AL676" s="498"/>
      <c r="AM676" s="498"/>
      <c r="AN676" s="498"/>
      <c r="AO676" s="498"/>
      <c r="AP676" s="498"/>
      <c r="AQ676" s="498"/>
      <c r="AR676" s="498"/>
      <c r="AS676" s="498"/>
      <c r="AT676" s="498"/>
      <c r="AU676" s="498"/>
      <c r="AV676" s="498"/>
      <c r="AW676" s="498"/>
      <c r="AX676" s="498"/>
      <c r="AY676" s="498"/>
      <c r="AZ676" s="498"/>
      <c r="BA676" s="498"/>
      <c r="BB676" s="498"/>
      <c r="BC676" s="498"/>
      <c r="BD676" s="493"/>
      <c r="BE676" s="474"/>
      <c r="BF676" s="462"/>
      <c r="BG676" s="462"/>
      <c r="BH676" s="462"/>
    </row>
    <row r="677" spans="1:60" hidden="1" outlineLevel="3" x14ac:dyDescent="0.35">
      <c r="A677" s="462"/>
      <c r="B677" s="471"/>
      <c r="C677" s="464">
        <f t="shared" si="66"/>
        <v>4</v>
      </c>
      <c r="D677" s="493"/>
      <c r="E677" s="678">
        <f>E676</f>
        <v>25</v>
      </c>
      <c r="F677" s="551" t="b">
        <f t="shared" si="65"/>
        <v>1</v>
      </c>
      <c r="G677" s="493"/>
      <c r="H677" s="769"/>
      <c r="I677" s="770"/>
      <c r="J677" s="662" t="s">
        <v>895</v>
      </c>
      <c r="K677" s="682" t="str">
        <f t="shared" si="64"/>
        <v>-</v>
      </c>
      <c r="L677" s="679" t="s">
        <v>890</v>
      </c>
      <c r="M677" s="679" t="s">
        <v>890</v>
      </c>
      <c r="N677" s="679" t="s">
        <v>890</v>
      </c>
      <c r="O677" s="679" t="s">
        <v>890</v>
      </c>
      <c r="P677" s="679" t="s">
        <v>890</v>
      </c>
      <c r="Q677" s="679" t="s">
        <v>890</v>
      </c>
      <c r="R677" s="679" t="s">
        <v>890</v>
      </c>
      <c r="S677" s="679" t="s">
        <v>890</v>
      </c>
      <c r="T677" s="679" t="s">
        <v>890</v>
      </c>
      <c r="U677" s="683" t="s">
        <v>890</v>
      </c>
      <c r="V677" s="683" t="s">
        <v>890</v>
      </c>
      <c r="W677" s="498"/>
      <c r="X677" s="498"/>
      <c r="Y677" s="498"/>
      <c r="Z677" s="498"/>
      <c r="AA677" s="498"/>
      <c r="AB677" s="498"/>
      <c r="AC677" s="498"/>
      <c r="AD677" s="498"/>
      <c r="AE677" s="498"/>
      <c r="AF677" s="498"/>
      <c r="AG677" s="498"/>
      <c r="AH677" s="498"/>
      <c r="AI677" s="498"/>
      <c r="AJ677" s="498"/>
      <c r="AK677" s="498"/>
      <c r="AL677" s="498"/>
      <c r="AM677" s="498"/>
      <c r="AN677" s="498"/>
      <c r="AO677" s="498"/>
      <c r="AP677" s="498"/>
      <c r="AQ677" s="498"/>
      <c r="AR677" s="498"/>
      <c r="AS677" s="498"/>
      <c r="AT677" s="498"/>
      <c r="AU677" s="498"/>
      <c r="AV677" s="498"/>
      <c r="AW677" s="498"/>
      <c r="AX677" s="498"/>
      <c r="AY677" s="498"/>
      <c r="AZ677" s="498"/>
      <c r="BA677" s="498"/>
      <c r="BB677" s="498"/>
      <c r="BC677" s="498"/>
      <c r="BD677" s="493"/>
      <c r="BE677" s="474"/>
      <c r="BF677" s="462"/>
      <c r="BG677" s="462"/>
      <c r="BH677" s="462"/>
    </row>
    <row r="678" spans="1:60" hidden="1" outlineLevel="3" x14ac:dyDescent="0.35">
      <c r="A678" s="462"/>
      <c r="B678" s="471"/>
      <c r="C678" s="464">
        <f t="shared" si="66"/>
        <v>4</v>
      </c>
      <c r="D678" s="493"/>
      <c r="E678" s="557">
        <v>26</v>
      </c>
      <c r="F678" s="551" t="b">
        <f t="shared" si="65"/>
        <v>1</v>
      </c>
      <c r="G678" s="493"/>
      <c r="H678" s="675" t="s">
        <v>940</v>
      </c>
      <c r="I678" s="675"/>
      <c r="J678" s="653" t="s">
        <v>889</v>
      </c>
      <c r="K678" s="676">
        <f t="shared" si="64"/>
        <v>43452</v>
      </c>
      <c r="L678" s="685">
        <v>-1</v>
      </c>
      <c r="M678" s="677" t="s">
        <v>890</v>
      </c>
      <c r="N678" s="677" t="s">
        <v>890</v>
      </c>
      <c r="O678" s="677" t="s">
        <v>890</v>
      </c>
      <c r="P678" s="677" t="s">
        <v>890</v>
      </c>
      <c r="Q678" s="677" t="s">
        <v>890</v>
      </c>
      <c r="R678" s="677" t="s">
        <v>890</v>
      </c>
      <c r="S678" s="677" t="s">
        <v>890</v>
      </c>
      <c r="T678" s="677" t="s">
        <v>890</v>
      </c>
      <c r="U678" s="684">
        <v>0.05</v>
      </c>
      <c r="V678" s="677" t="s">
        <v>890</v>
      </c>
      <c r="W678" s="498"/>
      <c r="X678" s="498"/>
      <c r="Y678" s="498"/>
      <c r="Z678" s="498"/>
      <c r="AA678" s="498"/>
      <c r="AB678" s="498"/>
      <c r="AC678" s="498"/>
      <c r="AD678" s="498"/>
      <c r="AE678" s="498"/>
      <c r="AF678" s="498"/>
      <c r="AG678" s="498"/>
      <c r="AH678" s="498"/>
      <c r="AI678" s="498"/>
      <c r="AJ678" s="498"/>
      <c r="AK678" s="498"/>
      <c r="AL678" s="498"/>
      <c r="AM678" s="498"/>
      <c r="AN678" s="498"/>
      <c r="AO678" s="498"/>
      <c r="AP678" s="498"/>
      <c r="AQ678" s="498"/>
      <c r="AR678" s="498"/>
      <c r="AS678" s="498"/>
      <c r="AT678" s="498"/>
      <c r="AU678" s="498"/>
      <c r="AV678" s="498"/>
      <c r="AW678" s="498"/>
      <c r="AX678" s="498"/>
      <c r="AY678" s="498"/>
      <c r="AZ678" s="498"/>
      <c r="BA678" s="498"/>
      <c r="BB678" s="498"/>
      <c r="BC678" s="498"/>
      <c r="BD678" s="493"/>
      <c r="BE678" s="474"/>
      <c r="BF678" s="462"/>
      <c r="BG678" s="462"/>
      <c r="BH678" s="462"/>
    </row>
    <row r="679" spans="1:60" hidden="1" outlineLevel="3" x14ac:dyDescent="0.35">
      <c r="A679" s="462"/>
      <c r="B679" s="471"/>
      <c r="C679" s="464">
        <f t="shared" si="66"/>
        <v>4</v>
      </c>
      <c r="D679" s="493"/>
      <c r="E679" s="678">
        <f>E678</f>
        <v>26</v>
      </c>
      <c r="F679" s="551" t="b">
        <f t="shared" si="65"/>
        <v>1</v>
      </c>
      <c r="G679" s="493"/>
      <c r="H679" s="765" t="s">
        <v>941</v>
      </c>
      <c r="I679" s="766"/>
      <c r="J679" s="679" t="s">
        <v>892</v>
      </c>
      <c r="K679" s="680" t="str">
        <f t="shared" si="64"/>
        <v>-</v>
      </c>
      <c r="L679" s="681" t="s">
        <v>890</v>
      </c>
      <c r="M679" s="681" t="s">
        <v>890</v>
      </c>
      <c r="N679" s="681" t="s">
        <v>890</v>
      </c>
      <c r="O679" s="681" t="s">
        <v>890</v>
      </c>
      <c r="P679" s="681" t="s">
        <v>890</v>
      </c>
      <c r="Q679" s="681" t="s">
        <v>890</v>
      </c>
      <c r="R679" s="681" t="s">
        <v>890</v>
      </c>
      <c r="S679" s="681" t="s">
        <v>890</v>
      </c>
      <c r="T679" s="681" t="s">
        <v>890</v>
      </c>
      <c r="U679" s="681" t="s">
        <v>890</v>
      </c>
      <c r="V679" s="681" t="s">
        <v>890</v>
      </c>
      <c r="W679" s="498"/>
      <c r="X679" s="498"/>
      <c r="Y679" s="498"/>
      <c r="Z679" s="498"/>
      <c r="AA679" s="498"/>
      <c r="AB679" s="498"/>
      <c r="AC679" s="498"/>
      <c r="AD679" s="498"/>
      <c r="AE679" s="498"/>
      <c r="AF679" s="498"/>
      <c r="AG679" s="498"/>
      <c r="AH679" s="498"/>
      <c r="AI679" s="498"/>
      <c r="AJ679" s="498"/>
      <c r="AK679" s="498"/>
      <c r="AL679" s="498"/>
      <c r="AM679" s="498"/>
      <c r="AN679" s="498"/>
      <c r="AO679" s="498"/>
      <c r="AP679" s="498"/>
      <c r="AQ679" s="498"/>
      <c r="AR679" s="498"/>
      <c r="AS679" s="498"/>
      <c r="AT679" s="498"/>
      <c r="AU679" s="498"/>
      <c r="AV679" s="498"/>
      <c r="AW679" s="498"/>
      <c r="AX679" s="498"/>
      <c r="AY679" s="498"/>
      <c r="AZ679" s="498"/>
      <c r="BA679" s="498"/>
      <c r="BB679" s="498"/>
      <c r="BC679" s="498"/>
      <c r="BD679" s="493"/>
      <c r="BE679" s="474"/>
      <c r="BF679" s="462"/>
      <c r="BG679" s="462"/>
      <c r="BH679" s="462"/>
    </row>
    <row r="680" spans="1:60" hidden="1" outlineLevel="3" x14ac:dyDescent="0.35">
      <c r="A680" s="462"/>
      <c r="B680" s="471"/>
      <c r="C680" s="464">
        <f t="shared" si="66"/>
        <v>4</v>
      </c>
      <c r="D680" s="493"/>
      <c r="E680" s="678">
        <f>E679</f>
        <v>26</v>
      </c>
      <c r="F680" s="551" t="b">
        <f t="shared" si="65"/>
        <v>1</v>
      </c>
      <c r="G680" s="493"/>
      <c r="H680" s="767"/>
      <c r="I680" s="768"/>
      <c r="J680" s="679" t="s">
        <v>893</v>
      </c>
      <c r="K680" s="680" t="str">
        <f t="shared" si="64"/>
        <v>-</v>
      </c>
      <c r="L680" s="681" t="s">
        <v>894</v>
      </c>
      <c r="M680" s="681" t="s">
        <v>894</v>
      </c>
      <c r="N680" s="681" t="s">
        <v>894</v>
      </c>
      <c r="O680" s="681" t="s">
        <v>894</v>
      </c>
      <c r="P680" s="681" t="s">
        <v>894</v>
      </c>
      <c r="Q680" s="681" t="s">
        <v>894</v>
      </c>
      <c r="R680" s="681" t="s">
        <v>894</v>
      </c>
      <c r="S680" s="681" t="s">
        <v>894</v>
      </c>
      <c r="T680" s="681" t="s">
        <v>894</v>
      </c>
      <c r="U680" s="681" t="s">
        <v>894</v>
      </c>
      <c r="V680" s="681" t="s">
        <v>894</v>
      </c>
      <c r="W680" s="498"/>
      <c r="X680" s="498"/>
      <c r="Y680" s="498"/>
      <c r="Z680" s="498"/>
      <c r="AA680" s="498"/>
      <c r="AB680" s="498"/>
      <c r="AC680" s="498"/>
      <c r="AD680" s="498"/>
      <c r="AE680" s="498"/>
      <c r="AF680" s="498"/>
      <c r="AG680" s="498"/>
      <c r="AH680" s="498"/>
      <c r="AI680" s="498"/>
      <c r="AJ680" s="498"/>
      <c r="AK680" s="498"/>
      <c r="AL680" s="498"/>
      <c r="AM680" s="498"/>
      <c r="AN680" s="498"/>
      <c r="AO680" s="498"/>
      <c r="AP680" s="498"/>
      <c r="AQ680" s="498"/>
      <c r="AR680" s="498"/>
      <c r="AS680" s="498"/>
      <c r="AT680" s="498"/>
      <c r="AU680" s="498"/>
      <c r="AV680" s="498"/>
      <c r="AW680" s="498"/>
      <c r="AX680" s="498"/>
      <c r="AY680" s="498"/>
      <c r="AZ680" s="498"/>
      <c r="BA680" s="498"/>
      <c r="BB680" s="498"/>
      <c r="BC680" s="498"/>
      <c r="BD680" s="493"/>
      <c r="BE680" s="474"/>
      <c r="BF680" s="462"/>
      <c r="BG680" s="462"/>
      <c r="BH680" s="462"/>
    </row>
    <row r="681" spans="1:60" hidden="1" outlineLevel="3" x14ac:dyDescent="0.35">
      <c r="A681" s="462"/>
      <c r="B681" s="471"/>
      <c r="C681" s="464">
        <f t="shared" si="66"/>
        <v>4</v>
      </c>
      <c r="D681" s="493"/>
      <c r="E681" s="678">
        <f>E680</f>
        <v>26</v>
      </c>
      <c r="F681" s="551" t="b">
        <f t="shared" si="65"/>
        <v>1</v>
      </c>
      <c r="G681" s="493"/>
      <c r="H681" s="769"/>
      <c r="I681" s="770"/>
      <c r="J681" s="662" t="s">
        <v>895</v>
      </c>
      <c r="K681" s="682" t="str">
        <f t="shared" si="64"/>
        <v>-</v>
      </c>
      <c r="L681" s="688" t="s">
        <v>890</v>
      </c>
      <c r="M681" s="688" t="s">
        <v>890</v>
      </c>
      <c r="N681" s="688" t="s">
        <v>890</v>
      </c>
      <c r="O681" s="688" t="s">
        <v>890</v>
      </c>
      <c r="P681" s="688" t="s">
        <v>890</v>
      </c>
      <c r="Q681" s="688" t="s">
        <v>890</v>
      </c>
      <c r="R681" s="688" t="s">
        <v>890</v>
      </c>
      <c r="S681" s="688" t="s">
        <v>890</v>
      </c>
      <c r="T681" s="688" t="s">
        <v>890</v>
      </c>
      <c r="U681" s="687">
        <v>-0.05</v>
      </c>
      <c r="V681" s="683" t="s">
        <v>890</v>
      </c>
      <c r="W681" s="498"/>
      <c r="X681" s="498"/>
      <c r="Y681" s="498"/>
      <c r="Z681" s="498"/>
      <c r="AA681" s="498"/>
      <c r="AB681" s="498"/>
      <c r="AC681" s="498"/>
      <c r="AD681" s="498"/>
      <c r="AE681" s="498"/>
      <c r="AF681" s="498"/>
      <c r="AG681" s="498"/>
      <c r="AH681" s="498"/>
      <c r="AI681" s="498"/>
      <c r="AJ681" s="498"/>
      <c r="AK681" s="498"/>
      <c r="AL681" s="498"/>
      <c r="AM681" s="498"/>
      <c r="AN681" s="498"/>
      <c r="AO681" s="498"/>
      <c r="AP681" s="498"/>
      <c r="AQ681" s="498"/>
      <c r="AR681" s="498"/>
      <c r="AS681" s="498"/>
      <c r="AT681" s="498"/>
      <c r="AU681" s="498"/>
      <c r="AV681" s="498"/>
      <c r="AW681" s="498"/>
      <c r="AX681" s="498"/>
      <c r="AY681" s="498"/>
      <c r="AZ681" s="498"/>
      <c r="BA681" s="498"/>
      <c r="BB681" s="498"/>
      <c r="BC681" s="498"/>
      <c r="BD681" s="493"/>
      <c r="BE681" s="474"/>
      <c r="BF681" s="462"/>
      <c r="BG681" s="462"/>
      <c r="BH681" s="462"/>
    </row>
    <row r="682" spans="1:60" ht="5.15" hidden="1" customHeight="1" outlineLevel="3" x14ac:dyDescent="0.35">
      <c r="A682" s="462"/>
      <c r="B682" s="471"/>
      <c r="C682" s="464">
        <f>INT($C$562)+3.005</f>
        <v>4.0049999999999999</v>
      </c>
      <c r="D682" s="493"/>
      <c r="E682" s="493"/>
      <c r="F682" s="493"/>
      <c r="G682" s="493"/>
      <c r="H682" s="493"/>
      <c r="I682" s="493"/>
      <c r="J682" s="493"/>
      <c r="K682" s="493"/>
      <c r="L682" s="493"/>
      <c r="M682" s="493"/>
      <c r="N682" s="493"/>
      <c r="O682" s="493"/>
      <c r="P682" s="493"/>
      <c r="Q682" s="493"/>
      <c r="R682" s="493"/>
      <c r="S682" s="493"/>
      <c r="T682" s="493"/>
      <c r="U682" s="493"/>
      <c r="V682" s="493"/>
      <c r="W682" s="493"/>
      <c r="X682" s="493"/>
      <c r="Y682" s="493"/>
      <c r="Z682" s="493"/>
      <c r="AA682" s="493"/>
      <c r="AB682" s="493"/>
      <c r="AC682" s="493"/>
      <c r="AD682" s="493"/>
      <c r="AE682" s="493"/>
      <c r="AF682" s="493"/>
      <c r="AG682" s="493"/>
      <c r="AH682" s="493"/>
      <c r="AI682" s="493"/>
      <c r="AJ682" s="493"/>
      <c r="AK682" s="493"/>
      <c r="AL682" s="493"/>
      <c r="AM682" s="493"/>
      <c r="AN682" s="493"/>
      <c r="AO682" s="493"/>
      <c r="AP682" s="493"/>
      <c r="AQ682" s="493"/>
      <c r="AR682" s="493"/>
      <c r="AS682" s="493"/>
      <c r="AT682" s="493"/>
      <c r="AU682" s="493"/>
      <c r="AV682" s="493"/>
      <c r="AW682" s="493"/>
      <c r="AX682" s="493"/>
      <c r="AY682" s="493"/>
      <c r="AZ682" s="493"/>
      <c r="BA682" s="493"/>
      <c r="BB682" s="493"/>
      <c r="BC682" s="493"/>
      <c r="BD682" s="493" t="s">
        <v>554</v>
      </c>
      <c r="BE682" s="474"/>
      <c r="BF682" s="462"/>
      <c r="BG682" s="462"/>
      <c r="BH682" s="462"/>
    </row>
    <row r="683" spans="1:60" ht="5.15" hidden="1" customHeight="1" outlineLevel="2" x14ac:dyDescent="0.35">
      <c r="A683" s="462"/>
      <c r="B683" s="471"/>
      <c r="C683" s="464">
        <f>INT($C$562)+2.005</f>
        <v>3.0049999999999999</v>
      </c>
      <c r="D683" s="493" t="s">
        <v>548</v>
      </c>
      <c r="E683" s="493"/>
      <c r="F683" s="493"/>
      <c r="G683" s="493"/>
      <c r="H683" s="493"/>
      <c r="I683" s="493"/>
      <c r="J683" s="493"/>
      <c r="K683" s="493"/>
      <c r="L683" s="493"/>
      <c r="M683" s="493"/>
      <c r="N683" s="493"/>
      <c r="O683" s="493"/>
      <c r="P683" s="493"/>
      <c r="Q683" s="493"/>
      <c r="R683" s="493"/>
      <c r="S683" s="493"/>
      <c r="T683" s="493"/>
      <c r="U683" s="493"/>
      <c r="V683" s="493"/>
      <c r="W683" s="493"/>
      <c r="X683" s="493"/>
      <c r="Y683" s="493"/>
      <c r="Z683" s="493"/>
      <c r="AA683" s="493"/>
      <c r="AB683" s="493"/>
      <c r="AC683" s="493"/>
      <c r="AD683" s="493"/>
      <c r="AE683" s="493"/>
      <c r="AF683" s="493"/>
      <c r="AG683" s="493"/>
      <c r="AH683" s="493"/>
      <c r="AI683" s="493"/>
      <c r="AJ683" s="493"/>
      <c r="AK683" s="493"/>
      <c r="AL683" s="493"/>
      <c r="AM683" s="493"/>
      <c r="AN683" s="493"/>
      <c r="AO683" s="493"/>
      <c r="AP683" s="493"/>
      <c r="AQ683" s="493"/>
      <c r="AR683" s="493"/>
      <c r="AS683" s="493"/>
      <c r="AT683" s="493"/>
      <c r="AU683" s="493"/>
      <c r="AV683" s="493"/>
      <c r="AW683" s="493"/>
      <c r="AX683" s="493"/>
      <c r="AY683" s="493"/>
      <c r="AZ683" s="493"/>
      <c r="BA683" s="493"/>
      <c r="BB683" s="493"/>
      <c r="BC683" s="493"/>
      <c r="BD683" s="493"/>
      <c r="BE683" s="474"/>
      <c r="BF683" s="462"/>
      <c r="BG683" s="462"/>
      <c r="BH683" s="462"/>
    </row>
    <row r="684" spans="1:60" hidden="1" outlineLevel="2" x14ac:dyDescent="0.35">
      <c r="A684" s="462"/>
      <c r="B684" s="471"/>
      <c r="C684" s="464">
        <f>INT($C$562)+2</f>
        <v>3</v>
      </c>
      <c r="D684" s="493"/>
      <c r="E684" s="557"/>
      <c r="F684" s="557"/>
      <c r="G684" s="493"/>
      <c r="H684" s="632" t="s">
        <v>942</v>
      </c>
      <c r="I684" s="498"/>
      <c r="J684" s="498"/>
      <c r="K684" s="497"/>
      <c r="L684" s="497"/>
      <c r="M684" s="497"/>
      <c r="N684" s="497"/>
      <c r="O684" s="497"/>
      <c r="P684" s="497"/>
      <c r="Q684" s="497"/>
      <c r="R684" s="497"/>
      <c r="S684" s="497"/>
      <c r="T684" s="497"/>
      <c r="U684" s="497"/>
      <c r="V684" s="497"/>
      <c r="W684" s="497"/>
      <c r="X684" s="497"/>
      <c r="Y684" s="497"/>
      <c r="Z684" s="497"/>
      <c r="AA684" s="497"/>
      <c r="AB684" s="562"/>
      <c r="AC684" s="562"/>
      <c r="AD684" s="562"/>
      <c r="AE684" s="562"/>
      <c r="AF684" s="562"/>
      <c r="AG684" s="562"/>
      <c r="AH684" s="562"/>
      <c r="AI684" s="562"/>
      <c r="AJ684" s="562"/>
      <c r="AK684" s="562"/>
      <c r="AL684" s="562"/>
      <c r="AM684" s="562"/>
      <c r="AN684" s="562"/>
      <c r="AO684" s="562"/>
      <c r="AP684" s="562"/>
      <c r="AQ684" s="562"/>
      <c r="AR684" s="562"/>
      <c r="AS684" s="562"/>
      <c r="AT684" s="562"/>
      <c r="AU684" s="562"/>
      <c r="AV684" s="562"/>
      <c r="AW684" s="562"/>
      <c r="AX684" s="562"/>
      <c r="AY684" s="562"/>
      <c r="AZ684" s="562"/>
      <c r="BA684" s="562"/>
      <c r="BB684" s="562"/>
      <c r="BC684" s="562"/>
      <c r="BD684" s="493"/>
      <c r="BE684" s="474"/>
      <c r="BF684" s="462"/>
      <c r="BG684" s="462"/>
      <c r="BH684" s="462"/>
    </row>
    <row r="685" spans="1:60" hidden="1" outlineLevel="2" x14ac:dyDescent="0.35">
      <c r="A685" s="462"/>
      <c r="B685" s="471"/>
      <c r="C685" s="464">
        <f>INT($C$562)+3</f>
        <v>4</v>
      </c>
      <c r="D685" s="493"/>
      <c r="E685" s="557"/>
      <c r="F685" s="557"/>
      <c r="G685" s="493"/>
      <c r="H685" s="498"/>
      <c r="I685" s="498"/>
      <c r="J685" s="521" t="s">
        <v>943</v>
      </c>
      <c r="K685" s="521"/>
      <c r="L685" s="521"/>
      <c r="M685" s="521"/>
      <c r="N685" s="498"/>
      <c r="O685" s="498"/>
      <c r="P685" s="498"/>
      <c r="Q685" s="498"/>
      <c r="R685" s="498"/>
      <c r="S685" s="498"/>
      <c r="T685" s="498"/>
      <c r="U685" s="498"/>
      <c r="V685" s="498"/>
      <c r="W685" s="498"/>
      <c r="X685" s="498"/>
      <c r="Y685" s="498"/>
      <c r="Z685" s="498"/>
      <c r="AA685" s="498"/>
      <c r="AB685" s="498"/>
      <c r="AC685" s="498"/>
      <c r="AD685" s="498"/>
      <c r="AE685" s="498"/>
      <c r="AF685" s="498"/>
      <c r="AG685" s="498"/>
      <c r="AH685" s="498"/>
      <c r="AI685" s="498"/>
      <c r="AJ685" s="498"/>
      <c r="AK685" s="498"/>
      <c r="AL685" s="498"/>
      <c r="AM685" s="498"/>
      <c r="AN685" s="498"/>
      <c r="AO685" s="498"/>
      <c r="AP685" s="498"/>
      <c r="AQ685" s="498"/>
      <c r="AR685" s="498"/>
      <c r="AS685" s="498"/>
      <c r="AT685" s="498"/>
      <c r="AU685" s="498"/>
      <c r="AV685" s="498"/>
      <c r="AW685" s="498"/>
      <c r="AX685" s="498"/>
      <c r="AY685" s="498"/>
      <c r="AZ685" s="498"/>
      <c r="BA685" s="498"/>
      <c r="BB685" s="498"/>
      <c r="BC685" s="498"/>
      <c r="BD685" s="493"/>
      <c r="BE685" s="474"/>
      <c r="BF685" s="462"/>
      <c r="BG685" s="462"/>
      <c r="BH685" s="462"/>
    </row>
    <row r="686" spans="1:60" hidden="1" outlineLevel="2" x14ac:dyDescent="0.35">
      <c r="A686" s="462"/>
      <c r="B686" s="471"/>
      <c r="C686" s="464">
        <v>4</v>
      </c>
      <c r="D686" s="493"/>
      <c r="E686" s="557"/>
      <c r="F686" s="557"/>
      <c r="G686" s="493"/>
      <c r="H686" s="498"/>
      <c r="I686" s="498"/>
      <c r="J686" s="545">
        <v>0.3</v>
      </c>
      <c r="K686" s="545">
        <v>0.35</v>
      </c>
      <c r="L686" s="545">
        <v>0.45</v>
      </c>
      <c r="M686" s="643">
        <v>1</v>
      </c>
      <c r="N686" s="545">
        <v>0.55000000000000004</v>
      </c>
      <c r="O686" s="498" t="s">
        <v>944</v>
      </c>
      <c r="P686" s="498"/>
      <c r="Q686" s="498"/>
      <c r="R686" s="498"/>
      <c r="S686" s="498"/>
      <c r="T686" s="498"/>
      <c r="U686" s="498"/>
      <c r="V686" s="498"/>
      <c r="W686" s="498"/>
      <c r="X686" s="498"/>
      <c r="Y686" s="498"/>
      <c r="Z686" s="498"/>
      <c r="AA686" s="498"/>
      <c r="AB686" s="498"/>
      <c r="AC686" s="498"/>
      <c r="AD686" s="498"/>
      <c r="AE686" s="498"/>
      <c r="AF686" s="498"/>
      <c r="AG686" s="498"/>
      <c r="AH686" s="498"/>
      <c r="AI686" s="498"/>
      <c r="AJ686" s="498"/>
      <c r="AK686" s="498"/>
      <c r="AL686" s="498"/>
      <c r="AM686" s="498"/>
      <c r="AN686" s="498"/>
      <c r="AO686" s="498"/>
      <c r="AP686" s="498"/>
      <c r="AQ686" s="498"/>
      <c r="AR686" s="498"/>
      <c r="AS686" s="498"/>
      <c r="AT686" s="498"/>
      <c r="AU686" s="498"/>
      <c r="AV686" s="498"/>
      <c r="AW686" s="498"/>
      <c r="AX686" s="498"/>
      <c r="AY686" s="498"/>
      <c r="AZ686" s="498"/>
      <c r="BA686" s="498"/>
      <c r="BB686" s="498"/>
      <c r="BC686" s="498"/>
      <c r="BD686" s="493"/>
      <c r="BE686" s="474"/>
      <c r="BF686" s="462"/>
      <c r="BG686" s="462"/>
      <c r="BH686" s="462"/>
    </row>
    <row r="687" spans="1:60" hidden="1" outlineLevel="3" x14ac:dyDescent="0.35">
      <c r="A687" s="462"/>
      <c r="B687" s="471"/>
      <c r="C687" s="464">
        <f>INT($C$562)+3</f>
        <v>4</v>
      </c>
      <c r="D687" s="493"/>
      <c r="E687" s="557"/>
      <c r="F687" s="557"/>
      <c r="G687" s="493"/>
      <c r="H687" s="498" t="s">
        <v>945</v>
      </c>
      <c r="I687" s="498"/>
      <c r="J687" s="544">
        <v>0</v>
      </c>
      <c r="K687" s="544">
        <v>0.5</v>
      </c>
      <c r="L687" s="544">
        <v>1.25</v>
      </c>
      <c r="M687" s="515">
        <f>FORECAST(M686,CHOOSE({1,2},L687,N687),CHOOSE({1,2},L686,N686))</f>
        <v>13.624999999999998</v>
      </c>
      <c r="N687" s="544">
        <v>3.5</v>
      </c>
      <c r="O687" s="498" t="s">
        <v>946</v>
      </c>
      <c r="P687" s="498"/>
      <c r="Q687" s="498"/>
      <c r="R687" s="498"/>
      <c r="S687" s="498"/>
      <c r="T687" s="498"/>
      <c r="U687" s="498"/>
      <c r="V687" s="498"/>
      <c r="W687" s="498"/>
      <c r="X687" s="498"/>
      <c r="Y687" s="498"/>
      <c r="Z687" s="498"/>
      <c r="AA687" s="498"/>
      <c r="AB687" s="498"/>
      <c r="AC687" s="498"/>
      <c r="AD687" s="498"/>
      <c r="AE687" s="498"/>
      <c r="AF687" s="498"/>
      <c r="AG687" s="498"/>
      <c r="AH687" s="498"/>
      <c r="AI687" s="498"/>
      <c r="AJ687" s="498"/>
      <c r="AK687" s="498"/>
      <c r="AL687" s="498"/>
      <c r="AM687" s="498"/>
      <c r="AN687" s="498"/>
      <c r="AO687" s="498"/>
      <c r="AP687" s="498"/>
      <c r="AQ687" s="498"/>
      <c r="AR687" s="498"/>
      <c r="AS687" s="498"/>
      <c r="AT687" s="498"/>
      <c r="AU687" s="498"/>
      <c r="AV687" s="498"/>
      <c r="AW687" s="498"/>
      <c r="AX687" s="498"/>
      <c r="AY687" s="498"/>
      <c r="AZ687" s="498"/>
      <c r="BA687" s="498"/>
      <c r="BB687" s="498"/>
      <c r="BC687" s="498"/>
      <c r="BD687" s="493"/>
      <c r="BE687" s="474"/>
      <c r="BF687" s="462"/>
      <c r="BG687" s="462"/>
      <c r="BH687" s="462"/>
    </row>
    <row r="688" spans="1:60" ht="5.15" hidden="1" customHeight="1" outlineLevel="3" x14ac:dyDescent="0.35">
      <c r="A688" s="462"/>
      <c r="B688" s="471"/>
      <c r="C688" s="464">
        <f>INT($C$562)+3.005</f>
        <v>4.0049999999999999</v>
      </c>
      <c r="D688" s="493"/>
      <c r="E688" s="493"/>
      <c r="F688" s="493"/>
      <c r="G688" s="493"/>
      <c r="H688" s="493"/>
      <c r="I688" s="493"/>
      <c r="J688" s="493"/>
      <c r="K688" s="493"/>
      <c r="L688" s="493"/>
      <c r="M688" s="493"/>
      <c r="N688" s="493"/>
      <c r="O688" s="493"/>
      <c r="P688" s="493"/>
      <c r="Q688" s="493"/>
      <c r="R688" s="493"/>
      <c r="S688" s="493"/>
      <c r="T688" s="493"/>
      <c r="U688" s="493"/>
      <c r="V688" s="493"/>
      <c r="W688" s="493"/>
      <c r="X688" s="493"/>
      <c r="Y688" s="493"/>
      <c r="Z688" s="493"/>
      <c r="AA688" s="493"/>
      <c r="AB688" s="493"/>
      <c r="AC688" s="493"/>
      <c r="AD688" s="493"/>
      <c r="AE688" s="493"/>
      <c r="AF688" s="493"/>
      <c r="AG688" s="493"/>
      <c r="AH688" s="493"/>
      <c r="AI688" s="493"/>
      <c r="AJ688" s="493"/>
      <c r="AK688" s="493"/>
      <c r="AL688" s="493"/>
      <c r="AM688" s="493"/>
      <c r="AN688" s="493"/>
      <c r="AO688" s="493"/>
      <c r="AP688" s="493"/>
      <c r="AQ688" s="493"/>
      <c r="AR688" s="493"/>
      <c r="AS688" s="493"/>
      <c r="AT688" s="493"/>
      <c r="AU688" s="493"/>
      <c r="AV688" s="493"/>
      <c r="AW688" s="493"/>
      <c r="AX688" s="493"/>
      <c r="AY688" s="493"/>
      <c r="AZ688" s="493"/>
      <c r="BA688" s="493"/>
      <c r="BB688" s="493"/>
      <c r="BC688" s="493"/>
      <c r="BD688" s="493" t="s">
        <v>554</v>
      </c>
      <c r="BE688" s="474"/>
      <c r="BF688" s="462"/>
      <c r="BG688" s="462"/>
      <c r="BH688" s="462"/>
    </row>
    <row r="689" spans="1:60" ht="5.15" hidden="1" customHeight="1" outlineLevel="2" x14ac:dyDescent="0.35">
      <c r="A689" s="462"/>
      <c r="B689" s="471"/>
      <c r="C689" s="464">
        <f>INT($C$562)+2.005</f>
        <v>3.0049999999999999</v>
      </c>
      <c r="D689" s="493"/>
      <c r="E689" s="493"/>
      <c r="F689" s="493"/>
      <c r="G689" s="493"/>
      <c r="H689" s="493"/>
      <c r="I689" s="493"/>
      <c r="J689" s="493"/>
      <c r="K689" s="493"/>
      <c r="L689" s="493"/>
      <c r="M689" s="493"/>
      <c r="N689" s="493"/>
      <c r="O689" s="493"/>
      <c r="P689" s="493"/>
      <c r="Q689" s="493"/>
      <c r="R689" s="493"/>
      <c r="S689" s="493"/>
      <c r="T689" s="493"/>
      <c r="U689" s="493"/>
      <c r="V689" s="493"/>
      <c r="W689" s="493"/>
      <c r="X689" s="493"/>
      <c r="Y689" s="493"/>
      <c r="Z689" s="493"/>
      <c r="AA689" s="493"/>
      <c r="AB689" s="493"/>
      <c r="AC689" s="493"/>
      <c r="AD689" s="493"/>
      <c r="AE689" s="493"/>
      <c r="AF689" s="493"/>
      <c r="AG689" s="493"/>
      <c r="AH689" s="493"/>
      <c r="AI689" s="493"/>
      <c r="AJ689" s="493"/>
      <c r="AK689" s="493"/>
      <c r="AL689" s="493"/>
      <c r="AM689" s="493"/>
      <c r="AN689" s="493"/>
      <c r="AO689" s="493"/>
      <c r="AP689" s="493"/>
      <c r="AQ689" s="493"/>
      <c r="AR689" s="493"/>
      <c r="AS689" s="493"/>
      <c r="AT689" s="493"/>
      <c r="AU689" s="493"/>
      <c r="AV689" s="493"/>
      <c r="AW689" s="493"/>
      <c r="AX689" s="493"/>
      <c r="AY689" s="493"/>
      <c r="AZ689" s="493"/>
      <c r="BA689" s="493"/>
      <c r="BB689" s="493"/>
      <c r="BC689" s="493"/>
      <c r="BD689" s="493"/>
      <c r="BE689" s="474"/>
      <c r="BF689" s="462"/>
      <c r="BG689" s="462"/>
      <c r="BH689" s="462"/>
    </row>
    <row r="690" spans="1:60" ht="5.15" hidden="1" customHeight="1" outlineLevel="1" x14ac:dyDescent="0.35">
      <c r="A690" s="462"/>
      <c r="B690" s="504"/>
      <c r="C690" s="505">
        <f>INT($C$562)+1.005</f>
        <v>2.0049999999999999</v>
      </c>
      <c r="D690" s="506"/>
      <c r="E690" s="506"/>
      <c r="F690" s="506"/>
      <c r="G690" s="506"/>
      <c r="H690" s="506"/>
      <c r="I690" s="506"/>
      <c r="J690" s="506"/>
      <c r="K690" s="506"/>
      <c r="L690" s="506"/>
      <c r="M690" s="506"/>
      <c r="N690" s="506"/>
      <c r="O690" s="506"/>
      <c r="P690" s="506"/>
      <c r="Q690" s="506"/>
      <c r="R690" s="506"/>
      <c r="S690" s="506"/>
      <c r="T690" s="506"/>
      <c r="U690" s="506"/>
      <c r="V690" s="506"/>
      <c r="W690" s="506"/>
      <c r="X690" s="506"/>
      <c r="Y690" s="506"/>
      <c r="Z690" s="506"/>
      <c r="AA690" s="506"/>
      <c r="AB690" s="506"/>
      <c r="AC690" s="506"/>
      <c r="AD690" s="506"/>
      <c r="AE690" s="506"/>
      <c r="AF690" s="506"/>
      <c r="AG690" s="506"/>
      <c r="AH690" s="506"/>
      <c r="AI690" s="506"/>
      <c r="AJ690" s="506"/>
      <c r="AK690" s="506"/>
      <c r="AL690" s="506"/>
      <c r="AM690" s="506"/>
      <c r="AN690" s="506"/>
      <c r="AO690" s="506"/>
      <c r="AP690" s="506"/>
      <c r="AQ690" s="506"/>
      <c r="AR690" s="506"/>
      <c r="AS690" s="506"/>
      <c r="AT690" s="506"/>
      <c r="AU690" s="506"/>
      <c r="AV690" s="506"/>
      <c r="AW690" s="506"/>
      <c r="AX690" s="506"/>
      <c r="AY690" s="506"/>
      <c r="AZ690" s="506"/>
      <c r="BA690" s="506"/>
      <c r="BB690" s="506"/>
      <c r="BC690" s="506"/>
      <c r="BD690" s="506"/>
      <c r="BE690" s="507" t="s">
        <v>144</v>
      </c>
      <c r="BF690" s="462"/>
      <c r="BG690" s="462"/>
      <c r="BH690" s="462"/>
    </row>
    <row r="691" spans="1:60" ht="5.15" customHeight="1" collapsed="1" x14ac:dyDescent="0.35">
      <c r="A691" s="462"/>
      <c r="B691" s="508"/>
      <c r="C691" s="509">
        <f>INT($C$562)+0.005</f>
        <v>1.0049999999999999</v>
      </c>
      <c r="D691" s="508"/>
      <c r="E691" s="508"/>
      <c r="F691" s="508"/>
      <c r="G691" s="508"/>
      <c r="H691" s="508"/>
      <c r="I691" s="508"/>
      <c r="J691" s="508"/>
      <c r="K691" s="508"/>
      <c r="L691" s="508"/>
      <c r="M691" s="508"/>
      <c r="N691" s="508"/>
      <c r="O691" s="508"/>
      <c r="P691" s="508"/>
      <c r="Q691" s="508"/>
      <c r="R691" s="508"/>
      <c r="S691" s="508"/>
      <c r="T691" s="508"/>
      <c r="U691" s="508"/>
      <c r="V691" s="508"/>
      <c r="W691" s="508"/>
      <c r="X691" s="508"/>
      <c r="Y691" s="508"/>
      <c r="Z691" s="508"/>
      <c r="AA691" s="508"/>
      <c r="AB691" s="508"/>
      <c r="AC691" s="508"/>
      <c r="AD691" s="508"/>
      <c r="AE691" s="508"/>
      <c r="AF691" s="508"/>
      <c r="AG691" s="508"/>
      <c r="AH691" s="508"/>
      <c r="AI691" s="508"/>
      <c r="AJ691" s="508"/>
      <c r="AK691" s="508"/>
      <c r="AL691" s="508"/>
      <c r="AM691" s="508"/>
      <c r="AN691" s="508"/>
      <c r="AO691" s="508"/>
      <c r="AP691" s="508"/>
      <c r="AQ691" s="508"/>
      <c r="AR691" s="508"/>
      <c r="AS691" s="508"/>
      <c r="AT691" s="508"/>
      <c r="AU691" s="508"/>
      <c r="AV691" s="508"/>
      <c r="AW691" s="508"/>
      <c r="AX691" s="508"/>
      <c r="AY691" s="508"/>
      <c r="AZ691" s="508"/>
      <c r="BA691" s="508"/>
      <c r="BB691" s="508"/>
      <c r="BC691" s="508"/>
      <c r="BD691" s="508"/>
      <c r="BE691" s="508"/>
      <c r="BF691" s="462"/>
      <c r="BG691" s="462"/>
      <c r="BH691" s="462"/>
    </row>
    <row r="692" spans="1:60" hidden="1" outlineLevel="2" x14ac:dyDescent="0.35">
      <c r="A692" s="462"/>
      <c r="B692" s="462"/>
      <c r="C692" s="464">
        <f>INT($C$562)+2</f>
        <v>3</v>
      </c>
      <c r="D692" s="462"/>
      <c r="E692" s="462"/>
      <c r="F692" s="462"/>
      <c r="G692" s="462"/>
      <c r="H692" s="462"/>
      <c r="I692" s="462"/>
      <c r="J692" s="462"/>
      <c r="K692" s="462"/>
      <c r="L692" s="462"/>
      <c r="M692" s="462"/>
      <c r="N692" s="462"/>
      <c r="O692" s="462"/>
      <c r="P692" s="462"/>
      <c r="Q692" s="462"/>
      <c r="R692" s="462"/>
      <c r="S692" s="462"/>
      <c r="T692" s="462"/>
      <c r="U692" s="462"/>
      <c r="V692" s="462"/>
      <c r="W692" s="462"/>
      <c r="X692" s="462"/>
      <c r="Y692" s="462"/>
      <c r="Z692" s="462"/>
      <c r="AA692" s="462"/>
      <c r="AB692" s="462"/>
      <c r="AC692" s="462"/>
      <c r="AD692" s="462"/>
      <c r="AE692" s="462"/>
      <c r="AF692" s="462"/>
      <c r="AG692" s="462"/>
      <c r="AH692" s="462"/>
      <c r="AI692" s="462"/>
      <c r="AJ692" s="462"/>
      <c r="AK692" s="462"/>
      <c r="AL692" s="462"/>
      <c r="AM692" s="462"/>
      <c r="AN692" s="462"/>
      <c r="AO692" s="462"/>
      <c r="AP692" s="462"/>
      <c r="AQ692" s="462"/>
      <c r="AR692" s="462"/>
      <c r="AS692" s="462"/>
      <c r="AT692" s="462"/>
      <c r="AU692" s="462"/>
      <c r="AV692" s="462"/>
      <c r="AW692" s="462"/>
      <c r="AX692" s="462"/>
      <c r="AY692" s="462"/>
      <c r="AZ692" s="462"/>
      <c r="BA692" s="462"/>
      <c r="BB692" s="462"/>
      <c r="BC692" s="462"/>
      <c r="BD692" s="462"/>
      <c r="BE692" s="462"/>
      <c r="BF692" s="462"/>
      <c r="BG692" s="462"/>
      <c r="BH692" s="462"/>
    </row>
    <row r="693" spans="1:60" x14ac:dyDescent="0.35">
      <c r="A693" s="462"/>
      <c r="B693" s="462"/>
      <c r="C693" s="463"/>
      <c r="D693" s="462"/>
      <c r="E693" s="462"/>
      <c r="F693" s="462"/>
      <c r="G693" s="462"/>
      <c r="H693" s="462"/>
      <c r="I693" s="462"/>
      <c r="J693" s="462"/>
      <c r="K693" s="462"/>
      <c r="L693" s="462"/>
      <c r="M693" s="462"/>
      <c r="N693" s="462"/>
      <c r="O693" s="462"/>
      <c r="P693" s="462"/>
      <c r="Q693" s="462"/>
      <c r="R693" s="462"/>
      <c r="S693" s="462"/>
      <c r="T693" s="462"/>
      <c r="U693" s="462"/>
      <c r="V693" s="462"/>
      <c r="W693" s="462"/>
      <c r="X693" s="462"/>
      <c r="Y693" s="462"/>
      <c r="Z693" s="462"/>
      <c r="AA693" s="462"/>
      <c r="AB693" s="462"/>
      <c r="AC693" s="462"/>
      <c r="AD693" s="462"/>
      <c r="AE693" s="462"/>
      <c r="AF693" s="462"/>
      <c r="AG693" s="462"/>
      <c r="AH693" s="462"/>
      <c r="AI693" s="462"/>
      <c r="AJ693" s="462"/>
      <c r="AK693" s="462"/>
      <c r="AL693" s="462"/>
      <c r="AM693" s="462"/>
      <c r="AN693" s="462"/>
      <c r="AO693" s="462"/>
      <c r="AP693" s="462"/>
      <c r="AQ693" s="462"/>
      <c r="AR693" s="462"/>
      <c r="AS693" s="462"/>
      <c r="AT693" s="462"/>
      <c r="AU693" s="462"/>
      <c r="AV693" s="462"/>
      <c r="AW693" s="462"/>
      <c r="AX693" s="462"/>
      <c r="AY693" s="462"/>
      <c r="AZ693" s="462"/>
      <c r="BA693" s="462"/>
      <c r="BB693" s="462"/>
      <c r="BC693" s="462"/>
      <c r="BD693" s="462"/>
      <c r="BE693" s="462"/>
      <c r="BF693" s="462"/>
      <c r="BG693" s="462"/>
      <c r="BH693" s="462"/>
    </row>
    <row r="694" spans="1:60" x14ac:dyDescent="0.35">
      <c r="A694" s="462"/>
      <c r="B694" s="462"/>
      <c r="C694" s="463"/>
      <c r="D694" s="462"/>
      <c r="E694" s="462"/>
      <c r="F694" s="462"/>
      <c r="G694" s="462"/>
      <c r="H694" s="462"/>
      <c r="I694" s="462"/>
      <c r="J694" s="462"/>
      <c r="K694" s="462"/>
      <c r="L694" s="462"/>
      <c r="M694" s="462"/>
      <c r="N694" s="462"/>
      <c r="O694" s="462"/>
      <c r="P694" s="462"/>
      <c r="Q694" s="462"/>
      <c r="R694" s="462"/>
      <c r="S694" s="462"/>
      <c r="T694" s="462"/>
      <c r="U694" s="462"/>
      <c r="V694" s="462"/>
      <c r="W694" s="462"/>
      <c r="X694" s="462"/>
      <c r="Y694" s="462"/>
      <c r="Z694" s="462"/>
      <c r="AA694" s="462"/>
      <c r="AB694" s="462"/>
      <c r="AC694" s="462"/>
      <c r="AD694" s="462"/>
      <c r="AE694" s="462"/>
      <c r="AF694" s="462"/>
      <c r="AG694" s="462"/>
      <c r="AH694" s="462"/>
      <c r="AI694" s="462"/>
      <c r="AJ694" s="462"/>
      <c r="AK694" s="462"/>
      <c r="AL694" s="462"/>
      <c r="AM694" s="462"/>
      <c r="AN694" s="462"/>
      <c r="AO694" s="462"/>
      <c r="AP694" s="462"/>
      <c r="AQ694" s="462"/>
      <c r="AR694" s="462"/>
      <c r="AS694" s="462"/>
      <c r="AT694" s="462"/>
      <c r="AU694" s="462"/>
      <c r="AV694" s="462"/>
      <c r="AW694" s="462"/>
      <c r="AX694" s="462"/>
      <c r="AY694" s="462"/>
      <c r="AZ694" s="462"/>
      <c r="BA694" s="462"/>
      <c r="BB694" s="462"/>
      <c r="BC694" s="462"/>
      <c r="BD694" s="462"/>
      <c r="BE694" s="462"/>
      <c r="BF694" s="462"/>
      <c r="BG694" s="462"/>
      <c r="BH694" s="462"/>
    </row>
    <row r="695" spans="1:60" x14ac:dyDescent="0.35">
      <c r="A695" s="462"/>
      <c r="B695" s="462"/>
      <c r="C695" s="463"/>
      <c r="D695" s="462"/>
      <c r="E695" s="462"/>
      <c r="F695" s="462"/>
      <c r="G695" s="462"/>
      <c r="H695" s="462"/>
      <c r="I695" s="462"/>
      <c r="J695" s="462"/>
      <c r="K695" s="462"/>
      <c r="L695" s="462"/>
      <c r="M695" s="462"/>
      <c r="N695" s="462"/>
      <c r="O695" s="462"/>
      <c r="P695" s="462"/>
      <c r="Q695" s="462"/>
      <c r="R695" s="462"/>
      <c r="S695" s="462"/>
      <c r="T695" s="462"/>
      <c r="U695" s="462"/>
      <c r="V695" s="462"/>
      <c r="W695" s="462"/>
      <c r="X695" s="462"/>
      <c r="Y695" s="462"/>
      <c r="Z695" s="462"/>
      <c r="AA695" s="462"/>
      <c r="AB695" s="462"/>
      <c r="AC695" s="462"/>
      <c r="AD695" s="462"/>
      <c r="AE695" s="462"/>
      <c r="AF695" s="462"/>
      <c r="AG695" s="462"/>
      <c r="AH695" s="462"/>
      <c r="AI695" s="462"/>
      <c r="AJ695" s="462"/>
      <c r="AK695" s="462"/>
      <c r="AL695" s="462"/>
      <c r="AM695" s="462"/>
      <c r="AN695" s="462"/>
      <c r="AO695" s="462"/>
      <c r="AP695" s="462"/>
      <c r="AQ695" s="462"/>
      <c r="AR695" s="462"/>
      <c r="AS695" s="462"/>
      <c r="AT695" s="462"/>
      <c r="AU695" s="462"/>
      <c r="AV695" s="462"/>
      <c r="AW695" s="462"/>
      <c r="AX695" s="462"/>
      <c r="AY695" s="462"/>
      <c r="AZ695" s="462"/>
      <c r="BA695" s="462"/>
      <c r="BB695" s="462"/>
      <c r="BC695" s="462"/>
      <c r="BD695" s="462"/>
      <c r="BE695" s="462"/>
      <c r="BF695" s="462"/>
      <c r="BG695" s="462"/>
      <c r="BH695" s="462"/>
    </row>
    <row r="696" spans="1:60" x14ac:dyDescent="0.35">
      <c r="A696" s="462"/>
      <c r="B696" s="462"/>
      <c r="C696" s="463"/>
      <c r="D696" s="462"/>
      <c r="E696" s="462"/>
      <c r="F696" s="462"/>
      <c r="G696" s="462"/>
      <c r="H696" s="462"/>
      <c r="I696" s="462"/>
      <c r="J696" s="462"/>
      <c r="K696" s="462"/>
      <c r="L696" s="462"/>
      <c r="M696" s="462"/>
      <c r="N696" s="462"/>
      <c r="O696" s="462"/>
      <c r="P696" s="462"/>
      <c r="Q696" s="462"/>
      <c r="R696" s="462"/>
      <c r="S696" s="462"/>
      <c r="T696" s="462"/>
      <c r="U696" s="462"/>
      <c r="V696" s="462"/>
      <c r="W696" s="462"/>
      <c r="X696" s="462"/>
      <c r="Y696" s="462"/>
      <c r="Z696" s="462"/>
      <c r="AA696" s="462"/>
      <c r="AB696" s="462"/>
      <c r="AC696" s="462"/>
      <c r="AD696" s="462"/>
      <c r="AE696" s="462"/>
      <c r="AF696" s="462"/>
      <c r="AG696" s="462"/>
      <c r="AH696" s="462"/>
      <c r="AI696" s="462"/>
      <c r="AJ696" s="462"/>
      <c r="AK696" s="462"/>
      <c r="AL696" s="462"/>
      <c r="AM696" s="462"/>
      <c r="AN696" s="462"/>
      <c r="AO696" s="462"/>
      <c r="AP696" s="462"/>
      <c r="AQ696" s="462"/>
      <c r="AR696" s="462"/>
      <c r="AS696" s="462"/>
      <c r="AT696" s="462"/>
      <c r="AU696" s="462"/>
      <c r="AV696" s="462"/>
      <c r="AW696" s="462"/>
      <c r="AX696" s="462"/>
      <c r="AY696" s="462"/>
      <c r="AZ696" s="462"/>
      <c r="BA696" s="462"/>
      <c r="BB696" s="462"/>
      <c r="BC696" s="462"/>
      <c r="BD696" s="462"/>
      <c r="BE696" s="462"/>
      <c r="BF696" s="462"/>
      <c r="BG696" s="462"/>
      <c r="BH696" s="462"/>
    </row>
    <row r="697" spans="1:60" x14ac:dyDescent="0.35">
      <c r="A697" s="462"/>
      <c r="B697" s="462"/>
      <c r="C697" s="463"/>
      <c r="D697" s="462"/>
      <c r="E697" s="462"/>
      <c r="F697" s="462"/>
      <c r="G697" s="462"/>
      <c r="H697" s="462"/>
      <c r="I697" s="462"/>
      <c r="J697" s="462"/>
      <c r="K697" s="462"/>
      <c r="L697" s="462"/>
      <c r="M697" s="462"/>
      <c r="N697" s="462"/>
      <c r="O697" s="462"/>
      <c r="P697" s="462"/>
      <c r="Q697" s="462"/>
      <c r="R697" s="462"/>
      <c r="S697" s="462"/>
      <c r="T697" s="462"/>
      <c r="U697" s="462"/>
      <c r="V697" s="462"/>
      <c r="W697" s="462"/>
      <c r="X697" s="462"/>
      <c r="Y697" s="462"/>
      <c r="Z697" s="462"/>
      <c r="AA697" s="462"/>
      <c r="AB697" s="462"/>
      <c r="AC697" s="462"/>
      <c r="AD697" s="462"/>
      <c r="AE697" s="462"/>
      <c r="AF697" s="462"/>
      <c r="AG697" s="462"/>
      <c r="AH697" s="462"/>
      <c r="AI697" s="462"/>
      <c r="AJ697" s="462"/>
      <c r="AK697" s="462"/>
      <c r="AL697" s="462"/>
      <c r="AM697" s="462"/>
      <c r="AN697" s="462"/>
      <c r="AO697" s="462"/>
      <c r="AP697" s="462"/>
      <c r="AQ697" s="462"/>
      <c r="AR697" s="462"/>
      <c r="AS697" s="462"/>
      <c r="AT697" s="462"/>
      <c r="AU697" s="462"/>
      <c r="AV697" s="462"/>
      <c r="AW697" s="462"/>
      <c r="AX697" s="462"/>
      <c r="AY697" s="462"/>
      <c r="AZ697" s="462"/>
      <c r="BA697" s="462"/>
      <c r="BB697" s="462"/>
      <c r="BC697" s="462"/>
      <c r="BD697" s="462"/>
      <c r="BE697" s="462"/>
      <c r="BF697" s="462"/>
      <c r="BG697" s="462"/>
      <c r="BH697" s="462"/>
    </row>
    <row r="698" spans="1:60" x14ac:dyDescent="0.35">
      <c r="A698" s="462"/>
      <c r="B698" s="462"/>
      <c r="C698" s="463"/>
      <c r="D698" s="462"/>
      <c r="E698" s="462"/>
      <c r="F698" s="462"/>
      <c r="G698" s="462"/>
      <c r="H698" s="462"/>
      <c r="I698" s="462"/>
      <c r="J698" s="462"/>
      <c r="K698" s="462"/>
      <c r="L698" s="462"/>
      <c r="M698" s="462"/>
      <c r="N698" s="462"/>
      <c r="O698" s="462"/>
      <c r="P698" s="462"/>
      <c r="Q698" s="462"/>
      <c r="R698" s="462"/>
      <c r="S698" s="462"/>
      <c r="T698" s="462"/>
      <c r="U698" s="462"/>
      <c r="V698" s="462"/>
      <c r="W698" s="462"/>
      <c r="X698" s="462"/>
      <c r="Y698" s="462"/>
      <c r="Z698" s="462"/>
      <c r="AA698" s="462"/>
      <c r="AB698" s="462"/>
      <c r="AC698" s="462"/>
      <c r="AD698" s="462"/>
      <c r="AE698" s="462"/>
      <c r="AF698" s="462"/>
      <c r="AG698" s="462"/>
      <c r="AH698" s="462"/>
      <c r="AI698" s="462"/>
      <c r="AJ698" s="462"/>
      <c r="AK698" s="462"/>
      <c r="AL698" s="462"/>
      <c r="AM698" s="462"/>
      <c r="AN698" s="462"/>
      <c r="AO698" s="462"/>
      <c r="AP698" s="462"/>
      <c r="AQ698" s="462"/>
      <c r="AR698" s="462"/>
      <c r="AS698" s="462"/>
      <c r="AT698" s="462"/>
      <c r="AU698" s="462"/>
      <c r="AV698" s="462"/>
      <c r="AW698" s="462"/>
      <c r="AX698" s="462"/>
      <c r="AY698" s="462"/>
      <c r="AZ698" s="462"/>
      <c r="BA698" s="462"/>
      <c r="BB698" s="462"/>
      <c r="BC698" s="462"/>
      <c r="BD698" s="462"/>
      <c r="BE698" s="462"/>
      <c r="BF698" s="462"/>
      <c r="BG698" s="462"/>
      <c r="BH698" s="462"/>
    </row>
    <row r="699" spans="1:60" x14ac:dyDescent="0.35">
      <c r="C699" s="689" t="s">
        <v>947</v>
      </c>
    </row>
  </sheetData>
  <autoFilter ref="H573:V682" xr:uid="{98DEA247-4F17-42B6-9603-7E1CD355C8CA}"/>
  <mergeCells count="35">
    <mergeCell ref="H591:I593"/>
    <mergeCell ref="J18:X18"/>
    <mergeCell ref="J21:X21"/>
    <mergeCell ref="AC174:AF175"/>
    <mergeCell ref="AC176:AF177"/>
    <mergeCell ref="O214:X217"/>
    <mergeCell ref="K268:M269"/>
    <mergeCell ref="P269:Z276"/>
    <mergeCell ref="W535:AA552"/>
    <mergeCell ref="H575:I577"/>
    <mergeCell ref="H579:I581"/>
    <mergeCell ref="H583:I585"/>
    <mergeCell ref="H587:I589"/>
    <mergeCell ref="H639:I641"/>
    <mergeCell ref="H595:I597"/>
    <mergeCell ref="H599:I601"/>
    <mergeCell ref="H603:I605"/>
    <mergeCell ref="H607:I609"/>
    <mergeCell ref="H611:I613"/>
    <mergeCell ref="H615:I617"/>
    <mergeCell ref="H619:I621"/>
    <mergeCell ref="H623:I625"/>
    <mergeCell ref="H627:I629"/>
    <mergeCell ref="H631:I633"/>
    <mergeCell ref="H635:I637"/>
    <mergeCell ref="H667:I669"/>
    <mergeCell ref="H671:I673"/>
    <mergeCell ref="H675:I677"/>
    <mergeCell ref="H679:I681"/>
    <mergeCell ref="H643:I645"/>
    <mergeCell ref="H647:I649"/>
    <mergeCell ref="H651:I653"/>
    <mergeCell ref="H655:I657"/>
    <mergeCell ref="H659:I661"/>
    <mergeCell ref="H663:I665"/>
  </mergeCells>
  <conditionalFormatting sqref="X377:AA379 X401:AA403">
    <cfRule type="cellIs" dxfId="1" priority="2" operator="equal">
      <formula>TRUE</formula>
    </cfRule>
  </conditionalFormatting>
  <conditionalFormatting sqref="AC197:BC212 AC377:BC424">
    <cfRule type="cellIs" dxfId="0" priority="1" operator="equal">
      <formula>FALSE</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315</vt:i4>
      </vt:variant>
    </vt:vector>
  </HeadingPairs>
  <TitlesOfParts>
    <vt:vector size="328" baseType="lpstr">
      <vt:lpstr>Home</vt:lpstr>
      <vt:lpstr>General</vt:lpstr>
      <vt:lpstr>Sup Feed</vt:lpstr>
      <vt:lpstr>Crop</vt:lpstr>
      <vt:lpstr>Periods</vt:lpstr>
      <vt:lpstr>Annual</vt:lpstr>
      <vt:lpstr>Labour</vt:lpstr>
      <vt:lpstr>Mach</vt:lpstr>
      <vt:lpstr>Sheep</vt:lpstr>
      <vt:lpstr>FeedSupply</vt:lpstr>
      <vt:lpstr>Stubble</vt:lpstr>
      <vt:lpstr>Finance</vt:lpstr>
      <vt:lpstr>Report Settings</vt:lpstr>
      <vt:lpstr>Sheep!a_c2_c0</vt:lpstr>
      <vt:lpstr>Mach!approx_hay_yield</vt:lpstr>
      <vt:lpstr>Crop!arable</vt:lpstr>
      <vt:lpstr>Mach!ave_pad_distance</vt:lpstr>
      <vt:lpstr>bank_bal_start</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Sheep!feed_periods</vt:lpstr>
      <vt:lpstr>feed_periods</vt:lpstr>
      <vt:lpstr>feed_rate</vt:lpstr>
      <vt:lpstr>Crop!fert</vt:lpstr>
      <vt:lpstr>Crop!fert_by_lmu</vt:lpstr>
      <vt:lpstr>Crop!fert_info</vt:lpstr>
      <vt:lpstr>Crop!fert_passes</vt:lpstr>
      <vt:lpstr>fert_prep</vt:lpstr>
      <vt:lpstr>Crop!fixed_control</vt:lpstr>
      <vt:lpstr>fixed_crop_monitoring</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Periods!harv_period_lengths</vt:lpstr>
      <vt:lpstr>harvest_helper</vt:lpstr>
      <vt:lpstr>harvest_index</vt:lpstr>
      <vt:lpstr>harvest_prep</vt:lpstr>
      <vt:lpstr>Crop!hay_making_date</vt:lpstr>
      <vt:lpstr>Crop!hay_making_len</vt:lpstr>
      <vt:lpstr>Sheep!i_a_idx</vt:lpstr>
      <vt:lpstr>Sheep!i_a_len</vt:lpstr>
      <vt:lpstr>Sheep!i_a0_pos</vt:lpstr>
      <vt:lpstr>Sheep!i_a1_pos</vt:lpstr>
      <vt:lpstr>Sheep!i_adjp_cfw_initial_a</vt:lpstr>
      <vt:lpstr>Sheep!i_adjp_fd_initial_a</vt:lpstr>
      <vt:lpstr>Sheep!i_adjp_fl_initial_a</vt:lpstr>
      <vt:lpstr>Sheep!i_adjp_lw_initial_a</vt:lpstr>
      <vt:lpstr>Sheep!i_age_wean_a0g3</vt:lpstr>
      <vt:lpstr>Sheep!i_d_idx</vt:lpstr>
      <vt:lpstr>Sheep!i_dam_cycle_diffman</vt:lpstr>
      <vt:lpstr>Sheep!i_dam_lsln_diffman_t</vt:lpstr>
      <vt:lpstr>Sheep!i_dam_wean_diffman</vt:lpstr>
      <vt:lpstr>Sheep!i_date_born1st_idg3</vt:lpstr>
      <vt:lpstr>Sheep!i_date_born1st_ig0</vt:lpstr>
      <vt:lpstr>Sheep!i_date_born1st_ig1</vt:lpstr>
      <vt:lpstr>Sheep!i_date_born1st_oig2</vt:lpstr>
      <vt:lpstr>Sheep!i_date_purch_ig0</vt:lpstr>
      <vt:lpstr>Sheep!i_date_sale_ig0</vt:lpstr>
      <vt:lpstr>Sheep!i_date_shear_sixg0</vt:lpstr>
      <vt:lpstr>Sheep!i_date_shear_sixg1</vt:lpstr>
      <vt:lpstr>Sheep!i_date_shear_sixg3</vt:lpstr>
      <vt:lpstr>Sheep!i_density_p6z</vt:lpstr>
      <vt:lpstr>Sheep!i_dressp</vt:lpstr>
      <vt:lpstr>Sheep!i_dry_retained_forced</vt:lpstr>
      <vt:lpstr>Sheep!i_dry_sales_forced</vt:lpstr>
      <vt:lpstr>Sheep!i_drysretained_birth</vt:lpstr>
      <vt:lpstr>Sheep!i_drysretained_scan</vt:lpstr>
      <vt:lpstr>Sheep!i_dse_group</vt:lpstr>
      <vt:lpstr>Sheep!i_dse_mj</vt:lpstr>
      <vt:lpstr>Sheep!i_dse_nw</vt:lpstr>
      <vt:lpstr>Sheep!i_dse_type</vt:lpstr>
      <vt:lpstr>Periods!i_dsp_fp</vt:lpstr>
      <vt:lpstr>Periods!i_dsp_lp</vt:lpstr>
      <vt:lpstr>Sheep!i_e1_pos</vt:lpstr>
      <vt:lpstr>Sheep!i_eqn_date_g0_p7</vt:lpstr>
      <vt:lpstr>Sheep!i_eqn_date_g1_p7</vt:lpstr>
      <vt:lpstr>Sheep!i_eqn_date_g2_p7</vt:lpstr>
      <vt:lpstr>Sheep!i_eqn_date_g3_p7</vt:lpstr>
      <vt:lpstr>Sheep!i_feedbud_pu_monitorings_h9</vt:lpstr>
      <vt:lpstr>Sheep!i_feedbud_pu_rates_h9</vt:lpstr>
      <vt:lpstr>i_feedoptions_r1pj0</vt:lpstr>
      <vt:lpstr>i_feedoptions_var_r2p</vt:lpstr>
      <vt:lpstr>Sheep!i_feedselected_len</vt:lpstr>
      <vt:lpstr>Sheep!i_feedsupply_slope_std</vt:lpstr>
      <vt:lpstr>Sheep!i_fvp0_offset_ig3</vt:lpstr>
      <vt:lpstr>Sheep!i_fvp1_offset_ig3</vt:lpstr>
      <vt:lpstr>Sheep!i_fvp2_offset_ig3</vt:lpstr>
      <vt:lpstr>Sheep!i_g_idx_dams</vt:lpstr>
      <vt:lpstr>Sheep!i_g_idx_offs</vt:lpstr>
      <vt:lpstr>Sheep!i_g_idx_sire</vt:lpstr>
      <vt:lpstr>Sheep!i_g3_inc</vt:lpstr>
      <vt:lpstr>Sheep!i_gbal_og1</vt:lpstr>
      <vt:lpstr>Sheep!i_gender_propn_x</vt:lpstr>
      <vt:lpstr>Sheep!i_h2_len</vt:lpstr>
      <vt:lpstr>Sheep!i_h5_len</vt:lpstr>
      <vt:lpstr>i_hf</vt:lpstr>
      <vt:lpstr>Sheep!i_hr_scalar</vt:lpstr>
      <vt:lpstr>Sheep!i_husb_operations_triggerlevels_h5h7h2</vt:lpstr>
      <vt:lpstr>Sheep!i_i_idx</vt:lpstr>
      <vt:lpstr>Sheep!i_i_len</vt:lpstr>
      <vt:lpstr>Sheep!i_i_pos</vt:lpstr>
      <vt:lpstr>Sheep!i_initial_a1</vt:lpstr>
      <vt:lpstr>i_j0_len</vt:lpstr>
      <vt:lpstr>Sheep!i_join_cycles_ig1</vt:lpstr>
      <vt:lpstr>Sheep!i_k0_len</vt:lpstr>
      <vt:lpstr>Sheep!i_k1_len</vt:lpstr>
      <vt:lpstr>Sheep!i_k2_len</vt:lpstr>
      <vt:lpstr>Sheep!i_k3_idx_offs</vt:lpstr>
      <vt:lpstr>Sheep!i_k3_len</vt:lpstr>
      <vt:lpstr>Sheep!i_k4_len</vt:lpstr>
      <vt:lpstr>Sheep!i_k5_len</vt:lpstr>
      <vt:lpstr>Sheep!i_latitude</vt:lpstr>
      <vt:lpstr>Sheep!i_legume</vt:lpstr>
      <vt:lpstr>Sheep!i_legume_p6z</vt:lpstr>
      <vt:lpstr>Sheep!i_mask_a</vt:lpstr>
      <vt:lpstr>Sheep!i_mask_i</vt:lpstr>
      <vt:lpstr>Sheep!i_mask_p8</vt:lpstr>
      <vt:lpstr>General!i_mask_z</vt:lpstr>
      <vt:lpstr>Sheep!i_mask_z</vt:lpstr>
      <vt:lpstr>Sheep!i_masksire_i</vt:lpstr>
      <vt:lpstr>Sheep!i_md_supp</vt:lpstr>
      <vt:lpstr>Sheep!i_mobsize_dams_p6i</vt:lpstr>
      <vt:lpstr>Sheep!i_mobsize_offs_p6i</vt:lpstr>
      <vt:lpstr>Sheep!i_mobsize_sire_p6i</vt:lpstr>
      <vt:lpstr>Sheep!i_n_dam_sales</vt:lpstr>
      <vt:lpstr>Sheep!i_o_len</vt:lpstr>
      <vt:lpstr>Sheep!i_off_btrt_diffman_t</vt:lpstr>
      <vt:lpstr>Sheep!i_off_cycle_diffman</vt:lpstr>
      <vt:lpstr>Sheep!i_off_wean_diffman</vt:lpstr>
      <vt:lpstr>Sheep!i_offspring_fvp_early</vt:lpstr>
      <vt:lpstr>Sheep!i_offspring_fvp_late</vt:lpstr>
      <vt:lpstr>Sheep!i_p6_len</vt:lpstr>
      <vt:lpstr>Sheep!i_padstocked_propn_p6g0</vt:lpstr>
      <vt:lpstr>Sheep!i_paststd_dmd_p6zj0</vt:lpstr>
      <vt:lpstr>Sheep!i_paststd_foo_p6zj0</vt:lpstr>
      <vt:lpstr>Sheep!i_pasture_stage_p6z</vt:lpstr>
      <vt:lpstr>Sheep!i_pasture_type</vt:lpstr>
      <vt:lpstr>Sheep!i_pmb_interval</vt:lpstr>
      <vt:lpstr>Sheep!i_pmb_m4s</vt:lpstr>
      <vt:lpstr>Sheep!i_propn_e_i</vt:lpstr>
      <vt:lpstr>i_purchcost_sire_ig0</vt:lpstr>
      <vt:lpstr>i_r1_len</vt:lpstr>
      <vt:lpstr>i_r2_len</vt:lpstr>
      <vt:lpstr>Sheep!i_rain_distribution_m4m1</vt:lpstr>
      <vt:lpstr>Sheep!i_rain_m4</vt:lpstr>
      <vt:lpstr>Sheep!i_region</vt:lpstr>
      <vt:lpstr>Sheep!i_s_len</vt:lpstr>
      <vt:lpstr>Sheep!i_sai_lw_dams_owi</vt:lpstr>
      <vt:lpstr>Sheep!i_sai_lw_offs_swix</vt:lpstr>
      <vt:lpstr>Sheep!i_sales_delay_og1</vt:lpstr>
      <vt:lpstr>Sheep!i_sales_delay_sg0</vt:lpstr>
      <vt:lpstr>Sheep!i_sales_delay_sg1</vt:lpstr>
      <vt:lpstr>Sheep!i_sales_delay_sg3</vt:lpstr>
      <vt:lpstr>Sheep!i_sales_offset_tsg3</vt:lpstr>
      <vt:lpstr>Sheep!i_sales_propn_min_g0</vt:lpstr>
      <vt:lpstr>Sheep!i_sales_propn_min_g1</vt:lpstr>
      <vt:lpstr>Sheep!i_sales_propn_min_g3</vt:lpstr>
      <vt:lpstr>Sheep!i_scan_day</vt:lpstr>
      <vt:lpstr>Sheep!i_scan_og1</vt:lpstr>
      <vt:lpstr>General!i_season_propn_z</vt:lpstr>
      <vt:lpstr>Sheep!i_season_propn_z</vt:lpstr>
      <vt:lpstr>Sheep!i_sf</vt:lpstr>
      <vt:lpstr>Sheep!i_shear_len</vt:lpstr>
      <vt:lpstr>Sheep!i_shear_prior_tsg3</vt:lpstr>
      <vt:lpstr>i_sim_periods_year</vt:lpstr>
      <vt:lpstr>Sheep!i_sire_periods_p8g0</vt:lpstr>
      <vt:lpstr>Sheep!i_sire_propn_oig1</vt:lpstr>
      <vt:lpstr>Sheep!i_sire_recovery</vt:lpstr>
      <vt:lpstr>Sheep!i_sr_constraint_t</vt:lpstr>
      <vt:lpstr>Sheep!i_startyear</vt:lpstr>
      <vt:lpstr>Sheep!i_steepness</vt:lpstr>
      <vt:lpstr>i_store_fec_rep</vt:lpstr>
      <vt:lpstr>i_store_lw_rep</vt:lpstr>
      <vt:lpstr>Sheep!i_t0_len</vt:lpstr>
      <vt:lpstr>Sheep!i_t1_len</vt:lpstr>
      <vt:lpstr>Sheep!i_t2_len</vt:lpstr>
      <vt:lpstr>Sheep!i_t3_len</vt:lpstr>
      <vt:lpstr>Sheep!i_target_weight_tsg3</vt:lpstr>
      <vt:lpstr>Sheep!i_temp_ave_m4</vt:lpstr>
      <vt:lpstr>Sheep!i_temp_max_m4</vt:lpstr>
      <vt:lpstr>Sheep!i_temp_min_m4</vt:lpstr>
      <vt:lpstr>Sheep!i_vm_m4</vt:lpstr>
      <vt:lpstr>Sheep!i_wean_og1</vt:lpstr>
      <vt:lpstr>Sheep!i_wg_propn_p6</vt:lpstr>
      <vt:lpstr>Sheep!i_ws_m4</vt:lpstr>
      <vt:lpstr>Sheep!i_x_idx</vt:lpstr>
      <vt:lpstr>Sheep!i_x_len</vt:lpstr>
      <vt:lpstr>General!i_z_idx</vt:lpstr>
      <vt:lpstr>Sheep!i_z_len</vt:lpstr>
      <vt:lpstr>Sheep!i_z_pos</vt:lpstr>
      <vt:lpstr>Sheep!ia_g0_g1</vt:lpstr>
      <vt:lpstr>Sheep!ia_g1_g2</vt:lpstr>
      <vt:lpstr>Sheep!ia_g3_g0</vt:lpstr>
      <vt:lpstr>Sheep!ia_g3_g1</vt:lpstr>
      <vt:lpstr>Sheep!ia_i_idg2</vt:lpstr>
      <vt:lpstr>Sheep!ia_r1_zig0</vt:lpstr>
      <vt:lpstr>Sheep!ia_r1_zig1</vt:lpstr>
      <vt:lpstr>Sheep!ia_r1_zig3</vt:lpstr>
      <vt:lpstr>Sheep!ia_r2_ik0g3</vt:lpstr>
      <vt:lpstr>Sheep!ia_r2_ik3g3</vt:lpstr>
      <vt:lpstr>Sheep!ia_r2_ik4g3</vt:lpstr>
      <vt:lpstr>Sheep!ia_r2_ik5g3</vt:lpstr>
      <vt:lpstr>Sheep!ia_r2_k0ig1</vt:lpstr>
      <vt:lpstr>Sheep!ia_r2_k1ig1</vt:lpstr>
      <vt:lpstr>Sheep!ia_r2_k2ig1</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MaintenanceFEC</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number_harv_gear</vt:lpstr>
      <vt:lpstr>Mach!number_seeding_gear</vt:lpstr>
      <vt:lpstr>Mach!option</vt:lpstr>
      <vt:lpstr>Finance!overdraw_limit</vt:lpstr>
      <vt:lpstr>overheads</vt:lpstr>
      <vt:lpstr>own_seed</vt:lpstr>
      <vt:lpstr>pad_size</vt:lpstr>
      <vt:lpstr>pas_inc</vt:lpstr>
      <vt:lpstr>Annual!PastDecay</vt:lpstr>
      <vt:lpstr>Annual!PGRScalarH</vt:lpstr>
      <vt:lpstr>planning</vt:lpstr>
      <vt:lpstr>poc_destock</vt:lpstr>
      <vt:lpstr>Annual!POCCons</vt:lpstr>
      <vt:lpstr>FeedSupply!Print_Area</vt:lpstr>
      <vt:lpstr>proportion_grain_harv</vt:lpstr>
      <vt:lpstr>quality_deterioration</vt:lpstr>
      <vt:lpstr>quantity_deterioration</vt:lpstr>
      <vt:lpstr>General!rail_cartage</vt:lpstr>
      <vt:lpstr>Annual!RIFOO</vt:lpstr>
      <vt:lpstr>General!road_cartage_distance</vt:lpstr>
      <vt:lpstr>seed_info</vt:lpstr>
      <vt:lpstr>Crop!seed_period_lengths</vt:lpstr>
      <vt:lpstr>Periods!seed_period_lengths</vt:lpstr>
      <vt:lpstr>seed_prep</vt:lpstr>
      <vt:lpstr>Mach!seeder_speed_lmu_adj</vt:lpstr>
      <vt:lpstr>Periods!seeding_after_season_start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Sheep!TI.PeriodDate</vt:lpstr>
      <vt:lpstr>Sheep!TI.PeriodLen</vt:lpstr>
      <vt:lpstr>Mach!tillage_maint_lmu_adj</vt:lpstr>
      <vt:lpstr>time_between_pad</vt:lpstr>
      <vt:lpstr>time_fill_feeder</vt:lpstr>
      <vt:lpstr>Annual!Trampling</vt:lpstr>
      <vt:lpstr>trampling</vt:lpstr>
      <vt:lpstr>user_crop_rot</vt:lpstr>
      <vt:lpstr>variable_crop_monitoring</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2019-11-18T01:21:39Z</dcterms:created>
  <dcterms:modified xsi:type="dcterms:W3CDTF">2021-01-20T23:19:58Z</dcterms:modified>
</cp:coreProperties>
</file>